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iskyen-my.sharepoint.com/personal/sigmund_engdal_ks_no/Documents/Dokumenter/is/2025/"/>
    </mc:Choice>
  </mc:AlternateContent>
  <xr:revisionPtr revIDLastSave="2" documentId="8_{096212C7-7396-4A25-B71D-416E895161E2}" xr6:coauthVersionLast="47" xr6:coauthVersionMax="47" xr10:uidLastSave="{D0EA0D0C-ABC0-484F-BB9F-CDCF44D4D1F0}"/>
  <bookViews>
    <workbookView xWindow="-120" yWindow="-120" windowWidth="29040" windowHeight="15840" xr2:uid="{13D6A0B1-C097-4A28-BD69-B24A82E75C5A}"/>
  </bookViews>
  <sheets>
    <sheet name="Illustrasjon" sheetId="4" r:id="rId1"/>
    <sheet name="Skattegrunnlag 2022" sheetId="7" state="hidden" r:id="rId2"/>
    <sheet name="Skatt 2025 basis 2022" sheetId="8" state="hidden" r:id="rId3"/>
    <sheet name="Skatt 2026 basis 2022" sheetId="9" state="hidden" r:id="rId4"/>
    <sheet name="2025 endret skatt og innbyggere" sheetId="10" state="hidden" r:id="rId5"/>
    <sheet name="2026 endret skatt og innbyggere" sheetId="11" state="hidden" r:id="rId6"/>
    <sheet name="2025 Korreksjon tidl skatteår" sheetId="12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" l="1"/>
  <c r="I12" i="4" s="1"/>
  <c r="J10" i="4"/>
  <c r="I10" i="4" s="1"/>
  <c r="J8" i="4"/>
  <c r="I8" i="4" s="1"/>
  <c r="G16" i="4"/>
  <c r="G12" i="4"/>
  <c r="F12" i="4" s="1"/>
  <c r="G10" i="4"/>
  <c r="F10" i="4" s="1"/>
  <c r="G8" i="4"/>
  <c r="F8" i="4" s="1"/>
  <c r="D12" i="4"/>
  <c r="C12" i="4" s="1"/>
  <c r="D10" i="4"/>
  <c r="C10" i="4" s="1"/>
  <c r="D8" i="4"/>
  <c r="C8" i="4" s="1"/>
  <c r="D6" i="4"/>
  <c r="C6" i="4" s="1"/>
  <c r="B2" i="4"/>
  <c r="D367" i="12"/>
  <c r="E367" i="11"/>
  <c r="D367" i="11"/>
  <c r="D3" i="11" s="1"/>
  <c r="C367" i="11"/>
  <c r="C3" i="11" s="1"/>
  <c r="D2" i="11"/>
  <c r="E367" i="10"/>
  <c r="D367" i="10"/>
  <c r="D3" i="10" s="1"/>
  <c r="C367" i="10"/>
  <c r="C3" i="10" s="1"/>
  <c r="E2" i="10"/>
  <c r="D2" i="10"/>
  <c r="C2" i="10"/>
  <c r="C367" i="9"/>
  <c r="G365" i="9"/>
  <c r="D365" i="9"/>
  <c r="G364" i="9"/>
  <c r="D364" i="9"/>
  <c r="G363" i="9"/>
  <c r="D363" i="9"/>
  <c r="G362" i="9"/>
  <c r="D362" i="9"/>
  <c r="G361" i="9"/>
  <c r="D361" i="9"/>
  <c r="G360" i="9"/>
  <c r="D360" i="9"/>
  <c r="G359" i="9"/>
  <c r="D359" i="9"/>
  <c r="G358" i="9"/>
  <c r="D358" i="9"/>
  <c r="G357" i="9"/>
  <c r="D357" i="9"/>
  <c r="G356" i="9"/>
  <c r="D356" i="9"/>
  <c r="G355" i="9"/>
  <c r="D355" i="9"/>
  <c r="G354" i="9"/>
  <c r="D354" i="9"/>
  <c r="G353" i="9"/>
  <c r="D353" i="9"/>
  <c r="G352" i="9"/>
  <c r="D352" i="9"/>
  <c r="G351" i="9"/>
  <c r="D351" i="9"/>
  <c r="G350" i="9"/>
  <c r="D350" i="9"/>
  <c r="G349" i="9"/>
  <c r="D349" i="9"/>
  <c r="G348" i="9"/>
  <c r="D348" i="9"/>
  <c r="G347" i="9"/>
  <c r="D347" i="9"/>
  <c r="G346" i="9"/>
  <c r="D346" i="9"/>
  <c r="G345" i="9"/>
  <c r="D345" i="9"/>
  <c r="G344" i="9"/>
  <c r="D344" i="9"/>
  <c r="G343" i="9"/>
  <c r="D343" i="9"/>
  <c r="G342" i="9"/>
  <c r="D342" i="9"/>
  <c r="G341" i="9"/>
  <c r="D341" i="9"/>
  <c r="G340" i="9"/>
  <c r="D340" i="9"/>
  <c r="G339" i="9"/>
  <c r="D339" i="9"/>
  <c r="G338" i="9"/>
  <c r="D338" i="9"/>
  <c r="G337" i="9"/>
  <c r="D337" i="9"/>
  <c r="G336" i="9"/>
  <c r="D336" i="9"/>
  <c r="G335" i="9"/>
  <c r="D335" i="9"/>
  <c r="G334" i="9"/>
  <c r="D334" i="9"/>
  <c r="G333" i="9"/>
  <c r="D333" i="9"/>
  <c r="G332" i="9"/>
  <c r="D332" i="9"/>
  <c r="G331" i="9"/>
  <c r="D331" i="9"/>
  <c r="G330" i="9"/>
  <c r="D330" i="9"/>
  <c r="G329" i="9"/>
  <c r="D329" i="9"/>
  <c r="G328" i="9"/>
  <c r="D328" i="9"/>
  <c r="G327" i="9"/>
  <c r="D327" i="9"/>
  <c r="G326" i="9"/>
  <c r="D326" i="9"/>
  <c r="G325" i="9"/>
  <c r="D325" i="9"/>
  <c r="G324" i="9"/>
  <c r="D324" i="9"/>
  <c r="G323" i="9"/>
  <c r="D323" i="9"/>
  <c r="G322" i="9"/>
  <c r="D322" i="9"/>
  <c r="G321" i="9"/>
  <c r="D321" i="9"/>
  <c r="G320" i="9"/>
  <c r="D320" i="9"/>
  <c r="G319" i="9"/>
  <c r="D319" i="9"/>
  <c r="G318" i="9"/>
  <c r="D318" i="9"/>
  <c r="G317" i="9"/>
  <c r="D317" i="9"/>
  <c r="G316" i="9"/>
  <c r="D316" i="9"/>
  <c r="G315" i="9"/>
  <c r="D315" i="9"/>
  <c r="G314" i="9"/>
  <c r="D314" i="9"/>
  <c r="G313" i="9"/>
  <c r="D313" i="9"/>
  <c r="G312" i="9"/>
  <c r="D312" i="9"/>
  <c r="G311" i="9"/>
  <c r="D311" i="9"/>
  <c r="G310" i="9"/>
  <c r="D310" i="9"/>
  <c r="G309" i="9"/>
  <c r="D309" i="9"/>
  <c r="G308" i="9"/>
  <c r="D308" i="9"/>
  <c r="G307" i="9"/>
  <c r="D307" i="9"/>
  <c r="G306" i="9"/>
  <c r="D306" i="9"/>
  <c r="G305" i="9"/>
  <c r="D305" i="9"/>
  <c r="G304" i="9"/>
  <c r="D304" i="9"/>
  <c r="G303" i="9"/>
  <c r="D303" i="9"/>
  <c r="G302" i="9"/>
  <c r="D302" i="9"/>
  <c r="G301" i="9"/>
  <c r="D301" i="9"/>
  <c r="G300" i="9"/>
  <c r="D300" i="9"/>
  <c r="G299" i="9"/>
  <c r="D299" i="9"/>
  <c r="G298" i="9"/>
  <c r="D298" i="9"/>
  <c r="G297" i="9"/>
  <c r="D297" i="9"/>
  <c r="G296" i="9"/>
  <c r="D296" i="9"/>
  <c r="G295" i="9"/>
  <c r="D295" i="9"/>
  <c r="G294" i="9"/>
  <c r="D294" i="9"/>
  <c r="G293" i="9"/>
  <c r="D293" i="9"/>
  <c r="G292" i="9"/>
  <c r="D292" i="9"/>
  <c r="G291" i="9"/>
  <c r="D291" i="9"/>
  <c r="G290" i="9"/>
  <c r="D290" i="9"/>
  <c r="G289" i="9"/>
  <c r="D289" i="9"/>
  <c r="G288" i="9"/>
  <c r="D288" i="9"/>
  <c r="G287" i="9"/>
  <c r="D287" i="9"/>
  <c r="G286" i="9"/>
  <c r="D286" i="9"/>
  <c r="G285" i="9"/>
  <c r="D285" i="9"/>
  <c r="G284" i="9"/>
  <c r="D284" i="9"/>
  <c r="G283" i="9"/>
  <c r="D283" i="9"/>
  <c r="G282" i="9"/>
  <c r="D282" i="9"/>
  <c r="G281" i="9"/>
  <c r="D281" i="9"/>
  <c r="G280" i="9"/>
  <c r="D280" i="9"/>
  <c r="G279" i="9"/>
  <c r="D279" i="9"/>
  <c r="G278" i="9"/>
  <c r="D278" i="9"/>
  <c r="G277" i="9"/>
  <c r="D277" i="9"/>
  <c r="G276" i="9"/>
  <c r="D276" i="9"/>
  <c r="G275" i="9"/>
  <c r="D275" i="9"/>
  <c r="G274" i="9"/>
  <c r="D274" i="9"/>
  <c r="G273" i="9"/>
  <c r="D273" i="9"/>
  <c r="G272" i="9"/>
  <c r="D272" i="9"/>
  <c r="G271" i="9"/>
  <c r="D271" i="9"/>
  <c r="G270" i="9"/>
  <c r="D270" i="9"/>
  <c r="G269" i="9"/>
  <c r="D269" i="9"/>
  <c r="G268" i="9"/>
  <c r="D268" i="9"/>
  <c r="G267" i="9"/>
  <c r="D267" i="9"/>
  <c r="G266" i="9"/>
  <c r="D266" i="9"/>
  <c r="G265" i="9"/>
  <c r="D265" i="9"/>
  <c r="G264" i="9"/>
  <c r="D264" i="9"/>
  <c r="G263" i="9"/>
  <c r="D263" i="9"/>
  <c r="G262" i="9"/>
  <c r="D262" i="9"/>
  <c r="G261" i="9"/>
  <c r="D261" i="9"/>
  <c r="G260" i="9"/>
  <c r="D260" i="9"/>
  <c r="G259" i="9"/>
  <c r="D259" i="9"/>
  <c r="G258" i="9"/>
  <c r="D258" i="9"/>
  <c r="G257" i="9"/>
  <c r="D257" i="9"/>
  <c r="G256" i="9"/>
  <c r="D256" i="9"/>
  <c r="G255" i="9"/>
  <c r="D255" i="9"/>
  <c r="G254" i="9"/>
  <c r="D254" i="9"/>
  <c r="G253" i="9"/>
  <c r="D253" i="9"/>
  <c r="G252" i="9"/>
  <c r="D252" i="9"/>
  <c r="G251" i="9"/>
  <c r="D251" i="9"/>
  <c r="G250" i="9"/>
  <c r="D250" i="9"/>
  <c r="G249" i="9"/>
  <c r="D249" i="9"/>
  <c r="G248" i="9"/>
  <c r="D248" i="9"/>
  <c r="G247" i="9"/>
  <c r="D247" i="9"/>
  <c r="G246" i="9"/>
  <c r="D246" i="9"/>
  <c r="G245" i="9"/>
  <c r="D245" i="9"/>
  <c r="G244" i="9"/>
  <c r="D244" i="9"/>
  <c r="G243" i="9"/>
  <c r="D243" i="9"/>
  <c r="G242" i="9"/>
  <c r="D242" i="9"/>
  <c r="G241" i="9"/>
  <c r="D241" i="9"/>
  <c r="G240" i="9"/>
  <c r="D240" i="9"/>
  <c r="G239" i="9"/>
  <c r="D239" i="9"/>
  <c r="G238" i="9"/>
  <c r="D238" i="9"/>
  <c r="G237" i="9"/>
  <c r="D237" i="9"/>
  <c r="G236" i="9"/>
  <c r="D236" i="9"/>
  <c r="G235" i="9"/>
  <c r="D235" i="9"/>
  <c r="G234" i="9"/>
  <c r="D234" i="9"/>
  <c r="G233" i="9"/>
  <c r="D233" i="9"/>
  <c r="G232" i="9"/>
  <c r="D232" i="9"/>
  <c r="G231" i="9"/>
  <c r="D231" i="9"/>
  <c r="G230" i="9"/>
  <c r="D230" i="9"/>
  <c r="G229" i="9"/>
  <c r="D229" i="9"/>
  <c r="G228" i="9"/>
  <c r="D228" i="9"/>
  <c r="G227" i="9"/>
  <c r="D227" i="9"/>
  <c r="G226" i="9"/>
  <c r="D226" i="9"/>
  <c r="G225" i="9"/>
  <c r="D225" i="9"/>
  <c r="G224" i="9"/>
  <c r="D224" i="9"/>
  <c r="G223" i="9"/>
  <c r="D223" i="9"/>
  <c r="G222" i="9"/>
  <c r="D222" i="9"/>
  <c r="G221" i="9"/>
  <c r="D221" i="9"/>
  <c r="G220" i="9"/>
  <c r="D220" i="9"/>
  <c r="G219" i="9"/>
  <c r="D219" i="9"/>
  <c r="G218" i="9"/>
  <c r="D218" i="9"/>
  <c r="G217" i="9"/>
  <c r="D217" i="9"/>
  <c r="G216" i="9"/>
  <c r="D216" i="9"/>
  <c r="G215" i="9"/>
  <c r="D215" i="9"/>
  <c r="G214" i="9"/>
  <c r="D214" i="9"/>
  <c r="G213" i="9"/>
  <c r="D213" i="9"/>
  <c r="G212" i="9"/>
  <c r="D212" i="9"/>
  <c r="G211" i="9"/>
  <c r="D211" i="9"/>
  <c r="G210" i="9"/>
  <c r="D210" i="9"/>
  <c r="G209" i="9"/>
  <c r="D209" i="9"/>
  <c r="G208" i="9"/>
  <c r="D208" i="9"/>
  <c r="G207" i="9"/>
  <c r="D207" i="9"/>
  <c r="G206" i="9"/>
  <c r="D206" i="9"/>
  <c r="G205" i="9"/>
  <c r="D205" i="9"/>
  <c r="G204" i="9"/>
  <c r="D204" i="9"/>
  <c r="G203" i="9"/>
  <c r="D203" i="9"/>
  <c r="G202" i="9"/>
  <c r="D202" i="9"/>
  <c r="G201" i="9"/>
  <c r="D201" i="9"/>
  <c r="G200" i="9"/>
  <c r="D200" i="9"/>
  <c r="G199" i="9"/>
  <c r="D199" i="9"/>
  <c r="G198" i="9"/>
  <c r="D198" i="9"/>
  <c r="G197" i="9"/>
  <c r="D197" i="9"/>
  <c r="G196" i="9"/>
  <c r="D196" i="9"/>
  <c r="G195" i="9"/>
  <c r="D195" i="9"/>
  <c r="G194" i="9"/>
  <c r="D194" i="9"/>
  <c r="G193" i="9"/>
  <c r="D193" i="9"/>
  <c r="G192" i="9"/>
  <c r="D192" i="9"/>
  <c r="G191" i="9"/>
  <c r="D191" i="9"/>
  <c r="G190" i="9"/>
  <c r="D190" i="9"/>
  <c r="G189" i="9"/>
  <c r="D189" i="9"/>
  <c r="G188" i="9"/>
  <c r="D188" i="9"/>
  <c r="G187" i="9"/>
  <c r="D187" i="9"/>
  <c r="G186" i="9"/>
  <c r="D186" i="9"/>
  <c r="G185" i="9"/>
  <c r="D185" i="9"/>
  <c r="G184" i="9"/>
  <c r="D184" i="9"/>
  <c r="G183" i="9"/>
  <c r="D183" i="9"/>
  <c r="G182" i="9"/>
  <c r="D182" i="9"/>
  <c r="G181" i="9"/>
  <c r="D181" i="9"/>
  <c r="G180" i="9"/>
  <c r="D180" i="9"/>
  <c r="G179" i="9"/>
  <c r="D179" i="9"/>
  <c r="G178" i="9"/>
  <c r="D178" i="9"/>
  <c r="G177" i="9"/>
  <c r="D177" i="9"/>
  <c r="G176" i="9"/>
  <c r="D176" i="9"/>
  <c r="G175" i="9"/>
  <c r="D175" i="9"/>
  <c r="G174" i="9"/>
  <c r="D174" i="9"/>
  <c r="G173" i="9"/>
  <c r="D173" i="9"/>
  <c r="G172" i="9"/>
  <c r="D172" i="9"/>
  <c r="G171" i="9"/>
  <c r="D171" i="9"/>
  <c r="G170" i="9"/>
  <c r="D170" i="9"/>
  <c r="G169" i="9"/>
  <c r="D169" i="9"/>
  <c r="G168" i="9"/>
  <c r="D168" i="9"/>
  <c r="G167" i="9"/>
  <c r="D167" i="9"/>
  <c r="G166" i="9"/>
  <c r="D166" i="9"/>
  <c r="G165" i="9"/>
  <c r="D165" i="9"/>
  <c r="G164" i="9"/>
  <c r="D164" i="9"/>
  <c r="G163" i="9"/>
  <c r="D163" i="9"/>
  <c r="G162" i="9"/>
  <c r="D162" i="9"/>
  <c r="G161" i="9"/>
  <c r="D161" i="9"/>
  <c r="G160" i="9"/>
  <c r="D160" i="9"/>
  <c r="G159" i="9"/>
  <c r="D159" i="9"/>
  <c r="G158" i="9"/>
  <c r="D158" i="9"/>
  <c r="G157" i="9"/>
  <c r="D157" i="9"/>
  <c r="G156" i="9"/>
  <c r="D156" i="9"/>
  <c r="G155" i="9"/>
  <c r="D155" i="9"/>
  <c r="G154" i="9"/>
  <c r="D154" i="9"/>
  <c r="G153" i="9"/>
  <c r="D153" i="9"/>
  <c r="G152" i="9"/>
  <c r="D152" i="9"/>
  <c r="G151" i="9"/>
  <c r="D151" i="9"/>
  <c r="G150" i="9"/>
  <c r="D150" i="9"/>
  <c r="G149" i="9"/>
  <c r="D149" i="9"/>
  <c r="G148" i="9"/>
  <c r="D148" i="9"/>
  <c r="G147" i="9"/>
  <c r="D147" i="9"/>
  <c r="G146" i="9"/>
  <c r="D146" i="9"/>
  <c r="G145" i="9"/>
  <c r="D145" i="9"/>
  <c r="G144" i="9"/>
  <c r="D144" i="9"/>
  <c r="G143" i="9"/>
  <c r="D143" i="9"/>
  <c r="G142" i="9"/>
  <c r="D142" i="9"/>
  <c r="G141" i="9"/>
  <c r="D141" i="9"/>
  <c r="G140" i="9"/>
  <c r="D140" i="9"/>
  <c r="G139" i="9"/>
  <c r="D139" i="9"/>
  <c r="G138" i="9"/>
  <c r="D138" i="9"/>
  <c r="G137" i="9"/>
  <c r="D137" i="9"/>
  <c r="G136" i="9"/>
  <c r="D136" i="9"/>
  <c r="G135" i="9"/>
  <c r="D135" i="9"/>
  <c r="G134" i="9"/>
  <c r="D134" i="9"/>
  <c r="G133" i="9"/>
  <c r="D133" i="9"/>
  <c r="G132" i="9"/>
  <c r="D132" i="9"/>
  <c r="G131" i="9"/>
  <c r="D131" i="9"/>
  <c r="G130" i="9"/>
  <c r="D130" i="9"/>
  <c r="G129" i="9"/>
  <c r="D129" i="9"/>
  <c r="G128" i="9"/>
  <c r="D128" i="9"/>
  <c r="G127" i="9"/>
  <c r="D127" i="9"/>
  <c r="G126" i="9"/>
  <c r="D126" i="9"/>
  <c r="G125" i="9"/>
  <c r="D125" i="9"/>
  <c r="G124" i="9"/>
  <c r="D124" i="9"/>
  <c r="G123" i="9"/>
  <c r="D123" i="9"/>
  <c r="G122" i="9"/>
  <c r="D122" i="9"/>
  <c r="G121" i="9"/>
  <c r="D121" i="9"/>
  <c r="G120" i="9"/>
  <c r="D120" i="9"/>
  <c r="G119" i="9"/>
  <c r="D119" i="9"/>
  <c r="G118" i="9"/>
  <c r="D118" i="9"/>
  <c r="G117" i="9"/>
  <c r="D117" i="9"/>
  <c r="G116" i="9"/>
  <c r="D116" i="9"/>
  <c r="G115" i="9"/>
  <c r="D115" i="9"/>
  <c r="G114" i="9"/>
  <c r="D114" i="9"/>
  <c r="G113" i="9"/>
  <c r="D113" i="9"/>
  <c r="G112" i="9"/>
  <c r="D112" i="9"/>
  <c r="G111" i="9"/>
  <c r="D111" i="9"/>
  <c r="G110" i="9"/>
  <c r="D110" i="9"/>
  <c r="G109" i="9"/>
  <c r="D109" i="9"/>
  <c r="G108" i="9"/>
  <c r="D108" i="9"/>
  <c r="G107" i="9"/>
  <c r="D107" i="9"/>
  <c r="G106" i="9"/>
  <c r="D106" i="9"/>
  <c r="G105" i="9"/>
  <c r="D105" i="9"/>
  <c r="G104" i="9"/>
  <c r="D104" i="9"/>
  <c r="G103" i="9"/>
  <c r="D103" i="9"/>
  <c r="G102" i="9"/>
  <c r="D102" i="9"/>
  <c r="G101" i="9"/>
  <c r="D101" i="9"/>
  <c r="G100" i="9"/>
  <c r="D100" i="9"/>
  <c r="G99" i="9"/>
  <c r="D99" i="9"/>
  <c r="G98" i="9"/>
  <c r="D98" i="9"/>
  <c r="G97" i="9"/>
  <c r="D97" i="9"/>
  <c r="G96" i="9"/>
  <c r="D96" i="9"/>
  <c r="G95" i="9"/>
  <c r="D95" i="9"/>
  <c r="G94" i="9"/>
  <c r="D94" i="9"/>
  <c r="G93" i="9"/>
  <c r="D93" i="9"/>
  <c r="G92" i="9"/>
  <c r="D92" i="9"/>
  <c r="G91" i="9"/>
  <c r="D91" i="9"/>
  <c r="G90" i="9"/>
  <c r="D90" i="9"/>
  <c r="G89" i="9"/>
  <c r="D89" i="9"/>
  <c r="G88" i="9"/>
  <c r="D88" i="9"/>
  <c r="G87" i="9"/>
  <c r="D87" i="9"/>
  <c r="G86" i="9"/>
  <c r="D86" i="9"/>
  <c r="G85" i="9"/>
  <c r="D85" i="9"/>
  <c r="G84" i="9"/>
  <c r="D84" i="9"/>
  <c r="G83" i="9"/>
  <c r="D83" i="9"/>
  <c r="G82" i="9"/>
  <c r="D82" i="9"/>
  <c r="G81" i="9"/>
  <c r="D81" i="9"/>
  <c r="G80" i="9"/>
  <c r="D80" i="9"/>
  <c r="G79" i="9"/>
  <c r="D79" i="9"/>
  <c r="G78" i="9"/>
  <c r="D78" i="9"/>
  <c r="G77" i="9"/>
  <c r="D77" i="9"/>
  <c r="G76" i="9"/>
  <c r="D76" i="9"/>
  <c r="G75" i="9"/>
  <c r="D75" i="9"/>
  <c r="G74" i="9"/>
  <c r="D74" i="9"/>
  <c r="G73" i="9"/>
  <c r="D73" i="9"/>
  <c r="G72" i="9"/>
  <c r="D72" i="9"/>
  <c r="G71" i="9"/>
  <c r="D71" i="9"/>
  <c r="G70" i="9"/>
  <c r="D70" i="9"/>
  <c r="G69" i="9"/>
  <c r="D69" i="9"/>
  <c r="G68" i="9"/>
  <c r="D68" i="9"/>
  <c r="G67" i="9"/>
  <c r="D67" i="9"/>
  <c r="G66" i="9"/>
  <c r="D66" i="9"/>
  <c r="G65" i="9"/>
  <c r="D65" i="9"/>
  <c r="G64" i="9"/>
  <c r="D64" i="9"/>
  <c r="G63" i="9"/>
  <c r="D63" i="9"/>
  <c r="G62" i="9"/>
  <c r="D62" i="9"/>
  <c r="G61" i="9"/>
  <c r="D61" i="9"/>
  <c r="G60" i="9"/>
  <c r="D60" i="9"/>
  <c r="G59" i="9"/>
  <c r="D59" i="9"/>
  <c r="G58" i="9"/>
  <c r="D58" i="9"/>
  <c r="G57" i="9"/>
  <c r="D57" i="9"/>
  <c r="G56" i="9"/>
  <c r="D56" i="9"/>
  <c r="G55" i="9"/>
  <c r="D55" i="9"/>
  <c r="G54" i="9"/>
  <c r="D54" i="9"/>
  <c r="G53" i="9"/>
  <c r="D53" i="9"/>
  <c r="G52" i="9"/>
  <c r="D52" i="9"/>
  <c r="G51" i="9"/>
  <c r="D51" i="9"/>
  <c r="G50" i="9"/>
  <c r="D50" i="9"/>
  <c r="G49" i="9"/>
  <c r="D49" i="9"/>
  <c r="G48" i="9"/>
  <c r="D48" i="9"/>
  <c r="G47" i="9"/>
  <c r="D47" i="9"/>
  <c r="G46" i="9"/>
  <c r="D46" i="9"/>
  <c r="G45" i="9"/>
  <c r="D45" i="9"/>
  <c r="G44" i="9"/>
  <c r="D44" i="9"/>
  <c r="G43" i="9"/>
  <c r="D43" i="9"/>
  <c r="G42" i="9"/>
  <c r="D42" i="9"/>
  <c r="G41" i="9"/>
  <c r="D41" i="9"/>
  <c r="G40" i="9"/>
  <c r="D40" i="9"/>
  <c r="G39" i="9"/>
  <c r="D39" i="9"/>
  <c r="G38" i="9"/>
  <c r="D38" i="9"/>
  <c r="G37" i="9"/>
  <c r="D37" i="9"/>
  <c r="G36" i="9"/>
  <c r="D36" i="9"/>
  <c r="G35" i="9"/>
  <c r="D35" i="9"/>
  <c r="G34" i="9"/>
  <c r="D34" i="9"/>
  <c r="G33" i="9"/>
  <c r="D33" i="9"/>
  <c r="G32" i="9"/>
  <c r="D32" i="9"/>
  <c r="G31" i="9"/>
  <c r="D31" i="9"/>
  <c r="G30" i="9"/>
  <c r="D30" i="9"/>
  <c r="G29" i="9"/>
  <c r="D29" i="9"/>
  <c r="G28" i="9"/>
  <c r="D28" i="9"/>
  <c r="G27" i="9"/>
  <c r="D27" i="9"/>
  <c r="G26" i="9"/>
  <c r="D26" i="9"/>
  <c r="G25" i="9"/>
  <c r="D25" i="9"/>
  <c r="G24" i="9"/>
  <c r="D24" i="9"/>
  <c r="G23" i="9"/>
  <c r="D23" i="9"/>
  <c r="G22" i="9"/>
  <c r="D22" i="9"/>
  <c r="G21" i="9"/>
  <c r="D21" i="9"/>
  <c r="G20" i="9"/>
  <c r="D20" i="9"/>
  <c r="G19" i="9"/>
  <c r="D19" i="9"/>
  <c r="G18" i="9"/>
  <c r="D18" i="9"/>
  <c r="G17" i="9"/>
  <c r="D17" i="9"/>
  <c r="G16" i="9"/>
  <c r="D16" i="9"/>
  <c r="G15" i="9"/>
  <c r="D15" i="9"/>
  <c r="G14" i="9"/>
  <c r="D14" i="9"/>
  <c r="G13" i="9"/>
  <c r="D13" i="9"/>
  <c r="G12" i="9"/>
  <c r="D12" i="9"/>
  <c r="G11" i="9"/>
  <c r="D11" i="9"/>
  <c r="G10" i="9"/>
  <c r="D10" i="9"/>
  <c r="G365" i="8"/>
  <c r="D365" i="8"/>
  <c r="G364" i="8"/>
  <c r="D364" i="8"/>
  <c r="G363" i="8"/>
  <c r="D363" i="8"/>
  <c r="G362" i="8"/>
  <c r="D362" i="8"/>
  <c r="G361" i="8"/>
  <c r="D361" i="8"/>
  <c r="G360" i="8"/>
  <c r="D360" i="8"/>
  <c r="G359" i="8"/>
  <c r="D359" i="8"/>
  <c r="G358" i="8"/>
  <c r="D358" i="8"/>
  <c r="G357" i="8"/>
  <c r="D357" i="8"/>
  <c r="G356" i="8"/>
  <c r="D356" i="8"/>
  <c r="G355" i="8"/>
  <c r="D355" i="8"/>
  <c r="G354" i="8"/>
  <c r="D354" i="8"/>
  <c r="G353" i="8"/>
  <c r="D353" i="8"/>
  <c r="G352" i="8"/>
  <c r="D352" i="8"/>
  <c r="G351" i="8"/>
  <c r="D351" i="8"/>
  <c r="G350" i="8"/>
  <c r="D350" i="8"/>
  <c r="G349" i="8"/>
  <c r="D349" i="8"/>
  <c r="G348" i="8"/>
  <c r="D348" i="8"/>
  <c r="G347" i="8"/>
  <c r="D347" i="8"/>
  <c r="G346" i="8"/>
  <c r="D346" i="8"/>
  <c r="G345" i="8"/>
  <c r="D345" i="8"/>
  <c r="G344" i="8"/>
  <c r="D344" i="8"/>
  <c r="G343" i="8"/>
  <c r="D343" i="8"/>
  <c r="G342" i="8"/>
  <c r="D342" i="8"/>
  <c r="G341" i="8"/>
  <c r="D341" i="8"/>
  <c r="G340" i="8"/>
  <c r="D340" i="8"/>
  <c r="G339" i="8"/>
  <c r="D339" i="8"/>
  <c r="G338" i="8"/>
  <c r="D338" i="8"/>
  <c r="G337" i="8"/>
  <c r="D337" i="8"/>
  <c r="G336" i="8"/>
  <c r="D336" i="8"/>
  <c r="G335" i="8"/>
  <c r="D335" i="8"/>
  <c r="G334" i="8"/>
  <c r="D334" i="8"/>
  <c r="G333" i="8"/>
  <c r="D333" i="8"/>
  <c r="G332" i="8"/>
  <c r="D332" i="8"/>
  <c r="G331" i="8"/>
  <c r="D331" i="8"/>
  <c r="G330" i="8"/>
  <c r="D330" i="8"/>
  <c r="G329" i="8"/>
  <c r="D329" i="8"/>
  <c r="G328" i="8"/>
  <c r="D328" i="8"/>
  <c r="G327" i="8"/>
  <c r="D327" i="8"/>
  <c r="G326" i="8"/>
  <c r="D326" i="8"/>
  <c r="G325" i="8"/>
  <c r="D325" i="8"/>
  <c r="G324" i="8"/>
  <c r="D324" i="8"/>
  <c r="G323" i="8"/>
  <c r="D323" i="8"/>
  <c r="G322" i="8"/>
  <c r="D322" i="8"/>
  <c r="G321" i="8"/>
  <c r="D321" i="8"/>
  <c r="G320" i="8"/>
  <c r="D320" i="8"/>
  <c r="G319" i="8"/>
  <c r="D319" i="8"/>
  <c r="G318" i="8"/>
  <c r="D318" i="8"/>
  <c r="G317" i="8"/>
  <c r="D317" i="8"/>
  <c r="G316" i="8"/>
  <c r="D316" i="8"/>
  <c r="G315" i="8"/>
  <c r="D315" i="8"/>
  <c r="G314" i="8"/>
  <c r="D314" i="8"/>
  <c r="G313" i="8"/>
  <c r="D313" i="8"/>
  <c r="G312" i="8"/>
  <c r="D312" i="8"/>
  <c r="G311" i="8"/>
  <c r="D311" i="8"/>
  <c r="G310" i="8"/>
  <c r="D310" i="8"/>
  <c r="G309" i="8"/>
  <c r="D309" i="8"/>
  <c r="G308" i="8"/>
  <c r="D308" i="8"/>
  <c r="G307" i="8"/>
  <c r="D307" i="8"/>
  <c r="G306" i="8"/>
  <c r="D306" i="8"/>
  <c r="G305" i="8"/>
  <c r="D305" i="8"/>
  <c r="G304" i="8"/>
  <c r="D304" i="8"/>
  <c r="G303" i="8"/>
  <c r="D303" i="8"/>
  <c r="G302" i="8"/>
  <c r="D302" i="8"/>
  <c r="G301" i="8"/>
  <c r="D301" i="8"/>
  <c r="G300" i="8"/>
  <c r="D300" i="8"/>
  <c r="G299" i="8"/>
  <c r="D299" i="8"/>
  <c r="G298" i="8"/>
  <c r="D298" i="8"/>
  <c r="G297" i="8"/>
  <c r="D297" i="8"/>
  <c r="G296" i="8"/>
  <c r="D296" i="8"/>
  <c r="G295" i="8"/>
  <c r="D295" i="8"/>
  <c r="G294" i="8"/>
  <c r="D294" i="8"/>
  <c r="G293" i="8"/>
  <c r="D293" i="8"/>
  <c r="G292" i="8"/>
  <c r="D292" i="8"/>
  <c r="G291" i="8"/>
  <c r="D291" i="8"/>
  <c r="G290" i="8"/>
  <c r="D290" i="8"/>
  <c r="G289" i="8"/>
  <c r="D289" i="8"/>
  <c r="G288" i="8"/>
  <c r="D288" i="8"/>
  <c r="G287" i="8"/>
  <c r="D287" i="8"/>
  <c r="G286" i="8"/>
  <c r="D286" i="8"/>
  <c r="G285" i="8"/>
  <c r="D285" i="8"/>
  <c r="G284" i="8"/>
  <c r="D284" i="8"/>
  <c r="G283" i="8"/>
  <c r="D283" i="8"/>
  <c r="G282" i="8"/>
  <c r="D282" i="8"/>
  <c r="G281" i="8"/>
  <c r="D281" i="8"/>
  <c r="G280" i="8"/>
  <c r="D280" i="8"/>
  <c r="G279" i="8"/>
  <c r="D279" i="8"/>
  <c r="G278" i="8"/>
  <c r="D278" i="8"/>
  <c r="G277" i="8"/>
  <c r="D277" i="8"/>
  <c r="G276" i="8"/>
  <c r="D276" i="8"/>
  <c r="G275" i="8"/>
  <c r="D275" i="8"/>
  <c r="G274" i="8"/>
  <c r="D274" i="8"/>
  <c r="G273" i="8"/>
  <c r="D273" i="8"/>
  <c r="G272" i="8"/>
  <c r="D272" i="8"/>
  <c r="G271" i="8"/>
  <c r="D271" i="8"/>
  <c r="G270" i="8"/>
  <c r="D270" i="8"/>
  <c r="G269" i="8"/>
  <c r="D269" i="8"/>
  <c r="G268" i="8"/>
  <c r="D268" i="8"/>
  <c r="G267" i="8"/>
  <c r="D267" i="8"/>
  <c r="G266" i="8"/>
  <c r="D266" i="8"/>
  <c r="G265" i="8"/>
  <c r="D265" i="8"/>
  <c r="G264" i="8"/>
  <c r="D264" i="8"/>
  <c r="G263" i="8"/>
  <c r="D263" i="8"/>
  <c r="G262" i="8"/>
  <c r="D262" i="8"/>
  <c r="G261" i="8"/>
  <c r="D261" i="8"/>
  <c r="G260" i="8"/>
  <c r="D260" i="8"/>
  <c r="G259" i="8"/>
  <c r="D259" i="8"/>
  <c r="G258" i="8"/>
  <c r="D258" i="8"/>
  <c r="G257" i="8"/>
  <c r="D257" i="8"/>
  <c r="G256" i="8"/>
  <c r="D256" i="8"/>
  <c r="G255" i="8"/>
  <c r="D255" i="8"/>
  <c r="G254" i="8"/>
  <c r="D254" i="8"/>
  <c r="G253" i="8"/>
  <c r="D253" i="8"/>
  <c r="G252" i="8"/>
  <c r="D252" i="8"/>
  <c r="G251" i="8"/>
  <c r="D251" i="8"/>
  <c r="G250" i="8"/>
  <c r="D250" i="8"/>
  <c r="G249" i="8"/>
  <c r="D249" i="8"/>
  <c r="G248" i="8"/>
  <c r="D248" i="8"/>
  <c r="G247" i="8"/>
  <c r="D247" i="8"/>
  <c r="G246" i="8"/>
  <c r="D246" i="8"/>
  <c r="G245" i="8"/>
  <c r="D245" i="8"/>
  <c r="G244" i="8"/>
  <c r="D244" i="8"/>
  <c r="G243" i="8"/>
  <c r="D243" i="8"/>
  <c r="G242" i="8"/>
  <c r="D242" i="8"/>
  <c r="G241" i="8"/>
  <c r="D241" i="8"/>
  <c r="G240" i="8"/>
  <c r="D240" i="8"/>
  <c r="G239" i="8"/>
  <c r="D239" i="8"/>
  <c r="G238" i="8"/>
  <c r="D238" i="8"/>
  <c r="G237" i="8"/>
  <c r="D237" i="8"/>
  <c r="G236" i="8"/>
  <c r="D236" i="8"/>
  <c r="G235" i="8"/>
  <c r="D235" i="8"/>
  <c r="G234" i="8"/>
  <c r="D234" i="8"/>
  <c r="G233" i="8"/>
  <c r="D233" i="8"/>
  <c r="G232" i="8"/>
  <c r="D232" i="8"/>
  <c r="G231" i="8"/>
  <c r="D231" i="8"/>
  <c r="G230" i="8"/>
  <c r="D230" i="8"/>
  <c r="G229" i="8"/>
  <c r="D229" i="8"/>
  <c r="G228" i="8"/>
  <c r="D228" i="8"/>
  <c r="G227" i="8"/>
  <c r="D227" i="8"/>
  <c r="G226" i="8"/>
  <c r="D226" i="8"/>
  <c r="G225" i="8"/>
  <c r="D225" i="8"/>
  <c r="G224" i="8"/>
  <c r="D224" i="8"/>
  <c r="G223" i="8"/>
  <c r="D223" i="8"/>
  <c r="G222" i="8"/>
  <c r="D222" i="8"/>
  <c r="G221" i="8"/>
  <c r="D221" i="8"/>
  <c r="G220" i="8"/>
  <c r="D220" i="8"/>
  <c r="G219" i="8"/>
  <c r="D219" i="8"/>
  <c r="G218" i="8"/>
  <c r="D218" i="8"/>
  <c r="G217" i="8"/>
  <c r="D217" i="8"/>
  <c r="G216" i="8"/>
  <c r="D216" i="8"/>
  <c r="G215" i="8"/>
  <c r="D215" i="8"/>
  <c r="G214" i="8"/>
  <c r="D214" i="8"/>
  <c r="G213" i="8"/>
  <c r="D213" i="8"/>
  <c r="G212" i="8"/>
  <c r="D212" i="8"/>
  <c r="G211" i="8"/>
  <c r="D211" i="8"/>
  <c r="G210" i="8"/>
  <c r="D210" i="8"/>
  <c r="G209" i="8"/>
  <c r="D209" i="8"/>
  <c r="G208" i="8"/>
  <c r="D208" i="8"/>
  <c r="G207" i="8"/>
  <c r="D207" i="8"/>
  <c r="G206" i="8"/>
  <c r="D206" i="8"/>
  <c r="G205" i="8"/>
  <c r="D205" i="8"/>
  <c r="G204" i="8"/>
  <c r="D204" i="8"/>
  <c r="G203" i="8"/>
  <c r="D203" i="8"/>
  <c r="G202" i="8"/>
  <c r="D202" i="8"/>
  <c r="G201" i="8"/>
  <c r="D201" i="8"/>
  <c r="G200" i="8"/>
  <c r="D200" i="8"/>
  <c r="G199" i="8"/>
  <c r="D199" i="8"/>
  <c r="G198" i="8"/>
  <c r="D198" i="8"/>
  <c r="G197" i="8"/>
  <c r="D197" i="8"/>
  <c r="G196" i="8"/>
  <c r="D196" i="8"/>
  <c r="G195" i="8"/>
  <c r="D195" i="8"/>
  <c r="G194" i="8"/>
  <c r="D194" i="8"/>
  <c r="G193" i="8"/>
  <c r="D193" i="8"/>
  <c r="G192" i="8"/>
  <c r="D192" i="8"/>
  <c r="G191" i="8"/>
  <c r="D191" i="8"/>
  <c r="G190" i="8"/>
  <c r="D190" i="8"/>
  <c r="G189" i="8"/>
  <c r="D189" i="8"/>
  <c r="G188" i="8"/>
  <c r="D188" i="8"/>
  <c r="G187" i="8"/>
  <c r="D187" i="8"/>
  <c r="G186" i="8"/>
  <c r="D186" i="8"/>
  <c r="G185" i="8"/>
  <c r="D185" i="8"/>
  <c r="G184" i="8"/>
  <c r="D184" i="8"/>
  <c r="G183" i="8"/>
  <c r="D183" i="8"/>
  <c r="G182" i="8"/>
  <c r="D182" i="8"/>
  <c r="G181" i="8"/>
  <c r="D181" i="8"/>
  <c r="G180" i="8"/>
  <c r="D180" i="8"/>
  <c r="G179" i="8"/>
  <c r="D179" i="8"/>
  <c r="G178" i="8"/>
  <c r="D178" i="8"/>
  <c r="G177" i="8"/>
  <c r="D177" i="8"/>
  <c r="G176" i="8"/>
  <c r="D176" i="8"/>
  <c r="G175" i="8"/>
  <c r="D175" i="8"/>
  <c r="G174" i="8"/>
  <c r="D174" i="8"/>
  <c r="G173" i="8"/>
  <c r="D173" i="8"/>
  <c r="G172" i="8"/>
  <c r="D172" i="8"/>
  <c r="G171" i="8"/>
  <c r="D171" i="8"/>
  <c r="G170" i="8"/>
  <c r="D170" i="8"/>
  <c r="G169" i="8"/>
  <c r="D169" i="8"/>
  <c r="G168" i="8"/>
  <c r="D168" i="8"/>
  <c r="G167" i="8"/>
  <c r="D167" i="8"/>
  <c r="G166" i="8"/>
  <c r="D166" i="8"/>
  <c r="G165" i="8"/>
  <c r="D165" i="8"/>
  <c r="G164" i="8"/>
  <c r="D164" i="8"/>
  <c r="G163" i="8"/>
  <c r="D163" i="8"/>
  <c r="G162" i="8"/>
  <c r="D162" i="8"/>
  <c r="G161" i="8"/>
  <c r="D161" i="8"/>
  <c r="G160" i="8"/>
  <c r="D160" i="8"/>
  <c r="G159" i="8"/>
  <c r="D159" i="8"/>
  <c r="G158" i="8"/>
  <c r="D158" i="8"/>
  <c r="G157" i="8"/>
  <c r="D157" i="8"/>
  <c r="G156" i="8"/>
  <c r="D156" i="8"/>
  <c r="G155" i="8"/>
  <c r="D155" i="8"/>
  <c r="G154" i="8"/>
  <c r="D154" i="8"/>
  <c r="G153" i="8"/>
  <c r="D153" i="8"/>
  <c r="G152" i="8"/>
  <c r="D152" i="8"/>
  <c r="G151" i="8"/>
  <c r="D151" i="8"/>
  <c r="G150" i="8"/>
  <c r="D150" i="8"/>
  <c r="G149" i="8"/>
  <c r="D149" i="8"/>
  <c r="G148" i="8"/>
  <c r="D148" i="8"/>
  <c r="G147" i="8"/>
  <c r="D147" i="8"/>
  <c r="G146" i="8"/>
  <c r="D146" i="8"/>
  <c r="G145" i="8"/>
  <c r="D145" i="8"/>
  <c r="G144" i="8"/>
  <c r="D144" i="8"/>
  <c r="G143" i="8"/>
  <c r="D143" i="8"/>
  <c r="G142" i="8"/>
  <c r="D142" i="8"/>
  <c r="G141" i="8"/>
  <c r="D141" i="8"/>
  <c r="G140" i="8"/>
  <c r="D140" i="8"/>
  <c r="G139" i="8"/>
  <c r="D139" i="8"/>
  <c r="G138" i="8"/>
  <c r="D138" i="8"/>
  <c r="G137" i="8"/>
  <c r="D137" i="8"/>
  <c r="G136" i="8"/>
  <c r="D136" i="8"/>
  <c r="G135" i="8"/>
  <c r="D135" i="8"/>
  <c r="G134" i="8"/>
  <c r="D134" i="8"/>
  <c r="G133" i="8"/>
  <c r="D133" i="8"/>
  <c r="G132" i="8"/>
  <c r="D132" i="8"/>
  <c r="G131" i="8"/>
  <c r="D131" i="8"/>
  <c r="G130" i="8"/>
  <c r="D130" i="8"/>
  <c r="G129" i="8"/>
  <c r="D129" i="8"/>
  <c r="G128" i="8"/>
  <c r="D128" i="8"/>
  <c r="G127" i="8"/>
  <c r="D127" i="8"/>
  <c r="G126" i="8"/>
  <c r="D126" i="8"/>
  <c r="G125" i="8"/>
  <c r="D125" i="8"/>
  <c r="G124" i="8"/>
  <c r="D124" i="8"/>
  <c r="G123" i="8"/>
  <c r="D123" i="8"/>
  <c r="G122" i="8"/>
  <c r="D122" i="8"/>
  <c r="G121" i="8"/>
  <c r="D121" i="8"/>
  <c r="G120" i="8"/>
  <c r="D120" i="8"/>
  <c r="G119" i="8"/>
  <c r="D119" i="8"/>
  <c r="G118" i="8"/>
  <c r="D118" i="8"/>
  <c r="G117" i="8"/>
  <c r="D117" i="8"/>
  <c r="G116" i="8"/>
  <c r="D116" i="8"/>
  <c r="G115" i="8"/>
  <c r="D115" i="8"/>
  <c r="G114" i="8"/>
  <c r="D114" i="8"/>
  <c r="G113" i="8"/>
  <c r="D113" i="8"/>
  <c r="G112" i="8"/>
  <c r="D112" i="8"/>
  <c r="G111" i="8"/>
  <c r="D111" i="8"/>
  <c r="G110" i="8"/>
  <c r="D110" i="8"/>
  <c r="G109" i="8"/>
  <c r="D109" i="8"/>
  <c r="G108" i="8"/>
  <c r="D108" i="8"/>
  <c r="G107" i="8"/>
  <c r="D107" i="8"/>
  <c r="G106" i="8"/>
  <c r="D106" i="8"/>
  <c r="G105" i="8"/>
  <c r="D105" i="8"/>
  <c r="G104" i="8"/>
  <c r="D104" i="8"/>
  <c r="G103" i="8"/>
  <c r="D103" i="8"/>
  <c r="G102" i="8"/>
  <c r="D102" i="8"/>
  <c r="G101" i="8"/>
  <c r="D101" i="8"/>
  <c r="G100" i="8"/>
  <c r="D100" i="8"/>
  <c r="G99" i="8"/>
  <c r="D99" i="8"/>
  <c r="G98" i="8"/>
  <c r="D98" i="8"/>
  <c r="G97" i="8"/>
  <c r="D97" i="8"/>
  <c r="G96" i="8"/>
  <c r="D96" i="8"/>
  <c r="G95" i="8"/>
  <c r="D95" i="8"/>
  <c r="G94" i="8"/>
  <c r="D94" i="8"/>
  <c r="G93" i="8"/>
  <c r="D93" i="8"/>
  <c r="G92" i="8"/>
  <c r="D92" i="8"/>
  <c r="G91" i="8"/>
  <c r="D91" i="8"/>
  <c r="G90" i="8"/>
  <c r="D90" i="8"/>
  <c r="G89" i="8"/>
  <c r="D89" i="8"/>
  <c r="G88" i="8"/>
  <c r="D88" i="8"/>
  <c r="G87" i="8"/>
  <c r="D87" i="8"/>
  <c r="G86" i="8"/>
  <c r="D86" i="8"/>
  <c r="G85" i="8"/>
  <c r="D85" i="8"/>
  <c r="G84" i="8"/>
  <c r="D84" i="8"/>
  <c r="G83" i="8"/>
  <c r="D83" i="8"/>
  <c r="G82" i="8"/>
  <c r="D82" i="8"/>
  <c r="G81" i="8"/>
  <c r="D81" i="8"/>
  <c r="G80" i="8"/>
  <c r="D80" i="8"/>
  <c r="G79" i="8"/>
  <c r="D79" i="8"/>
  <c r="G78" i="8"/>
  <c r="D78" i="8"/>
  <c r="G77" i="8"/>
  <c r="D77" i="8"/>
  <c r="G76" i="8"/>
  <c r="D76" i="8"/>
  <c r="G75" i="8"/>
  <c r="D75" i="8"/>
  <c r="G74" i="8"/>
  <c r="D74" i="8"/>
  <c r="G73" i="8"/>
  <c r="D73" i="8"/>
  <c r="G72" i="8"/>
  <c r="D72" i="8"/>
  <c r="G71" i="8"/>
  <c r="D71" i="8"/>
  <c r="G70" i="8"/>
  <c r="D70" i="8"/>
  <c r="G69" i="8"/>
  <c r="D69" i="8"/>
  <c r="G68" i="8"/>
  <c r="D68" i="8"/>
  <c r="G67" i="8"/>
  <c r="D67" i="8"/>
  <c r="G66" i="8"/>
  <c r="D66" i="8"/>
  <c r="G65" i="8"/>
  <c r="D65" i="8"/>
  <c r="G64" i="8"/>
  <c r="D64" i="8"/>
  <c r="G63" i="8"/>
  <c r="D63" i="8"/>
  <c r="G62" i="8"/>
  <c r="D62" i="8"/>
  <c r="G61" i="8"/>
  <c r="D61" i="8"/>
  <c r="G60" i="8"/>
  <c r="D60" i="8"/>
  <c r="G59" i="8"/>
  <c r="D59" i="8"/>
  <c r="G58" i="8"/>
  <c r="D58" i="8"/>
  <c r="G57" i="8"/>
  <c r="D57" i="8"/>
  <c r="G56" i="8"/>
  <c r="D56" i="8"/>
  <c r="G55" i="8"/>
  <c r="D55" i="8"/>
  <c r="G54" i="8"/>
  <c r="D54" i="8"/>
  <c r="G53" i="8"/>
  <c r="D53" i="8"/>
  <c r="G52" i="8"/>
  <c r="D52" i="8"/>
  <c r="G51" i="8"/>
  <c r="D51" i="8"/>
  <c r="G50" i="8"/>
  <c r="D50" i="8"/>
  <c r="G49" i="8"/>
  <c r="D49" i="8"/>
  <c r="G48" i="8"/>
  <c r="D48" i="8"/>
  <c r="G47" i="8"/>
  <c r="D47" i="8"/>
  <c r="G46" i="8"/>
  <c r="D46" i="8"/>
  <c r="G45" i="8"/>
  <c r="D45" i="8"/>
  <c r="G44" i="8"/>
  <c r="D44" i="8"/>
  <c r="G43" i="8"/>
  <c r="D43" i="8"/>
  <c r="G42" i="8"/>
  <c r="D42" i="8"/>
  <c r="G41" i="8"/>
  <c r="D41" i="8"/>
  <c r="G40" i="8"/>
  <c r="D40" i="8"/>
  <c r="G39" i="8"/>
  <c r="D39" i="8"/>
  <c r="G38" i="8"/>
  <c r="D38" i="8"/>
  <c r="G37" i="8"/>
  <c r="D37" i="8"/>
  <c r="G36" i="8"/>
  <c r="D36" i="8"/>
  <c r="G35" i="8"/>
  <c r="D35" i="8"/>
  <c r="G34" i="8"/>
  <c r="D34" i="8"/>
  <c r="G33" i="8"/>
  <c r="D33" i="8"/>
  <c r="G32" i="8"/>
  <c r="D32" i="8"/>
  <c r="G31" i="8"/>
  <c r="D31" i="8"/>
  <c r="G30" i="8"/>
  <c r="D30" i="8"/>
  <c r="G29" i="8"/>
  <c r="D29" i="8"/>
  <c r="G28" i="8"/>
  <c r="D28" i="8"/>
  <c r="G27" i="8"/>
  <c r="D27" i="8"/>
  <c r="G26" i="8"/>
  <c r="D26" i="8"/>
  <c r="G25" i="8"/>
  <c r="D25" i="8"/>
  <c r="G24" i="8"/>
  <c r="D24" i="8"/>
  <c r="G23" i="8"/>
  <c r="D23" i="8"/>
  <c r="G22" i="8"/>
  <c r="D22" i="8"/>
  <c r="G21" i="8"/>
  <c r="D21" i="8"/>
  <c r="G20" i="8"/>
  <c r="D20" i="8"/>
  <c r="G19" i="8"/>
  <c r="D19" i="8"/>
  <c r="G18" i="8"/>
  <c r="D18" i="8"/>
  <c r="G17" i="8"/>
  <c r="D17" i="8"/>
  <c r="G16" i="8"/>
  <c r="D16" i="8"/>
  <c r="G15" i="8"/>
  <c r="D15" i="8"/>
  <c r="G14" i="8"/>
  <c r="D14" i="8"/>
  <c r="G13" i="8"/>
  <c r="D13" i="8"/>
  <c r="G12" i="8"/>
  <c r="D12" i="8"/>
  <c r="G11" i="8"/>
  <c r="D11" i="8"/>
  <c r="G10" i="8"/>
  <c r="D10" i="8"/>
  <c r="D2" i="8"/>
  <c r="G373" i="7"/>
  <c r="L367" i="7"/>
  <c r="I367" i="7"/>
  <c r="H367" i="7"/>
  <c r="G367" i="7"/>
  <c r="E2" i="9" s="1"/>
  <c r="F367" i="7"/>
  <c r="D2" i="9" s="1"/>
  <c r="D367" i="7"/>
  <c r="D372" i="7" s="1"/>
  <c r="C367" i="7"/>
  <c r="M365" i="7"/>
  <c r="L365" i="7"/>
  <c r="E365" i="7"/>
  <c r="J365" i="7" s="1"/>
  <c r="L364" i="7"/>
  <c r="M364" i="7" s="1"/>
  <c r="J364" i="7"/>
  <c r="E364" i="7"/>
  <c r="L363" i="7"/>
  <c r="M363" i="7" s="1"/>
  <c r="E363" i="7"/>
  <c r="J363" i="7" s="1"/>
  <c r="L362" i="7"/>
  <c r="M362" i="7" s="1"/>
  <c r="E362" i="7"/>
  <c r="J362" i="7" s="1"/>
  <c r="L361" i="7"/>
  <c r="E361" i="7"/>
  <c r="J361" i="7" s="1"/>
  <c r="L360" i="7"/>
  <c r="J360" i="7"/>
  <c r="E360" i="7"/>
  <c r="M359" i="7"/>
  <c r="L359" i="7"/>
  <c r="J359" i="7"/>
  <c r="E359" i="7"/>
  <c r="L358" i="7"/>
  <c r="J358" i="7"/>
  <c r="E358" i="7"/>
  <c r="M357" i="7"/>
  <c r="L357" i="7"/>
  <c r="E357" i="7"/>
  <c r="J357" i="7" s="1"/>
  <c r="L356" i="7"/>
  <c r="M356" i="7" s="1"/>
  <c r="J356" i="7"/>
  <c r="E356" i="7"/>
  <c r="L355" i="7"/>
  <c r="M355" i="7" s="1"/>
  <c r="E355" i="7"/>
  <c r="J355" i="7" s="1"/>
  <c r="L354" i="7"/>
  <c r="M354" i="7" s="1"/>
  <c r="E354" i="7"/>
  <c r="J354" i="7" s="1"/>
  <c r="L353" i="7"/>
  <c r="E353" i="7"/>
  <c r="J353" i="7" s="1"/>
  <c r="L352" i="7"/>
  <c r="J352" i="7"/>
  <c r="E352" i="7"/>
  <c r="M351" i="7"/>
  <c r="L351" i="7"/>
  <c r="J351" i="7"/>
  <c r="E351" i="7"/>
  <c r="L350" i="7"/>
  <c r="J350" i="7"/>
  <c r="E350" i="7"/>
  <c r="M349" i="7"/>
  <c r="L349" i="7"/>
  <c r="E349" i="7"/>
  <c r="J349" i="7" s="1"/>
  <c r="L348" i="7"/>
  <c r="M348" i="7" s="1"/>
  <c r="J348" i="7"/>
  <c r="E348" i="7"/>
  <c r="L347" i="7"/>
  <c r="M347" i="7" s="1"/>
  <c r="E347" i="7"/>
  <c r="J347" i="7" s="1"/>
  <c r="L346" i="7"/>
  <c r="M346" i="7" s="1"/>
  <c r="E346" i="7"/>
  <c r="J346" i="7" s="1"/>
  <c r="L345" i="7"/>
  <c r="E345" i="7"/>
  <c r="J345" i="7" s="1"/>
  <c r="L344" i="7"/>
  <c r="J344" i="7"/>
  <c r="E344" i="7"/>
  <c r="M343" i="7"/>
  <c r="L343" i="7"/>
  <c r="J343" i="7"/>
  <c r="E343" i="7"/>
  <c r="L342" i="7"/>
  <c r="J342" i="7"/>
  <c r="E342" i="7"/>
  <c r="M341" i="7"/>
  <c r="L341" i="7"/>
  <c r="E341" i="7"/>
  <c r="J341" i="7" s="1"/>
  <c r="L340" i="7"/>
  <c r="M340" i="7" s="1"/>
  <c r="J340" i="7"/>
  <c r="E340" i="7"/>
  <c r="L339" i="7"/>
  <c r="M339" i="7" s="1"/>
  <c r="E339" i="7"/>
  <c r="J339" i="7" s="1"/>
  <c r="L338" i="7"/>
  <c r="M338" i="7" s="1"/>
  <c r="E338" i="7"/>
  <c r="J338" i="7" s="1"/>
  <c r="L337" i="7"/>
  <c r="E337" i="7"/>
  <c r="J337" i="7" s="1"/>
  <c r="L336" i="7"/>
  <c r="J336" i="7"/>
  <c r="E336" i="7"/>
  <c r="M335" i="7"/>
  <c r="L335" i="7"/>
  <c r="J335" i="7"/>
  <c r="E335" i="7"/>
  <c r="L334" i="7"/>
  <c r="J334" i="7"/>
  <c r="E334" i="7"/>
  <c r="M333" i="7"/>
  <c r="L333" i="7"/>
  <c r="E333" i="7"/>
  <c r="J333" i="7" s="1"/>
  <c r="L332" i="7"/>
  <c r="M332" i="7" s="1"/>
  <c r="J332" i="7"/>
  <c r="E332" i="7"/>
  <c r="L331" i="7"/>
  <c r="M331" i="7" s="1"/>
  <c r="E331" i="7"/>
  <c r="J331" i="7" s="1"/>
  <c r="L330" i="7"/>
  <c r="M330" i="7" s="1"/>
  <c r="E330" i="7"/>
  <c r="J330" i="7" s="1"/>
  <c r="L329" i="7"/>
  <c r="E329" i="7"/>
  <c r="J329" i="7" s="1"/>
  <c r="L328" i="7"/>
  <c r="J328" i="7"/>
  <c r="E328" i="7"/>
  <c r="M327" i="7"/>
  <c r="L327" i="7"/>
  <c r="J327" i="7"/>
  <c r="E327" i="7"/>
  <c r="L326" i="7"/>
  <c r="J326" i="7"/>
  <c r="E326" i="7"/>
  <c r="M325" i="7"/>
  <c r="L325" i="7"/>
  <c r="E325" i="7"/>
  <c r="J325" i="7" s="1"/>
  <c r="L324" i="7"/>
  <c r="M324" i="7" s="1"/>
  <c r="J324" i="7"/>
  <c r="E324" i="7"/>
  <c r="L323" i="7"/>
  <c r="M323" i="7" s="1"/>
  <c r="E323" i="7"/>
  <c r="J323" i="7" s="1"/>
  <c r="L322" i="7"/>
  <c r="M322" i="7" s="1"/>
  <c r="E322" i="7"/>
  <c r="J322" i="7" s="1"/>
  <c r="L321" i="7"/>
  <c r="E321" i="7"/>
  <c r="J321" i="7" s="1"/>
  <c r="L320" i="7"/>
  <c r="J320" i="7"/>
  <c r="E320" i="7"/>
  <c r="M319" i="7"/>
  <c r="L319" i="7"/>
  <c r="J319" i="7"/>
  <c r="E319" i="7"/>
  <c r="L318" i="7"/>
  <c r="J318" i="7"/>
  <c r="E318" i="7"/>
  <c r="M317" i="7"/>
  <c r="L317" i="7"/>
  <c r="E317" i="7"/>
  <c r="J317" i="7" s="1"/>
  <c r="L316" i="7"/>
  <c r="M316" i="7" s="1"/>
  <c r="J316" i="7"/>
  <c r="E316" i="7"/>
  <c r="L315" i="7"/>
  <c r="M315" i="7" s="1"/>
  <c r="E315" i="7"/>
  <c r="J315" i="7" s="1"/>
  <c r="L314" i="7"/>
  <c r="M314" i="7" s="1"/>
  <c r="E314" i="7"/>
  <c r="J314" i="7" s="1"/>
  <c r="L313" i="7"/>
  <c r="E313" i="7"/>
  <c r="J313" i="7" s="1"/>
  <c r="L312" i="7"/>
  <c r="J312" i="7"/>
  <c r="E312" i="7"/>
  <c r="M311" i="7"/>
  <c r="L311" i="7"/>
  <c r="J311" i="7"/>
  <c r="E311" i="7"/>
  <c r="L310" i="7"/>
  <c r="J310" i="7"/>
  <c r="E310" i="7"/>
  <c r="M309" i="7"/>
  <c r="L309" i="7"/>
  <c r="E309" i="7"/>
  <c r="J309" i="7" s="1"/>
  <c r="L308" i="7"/>
  <c r="M308" i="7" s="1"/>
  <c r="J308" i="7"/>
  <c r="E308" i="7"/>
  <c r="L307" i="7"/>
  <c r="M307" i="7" s="1"/>
  <c r="E307" i="7"/>
  <c r="J307" i="7" s="1"/>
  <c r="L306" i="7"/>
  <c r="M306" i="7" s="1"/>
  <c r="E306" i="7"/>
  <c r="J306" i="7" s="1"/>
  <c r="L305" i="7"/>
  <c r="E305" i="7"/>
  <c r="J305" i="7" s="1"/>
  <c r="L304" i="7"/>
  <c r="J304" i="7"/>
  <c r="E304" i="7"/>
  <c r="M303" i="7"/>
  <c r="L303" i="7"/>
  <c r="J303" i="7"/>
  <c r="E303" i="7"/>
  <c r="L302" i="7"/>
  <c r="J302" i="7"/>
  <c r="E302" i="7"/>
  <c r="M301" i="7"/>
  <c r="L301" i="7"/>
  <c r="E301" i="7"/>
  <c r="J301" i="7" s="1"/>
  <c r="L300" i="7"/>
  <c r="M300" i="7" s="1"/>
  <c r="J300" i="7"/>
  <c r="E300" i="7"/>
  <c r="L299" i="7"/>
  <c r="M299" i="7" s="1"/>
  <c r="E299" i="7"/>
  <c r="J299" i="7" s="1"/>
  <c r="L298" i="7"/>
  <c r="M298" i="7" s="1"/>
  <c r="E298" i="7"/>
  <c r="J298" i="7" s="1"/>
  <c r="L297" i="7"/>
  <c r="E297" i="7"/>
  <c r="J297" i="7" s="1"/>
  <c r="L296" i="7"/>
  <c r="J296" i="7"/>
  <c r="E296" i="7"/>
  <c r="M295" i="7"/>
  <c r="L295" i="7"/>
  <c r="J295" i="7"/>
  <c r="E295" i="7"/>
  <c r="L294" i="7"/>
  <c r="J294" i="7"/>
  <c r="E294" i="7"/>
  <c r="M293" i="7"/>
  <c r="L293" i="7"/>
  <c r="E293" i="7"/>
  <c r="J293" i="7" s="1"/>
  <c r="L292" i="7"/>
  <c r="M292" i="7" s="1"/>
  <c r="J292" i="7"/>
  <c r="E292" i="7"/>
  <c r="L291" i="7"/>
  <c r="M291" i="7" s="1"/>
  <c r="E291" i="7"/>
  <c r="J291" i="7" s="1"/>
  <c r="L290" i="7"/>
  <c r="M290" i="7" s="1"/>
  <c r="E290" i="7"/>
  <c r="J290" i="7" s="1"/>
  <c r="L289" i="7"/>
  <c r="E289" i="7"/>
  <c r="J289" i="7" s="1"/>
  <c r="L288" i="7"/>
  <c r="J288" i="7"/>
  <c r="E288" i="7"/>
  <c r="M287" i="7"/>
  <c r="L287" i="7"/>
  <c r="J287" i="7"/>
  <c r="E287" i="7"/>
  <c r="L286" i="7"/>
  <c r="J286" i="7"/>
  <c r="E286" i="7"/>
  <c r="M285" i="7"/>
  <c r="L285" i="7"/>
  <c r="E285" i="7"/>
  <c r="J285" i="7" s="1"/>
  <c r="L284" i="7"/>
  <c r="M284" i="7" s="1"/>
  <c r="J284" i="7"/>
  <c r="E284" i="7"/>
  <c r="L283" i="7"/>
  <c r="M283" i="7" s="1"/>
  <c r="E283" i="7"/>
  <c r="J283" i="7" s="1"/>
  <c r="L282" i="7"/>
  <c r="M282" i="7" s="1"/>
  <c r="E282" i="7"/>
  <c r="J282" i="7" s="1"/>
  <c r="L281" i="7"/>
  <c r="E281" i="7"/>
  <c r="J281" i="7" s="1"/>
  <c r="L280" i="7"/>
  <c r="J280" i="7"/>
  <c r="E280" i="7"/>
  <c r="M279" i="7"/>
  <c r="L279" i="7"/>
  <c r="J279" i="7"/>
  <c r="E279" i="7"/>
  <c r="L278" i="7"/>
  <c r="J278" i="7"/>
  <c r="E278" i="7"/>
  <c r="M277" i="7"/>
  <c r="L277" i="7"/>
  <c r="E277" i="7"/>
  <c r="J277" i="7" s="1"/>
  <c r="L276" i="7"/>
  <c r="M276" i="7" s="1"/>
  <c r="J276" i="7"/>
  <c r="E276" i="7"/>
  <c r="L275" i="7"/>
  <c r="M275" i="7" s="1"/>
  <c r="E275" i="7"/>
  <c r="J275" i="7" s="1"/>
  <c r="L274" i="7"/>
  <c r="M274" i="7" s="1"/>
  <c r="E274" i="7"/>
  <c r="J274" i="7" s="1"/>
  <c r="L273" i="7"/>
  <c r="E273" i="7"/>
  <c r="J273" i="7" s="1"/>
  <c r="L272" i="7"/>
  <c r="J272" i="7"/>
  <c r="E272" i="7"/>
  <c r="M271" i="7"/>
  <c r="L271" i="7"/>
  <c r="J271" i="7"/>
  <c r="E271" i="7"/>
  <c r="L270" i="7"/>
  <c r="J270" i="7"/>
  <c r="E270" i="7"/>
  <c r="M269" i="7"/>
  <c r="L269" i="7"/>
  <c r="E269" i="7"/>
  <c r="J269" i="7" s="1"/>
  <c r="L268" i="7"/>
  <c r="M268" i="7" s="1"/>
  <c r="J268" i="7"/>
  <c r="E268" i="7"/>
  <c r="L267" i="7"/>
  <c r="M267" i="7" s="1"/>
  <c r="E267" i="7"/>
  <c r="J267" i="7" s="1"/>
  <c r="L266" i="7"/>
  <c r="M266" i="7" s="1"/>
  <c r="E266" i="7"/>
  <c r="J266" i="7" s="1"/>
  <c r="L265" i="7"/>
  <c r="E265" i="7"/>
  <c r="J265" i="7" s="1"/>
  <c r="L264" i="7"/>
  <c r="J264" i="7"/>
  <c r="E264" i="7"/>
  <c r="M263" i="7"/>
  <c r="L263" i="7"/>
  <c r="J263" i="7"/>
  <c r="E263" i="7"/>
  <c r="L262" i="7"/>
  <c r="J262" i="7"/>
  <c r="E262" i="7"/>
  <c r="M261" i="7"/>
  <c r="L261" i="7"/>
  <c r="E261" i="7"/>
  <c r="J261" i="7" s="1"/>
  <c r="L260" i="7"/>
  <c r="M260" i="7" s="1"/>
  <c r="J260" i="7"/>
  <c r="E260" i="7"/>
  <c r="L259" i="7"/>
  <c r="M259" i="7" s="1"/>
  <c r="E259" i="7"/>
  <c r="J259" i="7" s="1"/>
  <c r="L258" i="7"/>
  <c r="M258" i="7" s="1"/>
  <c r="E258" i="7"/>
  <c r="J258" i="7" s="1"/>
  <c r="L257" i="7"/>
  <c r="E257" i="7"/>
  <c r="J257" i="7" s="1"/>
  <c r="L256" i="7"/>
  <c r="J256" i="7"/>
  <c r="E256" i="7"/>
  <c r="M255" i="7"/>
  <c r="L255" i="7"/>
  <c r="J255" i="7"/>
  <c r="E255" i="7"/>
  <c r="L254" i="7"/>
  <c r="J254" i="7"/>
  <c r="E254" i="7"/>
  <c r="M253" i="7"/>
  <c r="L253" i="7"/>
  <c r="E253" i="7"/>
  <c r="J253" i="7" s="1"/>
  <c r="L252" i="7"/>
  <c r="M252" i="7" s="1"/>
  <c r="J252" i="7"/>
  <c r="E252" i="7"/>
  <c r="L251" i="7"/>
  <c r="M251" i="7" s="1"/>
  <c r="E251" i="7"/>
  <c r="J251" i="7" s="1"/>
  <c r="L250" i="7"/>
  <c r="M250" i="7" s="1"/>
  <c r="E250" i="7"/>
  <c r="J250" i="7" s="1"/>
  <c r="M249" i="7"/>
  <c r="L249" i="7"/>
  <c r="E249" i="7"/>
  <c r="J249" i="7" s="1"/>
  <c r="L248" i="7"/>
  <c r="J248" i="7"/>
  <c r="E248" i="7"/>
  <c r="M247" i="7"/>
  <c r="L247" i="7"/>
  <c r="J247" i="7"/>
  <c r="E247" i="7"/>
  <c r="L246" i="7"/>
  <c r="M246" i="7" s="1"/>
  <c r="J246" i="7"/>
  <c r="E246" i="7"/>
  <c r="M245" i="7"/>
  <c r="L245" i="7"/>
  <c r="E245" i="7"/>
  <c r="J245" i="7" s="1"/>
  <c r="L244" i="7"/>
  <c r="J244" i="7"/>
  <c r="E244" i="7"/>
  <c r="L243" i="7"/>
  <c r="M243" i="7" s="1"/>
  <c r="E243" i="7"/>
  <c r="J243" i="7" s="1"/>
  <c r="L242" i="7"/>
  <c r="M242" i="7" s="1"/>
  <c r="E242" i="7"/>
  <c r="J242" i="7" s="1"/>
  <c r="L241" i="7"/>
  <c r="E241" i="7"/>
  <c r="J241" i="7" s="1"/>
  <c r="M240" i="7"/>
  <c r="L240" i="7"/>
  <c r="J240" i="7"/>
  <c r="E240" i="7"/>
  <c r="L239" i="7"/>
  <c r="J239" i="7"/>
  <c r="E239" i="7"/>
  <c r="L238" i="7"/>
  <c r="M238" i="7" s="1"/>
  <c r="J238" i="7"/>
  <c r="E238" i="7"/>
  <c r="L237" i="7"/>
  <c r="M237" i="7" s="1"/>
  <c r="E237" i="7"/>
  <c r="J237" i="7" s="1"/>
  <c r="L236" i="7"/>
  <c r="M236" i="7" s="1"/>
  <c r="E236" i="7"/>
  <c r="J236" i="7" s="1"/>
  <c r="L235" i="7"/>
  <c r="M235" i="7" s="1"/>
  <c r="E235" i="7"/>
  <c r="J235" i="7" s="1"/>
  <c r="L234" i="7"/>
  <c r="M234" i="7" s="1"/>
  <c r="E234" i="7"/>
  <c r="J234" i="7" s="1"/>
  <c r="M233" i="7"/>
  <c r="L233" i="7"/>
  <c r="E233" i="7"/>
  <c r="J233" i="7" s="1"/>
  <c r="L232" i="7"/>
  <c r="J232" i="7"/>
  <c r="E232" i="7"/>
  <c r="M231" i="7"/>
  <c r="L231" i="7"/>
  <c r="J231" i="7"/>
  <c r="E231" i="7"/>
  <c r="L230" i="7"/>
  <c r="M230" i="7" s="1"/>
  <c r="J230" i="7"/>
  <c r="E230" i="7"/>
  <c r="L229" i="7"/>
  <c r="M229" i="7" s="1"/>
  <c r="E229" i="7"/>
  <c r="J229" i="7" s="1"/>
  <c r="L228" i="7"/>
  <c r="M228" i="7" s="1"/>
  <c r="E228" i="7"/>
  <c r="J228" i="7" s="1"/>
  <c r="L227" i="7"/>
  <c r="M227" i="7" s="1"/>
  <c r="E227" i="7"/>
  <c r="J227" i="7" s="1"/>
  <c r="L226" i="7"/>
  <c r="M226" i="7" s="1"/>
  <c r="E226" i="7"/>
  <c r="J226" i="7" s="1"/>
  <c r="M225" i="7"/>
  <c r="L225" i="7"/>
  <c r="E225" i="7"/>
  <c r="J225" i="7" s="1"/>
  <c r="M224" i="7"/>
  <c r="L224" i="7"/>
  <c r="J224" i="7"/>
  <c r="E224" i="7"/>
  <c r="M223" i="7"/>
  <c r="L223" i="7"/>
  <c r="J223" i="7"/>
  <c r="E223" i="7"/>
  <c r="L222" i="7"/>
  <c r="M222" i="7" s="1"/>
  <c r="J222" i="7"/>
  <c r="E222" i="7"/>
  <c r="L221" i="7"/>
  <c r="M221" i="7" s="1"/>
  <c r="E221" i="7"/>
  <c r="J221" i="7" s="1"/>
  <c r="L220" i="7"/>
  <c r="M220" i="7" s="1"/>
  <c r="E220" i="7"/>
  <c r="J220" i="7" s="1"/>
  <c r="L219" i="7"/>
  <c r="M219" i="7" s="1"/>
  <c r="E219" i="7"/>
  <c r="J219" i="7" s="1"/>
  <c r="L218" i="7"/>
  <c r="M218" i="7" s="1"/>
  <c r="E218" i="7"/>
  <c r="J218" i="7" s="1"/>
  <c r="M217" i="7"/>
  <c r="L217" i="7"/>
  <c r="E217" i="7"/>
  <c r="J217" i="7" s="1"/>
  <c r="M216" i="7"/>
  <c r="L216" i="7"/>
  <c r="J216" i="7"/>
  <c r="E216" i="7"/>
  <c r="M215" i="7"/>
  <c r="L215" i="7"/>
  <c r="J215" i="7"/>
  <c r="E215" i="7"/>
  <c r="L214" i="7"/>
  <c r="M214" i="7" s="1"/>
  <c r="E214" i="7"/>
  <c r="J214" i="7" s="1"/>
  <c r="L213" i="7"/>
  <c r="M213" i="7" s="1"/>
  <c r="E213" i="7"/>
  <c r="J213" i="7" s="1"/>
  <c r="L212" i="7"/>
  <c r="M212" i="7" s="1"/>
  <c r="J212" i="7"/>
  <c r="E212" i="7"/>
  <c r="L211" i="7"/>
  <c r="M211" i="7" s="1"/>
  <c r="E211" i="7"/>
  <c r="J211" i="7" s="1"/>
  <c r="L210" i="7"/>
  <c r="M210" i="7" s="1"/>
  <c r="E210" i="7"/>
  <c r="J210" i="7" s="1"/>
  <c r="M209" i="7"/>
  <c r="L209" i="7"/>
  <c r="J209" i="7"/>
  <c r="E209" i="7"/>
  <c r="M208" i="7"/>
  <c r="L208" i="7"/>
  <c r="J208" i="7"/>
  <c r="E208" i="7"/>
  <c r="M207" i="7"/>
  <c r="L207" i="7"/>
  <c r="J207" i="7"/>
  <c r="E207" i="7"/>
  <c r="L206" i="7"/>
  <c r="M206" i="7" s="1"/>
  <c r="J206" i="7"/>
  <c r="E206" i="7"/>
  <c r="M205" i="7"/>
  <c r="L205" i="7"/>
  <c r="E205" i="7"/>
  <c r="J205" i="7" s="1"/>
  <c r="L204" i="7"/>
  <c r="M204" i="7" s="1"/>
  <c r="E204" i="7"/>
  <c r="J204" i="7" s="1"/>
  <c r="L203" i="7"/>
  <c r="M203" i="7" s="1"/>
  <c r="E203" i="7"/>
  <c r="J203" i="7" s="1"/>
  <c r="M202" i="7"/>
  <c r="L202" i="7"/>
  <c r="E202" i="7"/>
  <c r="J202" i="7" s="1"/>
  <c r="M201" i="7"/>
  <c r="L201" i="7"/>
  <c r="E201" i="7"/>
  <c r="J201" i="7" s="1"/>
  <c r="M200" i="7"/>
  <c r="L200" i="7"/>
  <c r="J200" i="7"/>
  <c r="E200" i="7"/>
  <c r="M199" i="7"/>
  <c r="L199" i="7"/>
  <c r="J199" i="7"/>
  <c r="E199" i="7"/>
  <c r="L198" i="7"/>
  <c r="M198" i="7" s="1"/>
  <c r="E198" i="7"/>
  <c r="J198" i="7" s="1"/>
  <c r="L197" i="7"/>
  <c r="M197" i="7" s="1"/>
  <c r="E197" i="7"/>
  <c r="J197" i="7" s="1"/>
  <c r="L196" i="7"/>
  <c r="M196" i="7" s="1"/>
  <c r="E196" i="7"/>
  <c r="J196" i="7" s="1"/>
  <c r="L195" i="7"/>
  <c r="M195" i="7" s="1"/>
  <c r="E195" i="7"/>
  <c r="J195" i="7" s="1"/>
  <c r="M194" i="7"/>
  <c r="L194" i="7"/>
  <c r="E194" i="7"/>
  <c r="J194" i="7" s="1"/>
  <c r="M193" i="7"/>
  <c r="L193" i="7"/>
  <c r="E193" i="7"/>
  <c r="J193" i="7" s="1"/>
  <c r="M192" i="7"/>
  <c r="L192" i="7"/>
  <c r="J192" i="7"/>
  <c r="E192" i="7"/>
  <c r="M191" i="7"/>
  <c r="L191" i="7"/>
  <c r="J191" i="7"/>
  <c r="E191" i="7"/>
  <c r="L190" i="7"/>
  <c r="M190" i="7" s="1"/>
  <c r="E190" i="7"/>
  <c r="J190" i="7" s="1"/>
  <c r="L189" i="7"/>
  <c r="M189" i="7" s="1"/>
  <c r="E189" i="7"/>
  <c r="J189" i="7" s="1"/>
  <c r="L188" i="7"/>
  <c r="M188" i="7" s="1"/>
  <c r="E188" i="7"/>
  <c r="J188" i="7" s="1"/>
  <c r="L187" i="7"/>
  <c r="M187" i="7" s="1"/>
  <c r="E187" i="7"/>
  <c r="J187" i="7" s="1"/>
  <c r="M186" i="7"/>
  <c r="L186" i="7"/>
  <c r="E186" i="7"/>
  <c r="J186" i="7" s="1"/>
  <c r="M185" i="7"/>
  <c r="L185" i="7"/>
  <c r="E185" i="7"/>
  <c r="J185" i="7" s="1"/>
  <c r="M184" i="7"/>
  <c r="L184" i="7"/>
  <c r="J184" i="7"/>
  <c r="E184" i="7"/>
  <c r="M183" i="7"/>
  <c r="L183" i="7"/>
  <c r="J183" i="7"/>
  <c r="E183" i="7"/>
  <c r="L182" i="7"/>
  <c r="M182" i="7" s="1"/>
  <c r="E182" i="7"/>
  <c r="J182" i="7" s="1"/>
  <c r="L181" i="7"/>
  <c r="M181" i="7" s="1"/>
  <c r="E181" i="7"/>
  <c r="J181" i="7" s="1"/>
  <c r="L180" i="7"/>
  <c r="M180" i="7" s="1"/>
  <c r="E180" i="7"/>
  <c r="J180" i="7" s="1"/>
  <c r="L179" i="7"/>
  <c r="M179" i="7" s="1"/>
  <c r="E179" i="7"/>
  <c r="J179" i="7" s="1"/>
  <c r="M178" i="7"/>
  <c r="L178" i="7"/>
  <c r="E178" i="7"/>
  <c r="J178" i="7" s="1"/>
  <c r="M177" i="7"/>
  <c r="L177" i="7"/>
  <c r="E177" i="7"/>
  <c r="J177" i="7" s="1"/>
  <c r="M176" i="7"/>
  <c r="L176" i="7"/>
  <c r="J176" i="7"/>
  <c r="E176" i="7"/>
  <c r="M175" i="7"/>
  <c r="L175" i="7"/>
  <c r="J175" i="7"/>
  <c r="E175" i="7"/>
  <c r="L174" i="7"/>
  <c r="M174" i="7" s="1"/>
  <c r="E174" i="7"/>
  <c r="J174" i="7" s="1"/>
  <c r="L173" i="7"/>
  <c r="M173" i="7" s="1"/>
  <c r="E173" i="7"/>
  <c r="J173" i="7" s="1"/>
  <c r="L172" i="7"/>
  <c r="M172" i="7" s="1"/>
  <c r="E172" i="7"/>
  <c r="J172" i="7" s="1"/>
  <c r="L171" i="7"/>
  <c r="M171" i="7" s="1"/>
  <c r="E171" i="7"/>
  <c r="J171" i="7" s="1"/>
  <c r="M170" i="7"/>
  <c r="L170" i="7"/>
  <c r="E170" i="7"/>
  <c r="J170" i="7" s="1"/>
  <c r="M169" i="7"/>
  <c r="L169" i="7"/>
  <c r="E169" i="7"/>
  <c r="J169" i="7" s="1"/>
  <c r="L168" i="7"/>
  <c r="M168" i="7" s="1"/>
  <c r="J168" i="7"/>
  <c r="E168" i="7"/>
  <c r="M167" i="7"/>
  <c r="L167" i="7"/>
  <c r="E167" i="7"/>
  <c r="J167" i="7" s="1"/>
  <c r="L166" i="7"/>
  <c r="M166" i="7" s="1"/>
  <c r="J166" i="7"/>
  <c r="E166" i="7"/>
  <c r="M165" i="7"/>
  <c r="L165" i="7"/>
  <c r="E165" i="7"/>
  <c r="J165" i="7" s="1"/>
  <c r="L164" i="7"/>
  <c r="M164" i="7" s="1"/>
  <c r="J164" i="7"/>
  <c r="E164" i="7"/>
  <c r="M163" i="7"/>
  <c r="L163" i="7"/>
  <c r="E163" i="7"/>
  <c r="J163" i="7" s="1"/>
  <c r="L162" i="7"/>
  <c r="M162" i="7" s="1"/>
  <c r="J162" i="7"/>
  <c r="E162" i="7"/>
  <c r="M161" i="7"/>
  <c r="L161" i="7"/>
  <c r="E161" i="7"/>
  <c r="J161" i="7" s="1"/>
  <c r="L160" i="7"/>
  <c r="M160" i="7" s="1"/>
  <c r="J160" i="7"/>
  <c r="E160" i="7"/>
  <c r="M159" i="7"/>
  <c r="L159" i="7"/>
  <c r="E159" i="7"/>
  <c r="J159" i="7" s="1"/>
  <c r="L158" i="7"/>
  <c r="M158" i="7" s="1"/>
  <c r="J158" i="7"/>
  <c r="E158" i="7"/>
  <c r="M157" i="7"/>
  <c r="L157" i="7"/>
  <c r="E157" i="7"/>
  <c r="J157" i="7" s="1"/>
  <c r="L156" i="7"/>
  <c r="M156" i="7" s="1"/>
  <c r="J156" i="7"/>
  <c r="E156" i="7"/>
  <c r="M155" i="7"/>
  <c r="L155" i="7"/>
  <c r="E155" i="7"/>
  <c r="J155" i="7" s="1"/>
  <c r="L154" i="7"/>
  <c r="M154" i="7" s="1"/>
  <c r="J154" i="7"/>
  <c r="E154" i="7"/>
  <c r="M153" i="7"/>
  <c r="L153" i="7"/>
  <c r="E153" i="7"/>
  <c r="J153" i="7" s="1"/>
  <c r="L152" i="7"/>
  <c r="M152" i="7" s="1"/>
  <c r="J152" i="7"/>
  <c r="E152" i="7"/>
  <c r="M151" i="7"/>
  <c r="L151" i="7"/>
  <c r="E151" i="7"/>
  <c r="J151" i="7" s="1"/>
  <c r="L150" i="7"/>
  <c r="M150" i="7" s="1"/>
  <c r="J150" i="7"/>
  <c r="E150" i="7"/>
  <c r="M149" i="7"/>
  <c r="L149" i="7"/>
  <c r="E149" i="7"/>
  <c r="J149" i="7" s="1"/>
  <c r="L148" i="7"/>
  <c r="M148" i="7" s="1"/>
  <c r="J148" i="7"/>
  <c r="E148" i="7"/>
  <c r="M147" i="7"/>
  <c r="L147" i="7"/>
  <c r="E147" i="7"/>
  <c r="J147" i="7" s="1"/>
  <c r="L146" i="7"/>
  <c r="M146" i="7" s="1"/>
  <c r="J146" i="7"/>
  <c r="E146" i="7"/>
  <c r="M145" i="7"/>
  <c r="L145" i="7"/>
  <c r="E145" i="7"/>
  <c r="J145" i="7" s="1"/>
  <c r="L144" i="7"/>
  <c r="M144" i="7" s="1"/>
  <c r="J144" i="7"/>
  <c r="E144" i="7"/>
  <c r="M143" i="7"/>
  <c r="L143" i="7"/>
  <c r="E143" i="7"/>
  <c r="J143" i="7" s="1"/>
  <c r="L142" i="7"/>
  <c r="M142" i="7" s="1"/>
  <c r="J142" i="7"/>
  <c r="E142" i="7"/>
  <c r="M141" i="7"/>
  <c r="L141" i="7"/>
  <c r="E141" i="7"/>
  <c r="J141" i="7" s="1"/>
  <c r="L140" i="7"/>
  <c r="M140" i="7" s="1"/>
  <c r="J140" i="7"/>
  <c r="E140" i="7"/>
  <c r="M139" i="7"/>
  <c r="L139" i="7"/>
  <c r="E139" i="7"/>
  <c r="J139" i="7" s="1"/>
  <c r="L138" i="7"/>
  <c r="M138" i="7" s="1"/>
  <c r="J138" i="7"/>
  <c r="E138" i="7"/>
  <c r="M137" i="7"/>
  <c r="L137" i="7"/>
  <c r="E137" i="7"/>
  <c r="J137" i="7" s="1"/>
  <c r="L136" i="7"/>
  <c r="M136" i="7" s="1"/>
  <c r="J136" i="7"/>
  <c r="E136" i="7"/>
  <c r="M135" i="7"/>
  <c r="L135" i="7"/>
  <c r="E135" i="7"/>
  <c r="J135" i="7" s="1"/>
  <c r="L134" i="7"/>
  <c r="M134" i="7" s="1"/>
  <c r="J134" i="7"/>
  <c r="E134" i="7"/>
  <c r="M133" i="7"/>
  <c r="L133" i="7"/>
  <c r="E133" i="7"/>
  <c r="J133" i="7" s="1"/>
  <c r="L132" i="7"/>
  <c r="M132" i="7" s="1"/>
  <c r="J132" i="7"/>
  <c r="E132" i="7"/>
  <c r="M131" i="7"/>
  <c r="L131" i="7"/>
  <c r="E131" i="7"/>
  <c r="J131" i="7" s="1"/>
  <c r="L130" i="7"/>
  <c r="M130" i="7" s="1"/>
  <c r="J130" i="7"/>
  <c r="E130" i="7"/>
  <c r="M129" i="7"/>
  <c r="L129" i="7"/>
  <c r="E129" i="7"/>
  <c r="J129" i="7" s="1"/>
  <c r="L128" i="7"/>
  <c r="M128" i="7" s="1"/>
  <c r="J128" i="7"/>
  <c r="E128" i="7"/>
  <c r="M127" i="7"/>
  <c r="L127" i="7"/>
  <c r="E127" i="7"/>
  <c r="J127" i="7" s="1"/>
  <c r="L126" i="7"/>
  <c r="M126" i="7" s="1"/>
  <c r="J126" i="7"/>
  <c r="E126" i="7"/>
  <c r="M125" i="7"/>
  <c r="L125" i="7"/>
  <c r="E125" i="7"/>
  <c r="J125" i="7" s="1"/>
  <c r="L124" i="7"/>
  <c r="M124" i="7" s="1"/>
  <c r="J124" i="7"/>
  <c r="E124" i="7"/>
  <c r="M123" i="7"/>
  <c r="L123" i="7"/>
  <c r="E123" i="7"/>
  <c r="J123" i="7" s="1"/>
  <c r="L122" i="7"/>
  <c r="M122" i="7" s="1"/>
  <c r="J122" i="7"/>
  <c r="E122" i="7"/>
  <c r="M121" i="7"/>
  <c r="L121" i="7"/>
  <c r="E121" i="7"/>
  <c r="J121" i="7" s="1"/>
  <c r="L120" i="7"/>
  <c r="M120" i="7" s="1"/>
  <c r="J120" i="7"/>
  <c r="E120" i="7"/>
  <c r="M119" i="7"/>
  <c r="L119" i="7"/>
  <c r="E119" i="7"/>
  <c r="J119" i="7" s="1"/>
  <c r="L118" i="7"/>
  <c r="M118" i="7" s="1"/>
  <c r="J118" i="7"/>
  <c r="E118" i="7"/>
  <c r="M117" i="7"/>
  <c r="L117" i="7"/>
  <c r="E117" i="7"/>
  <c r="J117" i="7" s="1"/>
  <c r="L116" i="7"/>
  <c r="M116" i="7" s="1"/>
  <c r="J116" i="7"/>
  <c r="E116" i="7"/>
  <c r="M115" i="7"/>
  <c r="L115" i="7"/>
  <c r="E115" i="7"/>
  <c r="J115" i="7" s="1"/>
  <c r="L114" i="7"/>
  <c r="M114" i="7" s="1"/>
  <c r="J114" i="7"/>
  <c r="E114" i="7"/>
  <c r="M113" i="7"/>
  <c r="L113" i="7"/>
  <c r="E113" i="7"/>
  <c r="J113" i="7" s="1"/>
  <c r="L112" i="7"/>
  <c r="M112" i="7" s="1"/>
  <c r="J112" i="7"/>
  <c r="E112" i="7"/>
  <c r="M111" i="7"/>
  <c r="L111" i="7"/>
  <c r="E111" i="7"/>
  <c r="J111" i="7" s="1"/>
  <c r="L110" i="7"/>
  <c r="M110" i="7" s="1"/>
  <c r="J110" i="7"/>
  <c r="E110" i="7"/>
  <c r="M109" i="7"/>
  <c r="L109" i="7"/>
  <c r="E109" i="7"/>
  <c r="J109" i="7" s="1"/>
  <c r="L108" i="7"/>
  <c r="M108" i="7" s="1"/>
  <c r="J108" i="7"/>
  <c r="E108" i="7"/>
  <c r="M107" i="7"/>
  <c r="L107" i="7"/>
  <c r="E107" i="7"/>
  <c r="J107" i="7" s="1"/>
  <c r="L106" i="7"/>
  <c r="M106" i="7" s="1"/>
  <c r="J106" i="7"/>
  <c r="E106" i="7"/>
  <c r="M105" i="7"/>
  <c r="L105" i="7"/>
  <c r="E105" i="7"/>
  <c r="J105" i="7" s="1"/>
  <c r="L104" i="7"/>
  <c r="M104" i="7" s="1"/>
  <c r="J104" i="7"/>
  <c r="E104" i="7"/>
  <c r="M103" i="7"/>
  <c r="L103" i="7"/>
  <c r="E103" i="7"/>
  <c r="J103" i="7" s="1"/>
  <c r="L102" i="7"/>
  <c r="M102" i="7" s="1"/>
  <c r="J102" i="7"/>
  <c r="E102" i="7"/>
  <c r="M101" i="7"/>
  <c r="L101" i="7"/>
  <c r="E101" i="7"/>
  <c r="J101" i="7" s="1"/>
  <c r="L100" i="7"/>
  <c r="M100" i="7" s="1"/>
  <c r="J100" i="7"/>
  <c r="E100" i="7"/>
  <c r="M99" i="7"/>
  <c r="L99" i="7"/>
  <c r="E99" i="7"/>
  <c r="J99" i="7" s="1"/>
  <c r="L98" i="7"/>
  <c r="M98" i="7" s="1"/>
  <c r="J98" i="7"/>
  <c r="E98" i="7"/>
  <c r="M97" i="7"/>
  <c r="L97" i="7"/>
  <c r="E97" i="7"/>
  <c r="J97" i="7" s="1"/>
  <c r="L96" i="7"/>
  <c r="M96" i="7" s="1"/>
  <c r="J96" i="7"/>
  <c r="E96" i="7"/>
  <c r="M95" i="7"/>
  <c r="L95" i="7"/>
  <c r="E95" i="7"/>
  <c r="J95" i="7" s="1"/>
  <c r="L94" i="7"/>
  <c r="M94" i="7" s="1"/>
  <c r="J94" i="7"/>
  <c r="E94" i="7"/>
  <c r="M93" i="7"/>
  <c r="L93" i="7"/>
  <c r="E93" i="7"/>
  <c r="J93" i="7" s="1"/>
  <c r="L92" i="7"/>
  <c r="M92" i="7" s="1"/>
  <c r="J92" i="7"/>
  <c r="E92" i="7"/>
  <c r="M91" i="7"/>
  <c r="L91" i="7"/>
  <c r="E91" i="7"/>
  <c r="J91" i="7" s="1"/>
  <c r="L90" i="7"/>
  <c r="M90" i="7" s="1"/>
  <c r="J90" i="7"/>
  <c r="E90" i="7"/>
  <c r="M89" i="7"/>
  <c r="L89" i="7"/>
  <c r="E89" i="7"/>
  <c r="J89" i="7" s="1"/>
  <c r="L88" i="7"/>
  <c r="M88" i="7" s="1"/>
  <c r="J88" i="7"/>
  <c r="E88" i="7"/>
  <c r="M87" i="7"/>
  <c r="L87" i="7"/>
  <c r="E87" i="7"/>
  <c r="J87" i="7" s="1"/>
  <c r="L86" i="7"/>
  <c r="M86" i="7" s="1"/>
  <c r="J86" i="7"/>
  <c r="E86" i="7"/>
  <c r="M85" i="7"/>
  <c r="L85" i="7"/>
  <c r="E85" i="7"/>
  <c r="J85" i="7" s="1"/>
  <c r="L84" i="7"/>
  <c r="M84" i="7" s="1"/>
  <c r="J84" i="7"/>
  <c r="E84" i="7"/>
  <c r="M83" i="7"/>
  <c r="L83" i="7"/>
  <c r="E83" i="7"/>
  <c r="J83" i="7" s="1"/>
  <c r="L82" i="7"/>
  <c r="M82" i="7" s="1"/>
  <c r="J82" i="7"/>
  <c r="E82" i="7"/>
  <c r="M81" i="7"/>
  <c r="L81" i="7"/>
  <c r="E81" i="7"/>
  <c r="J81" i="7" s="1"/>
  <c r="L80" i="7"/>
  <c r="M80" i="7" s="1"/>
  <c r="J80" i="7"/>
  <c r="E80" i="7"/>
  <c r="M79" i="7"/>
  <c r="L79" i="7"/>
  <c r="E79" i="7"/>
  <c r="J79" i="7" s="1"/>
  <c r="L78" i="7"/>
  <c r="M78" i="7" s="1"/>
  <c r="J78" i="7"/>
  <c r="E78" i="7"/>
  <c r="M77" i="7"/>
  <c r="L77" i="7"/>
  <c r="E77" i="7"/>
  <c r="J77" i="7" s="1"/>
  <c r="L76" i="7"/>
  <c r="M76" i="7" s="1"/>
  <c r="J76" i="7"/>
  <c r="E76" i="7"/>
  <c r="M75" i="7"/>
  <c r="L75" i="7"/>
  <c r="E75" i="7"/>
  <c r="J75" i="7" s="1"/>
  <c r="L74" i="7"/>
  <c r="M74" i="7" s="1"/>
  <c r="J74" i="7"/>
  <c r="E74" i="7"/>
  <c r="M73" i="7"/>
  <c r="L73" i="7"/>
  <c r="E73" i="7"/>
  <c r="J73" i="7" s="1"/>
  <c r="L72" i="7"/>
  <c r="M72" i="7" s="1"/>
  <c r="J72" i="7"/>
  <c r="E72" i="7"/>
  <c r="M71" i="7"/>
  <c r="L71" i="7"/>
  <c r="E71" i="7"/>
  <c r="J71" i="7" s="1"/>
  <c r="L70" i="7"/>
  <c r="M70" i="7" s="1"/>
  <c r="J70" i="7"/>
  <c r="E70" i="7"/>
  <c r="M69" i="7"/>
  <c r="L69" i="7"/>
  <c r="E69" i="7"/>
  <c r="J69" i="7" s="1"/>
  <c r="L68" i="7"/>
  <c r="M68" i="7" s="1"/>
  <c r="J68" i="7"/>
  <c r="E68" i="7"/>
  <c r="M67" i="7"/>
  <c r="L67" i="7"/>
  <c r="E67" i="7"/>
  <c r="J67" i="7" s="1"/>
  <c r="L66" i="7"/>
  <c r="M66" i="7" s="1"/>
  <c r="J66" i="7"/>
  <c r="E66" i="7"/>
  <c r="M65" i="7"/>
  <c r="L65" i="7"/>
  <c r="E65" i="7"/>
  <c r="J65" i="7" s="1"/>
  <c r="L64" i="7"/>
  <c r="M64" i="7" s="1"/>
  <c r="J64" i="7"/>
  <c r="E64" i="7"/>
  <c r="M63" i="7"/>
  <c r="L63" i="7"/>
  <c r="E63" i="7"/>
  <c r="J63" i="7" s="1"/>
  <c r="L62" i="7"/>
  <c r="M62" i="7" s="1"/>
  <c r="J62" i="7"/>
  <c r="E62" i="7"/>
  <c r="M61" i="7"/>
  <c r="L61" i="7"/>
  <c r="E61" i="7"/>
  <c r="J61" i="7" s="1"/>
  <c r="L60" i="7"/>
  <c r="M60" i="7" s="1"/>
  <c r="J60" i="7"/>
  <c r="E60" i="7"/>
  <c r="M59" i="7"/>
  <c r="L59" i="7"/>
  <c r="E59" i="7"/>
  <c r="J59" i="7" s="1"/>
  <c r="L58" i="7"/>
  <c r="M58" i="7" s="1"/>
  <c r="J58" i="7"/>
  <c r="E58" i="7"/>
  <c r="M57" i="7"/>
  <c r="L57" i="7"/>
  <c r="E57" i="7"/>
  <c r="J57" i="7" s="1"/>
  <c r="L56" i="7"/>
  <c r="M56" i="7" s="1"/>
  <c r="J56" i="7"/>
  <c r="E56" i="7"/>
  <c r="M55" i="7"/>
  <c r="L55" i="7"/>
  <c r="E55" i="7"/>
  <c r="J55" i="7" s="1"/>
  <c r="L54" i="7"/>
  <c r="M54" i="7" s="1"/>
  <c r="J54" i="7"/>
  <c r="E54" i="7"/>
  <c r="M53" i="7"/>
  <c r="L53" i="7"/>
  <c r="E53" i="7"/>
  <c r="J53" i="7" s="1"/>
  <c r="L52" i="7"/>
  <c r="M52" i="7" s="1"/>
  <c r="J52" i="7"/>
  <c r="E52" i="7"/>
  <c r="M51" i="7"/>
  <c r="L51" i="7"/>
  <c r="E51" i="7"/>
  <c r="J51" i="7" s="1"/>
  <c r="L50" i="7"/>
  <c r="M50" i="7" s="1"/>
  <c r="J50" i="7"/>
  <c r="E50" i="7"/>
  <c r="M49" i="7"/>
  <c r="L49" i="7"/>
  <c r="E49" i="7"/>
  <c r="J49" i="7" s="1"/>
  <c r="L48" i="7"/>
  <c r="M48" i="7" s="1"/>
  <c r="J48" i="7"/>
  <c r="E48" i="7"/>
  <c r="M47" i="7"/>
  <c r="L47" i="7"/>
  <c r="E47" i="7"/>
  <c r="J47" i="7" s="1"/>
  <c r="L46" i="7"/>
  <c r="M46" i="7" s="1"/>
  <c r="J46" i="7"/>
  <c r="E46" i="7"/>
  <c r="M45" i="7"/>
  <c r="L45" i="7"/>
  <c r="E45" i="7"/>
  <c r="J45" i="7" s="1"/>
  <c r="L44" i="7"/>
  <c r="M44" i="7" s="1"/>
  <c r="J44" i="7"/>
  <c r="E44" i="7"/>
  <c r="M43" i="7"/>
  <c r="L43" i="7"/>
  <c r="E43" i="7"/>
  <c r="J43" i="7" s="1"/>
  <c r="L42" i="7"/>
  <c r="M42" i="7" s="1"/>
  <c r="J42" i="7"/>
  <c r="E42" i="7"/>
  <c r="M41" i="7"/>
  <c r="L41" i="7"/>
  <c r="E41" i="7"/>
  <c r="J41" i="7" s="1"/>
  <c r="L40" i="7"/>
  <c r="M40" i="7" s="1"/>
  <c r="J40" i="7"/>
  <c r="E40" i="7"/>
  <c r="M39" i="7"/>
  <c r="L39" i="7"/>
  <c r="E39" i="7"/>
  <c r="J39" i="7" s="1"/>
  <c r="L38" i="7"/>
  <c r="M38" i="7" s="1"/>
  <c r="J38" i="7"/>
  <c r="E38" i="7"/>
  <c r="M37" i="7"/>
  <c r="L37" i="7"/>
  <c r="E37" i="7"/>
  <c r="J37" i="7" s="1"/>
  <c r="L36" i="7"/>
  <c r="M36" i="7" s="1"/>
  <c r="J36" i="7"/>
  <c r="E36" i="7"/>
  <c r="M35" i="7"/>
  <c r="L35" i="7"/>
  <c r="E35" i="7"/>
  <c r="J35" i="7" s="1"/>
  <c r="L34" i="7"/>
  <c r="M34" i="7" s="1"/>
  <c r="J34" i="7"/>
  <c r="E34" i="7"/>
  <c r="M33" i="7"/>
  <c r="L33" i="7"/>
  <c r="E33" i="7"/>
  <c r="J33" i="7" s="1"/>
  <c r="L32" i="7"/>
  <c r="M32" i="7" s="1"/>
  <c r="J32" i="7"/>
  <c r="E32" i="7"/>
  <c r="M31" i="7"/>
  <c r="L31" i="7"/>
  <c r="E31" i="7"/>
  <c r="J31" i="7" s="1"/>
  <c r="L30" i="7"/>
  <c r="M30" i="7" s="1"/>
  <c r="J30" i="7"/>
  <c r="E30" i="7"/>
  <c r="M29" i="7"/>
  <c r="L29" i="7"/>
  <c r="E29" i="7"/>
  <c r="J29" i="7" s="1"/>
  <c r="L28" i="7"/>
  <c r="M28" i="7" s="1"/>
  <c r="J28" i="7"/>
  <c r="E28" i="7"/>
  <c r="M27" i="7"/>
  <c r="L27" i="7"/>
  <c r="E27" i="7"/>
  <c r="J27" i="7" s="1"/>
  <c r="L26" i="7"/>
  <c r="M26" i="7" s="1"/>
  <c r="J26" i="7"/>
  <c r="E26" i="7"/>
  <c r="M25" i="7"/>
  <c r="L25" i="7"/>
  <c r="E25" i="7"/>
  <c r="J25" i="7" s="1"/>
  <c r="L24" i="7"/>
  <c r="M24" i="7" s="1"/>
  <c r="J24" i="7"/>
  <c r="E24" i="7"/>
  <c r="M23" i="7"/>
  <c r="L23" i="7"/>
  <c r="E23" i="7"/>
  <c r="J23" i="7" s="1"/>
  <c r="L22" i="7"/>
  <c r="M22" i="7" s="1"/>
  <c r="J22" i="7"/>
  <c r="E22" i="7"/>
  <c r="M21" i="7"/>
  <c r="L21" i="7"/>
  <c r="E21" i="7"/>
  <c r="J21" i="7" s="1"/>
  <c r="L20" i="7"/>
  <c r="M20" i="7" s="1"/>
  <c r="J20" i="7"/>
  <c r="E20" i="7"/>
  <c r="M19" i="7"/>
  <c r="L19" i="7"/>
  <c r="E19" i="7"/>
  <c r="J19" i="7" s="1"/>
  <c r="L18" i="7"/>
  <c r="M18" i="7" s="1"/>
  <c r="J18" i="7"/>
  <c r="E18" i="7"/>
  <c r="M17" i="7"/>
  <c r="L17" i="7"/>
  <c r="E17" i="7"/>
  <c r="J17" i="7" s="1"/>
  <c r="L16" i="7"/>
  <c r="M16" i="7" s="1"/>
  <c r="J16" i="7"/>
  <c r="E16" i="7"/>
  <c r="M15" i="7"/>
  <c r="L15" i="7"/>
  <c r="E15" i="7"/>
  <c r="J15" i="7" s="1"/>
  <c r="L14" i="7"/>
  <c r="M14" i="7" s="1"/>
  <c r="J14" i="7"/>
  <c r="E14" i="7"/>
  <c r="M13" i="7"/>
  <c r="L13" i="7"/>
  <c r="E13" i="7"/>
  <c r="J13" i="7" s="1"/>
  <c r="L12" i="7"/>
  <c r="M12" i="7" s="1"/>
  <c r="J12" i="7"/>
  <c r="E12" i="7"/>
  <c r="M11" i="7"/>
  <c r="L11" i="7"/>
  <c r="E11" i="7"/>
  <c r="J11" i="7" s="1"/>
  <c r="L10" i="7"/>
  <c r="M10" i="7" s="1"/>
  <c r="J10" i="7"/>
  <c r="E10" i="7"/>
  <c r="C2" i="11" l="1"/>
  <c r="E2" i="11" s="1"/>
  <c r="G18" i="4"/>
  <c r="J18" i="4"/>
  <c r="C367" i="12"/>
  <c r="C3" i="12" s="1"/>
  <c r="M360" i="7"/>
  <c r="M352" i="7"/>
  <c r="M344" i="7"/>
  <c r="M336" i="7"/>
  <c r="M328" i="7"/>
  <c r="M320" i="7"/>
  <c r="M312" i="7"/>
  <c r="M304" i="7"/>
  <c r="M296" i="7"/>
  <c r="M288" i="7"/>
  <c r="M280" i="7"/>
  <c r="M272" i="7"/>
  <c r="M264" i="7"/>
  <c r="M256" i="7"/>
  <c r="M248" i="7"/>
  <c r="M361" i="7"/>
  <c r="M353" i="7"/>
  <c r="M345" i="7"/>
  <c r="M337" i="7"/>
  <c r="M329" i="7"/>
  <c r="M321" i="7"/>
  <c r="M313" i="7"/>
  <c r="M305" i="7"/>
  <c r="M297" i="7"/>
  <c r="M289" i="7"/>
  <c r="M281" i="7"/>
  <c r="M273" i="7"/>
  <c r="M265" i="7"/>
  <c r="M257" i="7"/>
  <c r="M367" i="7"/>
  <c r="E367" i="7"/>
  <c r="M232" i="7"/>
  <c r="M239" i="7"/>
  <c r="M241" i="7"/>
  <c r="M244" i="7"/>
  <c r="M254" i="7"/>
  <c r="M262" i="7"/>
  <c r="M270" i="7"/>
  <c r="M278" i="7"/>
  <c r="M286" i="7"/>
  <c r="M294" i="7"/>
  <c r="M302" i="7"/>
  <c r="M310" i="7"/>
  <c r="M318" i="7"/>
  <c r="M326" i="7"/>
  <c r="M334" i="7"/>
  <c r="M342" i="7"/>
  <c r="M350" i="7"/>
  <c r="M358" i="7"/>
  <c r="E2" i="8"/>
  <c r="D367" i="8"/>
  <c r="D3" i="9"/>
  <c r="G367" i="8"/>
  <c r="D3" i="8" s="1"/>
  <c r="G372" i="7"/>
  <c r="D367" i="9"/>
  <c r="G367" i="9"/>
  <c r="E3" i="9" s="1"/>
  <c r="C2" i="12" l="1"/>
  <c r="E364" i="9"/>
  <c r="E360" i="9"/>
  <c r="E356" i="9"/>
  <c r="E352" i="9"/>
  <c r="E348" i="9"/>
  <c r="E344" i="9"/>
  <c r="E340" i="9"/>
  <c r="E336" i="9"/>
  <c r="E332" i="9"/>
  <c r="E328" i="9"/>
  <c r="E324" i="9"/>
  <c r="E320" i="9"/>
  <c r="E316" i="9"/>
  <c r="E312" i="9"/>
  <c r="E308" i="9"/>
  <c r="E304" i="9"/>
  <c r="E300" i="9"/>
  <c r="E296" i="9"/>
  <c r="E292" i="9"/>
  <c r="E288" i="9"/>
  <c r="E284" i="9"/>
  <c r="E280" i="9"/>
  <c r="E276" i="9"/>
  <c r="E272" i="9"/>
  <c r="E268" i="9"/>
  <c r="E264" i="9"/>
  <c r="E260" i="9"/>
  <c r="E256" i="9"/>
  <c r="E252" i="9"/>
  <c r="E248" i="9"/>
  <c r="E244" i="9"/>
  <c r="E240" i="9"/>
  <c r="E236" i="9"/>
  <c r="E232" i="9"/>
  <c r="E228" i="9"/>
  <c r="E224" i="9"/>
  <c r="E365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358" i="9"/>
  <c r="E342" i="9"/>
  <c r="E326" i="9"/>
  <c r="E310" i="9"/>
  <c r="E294" i="9"/>
  <c r="E278" i="9"/>
  <c r="E262" i="9"/>
  <c r="E246" i="9"/>
  <c r="E230" i="9"/>
  <c r="E351" i="9"/>
  <c r="E335" i="9"/>
  <c r="E319" i="9"/>
  <c r="E303" i="9"/>
  <c r="E287" i="9"/>
  <c r="E271" i="9"/>
  <c r="E255" i="9"/>
  <c r="E239" i="9"/>
  <c r="E223" i="9"/>
  <c r="E219" i="9"/>
  <c r="E215" i="9"/>
  <c r="E208" i="9"/>
  <c r="E206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E137" i="9"/>
  <c r="E133" i="9"/>
  <c r="E129" i="9"/>
  <c r="E125" i="9"/>
  <c r="E121" i="9"/>
  <c r="E117" i="9"/>
  <c r="E362" i="9"/>
  <c r="E346" i="9"/>
  <c r="E330" i="9"/>
  <c r="E314" i="9"/>
  <c r="E298" i="9"/>
  <c r="E282" i="9"/>
  <c r="E266" i="9"/>
  <c r="E250" i="9"/>
  <c r="E234" i="9"/>
  <c r="E355" i="9"/>
  <c r="E339" i="9"/>
  <c r="E323" i="9"/>
  <c r="E307" i="9"/>
  <c r="E291" i="9"/>
  <c r="E275" i="9"/>
  <c r="E259" i="9"/>
  <c r="E243" i="9"/>
  <c r="E227" i="9"/>
  <c r="E211" i="9"/>
  <c r="E204" i="9"/>
  <c r="E202" i="9"/>
  <c r="E198" i="9"/>
  <c r="E194" i="9"/>
  <c r="E190" i="9"/>
  <c r="E186" i="9"/>
  <c r="E182" i="9"/>
  <c r="E178" i="9"/>
  <c r="E174" i="9"/>
  <c r="E170" i="9"/>
  <c r="E166" i="9"/>
  <c r="E162" i="9"/>
  <c r="E158" i="9"/>
  <c r="E154" i="9"/>
  <c r="E150" i="9"/>
  <c r="E146" i="9"/>
  <c r="E142" i="9"/>
  <c r="E138" i="9"/>
  <c r="E134" i="9"/>
  <c r="E130" i="9"/>
  <c r="E126" i="9"/>
  <c r="E122" i="9"/>
  <c r="E118" i="9"/>
  <c r="E350" i="9"/>
  <c r="E334" i="9"/>
  <c r="E318" i="9"/>
  <c r="E302" i="9"/>
  <c r="E286" i="9"/>
  <c r="E270" i="9"/>
  <c r="E254" i="9"/>
  <c r="E238" i="9"/>
  <c r="E212" i="9"/>
  <c r="E199" i="9"/>
  <c r="E183" i="9"/>
  <c r="E167" i="9"/>
  <c r="E151" i="9"/>
  <c r="E135" i="9"/>
  <c r="E119" i="9"/>
  <c r="E112" i="9"/>
  <c r="E108" i="9"/>
  <c r="E104" i="9"/>
  <c r="E100" i="9"/>
  <c r="E96" i="9"/>
  <c r="E92" i="9"/>
  <c r="E88" i="9"/>
  <c r="E84" i="9"/>
  <c r="E80" i="9"/>
  <c r="E76" i="9"/>
  <c r="E72" i="9"/>
  <c r="E68" i="9"/>
  <c r="E64" i="9"/>
  <c r="E60" i="9"/>
  <c r="E56" i="9"/>
  <c r="E52" i="9"/>
  <c r="E48" i="9"/>
  <c r="E44" i="9"/>
  <c r="E40" i="9"/>
  <c r="E36" i="9"/>
  <c r="E32" i="9"/>
  <c r="E28" i="9"/>
  <c r="E24" i="9"/>
  <c r="E20" i="9"/>
  <c r="E16" i="9"/>
  <c r="E12" i="9"/>
  <c r="E220" i="9"/>
  <c r="E214" i="9"/>
  <c r="E192" i="9"/>
  <c r="E176" i="9"/>
  <c r="E160" i="9"/>
  <c r="E144" i="9"/>
  <c r="E128" i="9"/>
  <c r="E354" i="9"/>
  <c r="E338" i="9"/>
  <c r="E322" i="9"/>
  <c r="E306" i="9"/>
  <c r="E290" i="9"/>
  <c r="E274" i="9"/>
  <c r="E258" i="9"/>
  <c r="E242" i="9"/>
  <c r="E226" i="9"/>
  <c r="E187" i="9"/>
  <c r="E171" i="9"/>
  <c r="E155" i="9"/>
  <c r="E139" i="9"/>
  <c r="E123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363" i="9"/>
  <c r="E347" i="9"/>
  <c r="E331" i="9"/>
  <c r="E315" i="9"/>
  <c r="E299" i="9"/>
  <c r="E283" i="9"/>
  <c r="E267" i="9"/>
  <c r="E251" i="9"/>
  <c r="E235" i="9"/>
  <c r="E222" i="9"/>
  <c r="E203" i="9"/>
  <c r="E196" i="9"/>
  <c r="E180" i="9"/>
  <c r="E164" i="9"/>
  <c r="E148" i="9"/>
  <c r="E132" i="9"/>
  <c r="E116" i="9"/>
  <c r="E216" i="9"/>
  <c r="E191" i="9"/>
  <c r="E175" i="9"/>
  <c r="E159" i="9"/>
  <c r="E143" i="9"/>
  <c r="E127" i="9"/>
  <c r="E114" i="9"/>
  <c r="E110" i="9"/>
  <c r="E106" i="9"/>
  <c r="E102" i="9"/>
  <c r="E98" i="9"/>
  <c r="E94" i="9"/>
  <c r="E90" i="9"/>
  <c r="E86" i="9"/>
  <c r="E82" i="9"/>
  <c r="E78" i="9"/>
  <c r="E74" i="9"/>
  <c r="E70" i="9"/>
  <c r="E66" i="9"/>
  <c r="E62" i="9"/>
  <c r="E58" i="9"/>
  <c r="E54" i="9"/>
  <c r="E50" i="9"/>
  <c r="E46" i="9"/>
  <c r="E42" i="9"/>
  <c r="E38" i="9"/>
  <c r="E34" i="9"/>
  <c r="E30" i="9"/>
  <c r="E26" i="9"/>
  <c r="E22" i="9"/>
  <c r="E18" i="9"/>
  <c r="E14" i="9"/>
  <c r="E10" i="9"/>
  <c r="E247" i="9"/>
  <c r="E107" i="9"/>
  <c r="E91" i="9"/>
  <c r="E75" i="9"/>
  <c r="E59" i="9"/>
  <c r="E43" i="9"/>
  <c r="E359" i="9"/>
  <c r="E231" i="9"/>
  <c r="E27" i="9"/>
  <c r="E23" i="9"/>
  <c r="E19" i="9"/>
  <c r="E15" i="9"/>
  <c r="E11" i="9"/>
  <c r="E343" i="9"/>
  <c r="E111" i="9"/>
  <c r="E95" i="9"/>
  <c r="E79" i="9"/>
  <c r="E63" i="9"/>
  <c r="E47" i="9"/>
  <c r="E31" i="9"/>
  <c r="E327" i="9"/>
  <c r="E311" i="9"/>
  <c r="E195" i="9"/>
  <c r="E179" i="9"/>
  <c r="E163" i="9"/>
  <c r="E147" i="9"/>
  <c r="E131" i="9"/>
  <c r="E115" i="9"/>
  <c r="E99" i="9"/>
  <c r="E83" i="9"/>
  <c r="E67" i="9"/>
  <c r="E51" i="9"/>
  <c r="E35" i="9"/>
  <c r="E279" i="9"/>
  <c r="E207" i="9"/>
  <c r="E103" i="9"/>
  <c r="E87" i="9"/>
  <c r="E71" i="9"/>
  <c r="E55" i="9"/>
  <c r="E39" i="9"/>
  <c r="E136" i="9"/>
  <c r="E295" i="9"/>
  <c r="E172" i="9"/>
  <c r="E263" i="9"/>
  <c r="E168" i="9"/>
  <c r="E124" i="9"/>
  <c r="E120" i="9"/>
  <c r="E200" i="9"/>
  <c r="E156" i="9"/>
  <c r="E218" i="9"/>
  <c r="E188" i="9"/>
  <c r="E210" i="9"/>
  <c r="E152" i="9"/>
  <c r="E140" i="9"/>
  <c r="E184" i="9"/>
  <c r="C2" i="9"/>
  <c r="C2" i="8"/>
  <c r="J367" i="7"/>
  <c r="E3" i="8"/>
  <c r="H79" i="9" l="1"/>
  <c r="F79" i="9"/>
  <c r="H331" i="9"/>
  <c r="F331" i="9"/>
  <c r="H124" i="9"/>
  <c r="F124" i="9"/>
  <c r="H311" i="9"/>
  <c r="F311" i="9"/>
  <c r="H50" i="9"/>
  <c r="F50" i="9"/>
  <c r="H251" i="9"/>
  <c r="F251" i="9"/>
  <c r="H109" i="9"/>
  <c r="F109" i="9"/>
  <c r="H80" i="9"/>
  <c r="F80" i="9"/>
  <c r="H182" i="9"/>
  <c r="F182" i="9"/>
  <c r="F228" i="9"/>
  <c r="H228" i="9"/>
  <c r="E363" i="8"/>
  <c r="E355" i="8"/>
  <c r="E347" i="8"/>
  <c r="E364" i="8"/>
  <c r="E365" i="8"/>
  <c r="E357" i="8"/>
  <c r="E349" i="8"/>
  <c r="E359" i="8"/>
  <c r="E351" i="8"/>
  <c r="E343" i="8"/>
  <c r="E360" i="8"/>
  <c r="E346" i="8"/>
  <c r="E342" i="8"/>
  <c r="E334" i="8"/>
  <c r="E326" i="8"/>
  <c r="E318" i="8"/>
  <c r="E310" i="8"/>
  <c r="E302" i="8"/>
  <c r="E294" i="8"/>
  <c r="E286" i="8"/>
  <c r="E278" i="8"/>
  <c r="E270" i="8"/>
  <c r="E262" i="8"/>
  <c r="E254" i="8"/>
  <c r="E246" i="8"/>
  <c r="E238" i="8"/>
  <c r="E230" i="8"/>
  <c r="E222" i="8"/>
  <c r="E214" i="8"/>
  <c r="E206" i="8"/>
  <c r="E198" i="8"/>
  <c r="E190" i="8"/>
  <c r="E182" i="8"/>
  <c r="E174" i="8"/>
  <c r="E166" i="8"/>
  <c r="E158" i="8"/>
  <c r="E352" i="8"/>
  <c r="E335" i="8"/>
  <c r="E327" i="8"/>
  <c r="E319" i="8"/>
  <c r="E311" i="8"/>
  <c r="E303" i="8"/>
  <c r="E295" i="8"/>
  <c r="E287" i="8"/>
  <c r="E279" i="8"/>
  <c r="E271" i="8"/>
  <c r="E263" i="8"/>
  <c r="E255" i="8"/>
  <c r="E247" i="8"/>
  <c r="E239" i="8"/>
  <c r="E231" i="8"/>
  <c r="E223" i="8"/>
  <c r="E215" i="8"/>
  <c r="E207" i="8"/>
  <c r="E199" i="8"/>
  <c r="E191" i="8"/>
  <c r="E358" i="8"/>
  <c r="E336" i="8"/>
  <c r="E328" i="8"/>
  <c r="E320" i="8"/>
  <c r="E312" i="8"/>
  <c r="E304" i="8"/>
  <c r="E296" i="8"/>
  <c r="E288" i="8"/>
  <c r="E280" i="8"/>
  <c r="E272" i="8"/>
  <c r="E264" i="8"/>
  <c r="E256" i="8"/>
  <c r="E248" i="8"/>
  <c r="E240" i="8"/>
  <c r="E232" i="8"/>
  <c r="E224" i="8"/>
  <c r="E216" i="8"/>
  <c r="E208" i="8"/>
  <c r="E200" i="8"/>
  <c r="E192" i="8"/>
  <c r="E184" i="8"/>
  <c r="E176" i="8"/>
  <c r="E168" i="8"/>
  <c r="E350" i="8"/>
  <c r="E337" i="8"/>
  <c r="E329" i="8"/>
  <c r="E321" i="8"/>
  <c r="E313" i="8"/>
  <c r="E305" i="8"/>
  <c r="E297" i="8"/>
  <c r="E289" i="8"/>
  <c r="E281" i="8"/>
  <c r="E273" i="8"/>
  <c r="E265" i="8"/>
  <c r="E257" i="8"/>
  <c r="E249" i="8"/>
  <c r="E241" i="8"/>
  <c r="E233" i="8"/>
  <c r="E225" i="8"/>
  <c r="E217" i="8"/>
  <c r="E209" i="8"/>
  <c r="E201" i="8"/>
  <c r="E193" i="8"/>
  <c r="E185" i="8"/>
  <c r="E177" i="8"/>
  <c r="E361" i="8"/>
  <c r="E344" i="8"/>
  <c r="E338" i="8"/>
  <c r="E330" i="8"/>
  <c r="E322" i="8"/>
  <c r="E314" i="8"/>
  <c r="E306" i="8"/>
  <c r="E298" i="8"/>
  <c r="E290" i="8"/>
  <c r="E282" i="8"/>
  <c r="E274" i="8"/>
  <c r="E266" i="8"/>
  <c r="E258" i="8"/>
  <c r="E250" i="8"/>
  <c r="E242" i="8"/>
  <c r="E234" i="8"/>
  <c r="E226" i="8"/>
  <c r="E218" i="8"/>
  <c r="E210" i="8"/>
  <c r="E202" i="8"/>
  <c r="E194" i="8"/>
  <c r="E186" i="8"/>
  <c r="E178" i="8"/>
  <c r="E170" i="8"/>
  <c r="E162" i="8"/>
  <c r="E362" i="8"/>
  <c r="E339" i="8"/>
  <c r="E333" i="8"/>
  <c r="E300" i="8"/>
  <c r="E275" i="8"/>
  <c r="E269" i="8"/>
  <c r="E236" i="8"/>
  <c r="E211" i="8"/>
  <c r="E205" i="8"/>
  <c r="E163" i="8"/>
  <c r="E148" i="8"/>
  <c r="E140" i="8"/>
  <c r="E132" i="8"/>
  <c r="E124" i="8"/>
  <c r="E116" i="8"/>
  <c r="E353" i="8"/>
  <c r="E348" i="8"/>
  <c r="E341" i="8"/>
  <c r="E308" i="8"/>
  <c r="E283" i="8"/>
  <c r="E277" i="8"/>
  <c r="E244" i="8"/>
  <c r="E219" i="8"/>
  <c r="E213" i="8"/>
  <c r="E169" i="8"/>
  <c r="E156" i="8"/>
  <c r="E316" i="8"/>
  <c r="E291" i="8"/>
  <c r="E285" i="8"/>
  <c r="E252" i="8"/>
  <c r="E227" i="8"/>
  <c r="E221" i="8"/>
  <c r="E183" i="8"/>
  <c r="E181" i="8"/>
  <c r="E160" i="8"/>
  <c r="E157" i="8"/>
  <c r="E150" i="8"/>
  <c r="E142" i="8"/>
  <c r="E134" i="8"/>
  <c r="E126" i="8"/>
  <c r="E118" i="8"/>
  <c r="E345" i="8"/>
  <c r="E324" i="8"/>
  <c r="E299" i="8"/>
  <c r="E293" i="8"/>
  <c r="E260" i="8"/>
  <c r="E235" i="8"/>
  <c r="E229" i="8"/>
  <c r="E196" i="8"/>
  <c r="E188" i="8"/>
  <c r="E179" i="8"/>
  <c r="E172" i="8"/>
  <c r="E161" i="8"/>
  <c r="E151" i="8"/>
  <c r="E143" i="8"/>
  <c r="E135" i="8"/>
  <c r="E127" i="8"/>
  <c r="E119" i="8"/>
  <c r="E332" i="8"/>
  <c r="E307" i="8"/>
  <c r="E301" i="8"/>
  <c r="E268" i="8"/>
  <c r="E243" i="8"/>
  <c r="E237" i="8"/>
  <c r="E204" i="8"/>
  <c r="E167" i="8"/>
  <c r="E164" i="8"/>
  <c r="E152" i="8"/>
  <c r="E144" i="8"/>
  <c r="E136" i="8"/>
  <c r="E128" i="8"/>
  <c r="E120" i="8"/>
  <c r="E354" i="8"/>
  <c r="E323" i="8"/>
  <c r="E317" i="8"/>
  <c r="E284" i="8"/>
  <c r="E259" i="8"/>
  <c r="E253" i="8"/>
  <c r="E220" i="8"/>
  <c r="E195" i="8"/>
  <c r="E189" i="8"/>
  <c r="E175" i="8"/>
  <c r="E173" i="8"/>
  <c r="E165" i="8"/>
  <c r="E154" i="8"/>
  <c r="E146" i="8"/>
  <c r="E138" i="8"/>
  <c r="E130" i="8"/>
  <c r="E197" i="8"/>
  <c r="E109" i="8"/>
  <c r="E101" i="8"/>
  <c r="E93" i="8"/>
  <c r="E85" i="8"/>
  <c r="E77" i="8"/>
  <c r="E69" i="8"/>
  <c r="E61" i="8"/>
  <c r="E53" i="8"/>
  <c r="E45" i="8"/>
  <c r="E37" i="8"/>
  <c r="E29" i="8"/>
  <c r="E21" i="8"/>
  <c r="E13" i="8"/>
  <c r="E203" i="8"/>
  <c r="E187" i="8"/>
  <c r="E155" i="8"/>
  <c r="E114" i="8"/>
  <c r="E110" i="8"/>
  <c r="E102" i="8"/>
  <c r="E94" i="8"/>
  <c r="E86" i="8"/>
  <c r="E78" i="8"/>
  <c r="E70" i="8"/>
  <c r="E62" i="8"/>
  <c r="E54" i="8"/>
  <c r="E46" i="8"/>
  <c r="E38" i="8"/>
  <c r="E30" i="8"/>
  <c r="E22" i="8"/>
  <c r="E14" i="8"/>
  <c r="E261" i="8"/>
  <c r="E251" i="8"/>
  <c r="E245" i="8"/>
  <c r="E117" i="8"/>
  <c r="E111" i="8"/>
  <c r="E103" i="8"/>
  <c r="E95" i="8"/>
  <c r="E87" i="8"/>
  <c r="E79" i="8"/>
  <c r="E71" i="8"/>
  <c r="E63" i="8"/>
  <c r="E55" i="8"/>
  <c r="E47" i="8"/>
  <c r="E39" i="8"/>
  <c r="E31" i="8"/>
  <c r="E23" i="8"/>
  <c r="E15" i="8"/>
  <c r="E267" i="8"/>
  <c r="E212" i="8"/>
  <c r="E180" i="8"/>
  <c r="E171" i="8"/>
  <c r="E131" i="8"/>
  <c r="E129" i="8"/>
  <c r="E122" i="8"/>
  <c r="E104" i="8"/>
  <c r="E96" i="8"/>
  <c r="E88" i="8"/>
  <c r="E80" i="8"/>
  <c r="E72" i="8"/>
  <c r="E64" i="8"/>
  <c r="E56" i="8"/>
  <c r="E48" i="8"/>
  <c r="E40" i="8"/>
  <c r="E32" i="8"/>
  <c r="E24" i="8"/>
  <c r="E16" i="8"/>
  <c r="E325" i="8"/>
  <c r="E315" i="8"/>
  <c r="E309" i="8"/>
  <c r="E228" i="8"/>
  <c r="E139" i="8"/>
  <c r="E137" i="8"/>
  <c r="E133" i="8"/>
  <c r="E115" i="8"/>
  <c r="E112" i="8"/>
  <c r="E105" i="8"/>
  <c r="E97" i="8"/>
  <c r="E89" i="8"/>
  <c r="E81" i="8"/>
  <c r="E73" i="8"/>
  <c r="E65" i="8"/>
  <c r="E57" i="8"/>
  <c r="E49" i="8"/>
  <c r="E41" i="8"/>
  <c r="E33" i="8"/>
  <c r="E25" i="8"/>
  <c r="E17" i="8"/>
  <c r="E292" i="8"/>
  <c r="E159" i="8"/>
  <c r="E149" i="8"/>
  <c r="E125" i="8"/>
  <c r="E123" i="8"/>
  <c r="E113" i="8"/>
  <c r="E107" i="8"/>
  <c r="E99" i="8"/>
  <c r="E91" i="8"/>
  <c r="E83" i="8"/>
  <c r="E75" i="8"/>
  <c r="E67" i="8"/>
  <c r="E59" i="8"/>
  <c r="E51" i="8"/>
  <c r="E43" i="8"/>
  <c r="E35" i="8"/>
  <c r="E27" i="8"/>
  <c r="E19" i="8"/>
  <c r="E11" i="8"/>
  <c r="E331" i="8"/>
  <c r="E153" i="8"/>
  <c r="E52" i="8"/>
  <c r="E100" i="8"/>
  <c r="E90" i="8"/>
  <c r="E68" i="8"/>
  <c r="E58" i="8"/>
  <c r="E36" i="8"/>
  <c r="E26" i="8"/>
  <c r="E356" i="8"/>
  <c r="E121" i="8"/>
  <c r="E92" i="8"/>
  <c r="E82" i="8"/>
  <c r="E60" i="8"/>
  <c r="E50" i="8"/>
  <c r="E28" i="8"/>
  <c r="E18" i="8"/>
  <c r="E340" i="8"/>
  <c r="E145" i="8"/>
  <c r="E276" i="8"/>
  <c r="E106" i="8"/>
  <c r="E84" i="8"/>
  <c r="E74" i="8"/>
  <c r="E42" i="8"/>
  <c r="E20" i="8"/>
  <c r="E10" i="8"/>
  <c r="E147" i="8"/>
  <c r="E141" i="8"/>
  <c r="E108" i="8"/>
  <c r="E98" i="8"/>
  <c r="E76" i="8"/>
  <c r="E66" i="8"/>
  <c r="E44" i="8"/>
  <c r="E34" i="8"/>
  <c r="E12" i="8"/>
  <c r="H188" i="9"/>
  <c r="F188" i="9"/>
  <c r="H172" i="9"/>
  <c r="F172" i="9"/>
  <c r="H207" i="9"/>
  <c r="F207" i="9"/>
  <c r="H131" i="9"/>
  <c r="F131" i="9"/>
  <c r="H47" i="9"/>
  <c r="F47" i="9"/>
  <c r="H19" i="9"/>
  <c r="F19" i="9"/>
  <c r="H91" i="9"/>
  <c r="F91" i="9"/>
  <c r="H30" i="9"/>
  <c r="F30" i="9"/>
  <c r="H62" i="9"/>
  <c r="F62" i="9"/>
  <c r="H94" i="9"/>
  <c r="F94" i="9"/>
  <c r="H159" i="9"/>
  <c r="F159" i="9"/>
  <c r="H180" i="9"/>
  <c r="F180" i="9"/>
  <c r="H299" i="9"/>
  <c r="F299" i="9"/>
  <c r="H25" i="9"/>
  <c r="F25" i="9"/>
  <c r="H57" i="9"/>
  <c r="F57" i="9"/>
  <c r="H89" i="9"/>
  <c r="F89" i="9"/>
  <c r="H139" i="9"/>
  <c r="F139" i="9"/>
  <c r="H290" i="9"/>
  <c r="F290" i="9"/>
  <c r="H176" i="9"/>
  <c r="F176" i="9"/>
  <c r="H28" i="9"/>
  <c r="F28" i="9"/>
  <c r="H60" i="9"/>
  <c r="F60" i="9"/>
  <c r="H92" i="9"/>
  <c r="F92" i="9"/>
  <c r="H151" i="9"/>
  <c r="F151" i="9"/>
  <c r="H286" i="9"/>
  <c r="F286" i="9"/>
  <c r="H130" i="9"/>
  <c r="F130" i="9"/>
  <c r="H162" i="9"/>
  <c r="F162" i="9"/>
  <c r="H194" i="9"/>
  <c r="F194" i="9"/>
  <c r="H275" i="9"/>
  <c r="F275" i="9"/>
  <c r="H266" i="9"/>
  <c r="F266" i="9"/>
  <c r="F121" i="9"/>
  <c r="H121" i="9"/>
  <c r="F153" i="9"/>
  <c r="H153" i="9"/>
  <c r="F185" i="9"/>
  <c r="H185" i="9"/>
  <c r="I185" i="9" s="1"/>
  <c r="H219" i="9"/>
  <c r="F219" i="9"/>
  <c r="H335" i="9"/>
  <c r="F335" i="9"/>
  <c r="H326" i="9"/>
  <c r="F326" i="9"/>
  <c r="H225" i="9"/>
  <c r="F225" i="9"/>
  <c r="H257" i="9"/>
  <c r="F257" i="9"/>
  <c r="H289" i="9"/>
  <c r="F289" i="9"/>
  <c r="H321" i="9"/>
  <c r="F321" i="9"/>
  <c r="H353" i="9"/>
  <c r="F353" i="9"/>
  <c r="F240" i="9"/>
  <c r="H240" i="9"/>
  <c r="F272" i="9"/>
  <c r="H272" i="9"/>
  <c r="F304" i="9"/>
  <c r="H304" i="9"/>
  <c r="F336" i="9"/>
  <c r="H336" i="9"/>
  <c r="I336" i="9" s="1"/>
  <c r="H163" i="9"/>
  <c r="F163" i="9"/>
  <c r="H203" i="9"/>
  <c r="F203" i="9"/>
  <c r="H83" i="9"/>
  <c r="F83" i="9"/>
  <c r="H343" i="9"/>
  <c r="F343" i="9"/>
  <c r="H82" i="9"/>
  <c r="F82" i="9"/>
  <c r="H13" i="9"/>
  <c r="F13" i="9"/>
  <c r="H242" i="9"/>
  <c r="F242" i="9"/>
  <c r="H112" i="9"/>
  <c r="F112" i="9"/>
  <c r="H355" i="9"/>
  <c r="F355" i="9"/>
  <c r="H341" i="9"/>
  <c r="F341" i="9"/>
  <c r="K367" i="7"/>
  <c r="K319" i="7"/>
  <c r="K255" i="7"/>
  <c r="K195" i="7"/>
  <c r="K235" i="7"/>
  <c r="K219" i="7"/>
  <c r="K170" i="7"/>
  <c r="K194" i="7"/>
  <c r="K183" i="7"/>
  <c r="K179" i="7"/>
  <c r="K207" i="7"/>
  <c r="K327" i="7"/>
  <c r="K247" i="7"/>
  <c r="K187" i="7"/>
  <c r="K227" i="7"/>
  <c r="K203" i="7"/>
  <c r="K186" i="7"/>
  <c r="K175" i="7"/>
  <c r="K171" i="7"/>
  <c r="K335" i="7"/>
  <c r="K359" i="7"/>
  <c r="K351" i="7"/>
  <c r="K343" i="7"/>
  <c r="K311" i="7"/>
  <c r="K303" i="7"/>
  <c r="K295" i="7"/>
  <c r="K287" i="7"/>
  <c r="K279" i="7"/>
  <c r="K271" i="7"/>
  <c r="K263" i="7"/>
  <c r="K199" i="7"/>
  <c r="K178" i="7"/>
  <c r="K202" i="7"/>
  <c r="K191" i="7"/>
  <c r="K176" i="7"/>
  <c r="K34" i="7"/>
  <c r="K66" i="7"/>
  <c r="K98" i="7"/>
  <c r="K130" i="7"/>
  <c r="K162" i="7"/>
  <c r="K231" i="7"/>
  <c r="K16" i="7"/>
  <c r="K72" i="7"/>
  <c r="K104" i="7"/>
  <c r="K136" i="7"/>
  <c r="K168" i="7"/>
  <c r="K281" i="7"/>
  <c r="K56" i="7"/>
  <c r="K46" i="7"/>
  <c r="K105" i="7"/>
  <c r="K142" i="7"/>
  <c r="K172" i="7"/>
  <c r="K305" i="7"/>
  <c r="K38" i="7"/>
  <c r="K129" i="7"/>
  <c r="K20" i="7"/>
  <c r="K52" i="7"/>
  <c r="K84" i="7"/>
  <c r="K116" i="7"/>
  <c r="K148" i="7"/>
  <c r="K193" i="7"/>
  <c r="K361" i="7"/>
  <c r="K332" i="7"/>
  <c r="K229" i="7"/>
  <c r="K282" i="7"/>
  <c r="K346" i="7"/>
  <c r="K317" i="7"/>
  <c r="K205" i="7"/>
  <c r="K267" i="7"/>
  <c r="K331" i="7"/>
  <c r="K254" i="7"/>
  <c r="K286" i="7"/>
  <c r="K318" i="7"/>
  <c r="K350" i="7"/>
  <c r="K277" i="7"/>
  <c r="K261" i="7"/>
  <c r="K243" i="7"/>
  <c r="K37" i="7"/>
  <c r="K69" i="7"/>
  <c r="K101" i="7"/>
  <c r="K133" i="7"/>
  <c r="K165" i="7"/>
  <c r="K257" i="7"/>
  <c r="K24" i="7"/>
  <c r="K75" i="7"/>
  <c r="K107" i="7"/>
  <c r="K139" i="7"/>
  <c r="K177" i="7"/>
  <c r="K313" i="7"/>
  <c r="K192" i="7"/>
  <c r="K54" i="7"/>
  <c r="K110" i="7"/>
  <c r="K145" i="7"/>
  <c r="K181" i="7"/>
  <c r="K337" i="7"/>
  <c r="K49" i="7"/>
  <c r="K184" i="7"/>
  <c r="K23" i="7"/>
  <c r="K55" i="7"/>
  <c r="K87" i="7"/>
  <c r="K119" i="7"/>
  <c r="K151" i="7"/>
  <c r="K196" i="7"/>
  <c r="K252" i="7"/>
  <c r="K340" i="7"/>
  <c r="K238" i="7"/>
  <c r="K290" i="7"/>
  <c r="K354" i="7"/>
  <c r="K357" i="7"/>
  <c r="K269" i="7"/>
  <c r="K275" i="7"/>
  <c r="K339" i="7"/>
  <c r="K256" i="7"/>
  <c r="K288" i="7"/>
  <c r="K320" i="7"/>
  <c r="K352" i="7"/>
  <c r="K293" i="7"/>
  <c r="K91" i="7"/>
  <c r="K81" i="7"/>
  <c r="K71" i="7"/>
  <c r="K135" i="7"/>
  <c r="K292" i="7"/>
  <c r="K325" i="7"/>
  <c r="K322" i="7"/>
  <c r="K232" i="7"/>
  <c r="K307" i="7"/>
  <c r="K206" i="7"/>
  <c r="K304" i="7"/>
  <c r="K268" i="7"/>
  <c r="K365" i="7"/>
  <c r="K10" i="7"/>
  <c r="K42" i="7"/>
  <c r="K74" i="7"/>
  <c r="K106" i="7"/>
  <c r="K138" i="7"/>
  <c r="K174" i="7"/>
  <c r="K289" i="7"/>
  <c r="K35" i="7"/>
  <c r="K80" i="7"/>
  <c r="K112" i="7"/>
  <c r="K144" i="7"/>
  <c r="K180" i="7"/>
  <c r="K345" i="7"/>
  <c r="K217" i="7"/>
  <c r="K65" i="7"/>
  <c r="K113" i="7"/>
  <c r="K150" i="7"/>
  <c r="K190" i="7"/>
  <c r="K200" i="7"/>
  <c r="K57" i="7"/>
  <c r="K209" i="7"/>
  <c r="K28" i="7"/>
  <c r="K60" i="7"/>
  <c r="K92" i="7"/>
  <c r="K124" i="7"/>
  <c r="K156" i="7"/>
  <c r="K218" i="7"/>
  <c r="K260" i="7"/>
  <c r="K348" i="7"/>
  <c r="K240" i="7"/>
  <c r="K298" i="7"/>
  <c r="K362" i="7"/>
  <c r="K246" i="7"/>
  <c r="K216" i="7"/>
  <c r="K283" i="7"/>
  <c r="K347" i="7"/>
  <c r="K262" i="7"/>
  <c r="K294" i="7"/>
  <c r="K326" i="7"/>
  <c r="K358" i="7"/>
  <c r="K309" i="7"/>
  <c r="K13" i="7"/>
  <c r="K45" i="7"/>
  <c r="K77" i="7"/>
  <c r="K109" i="7"/>
  <c r="K141" i="7"/>
  <c r="K185" i="7"/>
  <c r="K321" i="7"/>
  <c r="K40" i="7"/>
  <c r="K83" i="7"/>
  <c r="K115" i="7"/>
  <c r="K147" i="7"/>
  <c r="K189" i="7"/>
  <c r="K19" i="7"/>
  <c r="K241" i="7"/>
  <c r="K73" i="7"/>
  <c r="K118" i="7"/>
  <c r="K153" i="7"/>
  <c r="K201" i="7"/>
  <c r="K214" i="7"/>
  <c r="K62" i="7"/>
  <c r="K212" i="7"/>
  <c r="K31" i="7"/>
  <c r="K63" i="7"/>
  <c r="K95" i="7"/>
  <c r="K127" i="7"/>
  <c r="K159" i="7"/>
  <c r="K233" i="7"/>
  <c r="K276" i="7"/>
  <c r="K356" i="7"/>
  <c r="K245" i="7"/>
  <c r="K306" i="7"/>
  <c r="K242" i="7"/>
  <c r="K248" i="7"/>
  <c r="K221" i="7"/>
  <c r="K291" i="7"/>
  <c r="K355" i="7"/>
  <c r="K264" i="7"/>
  <c r="K296" i="7"/>
  <c r="K328" i="7"/>
  <c r="K360" i="7"/>
  <c r="K333" i="7"/>
  <c r="K89" i="7"/>
  <c r="K336" i="7"/>
  <c r="K18" i="7"/>
  <c r="K50" i="7"/>
  <c r="K82" i="7"/>
  <c r="K114" i="7"/>
  <c r="K146" i="7"/>
  <c r="K188" i="7"/>
  <c r="K353" i="7"/>
  <c r="K51" i="7"/>
  <c r="K88" i="7"/>
  <c r="K120" i="7"/>
  <c r="K152" i="7"/>
  <c r="K198" i="7"/>
  <c r="K27" i="7"/>
  <c r="K14" i="7"/>
  <c r="K78" i="7"/>
  <c r="K121" i="7"/>
  <c r="K158" i="7"/>
  <c r="K204" i="7"/>
  <c r="K249" i="7"/>
  <c r="K70" i="7"/>
  <c r="K236" i="7"/>
  <c r="K36" i="7"/>
  <c r="K68" i="7"/>
  <c r="K100" i="7"/>
  <c r="K132" i="7"/>
  <c r="K164" i="7"/>
  <c r="K251" i="7"/>
  <c r="K284" i="7"/>
  <c r="K364" i="7"/>
  <c r="K253" i="7"/>
  <c r="K314" i="7"/>
  <c r="K308" i="7"/>
  <c r="K230" i="7"/>
  <c r="K299" i="7"/>
  <c r="K363" i="7"/>
  <c r="K270" i="7"/>
  <c r="K302" i="7"/>
  <c r="K334" i="7"/>
  <c r="K349" i="7"/>
  <c r="K21" i="7"/>
  <c r="K53" i="7"/>
  <c r="K85" i="7"/>
  <c r="K117" i="7"/>
  <c r="K149" i="7"/>
  <c r="K197" i="7"/>
  <c r="K225" i="7"/>
  <c r="K59" i="7"/>
  <c r="K123" i="7"/>
  <c r="K155" i="7"/>
  <c r="K211" i="7"/>
  <c r="K32" i="7"/>
  <c r="K25" i="7"/>
  <c r="K126" i="7"/>
  <c r="K161" i="7"/>
  <c r="K215" i="7"/>
  <c r="K17" i="7"/>
  <c r="K239" i="7"/>
  <c r="K39" i="7"/>
  <c r="K103" i="7"/>
  <c r="K167" i="7"/>
  <c r="K265" i="7"/>
  <c r="K213" i="7"/>
  <c r="K258" i="7"/>
  <c r="K272" i="7"/>
  <c r="K26" i="7"/>
  <c r="K58" i="7"/>
  <c r="K90" i="7"/>
  <c r="K122" i="7"/>
  <c r="K154" i="7"/>
  <c r="K210" i="7"/>
  <c r="K234" i="7"/>
  <c r="K64" i="7"/>
  <c r="K96" i="7"/>
  <c r="K128" i="7"/>
  <c r="K160" i="7"/>
  <c r="K220" i="7"/>
  <c r="K43" i="7"/>
  <c r="K33" i="7"/>
  <c r="K94" i="7"/>
  <c r="K134" i="7"/>
  <c r="K166" i="7"/>
  <c r="K226" i="7"/>
  <c r="K22" i="7"/>
  <c r="K86" i="7"/>
  <c r="K12" i="7"/>
  <c r="K44" i="7"/>
  <c r="K76" i="7"/>
  <c r="K108" i="7"/>
  <c r="K140" i="7"/>
  <c r="K173" i="7"/>
  <c r="K297" i="7"/>
  <c r="K300" i="7"/>
  <c r="K222" i="7"/>
  <c r="K341" i="7"/>
  <c r="K266" i="7"/>
  <c r="K330" i="7"/>
  <c r="K285" i="7"/>
  <c r="K237" i="7"/>
  <c r="K315" i="7"/>
  <c r="K208" i="7"/>
  <c r="K278" i="7"/>
  <c r="K310" i="7"/>
  <c r="K342" i="7"/>
  <c r="K316" i="7"/>
  <c r="K29" i="7"/>
  <c r="K61" i="7"/>
  <c r="K93" i="7"/>
  <c r="K125" i="7"/>
  <c r="K157" i="7"/>
  <c r="K228" i="7"/>
  <c r="K11" i="7"/>
  <c r="K67" i="7"/>
  <c r="K99" i="7"/>
  <c r="K131" i="7"/>
  <c r="K163" i="7"/>
  <c r="K223" i="7"/>
  <c r="K48" i="7"/>
  <c r="K41" i="7"/>
  <c r="K97" i="7"/>
  <c r="K137" i="7"/>
  <c r="K169" i="7"/>
  <c r="K273" i="7"/>
  <c r="K30" i="7"/>
  <c r="K102" i="7"/>
  <c r="K15" i="7"/>
  <c r="K47" i="7"/>
  <c r="K79" i="7"/>
  <c r="K111" i="7"/>
  <c r="K143" i="7"/>
  <c r="K182" i="7"/>
  <c r="K329" i="7"/>
  <c r="K324" i="7"/>
  <c r="K224" i="7"/>
  <c r="K274" i="7"/>
  <c r="K338" i="7"/>
  <c r="K301" i="7"/>
  <c r="K259" i="7"/>
  <c r="K323" i="7"/>
  <c r="K244" i="7"/>
  <c r="K280" i="7"/>
  <c r="K312" i="7"/>
  <c r="K344" i="7"/>
  <c r="K250" i="7"/>
  <c r="H218" i="9"/>
  <c r="F218" i="9"/>
  <c r="H295" i="9"/>
  <c r="F295" i="9"/>
  <c r="H279" i="9"/>
  <c r="F279" i="9"/>
  <c r="H147" i="9"/>
  <c r="I147" i="9" s="1"/>
  <c r="F147" i="9"/>
  <c r="H63" i="9"/>
  <c r="F63" i="9"/>
  <c r="H23" i="9"/>
  <c r="F23" i="9"/>
  <c r="H107" i="9"/>
  <c r="F107" i="9"/>
  <c r="H34" i="9"/>
  <c r="I34" i="9" s="1"/>
  <c r="F34" i="9"/>
  <c r="H66" i="9"/>
  <c r="F66" i="9"/>
  <c r="H98" i="9"/>
  <c r="F98" i="9"/>
  <c r="H175" i="9"/>
  <c r="F175" i="9"/>
  <c r="H196" i="9"/>
  <c r="I196" i="9" s="1"/>
  <c r="F196" i="9"/>
  <c r="H315" i="9"/>
  <c r="F315" i="9"/>
  <c r="H29" i="9"/>
  <c r="F29" i="9"/>
  <c r="H61" i="9"/>
  <c r="F61" i="9"/>
  <c r="H93" i="9"/>
  <c r="I93" i="9" s="1"/>
  <c r="F93" i="9"/>
  <c r="H155" i="9"/>
  <c r="F155" i="9"/>
  <c r="H306" i="9"/>
  <c r="F306" i="9"/>
  <c r="H192" i="9"/>
  <c r="F192" i="9"/>
  <c r="H32" i="9"/>
  <c r="I32" i="9" s="1"/>
  <c r="F32" i="9"/>
  <c r="H64" i="9"/>
  <c r="F64" i="9"/>
  <c r="H96" i="9"/>
  <c r="F96" i="9"/>
  <c r="H167" i="9"/>
  <c r="F167" i="9"/>
  <c r="H302" i="9"/>
  <c r="I302" i="9" s="1"/>
  <c r="F302" i="9"/>
  <c r="H134" i="9"/>
  <c r="F134" i="9"/>
  <c r="H166" i="9"/>
  <c r="F166" i="9"/>
  <c r="H198" i="9"/>
  <c r="F198" i="9"/>
  <c r="H291" i="9"/>
  <c r="I291" i="9" s="1"/>
  <c r="F291" i="9"/>
  <c r="H282" i="9"/>
  <c r="F282" i="9"/>
  <c r="F125" i="9"/>
  <c r="H125" i="9"/>
  <c r="F157" i="9"/>
  <c r="H157" i="9"/>
  <c r="F189" i="9"/>
  <c r="H189" i="9"/>
  <c r="H223" i="9"/>
  <c r="F223" i="9"/>
  <c r="H351" i="9"/>
  <c r="F351" i="9"/>
  <c r="H342" i="9"/>
  <c r="F342" i="9"/>
  <c r="H229" i="9"/>
  <c r="I229" i="9" s="1"/>
  <c r="F229" i="9"/>
  <c r="H261" i="9"/>
  <c r="F261" i="9"/>
  <c r="H293" i="9"/>
  <c r="F293" i="9"/>
  <c r="H325" i="9"/>
  <c r="F325" i="9"/>
  <c r="H357" i="9"/>
  <c r="I357" i="9" s="1"/>
  <c r="F357" i="9"/>
  <c r="F244" i="9"/>
  <c r="H244" i="9"/>
  <c r="F276" i="9"/>
  <c r="H276" i="9"/>
  <c r="F308" i="9"/>
  <c r="H308" i="9"/>
  <c r="F340" i="9"/>
  <c r="H340" i="9"/>
  <c r="H156" i="9"/>
  <c r="F156" i="9"/>
  <c r="H247" i="9"/>
  <c r="F247" i="9"/>
  <c r="H191" i="9"/>
  <c r="I191" i="9" s="1"/>
  <c r="F191" i="9"/>
  <c r="H65" i="9"/>
  <c r="I65" i="9" s="1"/>
  <c r="F65" i="9"/>
  <c r="H171" i="9"/>
  <c r="F171" i="9"/>
  <c r="H214" i="9"/>
  <c r="F214" i="9"/>
  <c r="F68" i="9"/>
  <c r="H68" i="9"/>
  <c r="H183" i="9"/>
  <c r="I183" i="9" s="1"/>
  <c r="F183" i="9"/>
  <c r="H138" i="9"/>
  <c r="F138" i="9"/>
  <c r="H202" i="9"/>
  <c r="F202" i="9"/>
  <c r="H298" i="9"/>
  <c r="F298" i="9"/>
  <c r="F161" i="9"/>
  <c r="H161" i="9"/>
  <c r="H239" i="9"/>
  <c r="F239" i="9"/>
  <c r="H358" i="9"/>
  <c r="F358" i="9"/>
  <c r="H233" i="9"/>
  <c r="F233" i="9"/>
  <c r="H297" i="9"/>
  <c r="I297" i="9" s="1"/>
  <c r="F297" i="9"/>
  <c r="H361" i="9"/>
  <c r="F361" i="9"/>
  <c r="F280" i="9"/>
  <c r="H280" i="9"/>
  <c r="F344" i="9"/>
  <c r="H344" i="9"/>
  <c r="C3" i="9"/>
  <c r="F2" i="9"/>
  <c r="H200" i="9"/>
  <c r="F200" i="9"/>
  <c r="H39" i="9"/>
  <c r="F39" i="9"/>
  <c r="H51" i="9"/>
  <c r="F51" i="9"/>
  <c r="H179" i="9"/>
  <c r="I179" i="9" s="1"/>
  <c r="F179" i="9"/>
  <c r="H95" i="9"/>
  <c r="F95" i="9"/>
  <c r="H231" i="9"/>
  <c r="F231" i="9"/>
  <c r="E367" i="9"/>
  <c r="H367" i="9" s="1"/>
  <c r="I367" i="9" s="1"/>
  <c r="H10" i="9"/>
  <c r="F10" i="9"/>
  <c r="H42" i="9"/>
  <c r="F42" i="9"/>
  <c r="H74" i="9"/>
  <c r="F74" i="9"/>
  <c r="H106" i="9"/>
  <c r="F106" i="9"/>
  <c r="F216" i="9"/>
  <c r="H216" i="9"/>
  <c r="I216" i="9" s="1"/>
  <c r="H222" i="9"/>
  <c r="F222" i="9"/>
  <c r="H347" i="9"/>
  <c r="F347" i="9"/>
  <c r="H37" i="9"/>
  <c r="F37" i="9"/>
  <c r="H69" i="9"/>
  <c r="F69" i="9"/>
  <c r="H101" i="9"/>
  <c r="F101" i="9"/>
  <c r="H187" i="9"/>
  <c r="F187" i="9"/>
  <c r="H338" i="9"/>
  <c r="F338" i="9"/>
  <c r="F220" i="9"/>
  <c r="H220" i="9"/>
  <c r="I220" i="9" s="1"/>
  <c r="H40" i="9"/>
  <c r="F40" i="9"/>
  <c r="H72" i="9"/>
  <c r="F72" i="9"/>
  <c r="H104" i="9"/>
  <c r="F104" i="9"/>
  <c r="H199" i="9"/>
  <c r="F199" i="9"/>
  <c r="H334" i="9"/>
  <c r="F334" i="9"/>
  <c r="H142" i="9"/>
  <c r="F142" i="9"/>
  <c r="H174" i="9"/>
  <c r="F174" i="9"/>
  <c r="H204" i="9"/>
  <c r="F204" i="9"/>
  <c r="H323" i="9"/>
  <c r="F323" i="9"/>
  <c r="H314" i="9"/>
  <c r="F314" i="9"/>
  <c r="F133" i="9"/>
  <c r="H133" i="9"/>
  <c r="F165" i="9"/>
  <c r="H165" i="9"/>
  <c r="I165" i="9" s="1"/>
  <c r="F197" i="9"/>
  <c r="H197" i="9"/>
  <c r="H255" i="9"/>
  <c r="F255" i="9"/>
  <c r="H246" i="9"/>
  <c r="F246" i="9"/>
  <c r="H205" i="9"/>
  <c r="F205" i="9"/>
  <c r="H237" i="9"/>
  <c r="F237" i="9"/>
  <c r="H269" i="9"/>
  <c r="F269" i="9"/>
  <c r="H301" i="9"/>
  <c r="F301" i="9"/>
  <c r="H333" i="9"/>
  <c r="F333" i="9"/>
  <c r="H365" i="9"/>
  <c r="F365" i="9"/>
  <c r="F252" i="9"/>
  <c r="H252" i="9"/>
  <c r="F284" i="9"/>
  <c r="H284" i="9"/>
  <c r="F316" i="9"/>
  <c r="H316" i="9"/>
  <c r="I316" i="9" s="1"/>
  <c r="F348" i="9"/>
  <c r="H348" i="9"/>
  <c r="C3" i="8"/>
  <c r="F2" i="8"/>
  <c r="H27" i="9"/>
  <c r="F27" i="9"/>
  <c r="H102" i="9"/>
  <c r="F102" i="9"/>
  <c r="H33" i="9"/>
  <c r="F33" i="9"/>
  <c r="H97" i="9"/>
  <c r="F97" i="9"/>
  <c r="H322" i="9"/>
  <c r="F322" i="9"/>
  <c r="F36" i="9"/>
  <c r="H36" i="9"/>
  <c r="I36" i="9" s="1"/>
  <c r="F100" i="9"/>
  <c r="H100" i="9"/>
  <c r="H318" i="9"/>
  <c r="F318" i="9"/>
  <c r="H170" i="9"/>
  <c r="F170" i="9"/>
  <c r="H307" i="9"/>
  <c r="F307" i="9"/>
  <c r="F129" i="9"/>
  <c r="H129" i="9"/>
  <c r="F193" i="9"/>
  <c r="H193" i="9"/>
  <c r="H230" i="9"/>
  <c r="F230" i="9"/>
  <c r="H265" i="9"/>
  <c r="F265" i="9"/>
  <c r="H329" i="9"/>
  <c r="F329" i="9"/>
  <c r="F248" i="9"/>
  <c r="H248" i="9"/>
  <c r="F312" i="9"/>
  <c r="H312" i="9"/>
  <c r="H184" i="9"/>
  <c r="F184" i="9"/>
  <c r="H120" i="9"/>
  <c r="F120" i="9"/>
  <c r="H55" i="9"/>
  <c r="F55" i="9"/>
  <c r="H67" i="9"/>
  <c r="F67" i="9"/>
  <c r="H195" i="9"/>
  <c r="F195" i="9"/>
  <c r="H111" i="9"/>
  <c r="F111" i="9"/>
  <c r="H359" i="9"/>
  <c r="F359" i="9"/>
  <c r="H14" i="9"/>
  <c r="F14" i="9"/>
  <c r="H46" i="9"/>
  <c r="F46" i="9"/>
  <c r="H78" i="9"/>
  <c r="F78" i="9"/>
  <c r="H110" i="9"/>
  <c r="F110" i="9"/>
  <c r="H116" i="9"/>
  <c r="F116" i="9"/>
  <c r="H235" i="9"/>
  <c r="F235" i="9"/>
  <c r="H363" i="9"/>
  <c r="F363" i="9"/>
  <c r="H41" i="9"/>
  <c r="F41" i="9"/>
  <c r="H73" i="9"/>
  <c r="F73" i="9"/>
  <c r="H105" i="9"/>
  <c r="F105" i="9"/>
  <c r="H226" i="9"/>
  <c r="F226" i="9"/>
  <c r="H354" i="9"/>
  <c r="F354" i="9"/>
  <c r="H12" i="9"/>
  <c r="F12" i="9"/>
  <c r="H44" i="9"/>
  <c r="F44" i="9"/>
  <c r="H76" i="9"/>
  <c r="F76" i="9"/>
  <c r="H108" i="9"/>
  <c r="F108" i="9"/>
  <c r="H212" i="9"/>
  <c r="F212" i="9"/>
  <c r="H350" i="9"/>
  <c r="F350" i="9"/>
  <c r="H146" i="9"/>
  <c r="F146" i="9"/>
  <c r="H178" i="9"/>
  <c r="F178" i="9"/>
  <c r="H211" i="9"/>
  <c r="F211" i="9"/>
  <c r="H339" i="9"/>
  <c r="F339" i="9"/>
  <c r="H330" i="9"/>
  <c r="F330" i="9"/>
  <c r="F137" i="9"/>
  <c r="H137" i="9"/>
  <c r="F169" i="9"/>
  <c r="H169" i="9"/>
  <c r="F201" i="9"/>
  <c r="H201" i="9"/>
  <c r="I201" i="9" s="1"/>
  <c r="H271" i="9"/>
  <c r="F271" i="9"/>
  <c r="H262" i="9"/>
  <c r="F262" i="9"/>
  <c r="F209" i="9"/>
  <c r="H209" i="9"/>
  <c r="H241" i="9"/>
  <c r="F241" i="9"/>
  <c r="H273" i="9"/>
  <c r="F273" i="9"/>
  <c r="H305" i="9"/>
  <c r="F305" i="9"/>
  <c r="H337" i="9"/>
  <c r="F337" i="9"/>
  <c r="F224" i="9"/>
  <c r="H224" i="9"/>
  <c r="I224" i="9" s="1"/>
  <c r="F256" i="9"/>
  <c r="H256" i="9"/>
  <c r="F288" i="9"/>
  <c r="H288" i="9"/>
  <c r="F320" i="9"/>
  <c r="H320" i="9"/>
  <c r="F352" i="9"/>
  <c r="H352" i="9"/>
  <c r="I352" i="9" s="1"/>
  <c r="H35" i="9"/>
  <c r="F35" i="9"/>
  <c r="H70" i="9"/>
  <c r="F70" i="9"/>
  <c r="H71" i="9"/>
  <c r="F71" i="9"/>
  <c r="H18" i="9"/>
  <c r="F18" i="9"/>
  <c r="H132" i="9"/>
  <c r="F132" i="9"/>
  <c r="H77" i="9"/>
  <c r="F77" i="9"/>
  <c r="H16" i="9"/>
  <c r="F16" i="9"/>
  <c r="H238" i="9"/>
  <c r="F238" i="9"/>
  <c r="H150" i="9"/>
  <c r="F150" i="9"/>
  <c r="H346" i="9"/>
  <c r="F346" i="9"/>
  <c r="F141" i="9"/>
  <c r="H141" i="9"/>
  <c r="H206" i="9"/>
  <c r="F206" i="9"/>
  <c r="H278" i="9"/>
  <c r="F278" i="9"/>
  <c r="H245" i="9"/>
  <c r="F245" i="9"/>
  <c r="H309" i="9"/>
  <c r="F309" i="9"/>
  <c r="F260" i="9"/>
  <c r="H260" i="9"/>
  <c r="I260" i="9" s="1"/>
  <c r="F324" i="9"/>
  <c r="H324" i="9"/>
  <c r="H168" i="9"/>
  <c r="F168" i="9"/>
  <c r="H87" i="9"/>
  <c r="F87" i="9"/>
  <c r="H99" i="9"/>
  <c r="F99" i="9"/>
  <c r="H327" i="9"/>
  <c r="F327" i="9"/>
  <c r="H11" i="9"/>
  <c r="F11" i="9"/>
  <c r="H59" i="9"/>
  <c r="F59" i="9"/>
  <c r="H22" i="9"/>
  <c r="F22" i="9"/>
  <c r="H54" i="9"/>
  <c r="F54" i="9"/>
  <c r="H86" i="9"/>
  <c r="F86" i="9"/>
  <c r="H127" i="9"/>
  <c r="F127" i="9"/>
  <c r="H148" i="9"/>
  <c r="F148" i="9"/>
  <c r="H267" i="9"/>
  <c r="F267" i="9"/>
  <c r="H17" i="9"/>
  <c r="F17" i="9"/>
  <c r="H49" i="9"/>
  <c r="F49" i="9"/>
  <c r="H81" i="9"/>
  <c r="F81" i="9"/>
  <c r="H113" i="9"/>
  <c r="F113" i="9"/>
  <c r="H258" i="9"/>
  <c r="F258" i="9"/>
  <c r="H144" i="9"/>
  <c r="F144" i="9"/>
  <c r="H20" i="9"/>
  <c r="F20" i="9"/>
  <c r="F52" i="9"/>
  <c r="H52" i="9"/>
  <c r="F84" i="9"/>
  <c r="H84" i="9"/>
  <c r="H119" i="9"/>
  <c r="F119" i="9"/>
  <c r="H254" i="9"/>
  <c r="F254" i="9"/>
  <c r="H122" i="9"/>
  <c r="F122" i="9"/>
  <c r="H154" i="9"/>
  <c r="F154" i="9"/>
  <c r="H186" i="9"/>
  <c r="F186" i="9"/>
  <c r="H243" i="9"/>
  <c r="F243" i="9"/>
  <c r="H234" i="9"/>
  <c r="F234" i="9"/>
  <c r="H362" i="9"/>
  <c r="F362" i="9"/>
  <c r="F145" i="9"/>
  <c r="H145" i="9"/>
  <c r="I145" i="9" s="1"/>
  <c r="F177" i="9"/>
  <c r="H177" i="9"/>
  <c r="I177" i="9" s="1"/>
  <c r="F208" i="9"/>
  <c r="H208" i="9"/>
  <c r="H303" i="9"/>
  <c r="F303" i="9"/>
  <c r="H294" i="9"/>
  <c r="F294" i="9"/>
  <c r="H217" i="9"/>
  <c r="F217" i="9"/>
  <c r="H249" i="9"/>
  <c r="F249" i="9"/>
  <c r="H281" i="9"/>
  <c r="F281" i="9"/>
  <c r="H313" i="9"/>
  <c r="F313" i="9"/>
  <c r="H345" i="9"/>
  <c r="F345" i="9"/>
  <c r="F232" i="9"/>
  <c r="H232" i="9"/>
  <c r="F264" i="9"/>
  <c r="H264" i="9"/>
  <c r="F296" i="9"/>
  <c r="H296" i="9"/>
  <c r="I296" i="9" s="1"/>
  <c r="F328" i="9"/>
  <c r="H328" i="9"/>
  <c r="I328" i="9" s="1"/>
  <c r="F360" i="9"/>
  <c r="H360" i="9"/>
  <c r="H136" i="9"/>
  <c r="F136" i="9"/>
  <c r="H38" i="9"/>
  <c r="F38" i="9"/>
  <c r="H140" i="9"/>
  <c r="F140" i="9"/>
  <c r="H43" i="9"/>
  <c r="F43" i="9"/>
  <c r="H114" i="9"/>
  <c r="F114" i="9"/>
  <c r="H45" i="9"/>
  <c r="F45" i="9"/>
  <c r="H128" i="9"/>
  <c r="F128" i="9"/>
  <c r="H48" i="9"/>
  <c r="F48" i="9"/>
  <c r="H118" i="9"/>
  <c r="F118" i="9"/>
  <c r="H227" i="9"/>
  <c r="F227" i="9"/>
  <c r="F173" i="9"/>
  <c r="H173" i="9"/>
  <c r="I173" i="9" s="1"/>
  <c r="H287" i="9"/>
  <c r="F287" i="9"/>
  <c r="F213" i="9"/>
  <c r="H213" i="9"/>
  <c r="H277" i="9"/>
  <c r="F277" i="9"/>
  <c r="F292" i="9"/>
  <c r="H292" i="9"/>
  <c r="I292" i="9" s="1"/>
  <c r="F356" i="9"/>
  <c r="H356" i="9"/>
  <c r="H152" i="9"/>
  <c r="F152" i="9"/>
  <c r="H210" i="9"/>
  <c r="F210" i="9"/>
  <c r="H263" i="9"/>
  <c r="F263" i="9"/>
  <c r="H103" i="9"/>
  <c r="F103" i="9"/>
  <c r="H115" i="9"/>
  <c r="F115" i="9"/>
  <c r="H31" i="9"/>
  <c r="F31" i="9"/>
  <c r="H15" i="9"/>
  <c r="F15" i="9"/>
  <c r="H75" i="9"/>
  <c r="F75" i="9"/>
  <c r="H26" i="9"/>
  <c r="F26" i="9"/>
  <c r="H58" i="9"/>
  <c r="F58" i="9"/>
  <c r="H90" i="9"/>
  <c r="F90" i="9"/>
  <c r="H143" i="9"/>
  <c r="F143" i="9"/>
  <c r="H164" i="9"/>
  <c r="F164" i="9"/>
  <c r="H283" i="9"/>
  <c r="F283" i="9"/>
  <c r="H21" i="9"/>
  <c r="F21" i="9"/>
  <c r="H53" i="9"/>
  <c r="F53" i="9"/>
  <c r="H85" i="9"/>
  <c r="F85" i="9"/>
  <c r="H123" i="9"/>
  <c r="F123" i="9"/>
  <c r="H274" i="9"/>
  <c r="F274" i="9"/>
  <c r="H160" i="9"/>
  <c r="F160" i="9"/>
  <c r="H24" i="9"/>
  <c r="F24" i="9"/>
  <c r="H56" i="9"/>
  <c r="F56" i="9"/>
  <c r="H88" i="9"/>
  <c r="F88" i="9"/>
  <c r="H135" i="9"/>
  <c r="F135" i="9"/>
  <c r="H270" i="9"/>
  <c r="F270" i="9"/>
  <c r="H126" i="9"/>
  <c r="F126" i="9"/>
  <c r="H158" i="9"/>
  <c r="F158" i="9"/>
  <c r="H190" i="9"/>
  <c r="F190" i="9"/>
  <c r="H259" i="9"/>
  <c r="F259" i="9"/>
  <c r="H250" i="9"/>
  <c r="F250" i="9"/>
  <c r="F117" i="9"/>
  <c r="H117" i="9"/>
  <c r="I117" i="9" s="1"/>
  <c r="F149" i="9"/>
  <c r="H149" i="9"/>
  <c r="F181" i="9"/>
  <c r="H181" i="9"/>
  <c r="H215" i="9"/>
  <c r="F215" i="9"/>
  <c r="H319" i="9"/>
  <c r="F319" i="9"/>
  <c r="H310" i="9"/>
  <c r="F310" i="9"/>
  <c r="H221" i="9"/>
  <c r="F221" i="9"/>
  <c r="H253" i="9"/>
  <c r="F253" i="9"/>
  <c r="H285" i="9"/>
  <c r="F285" i="9"/>
  <c r="H317" i="9"/>
  <c r="F317" i="9"/>
  <c r="H349" i="9"/>
  <c r="F349" i="9"/>
  <c r="F236" i="9"/>
  <c r="H236" i="9"/>
  <c r="I236" i="9" s="1"/>
  <c r="F268" i="9"/>
  <c r="H268" i="9"/>
  <c r="I268" i="9" s="1"/>
  <c r="F300" i="9"/>
  <c r="H300" i="9"/>
  <c r="F332" i="9"/>
  <c r="H332" i="9"/>
  <c r="F364" i="9"/>
  <c r="H364" i="9"/>
  <c r="I364" i="9" s="1"/>
  <c r="F367" i="9" l="1"/>
  <c r="I285" i="9"/>
  <c r="I319" i="9"/>
  <c r="I158" i="9"/>
  <c r="I88" i="9"/>
  <c r="I274" i="9"/>
  <c r="I21" i="9"/>
  <c r="I90" i="9"/>
  <c r="I15" i="9"/>
  <c r="I263" i="9"/>
  <c r="I128" i="9"/>
  <c r="I140" i="9"/>
  <c r="I345" i="9"/>
  <c r="I217" i="9"/>
  <c r="I243" i="9"/>
  <c r="I254" i="9"/>
  <c r="I20" i="9"/>
  <c r="I81" i="9"/>
  <c r="I148" i="9"/>
  <c r="I22" i="9"/>
  <c r="I99" i="9"/>
  <c r="I206" i="9"/>
  <c r="I238" i="9"/>
  <c r="I18" i="9"/>
  <c r="I241" i="9"/>
  <c r="I339" i="9"/>
  <c r="I350" i="9"/>
  <c r="I44" i="9"/>
  <c r="I105" i="9"/>
  <c r="I235" i="9"/>
  <c r="I46" i="9"/>
  <c r="I195" i="9"/>
  <c r="I184" i="9"/>
  <c r="I265" i="9"/>
  <c r="I307" i="9"/>
  <c r="I102" i="9"/>
  <c r="I333" i="9"/>
  <c r="I205" i="9"/>
  <c r="I204" i="9"/>
  <c r="I199" i="9"/>
  <c r="I69" i="9"/>
  <c r="I10" i="9"/>
  <c r="I344" i="9"/>
  <c r="I68" i="9"/>
  <c r="I308" i="9"/>
  <c r="I157" i="9"/>
  <c r="I112" i="9"/>
  <c r="I343" i="9"/>
  <c r="I353" i="9"/>
  <c r="I225" i="9"/>
  <c r="I275" i="9"/>
  <c r="I286" i="9"/>
  <c r="I28" i="9"/>
  <c r="I89" i="9"/>
  <c r="I180" i="9"/>
  <c r="I30" i="9"/>
  <c r="I131" i="9"/>
  <c r="E367" i="8"/>
  <c r="I80" i="9"/>
  <c r="I311" i="9"/>
  <c r="I209" i="9"/>
  <c r="I325" i="9"/>
  <c r="I198" i="9"/>
  <c r="I61" i="9"/>
  <c r="I253" i="9"/>
  <c r="I215" i="9"/>
  <c r="I250" i="9"/>
  <c r="I126" i="9"/>
  <c r="I56" i="9"/>
  <c r="I123" i="9"/>
  <c r="I283" i="9"/>
  <c r="I58" i="9"/>
  <c r="I31" i="9"/>
  <c r="I210" i="9"/>
  <c r="I277" i="9"/>
  <c r="I227" i="9"/>
  <c r="I45" i="9"/>
  <c r="I38" i="9"/>
  <c r="I313" i="9"/>
  <c r="I294" i="9"/>
  <c r="I186" i="9"/>
  <c r="I119" i="9"/>
  <c r="I144" i="9"/>
  <c r="I49" i="9"/>
  <c r="I127" i="9"/>
  <c r="I59" i="9"/>
  <c r="I87" i="9"/>
  <c r="I309" i="9"/>
  <c r="I16" i="9"/>
  <c r="I71" i="9"/>
  <c r="I337" i="9"/>
  <c r="I211" i="9"/>
  <c r="I212" i="9"/>
  <c r="I12" i="9"/>
  <c r="I73" i="9"/>
  <c r="I116" i="9"/>
  <c r="I14" i="9"/>
  <c r="I67" i="9"/>
  <c r="I230" i="9"/>
  <c r="I170" i="9"/>
  <c r="I322" i="9"/>
  <c r="I27" i="9"/>
  <c r="I301" i="9"/>
  <c r="I246" i="9"/>
  <c r="I174" i="9"/>
  <c r="I104" i="9"/>
  <c r="I338" i="9"/>
  <c r="I37" i="9"/>
  <c r="I106" i="9"/>
  <c r="I280" i="9"/>
  <c r="I276" i="9"/>
  <c r="I125" i="9"/>
  <c r="I242" i="9"/>
  <c r="I83" i="9"/>
  <c r="I321" i="9"/>
  <c r="I326" i="9"/>
  <c r="I194" i="9"/>
  <c r="I151" i="9"/>
  <c r="I176" i="9"/>
  <c r="I57" i="9"/>
  <c r="I159" i="9"/>
  <c r="I91" i="9"/>
  <c r="I207" i="9"/>
  <c r="I109" i="9"/>
  <c r="I124" i="9"/>
  <c r="I298" i="9"/>
  <c r="I342" i="9"/>
  <c r="I175" i="9"/>
  <c r="I332" i="9"/>
  <c r="I181" i="9"/>
  <c r="I213" i="9"/>
  <c r="I264" i="9"/>
  <c r="I84" i="9"/>
  <c r="I288" i="9"/>
  <c r="I137" i="9"/>
  <c r="I248" i="9"/>
  <c r="I193" i="9"/>
  <c r="F3" i="8"/>
  <c r="G2" i="8"/>
  <c r="I252" i="9"/>
  <c r="I231" i="9"/>
  <c r="I39" i="9"/>
  <c r="I358" i="9"/>
  <c r="I202" i="9"/>
  <c r="I214" i="9"/>
  <c r="I247" i="9"/>
  <c r="I293" i="9"/>
  <c r="I351" i="9"/>
  <c r="I166" i="9"/>
  <c r="I96" i="9"/>
  <c r="I306" i="9"/>
  <c r="I29" i="9"/>
  <c r="I98" i="9"/>
  <c r="I23" i="9"/>
  <c r="I295" i="9"/>
  <c r="I272" i="9"/>
  <c r="I121" i="9"/>
  <c r="I228" i="9"/>
  <c r="I169" i="9"/>
  <c r="I312" i="9"/>
  <c r="I51" i="9"/>
  <c r="I192" i="9"/>
  <c r="I279" i="9"/>
  <c r="I304" i="9"/>
  <c r="I153" i="9"/>
  <c r="I349" i="9"/>
  <c r="I221" i="9"/>
  <c r="I259" i="9"/>
  <c r="I270" i="9"/>
  <c r="I24" i="9"/>
  <c r="I85" i="9"/>
  <c r="I164" i="9"/>
  <c r="I26" i="9"/>
  <c r="I115" i="9"/>
  <c r="I152" i="9"/>
  <c r="I118" i="9"/>
  <c r="I114" i="9"/>
  <c r="I136" i="9"/>
  <c r="I281" i="9"/>
  <c r="I303" i="9"/>
  <c r="I362" i="9"/>
  <c r="I154" i="9"/>
  <c r="I258" i="9"/>
  <c r="I17" i="9"/>
  <c r="I86" i="9"/>
  <c r="I11" i="9"/>
  <c r="I168" i="9"/>
  <c r="I245" i="9"/>
  <c r="I346" i="9"/>
  <c r="I77" i="9"/>
  <c r="I70" i="9"/>
  <c r="I305" i="9"/>
  <c r="I262" i="9"/>
  <c r="I178" i="9"/>
  <c r="I108" i="9"/>
  <c r="I354" i="9"/>
  <c r="I41" i="9"/>
  <c r="I110" i="9"/>
  <c r="I359" i="9"/>
  <c r="I55" i="9"/>
  <c r="I318" i="9"/>
  <c r="I97" i="9"/>
  <c r="C361" i="8"/>
  <c r="C353" i="8"/>
  <c r="C345" i="8"/>
  <c r="C363" i="8"/>
  <c r="C355" i="8"/>
  <c r="C347" i="8"/>
  <c r="C365" i="8"/>
  <c r="C357" i="8"/>
  <c r="C349" i="8"/>
  <c r="C362" i="8"/>
  <c r="C351" i="8"/>
  <c r="C348" i="8"/>
  <c r="C340" i="8"/>
  <c r="C332" i="8"/>
  <c r="C324" i="8"/>
  <c r="C316" i="8"/>
  <c r="C308" i="8"/>
  <c r="C300" i="8"/>
  <c r="C292" i="8"/>
  <c r="C284" i="8"/>
  <c r="C276" i="8"/>
  <c r="C268" i="8"/>
  <c r="C260" i="8"/>
  <c r="C252" i="8"/>
  <c r="C244" i="8"/>
  <c r="C236" i="8"/>
  <c r="C228" i="8"/>
  <c r="C220" i="8"/>
  <c r="C212" i="8"/>
  <c r="C204" i="8"/>
  <c r="C196" i="8"/>
  <c r="C188" i="8"/>
  <c r="C180" i="8"/>
  <c r="C172" i="8"/>
  <c r="C164" i="8"/>
  <c r="C156" i="8"/>
  <c r="C354" i="8"/>
  <c r="C341" i="8"/>
  <c r="C333" i="8"/>
  <c r="C325" i="8"/>
  <c r="C317" i="8"/>
  <c r="C309" i="8"/>
  <c r="C301" i="8"/>
  <c r="C293" i="8"/>
  <c r="C285" i="8"/>
  <c r="C277" i="8"/>
  <c r="C269" i="8"/>
  <c r="C261" i="8"/>
  <c r="C253" i="8"/>
  <c r="C245" i="8"/>
  <c r="C237" i="8"/>
  <c r="C229" i="8"/>
  <c r="C221" i="8"/>
  <c r="C213" i="8"/>
  <c r="C205" i="8"/>
  <c r="C197" i="8"/>
  <c r="C360" i="8"/>
  <c r="C346" i="8"/>
  <c r="C342" i="8"/>
  <c r="C334" i="8"/>
  <c r="C326" i="8"/>
  <c r="C318" i="8"/>
  <c r="C310" i="8"/>
  <c r="C302" i="8"/>
  <c r="C294" i="8"/>
  <c r="C286" i="8"/>
  <c r="C278" i="8"/>
  <c r="C270" i="8"/>
  <c r="C262" i="8"/>
  <c r="C254" i="8"/>
  <c r="C246" i="8"/>
  <c r="C238" i="8"/>
  <c r="C230" i="8"/>
  <c r="C222" i="8"/>
  <c r="C214" i="8"/>
  <c r="C206" i="8"/>
  <c r="C198" i="8"/>
  <c r="C190" i="8"/>
  <c r="C182" i="8"/>
  <c r="C174" i="8"/>
  <c r="C166" i="8"/>
  <c r="C352" i="8"/>
  <c r="C343" i="8"/>
  <c r="C335" i="8"/>
  <c r="C327" i="8"/>
  <c r="C319" i="8"/>
  <c r="C311" i="8"/>
  <c r="C303" i="8"/>
  <c r="C295" i="8"/>
  <c r="C287" i="8"/>
  <c r="C279" i="8"/>
  <c r="C271" i="8"/>
  <c r="C263" i="8"/>
  <c r="C255" i="8"/>
  <c r="C247" i="8"/>
  <c r="C239" i="8"/>
  <c r="C231" i="8"/>
  <c r="C223" i="8"/>
  <c r="C215" i="8"/>
  <c r="C207" i="8"/>
  <c r="C199" i="8"/>
  <c r="C191" i="8"/>
  <c r="C183" i="8"/>
  <c r="C175" i="8"/>
  <c r="C358" i="8"/>
  <c r="C336" i="8"/>
  <c r="C328" i="8"/>
  <c r="C320" i="8"/>
  <c r="C312" i="8"/>
  <c r="C304" i="8"/>
  <c r="C296" i="8"/>
  <c r="C288" i="8"/>
  <c r="C280" i="8"/>
  <c r="C272" i="8"/>
  <c r="C264" i="8"/>
  <c r="C256" i="8"/>
  <c r="C248" i="8"/>
  <c r="C240" i="8"/>
  <c r="C232" i="8"/>
  <c r="C224" i="8"/>
  <c r="C216" i="8"/>
  <c r="C208" i="8"/>
  <c r="C200" i="8"/>
  <c r="C192" i="8"/>
  <c r="C184" i="8"/>
  <c r="C176" i="8"/>
  <c r="C168" i="8"/>
  <c r="C160" i="8"/>
  <c r="C364" i="8"/>
  <c r="C329" i="8"/>
  <c r="C323" i="8"/>
  <c r="C298" i="8"/>
  <c r="C265" i="8"/>
  <c r="C259" i="8"/>
  <c r="C234" i="8"/>
  <c r="C201" i="8"/>
  <c r="C195" i="8"/>
  <c r="C189" i="8"/>
  <c r="C173" i="8"/>
  <c r="C165" i="8"/>
  <c r="C154" i="8"/>
  <c r="C146" i="8"/>
  <c r="C138" i="8"/>
  <c r="C130" i="8"/>
  <c r="C122" i="8"/>
  <c r="C114" i="8"/>
  <c r="C356" i="8"/>
  <c r="C337" i="8"/>
  <c r="C331" i="8"/>
  <c r="C306" i="8"/>
  <c r="C273" i="8"/>
  <c r="C267" i="8"/>
  <c r="C242" i="8"/>
  <c r="C209" i="8"/>
  <c r="C203" i="8"/>
  <c r="C187" i="8"/>
  <c r="C185" i="8"/>
  <c r="C178" i="8"/>
  <c r="C171" i="8"/>
  <c r="C159" i="8"/>
  <c r="C155" i="8"/>
  <c r="C339" i="8"/>
  <c r="C314" i="8"/>
  <c r="C281" i="8"/>
  <c r="C275" i="8"/>
  <c r="C250" i="8"/>
  <c r="C217" i="8"/>
  <c r="C211" i="8"/>
  <c r="C163" i="8"/>
  <c r="C148" i="8"/>
  <c r="C140" i="8"/>
  <c r="C132" i="8"/>
  <c r="C124" i="8"/>
  <c r="C116" i="8"/>
  <c r="C350" i="8"/>
  <c r="C322" i="8"/>
  <c r="C289" i="8"/>
  <c r="C283" i="8"/>
  <c r="C258" i="8"/>
  <c r="C225" i="8"/>
  <c r="C219" i="8"/>
  <c r="C194" i="8"/>
  <c r="C169" i="8"/>
  <c r="C149" i="8"/>
  <c r="C141" i="8"/>
  <c r="C133" i="8"/>
  <c r="C125" i="8"/>
  <c r="C117" i="8"/>
  <c r="C330" i="8"/>
  <c r="C297" i="8"/>
  <c r="C291" i="8"/>
  <c r="C266" i="8"/>
  <c r="C233" i="8"/>
  <c r="C227" i="8"/>
  <c r="C202" i="8"/>
  <c r="C181" i="8"/>
  <c r="C157" i="8"/>
  <c r="C150" i="8"/>
  <c r="C142" i="8"/>
  <c r="C134" i="8"/>
  <c r="C126" i="8"/>
  <c r="C118" i="8"/>
  <c r="C313" i="8"/>
  <c r="C307" i="8"/>
  <c r="C282" i="8"/>
  <c r="C249" i="8"/>
  <c r="C243" i="8"/>
  <c r="C218" i="8"/>
  <c r="C170" i="8"/>
  <c r="C167" i="8"/>
  <c r="C158" i="8"/>
  <c r="C152" i="8"/>
  <c r="C144" i="8"/>
  <c r="C136" i="8"/>
  <c r="C161" i="8"/>
  <c r="C123" i="8"/>
  <c r="C113" i="8"/>
  <c r="C107" i="8"/>
  <c r="C99" i="8"/>
  <c r="C91" i="8"/>
  <c r="C83" i="8"/>
  <c r="C75" i="8"/>
  <c r="C67" i="8"/>
  <c r="C59" i="8"/>
  <c r="C51" i="8"/>
  <c r="C43" i="8"/>
  <c r="C35" i="8"/>
  <c r="C27" i="8"/>
  <c r="C19" i="8"/>
  <c r="C11" i="8"/>
  <c r="C359" i="8"/>
  <c r="C210" i="8"/>
  <c r="C153" i="8"/>
  <c r="C128" i="8"/>
  <c r="C121" i="8"/>
  <c r="C119" i="8"/>
  <c r="C108" i="8"/>
  <c r="C100" i="8"/>
  <c r="C92" i="8"/>
  <c r="C84" i="8"/>
  <c r="C76" i="8"/>
  <c r="C68" i="8"/>
  <c r="C60" i="8"/>
  <c r="C52" i="8"/>
  <c r="C44" i="8"/>
  <c r="C36" i="8"/>
  <c r="C28" i="8"/>
  <c r="C20" i="8"/>
  <c r="C12" i="8"/>
  <c r="C226" i="8"/>
  <c r="C193" i="8"/>
  <c r="C109" i="8"/>
  <c r="C101" i="8"/>
  <c r="C93" i="8"/>
  <c r="C85" i="8"/>
  <c r="C77" i="8"/>
  <c r="C69" i="8"/>
  <c r="C61" i="8"/>
  <c r="C53" i="8"/>
  <c r="C45" i="8"/>
  <c r="C37" i="8"/>
  <c r="C29" i="8"/>
  <c r="C21" i="8"/>
  <c r="C13" i="8"/>
  <c r="C274" i="8"/>
  <c r="C235" i="8"/>
  <c r="C110" i="8"/>
  <c r="C102" i="8"/>
  <c r="C94" i="8"/>
  <c r="C86" i="8"/>
  <c r="C78" i="8"/>
  <c r="C70" i="8"/>
  <c r="C62" i="8"/>
  <c r="C54" i="8"/>
  <c r="C46" i="8"/>
  <c r="C38" i="8"/>
  <c r="C30" i="8"/>
  <c r="C22" i="8"/>
  <c r="C14" i="8"/>
  <c r="C290" i="8"/>
  <c r="C257" i="8"/>
  <c r="C251" i="8"/>
  <c r="C241" i="8"/>
  <c r="C177" i="8"/>
  <c r="C111" i="8"/>
  <c r="C103" i="8"/>
  <c r="C95" i="8"/>
  <c r="C87" i="8"/>
  <c r="C79" i="8"/>
  <c r="C71" i="8"/>
  <c r="C63" i="8"/>
  <c r="C55" i="8"/>
  <c r="C47" i="8"/>
  <c r="C39" i="8"/>
  <c r="C31" i="8"/>
  <c r="C23" i="8"/>
  <c r="C15" i="8"/>
  <c r="C344" i="8"/>
  <c r="C321" i="8"/>
  <c r="C315" i="8"/>
  <c r="C305" i="8"/>
  <c r="C143" i="8"/>
  <c r="C139" i="8"/>
  <c r="C137" i="8"/>
  <c r="C115" i="8"/>
  <c r="C112" i="8"/>
  <c r="C105" i="8"/>
  <c r="C97" i="8"/>
  <c r="C89" i="8"/>
  <c r="C81" i="8"/>
  <c r="C73" i="8"/>
  <c r="C65" i="8"/>
  <c r="C57" i="8"/>
  <c r="C49" i="8"/>
  <c r="C41" i="8"/>
  <c r="C33" i="8"/>
  <c r="C25" i="8"/>
  <c r="C17" i="8"/>
  <c r="C186" i="8"/>
  <c r="C147" i="8"/>
  <c r="C131" i="8"/>
  <c r="C18" i="8"/>
  <c r="C98" i="8"/>
  <c r="C88" i="8"/>
  <c r="C66" i="8"/>
  <c r="C56" i="8"/>
  <c r="C34" i="8"/>
  <c r="C24" i="8"/>
  <c r="C338" i="8"/>
  <c r="C72" i="8"/>
  <c r="C127" i="8"/>
  <c r="C90" i="8"/>
  <c r="C80" i="8"/>
  <c r="C58" i="8"/>
  <c r="C48" i="8"/>
  <c r="C26" i="8"/>
  <c r="C16" i="8"/>
  <c r="C82" i="8"/>
  <c r="C40" i="8"/>
  <c r="C299" i="8"/>
  <c r="C162" i="8"/>
  <c r="C104" i="8"/>
  <c r="C50" i="8"/>
  <c r="C151" i="8"/>
  <c r="C145" i="8"/>
  <c r="C129" i="8"/>
  <c r="C120" i="8"/>
  <c r="C179" i="8"/>
  <c r="C135" i="8"/>
  <c r="C106" i="8"/>
  <c r="C96" i="8"/>
  <c r="C74" i="8"/>
  <c r="C64" i="8"/>
  <c r="C42" i="8"/>
  <c r="C32" i="8"/>
  <c r="C10" i="8"/>
  <c r="I269" i="9"/>
  <c r="I255" i="9"/>
  <c r="I314" i="9"/>
  <c r="I142" i="9"/>
  <c r="I72" i="9"/>
  <c r="I187" i="9"/>
  <c r="I347" i="9"/>
  <c r="I74" i="9"/>
  <c r="I244" i="9"/>
  <c r="I341" i="9"/>
  <c r="I13" i="9"/>
  <c r="I203" i="9"/>
  <c r="I289" i="9"/>
  <c r="I335" i="9"/>
  <c r="I162" i="9"/>
  <c r="I92" i="9"/>
  <c r="I290" i="9"/>
  <c r="I25" i="9"/>
  <c r="I94" i="9"/>
  <c r="I19" i="9"/>
  <c r="I172" i="9"/>
  <c r="I251" i="9"/>
  <c r="I331" i="9"/>
  <c r="I141" i="9"/>
  <c r="I320" i="9"/>
  <c r="I284" i="9"/>
  <c r="I133" i="9"/>
  <c r="I233" i="9"/>
  <c r="I167" i="9"/>
  <c r="I107" i="9"/>
  <c r="I300" i="9"/>
  <c r="I149" i="9"/>
  <c r="I356" i="9"/>
  <c r="I360" i="9"/>
  <c r="I232" i="9"/>
  <c r="I208" i="9"/>
  <c r="I52" i="9"/>
  <c r="I324" i="9"/>
  <c r="I256" i="9"/>
  <c r="I129" i="9"/>
  <c r="I100" i="9"/>
  <c r="I348" i="9"/>
  <c r="I197" i="9"/>
  <c r="I95" i="9"/>
  <c r="I200" i="9"/>
  <c r="I361" i="9"/>
  <c r="I239" i="9"/>
  <c r="I138" i="9"/>
  <c r="I171" i="9"/>
  <c r="I156" i="9"/>
  <c r="I261" i="9"/>
  <c r="I223" i="9"/>
  <c r="I282" i="9"/>
  <c r="I134" i="9"/>
  <c r="I64" i="9"/>
  <c r="I155" i="9"/>
  <c r="I315" i="9"/>
  <c r="I66" i="9"/>
  <c r="I63" i="9"/>
  <c r="I218" i="9"/>
  <c r="I240" i="9"/>
  <c r="I317" i="9"/>
  <c r="I310" i="9"/>
  <c r="I190" i="9"/>
  <c r="I135" i="9"/>
  <c r="I160" i="9"/>
  <c r="I53" i="9"/>
  <c r="I143" i="9"/>
  <c r="I75" i="9"/>
  <c r="I103" i="9"/>
  <c r="I287" i="9"/>
  <c r="I48" i="9"/>
  <c r="I43" i="9"/>
  <c r="I249" i="9"/>
  <c r="I234" i="9"/>
  <c r="I122" i="9"/>
  <c r="I113" i="9"/>
  <c r="I267" i="9"/>
  <c r="I54" i="9"/>
  <c r="I327" i="9"/>
  <c r="I278" i="9"/>
  <c r="I150" i="9"/>
  <c r="I132" i="9"/>
  <c r="I35" i="9"/>
  <c r="I273" i="9"/>
  <c r="I271" i="9"/>
  <c r="I330" i="9"/>
  <c r="I146" i="9"/>
  <c r="I76" i="9"/>
  <c r="I226" i="9"/>
  <c r="I363" i="9"/>
  <c r="I78" i="9"/>
  <c r="I111" i="9"/>
  <c r="I120" i="9"/>
  <c r="I329" i="9"/>
  <c r="I33" i="9"/>
  <c r="I365" i="9"/>
  <c r="I237" i="9"/>
  <c r="I323" i="9"/>
  <c r="I334" i="9"/>
  <c r="I40" i="9"/>
  <c r="I101" i="9"/>
  <c r="I222" i="9"/>
  <c r="I42" i="9"/>
  <c r="G2" i="9"/>
  <c r="F3" i="9"/>
  <c r="I161" i="9"/>
  <c r="I340" i="9"/>
  <c r="I189" i="9"/>
  <c r="I355" i="9"/>
  <c r="I82" i="9"/>
  <c r="I163" i="9"/>
  <c r="I257" i="9"/>
  <c r="I219" i="9"/>
  <c r="I266" i="9"/>
  <c r="I130" i="9"/>
  <c r="I60" i="9"/>
  <c r="I139" i="9"/>
  <c r="I299" i="9"/>
  <c r="I62" i="9"/>
  <c r="I47" i="9"/>
  <c r="I188" i="9"/>
  <c r="I182" i="9"/>
  <c r="I50" i="9"/>
  <c r="I79" i="9"/>
  <c r="D13" i="4"/>
  <c r="C13" i="4" s="1"/>
  <c r="C14" i="4" s="1"/>
  <c r="H106" i="8" l="1"/>
  <c r="F106" i="8"/>
  <c r="H104" i="8"/>
  <c r="F104" i="8"/>
  <c r="H58" i="8"/>
  <c r="F58" i="8"/>
  <c r="H56" i="8"/>
  <c r="F56" i="8"/>
  <c r="H81" i="8"/>
  <c r="F81" i="8"/>
  <c r="H143" i="8"/>
  <c r="F143" i="8"/>
  <c r="F39" i="8"/>
  <c r="H39" i="8"/>
  <c r="I39" i="8" s="1"/>
  <c r="F103" i="8"/>
  <c r="H103" i="8"/>
  <c r="I103" i="8" s="1"/>
  <c r="F22" i="8"/>
  <c r="H22" i="8"/>
  <c r="F86" i="8"/>
  <c r="H86" i="8"/>
  <c r="F29" i="8"/>
  <c r="H29" i="8"/>
  <c r="I29" i="8" s="1"/>
  <c r="F93" i="8"/>
  <c r="H93" i="8"/>
  <c r="I93" i="8" s="1"/>
  <c r="H36" i="8"/>
  <c r="F36" i="8"/>
  <c r="F136" i="8"/>
  <c r="H136" i="8"/>
  <c r="H249" i="8"/>
  <c r="F249" i="8"/>
  <c r="H150" i="8"/>
  <c r="F150" i="8"/>
  <c r="H297" i="8"/>
  <c r="F297" i="8"/>
  <c r="H194" i="8"/>
  <c r="F194" i="8"/>
  <c r="F116" i="8"/>
  <c r="H116" i="8"/>
  <c r="I116" i="8" s="1"/>
  <c r="H250" i="8"/>
  <c r="F250" i="8"/>
  <c r="F178" i="8"/>
  <c r="H178" i="8"/>
  <c r="H306" i="8"/>
  <c r="F306" i="8"/>
  <c r="H146" i="8"/>
  <c r="F146" i="8"/>
  <c r="H259" i="8"/>
  <c r="F259" i="8"/>
  <c r="F176" i="8"/>
  <c r="H176" i="8"/>
  <c r="F240" i="8"/>
  <c r="H240" i="8"/>
  <c r="F304" i="8"/>
  <c r="H304" i="8"/>
  <c r="I304" i="8" s="1"/>
  <c r="F191" i="8"/>
  <c r="H191" i="8"/>
  <c r="I191" i="8" s="1"/>
  <c r="F255" i="8"/>
  <c r="H255" i="8"/>
  <c r="F319" i="8"/>
  <c r="H319" i="8"/>
  <c r="H190" i="8"/>
  <c r="F190" i="8"/>
  <c r="H254" i="8"/>
  <c r="F254" i="8"/>
  <c r="H318" i="8"/>
  <c r="F318" i="8"/>
  <c r="H213" i="8"/>
  <c r="F213" i="8"/>
  <c r="H277" i="8"/>
  <c r="F277" i="8"/>
  <c r="H341" i="8"/>
  <c r="F341" i="8"/>
  <c r="H204" i="8"/>
  <c r="F204" i="8"/>
  <c r="H268" i="8"/>
  <c r="F268" i="8"/>
  <c r="H332" i="8"/>
  <c r="F332" i="8"/>
  <c r="H347" i="8"/>
  <c r="F347" i="8"/>
  <c r="H135" i="8"/>
  <c r="F135" i="8"/>
  <c r="H162" i="8"/>
  <c r="F162" i="8"/>
  <c r="H80" i="8"/>
  <c r="F80" i="8"/>
  <c r="H66" i="8"/>
  <c r="F66" i="8"/>
  <c r="H25" i="8"/>
  <c r="F25" i="8"/>
  <c r="H89" i="8"/>
  <c r="F89" i="8"/>
  <c r="H305" i="8"/>
  <c r="F305" i="8"/>
  <c r="F47" i="8"/>
  <c r="H47" i="8"/>
  <c r="I47" i="8" s="1"/>
  <c r="F111" i="8"/>
  <c r="H111" i="8"/>
  <c r="F30" i="8"/>
  <c r="H30" i="8"/>
  <c r="F94" i="8"/>
  <c r="H94" i="8"/>
  <c r="I94" i="8" s="1"/>
  <c r="H37" i="8"/>
  <c r="F37" i="8"/>
  <c r="H101" i="8"/>
  <c r="F101" i="8"/>
  <c r="H44" i="8"/>
  <c r="F44" i="8"/>
  <c r="H108" i="8"/>
  <c r="F108" i="8"/>
  <c r="H19" i="8"/>
  <c r="F19" i="8"/>
  <c r="H83" i="8"/>
  <c r="F83" i="8"/>
  <c r="F144" i="8"/>
  <c r="H144" i="8"/>
  <c r="H282" i="8"/>
  <c r="F282" i="8"/>
  <c r="H157" i="8"/>
  <c r="F157" i="8"/>
  <c r="H330" i="8"/>
  <c r="F330" i="8"/>
  <c r="H219" i="8"/>
  <c r="F219" i="8"/>
  <c r="H124" i="8"/>
  <c r="F124" i="8"/>
  <c r="H275" i="8"/>
  <c r="F275" i="8"/>
  <c r="H185" i="8"/>
  <c r="F185" i="8"/>
  <c r="H331" i="8"/>
  <c r="F331" i="8"/>
  <c r="H154" i="8"/>
  <c r="F154" i="8"/>
  <c r="H265" i="8"/>
  <c r="F265" i="8"/>
  <c r="H184" i="8"/>
  <c r="F184" i="8"/>
  <c r="F248" i="8"/>
  <c r="H248" i="8"/>
  <c r="F312" i="8"/>
  <c r="H312" i="8"/>
  <c r="I312" i="8" s="1"/>
  <c r="F199" i="8"/>
  <c r="H199" i="8"/>
  <c r="I199" i="8" s="1"/>
  <c r="F263" i="8"/>
  <c r="H263" i="8"/>
  <c r="F327" i="8"/>
  <c r="H327" i="8"/>
  <c r="H198" i="8"/>
  <c r="F198" i="8"/>
  <c r="H262" i="8"/>
  <c r="F262" i="8"/>
  <c r="H326" i="8"/>
  <c r="F326" i="8"/>
  <c r="H221" i="8"/>
  <c r="F221" i="8"/>
  <c r="H285" i="8"/>
  <c r="F285" i="8"/>
  <c r="H354" i="8"/>
  <c r="F354" i="8"/>
  <c r="H212" i="8"/>
  <c r="F212" i="8"/>
  <c r="H276" i="8"/>
  <c r="F276" i="8"/>
  <c r="H340" i="8"/>
  <c r="F340" i="8"/>
  <c r="H355" i="8"/>
  <c r="F355" i="8"/>
  <c r="H32" i="8"/>
  <c r="F32" i="8"/>
  <c r="F120" i="8"/>
  <c r="H120" i="8"/>
  <c r="H40" i="8"/>
  <c r="F40" i="8"/>
  <c r="H127" i="8"/>
  <c r="F127" i="8"/>
  <c r="H98" i="8"/>
  <c r="F98" i="8"/>
  <c r="H41" i="8"/>
  <c r="F41" i="8"/>
  <c r="H105" i="8"/>
  <c r="F105" i="8"/>
  <c r="H321" i="8"/>
  <c r="F321" i="8"/>
  <c r="F63" i="8"/>
  <c r="H63" i="8"/>
  <c r="H241" i="8"/>
  <c r="F241" i="8"/>
  <c r="F46" i="8"/>
  <c r="H46" i="8"/>
  <c r="I46" i="8" s="1"/>
  <c r="F110" i="8"/>
  <c r="H110" i="8"/>
  <c r="I110" i="8" s="1"/>
  <c r="H53" i="8"/>
  <c r="F53" i="8"/>
  <c r="H193" i="8"/>
  <c r="F193" i="8"/>
  <c r="H60" i="8"/>
  <c r="F60" i="8"/>
  <c r="H121" i="8"/>
  <c r="F121" i="8"/>
  <c r="H35" i="8"/>
  <c r="F35" i="8"/>
  <c r="H99" i="8"/>
  <c r="F99" i="8"/>
  <c r="H158" i="8"/>
  <c r="F158" i="8"/>
  <c r="H313" i="8"/>
  <c r="F313" i="8"/>
  <c r="H202" i="8"/>
  <c r="F202" i="8"/>
  <c r="F125" i="8"/>
  <c r="H125" i="8"/>
  <c r="H258" i="8"/>
  <c r="F258" i="8"/>
  <c r="F140" i="8"/>
  <c r="H140" i="8"/>
  <c r="I140" i="8" s="1"/>
  <c r="H314" i="8"/>
  <c r="F314" i="8"/>
  <c r="H203" i="8"/>
  <c r="F203" i="8"/>
  <c r="F356" i="8"/>
  <c r="H356" i="8"/>
  <c r="I356" i="8" s="1"/>
  <c r="H173" i="8"/>
  <c r="F173" i="8"/>
  <c r="H323" i="8"/>
  <c r="F323" i="8"/>
  <c r="F200" i="8"/>
  <c r="H200" i="8"/>
  <c r="F264" i="8"/>
  <c r="H264" i="8"/>
  <c r="I264" i="8" s="1"/>
  <c r="F328" i="8"/>
  <c r="H328" i="8"/>
  <c r="I328" i="8" s="1"/>
  <c r="F215" i="8"/>
  <c r="H215" i="8"/>
  <c r="F279" i="8"/>
  <c r="H279" i="8"/>
  <c r="F343" i="8"/>
  <c r="H343" i="8"/>
  <c r="I343" i="8" s="1"/>
  <c r="H214" i="8"/>
  <c r="F214" i="8"/>
  <c r="H278" i="8"/>
  <c r="F278" i="8"/>
  <c r="H342" i="8"/>
  <c r="F342" i="8"/>
  <c r="H237" i="8"/>
  <c r="F237" i="8"/>
  <c r="H301" i="8"/>
  <c r="F301" i="8"/>
  <c r="H164" i="8"/>
  <c r="F164" i="8"/>
  <c r="H228" i="8"/>
  <c r="F228" i="8"/>
  <c r="H292" i="8"/>
  <c r="F292" i="8"/>
  <c r="H351" i="8"/>
  <c r="F351" i="8"/>
  <c r="H345" i="8"/>
  <c r="F345" i="8"/>
  <c r="H11" i="8"/>
  <c r="F11" i="8"/>
  <c r="H90" i="8"/>
  <c r="F90" i="8"/>
  <c r="H315" i="8"/>
  <c r="F315" i="8"/>
  <c r="H45" i="8"/>
  <c r="F45" i="8"/>
  <c r="H91" i="8"/>
  <c r="F91" i="8"/>
  <c r="F117" i="8"/>
  <c r="H117" i="8"/>
  <c r="I117" i="8" s="1"/>
  <c r="H281" i="8"/>
  <c r="F281" i="8"/>
  <c r="H298" i="8"/>
  <c r="F298" i="8"/>
  <c r="F207" i="8"/>
  <c r="H207" i="8"/>
  <c r="H206" i="8"/>
  <c r="F206" i="8"/>
  <c r="H293" i="8"/>
  <c r="F293" i="8"/>
  <c r="H220" i="8"/>
  <c r="F220" i="8"/>
  <c r="H42" i="8"/>
  <c r="F42" i="8"/>
  <c r="H129" i="8"/>
  <c r="F129" i="8"/>
  <c r="H82" i="8"/>
  <c r="F82" i="8"/>
  <c r="H72" i="8"/>
  <c r="F72" i="8"/>
  <c r="H18" i="8"/>
  <c r="F18" i="8"/>
  <c r="H49" i="8"/>
  <c r="F49" i="8"/>
  <c r="F112" i="8"/>
  <c r="H112" i="8"/>
  <c r="I112" i="8" s="1"/>
  <c r="F344" i="8"/>
  <c r="H344" i="8"/>
  <c r="F71" i="8"/>
  <c r="H71" i="8"/>
  <c r="H251" i="8"/>
  <c r="F251" i="8"/>
  <c r="F54" i="8"/>
  <c r="H54" i="8"/>
  <c r="I54" i="8" s="1"/>
  <c r="H235" i="8"/>
  <c r="F235" i="8"/>
  <c r="F61" i="8"/>
  <c r="H61" i="8"/>
  <c r="H226" i="8"/>
  <c r="F226" i="8"/>
  <c r="H68" i="8"/>
  <c r="F68" i="8"/>
  <c r="F128" i="8"/>
  <c r="H128" i="8"/>
  <c r="H43" i="8"/>
  <c r="F43" i="8"/>
  <c r="H107" i="8"/>
  <c r="F107" i="8"/>
  <c r="F167" i="8"/>
  <c r="H167" i="8"/>
  <c r="I167" i="8" s="1"/>
  <c r="H118" i="8"/>
  <c r="F118" i="8"/>
  <c r="H227" i="8"/>
  <c r="F227" i="8"/>
  <c r="F133" i="8"/>
  <c r="H133" i="8"/>
  <c r="I133" i="8" s="1"/>
  <c r="H283" i="8"/>
  <c r="F283" i="8"/>
  <c r="H148" i="8"/>
  <c r="F148" i="8"/>
  <c r="H339" i="8"/>
  <c r="F339" i="8"/>
  <c r="H209" i="8"/>
  <c r="F209" i="8"/>
  <c r="H114" i="8"/>
  <c r="F114" i="8"/>
  <c r="H189" i="8"/>
  <c r="F189" i="8"/>
  <c r="H329" i="8"/>
  <c r="F329" i="8"/>
  <c r="F208" i="8"/>
  <c r="H208" i="8"/>
  <c r="I208" i="8" s="1"/>
  <c r="F272" i="8"/>
  <c r="H272" i="8"/>
  <c r="I272" i="8" s="1"/>
  <c r="F336" i="8"/>
  <c r="H336" i="8"/>
  <c r="F223" i="8"/>
  <c r="H223" i="8"/>
  <c r="F287" i="8"/>
  <c r="H287" i="8"/>
  <c r="I287" i="8" s="1"/>
  <c r="H352" i="8"/>
  <c r="F352" i="8"/>
  <c r="H222" i="8"/>
  <c r="F222" i="8"/>
  <c r="H286" i="8"/>
  <c r="F286" i="8"/>
  <c r="H346" i="8"/>
  <c r="F346" i="8"/>
  <c r="H245" i="8"/>
  <c r="F245" i="8"/>
  <c r="H309" i="8"/>
  <c r="F309" i="8"/>
  <c r="H172" i="8"/>
  <c r="F172" i="8"/>
  <c r="H236" i="8"/>
  <c r="F236" i="8"/>
  <c r="H300" i="8"/>
  <c r="F300" i="8"/>
  <c r="H362" i="8"/>
  <c r="F362" i="8"/>
  <c r="H353" i="8"/>
  <c r="F353" i="8"/>
  <c r="H75" i="8"/>
  <c r="F75" i="8"/>
  <c r="H299" i="8"/>
  <c r="F299" i="8"/>
  <c r="H97" i="8"/>
  <c r="F97" i="8"/>
  <c r="F38" i="8"/>
  <c r="H38" i="8"/>
  <c r="H27" i="8"/>
  <c r="F27" i="8"/>
  <c r="H181" i="8"/>
  <c r="F181" i="8"/>
  <c r="H187" i="8"/>
  <c r="F187" i="8"/>
  <c r="F192" i="8"/>
  <c r="H192" i="8"/>
  <c r="F335" i="8"/>
  <c r="H335" i="8"/>
  <c r="I335" i="8" s="1"/>
  <c r="H284" i="8"/>
  <c r="F284" i="8"/>
  <c r="H64" i="8"/>
  <c r="F64" i="8"/>
  <c r="H145" i="8"/>
  <c r="F145" i="8"/>
  <c r="H16" i="8"/>
  <c r="F16" i="8"/>
  <c r="H338" i="8"/>
  <c r="F338" i="8"/>
  <c r="H131" i="8"/>
  <c r="F131" i="8"/>
  <c r="H57" i="8"/>
  <c r="F57" i="8"/>
  <c r="H115" i="8"/>
  <c r="F115" i="8"/>
  <c r="F15" i="8"/>
  <c r="H15" i="8"/>
  <c r="I15" i="8" s="1"/>
  <c r="F79" i="8"/>
  <c r="H79" i="8"/>
  <c r="H257" i="8"/>
  <c r="F257" i="8"/>
  <c r="F62" i="8"/>
  <c r="H62" i="8"/>
  <c r="I62" i="8" s="1"/>
  <c r="H274" i="8"/>
  <c r="F274" i="8"/>
  <c r="H69" i="8"/>
  <c r="F69" i="8"/>
  <c r="H12" i="8"/>
  <c r="F12" i="8"/>
  <c r="H76" i="8"/>
  <c r="F76" i="8"/>
  <c r="H153" i="8"/>
  <c r="F153" i="8"/>
  <c r="H51" i="8"/>
  <c r="F51" i="8"/>
  <c r="H113" i="8"/>
  <c r="F113" i="8"/>
  <c r="H170" i="8"/>
  <c r="F170" i="8"/>
  <c r="F126" i="8"/>
  <c r="H126" i="8"/>
  <c r="I126" i="8" s="1"/>
  <c r="H233" i="8"/>
  <c r="F233" i="8"/>
  <c r="F141" i="8"/>
  <c r="H141" i="8"/>
  <c r="H289" i="8"/>
  <c r="F289" i="8"/>
  <c r="H163" i="8"/>
  <c r="F163" i="8"/>
  <c r="H155" i="8"/>
  <c r="F155" i="8"/>
  <c r="H242" i="8"/>
  <c r="F242" i="8"/>
  <c r="H122" i="8"/>
  <c r="F122" i="8"/>
  <c r="H195" i="8"/>
  <c r="F195" i="8"/>
  <c r="F364" i="8"/>
  <c r="H364" i="8"/>
  <c r="F216" i="8"/>
  <c r="H216" i="8"/>
  <c r="F280" i="8"/>
  <c r="H280" i="8"/>
  <c r="I280" i="8" s="1"/>
  <c r="H358" i="8"/>
  <c r="F358" i="8"/>
  <c r="F231" i="8"/>
  <c r="H231" i="8"/>
  <c r="F295" i="8"/>
  <c r="H295" i="8"/>
  <c r="F166" i="8"/>
  <c r="H166" i="8"/>
  <c r="I166" i="8" s="1"/>
  <c r="F230" i="8"/>
  <c r="H230" i="8"/>
  <c r="I230" i="8" s="1"/>
  <c r="F294" i="8"/>
  <c r="H294" i="8"/>
  <c r="H360" i="8"/>
  <c r="F360" i="8"/>
  <c r="H253" i="8"/>
  <c r="F253" i="8"/>
  <c r="H317" i="8"/>
  <c r="F317" i="8"/>
  <c r="H180" i="8"/>
  <c r="F180" i="8"/>
  <c r="H244" i="8"/>
  <c r="F244" i="8"/>
  <c r="H308" i="8"/>
  <c r="F308" i="8"/>
  <c r="F349" i="8"/>
  <c r="H349" i="8"/>
  <c r="I349" i="8" s="1"/>
  <c r="H361" i="8"/>
  <c r="F361" i="8"/>
  <c r="H17" i="8"/>
  <c r="F17" i="8"/>
  <c r="H179" i="8"/>
  <c r="F179" i="8"/>
  <c r="H33" i="8"/>
  <c r="F33" i="8"/>
  <c r="H177" i="8"/>
  <c r="F177" i="8"/>
  <c r="H109" i="8"/>
  <c r="F109" i="8"/>
  <c r="H119" i="8"/>
  <c r="F119" i="8"/>
  <c r="H307" i="8"/>
  <c r="F307" i="8"/>
  <c r="F132" i="8"/>
  <c r="H132" i="8"/>
  <c r="H165" i="8"/>
  <c r="F165" i="8"/>
  <c r="F320" i="8"/>
  <c r="H320" i="8"/>
  <c r="I320" i="8" s="1"/>
  <c r="H270" i="8"/>
  <c r="F270" i="8"/>
  <c r="F363" i="8"/>
  <c r="H363" i="8"/>
  <c r="H74" i="8"/>
  <c r="F74" i="8"/>
  <c r="H151" i="8"/>
  <c r="F151" i="8"/>
  <c r="H26" i="8"/>
  <c r="F26" i="8"/>
  <c r="H24" i="8"/>
  <c r="F24" i="8"/>
  <c r="H147" i="8"/>
  <c r="F147" i="8"/>
  <c r="H65" i="8"/>
  <c r="F65" i="8"/>
  <c r="H137" i="8"/>
  <c r="F137" i="8"/>
  <c r="F23" i="8"/>
  <c r="H23" i="8"/>
  <c r="F87" i="8"/>
  <c r="H87" i="8"/>
  <c r="H290" i="8"/>
  <c r="F290" i="8"/>
  <c r="F70" i="8"/>
  <c r="H70" i="8"/>
  <c r="I70" i="8" s="1"/>
  <c r="H13" i="8"/>
  <c r="F13" i="8"/>
  <c r="H77" i="8"/>
  <c r="F77" i="8"/>
  <c r="H20" i="8"/>
  <c r="F20" i="8"/>
  <c r="H84" i="8"/>
  <c r="F84" i="8"/>
  <c r="H210" i="8"/>
  <c r="F210" i="8"/>
  <c r="H59" i="8"/>
  <c r="F59" i="8"/>
  <c r="H123" i="8"/>
  <c r="F123" i="8"/>
  <c r="H218" i="8"/>
  <c r="F218" i="8"/>
  <c r="F134" i="8"/>
  <c r="H134" i="8"/>
  <c r="H266" i="8"/>
  <c r="F266" i="8"/>
  <c r="F149" i="8"/>
  <c r="H149" i="8"/>
  <c r="I149" i="8" s="1"/>
  <c r="H322" i="8"/>
  <c r="F322" i="8"/>
  <c r="H211" i="8"/>
  <c r="F211" i="8"/>
  <c r="F159" i="8"/>
  <c r="H159" i="8"/>
  <c r="H267" i="8"/>
  <c r="F267" i="8"/>
  <c r="H130" i="8"/>
  <c r="F130" i="8"/>
  <c r="H201" i="8"/>
  <c r="F201" i="8"/>
  <c r="F160" i="8"/>
  <c r="H160" i="8"/>
  <c r="F224" i="8"/>
  <c r="H224" i="8"/>
  <c r="I224" i="8" s="1"/>
  <c r="F288" i="8"/>
  <c r="H288" i="8"/>
  <c r="I288" i="8" s="1"/>
  <c r="F175" i="8"/>
  <c r="H175" i="8"/>
  <c r="F239" i="8"/>
  <c r="H239" i="8"/>
  <c r="F303" i="8"/>
  <c r="H303" i="8"/>
  <c r="I303" i="8" s="1"/>
  <c r="H174" i="8"/>
  <c r="F174" i="8"/>
  <c r="F238" i="8"/>
  <c r="H238" i="8"/>
  <c r="F302" i="8"/>
  <c r="H302" i="8"/>
  <c r="H197" i="8"/>
  <c r="F197" i="8"/>
  <c r="H261" i="8"/>
  <c r="F261" i="8"/>
  <c r="H325" i="8"/>
  <c r="F325" i="8"/>
  <c r="H188" i="8"/>
  <c r="F188" i="8"/>
  <c r="H252" i="8"/>
  <c r="F252" i="8"/>
  <c r="H316" i="8"/>
  <c r="F316" i="8"/>
  <c r="F357" i="8"/>
  <c r="H357" i="8"/>
  <c r="H100" i="8"/>
  <c r="F100" i="8"/>
  <c r="C367" i="8"/>
  <c r="H367" i="8" s="1"/>
  <c r="I367" i="8" s="1"/>
  <c r="H10" i="8"/>
  <c r="I10" i="8" s="1"/>
  <c r="F10" i="8"/>
  <c r="H88" i="8"/>
  <c r="I88" i="8" s="1"/>
  <c r="F88" i="8"/>
  <c r="F55" i="8"/>
  <c r="H55" i="8"/>
  <c r="F102" i="8"/>
  <c r="H102" i="8"/>
  <c r="I102" i="8" s="1"/>
  <c r="H52" i="8"/>
  <c r="I52" i="8" s="1"/>
  <c r="F52" i="8"/>
  <c r="H152" i="8"/>
  <c r="I152" i="8" s="1"/>
  <c r="F152" i="8"/>
  <c r="H225" i="8"/>
  <c r="F225" i="8"/>
  <c r="H337" i="8"/>
  <c r="F337" i="8"/>
  <c r="F256" i="8"/>
  <c r="H256" i="8"/>
  <c r="F271" i="8"/>
  <c r="H271" i="8"/>
  <c r="H334" i="8"/>
  <c r="F334" i="8"/>
  <c r="H229" i="8"/>
  <c r="F229" i="8"/>
  <c r="F156" i="8"/>
  <c r="H156" i="8"/>
  <c r="F348" i="8"/>
  <c r="H348" i="8"/>
  <c r="H96" i="8"/>
  <c r="F96" i="8"/>
  <c r="H50" i="8"/>
  <c r="F50" i="8"/>
  <c r="H48" i="8"/>
  <c r="I48" i="8" s="1"/>
  <c r="F48" i="8"/>
  <c r="H34" i="8"/>
  <c r="I34" i="8" s="1"/>
  <c r="F34" i="8"/>
  <c r="F186" i="8"/>
  <c r="H186" i="8"/>
  <c r="H73" i="8"/>
  <c r="F73" i="8"/>
  <c r="H139" i="8"/>
  <c r="I139" i="8" s="1"/>
  <c r="F139" i="8"/>
  <c r="F31" i="8"/>
  <c r="H31" i="8"/>
  <c r="F95" i="8"/>
  <c r="H95" i="8"/>
  <c r="F14" i="8"/>
  <c r="H14" i="8"/>
  <c r="I14" i="8" s="1"/>
  <c r="F78" i="8"/>
  <c r="H78" i="8"/>
  <c r="H21" i="8"/>
  <c r="I21" i="8" s="1"/>
  <c r="F21" i="8"/>
  <c r="H85" i="8"/>
  <c r="F85" i="8"/>
  <c r="H28" i="8"/>
  <c r="F28" i="8"/>
  <c r="H92" i="8"/>
  <c r="I92" i="8" s="1"/>
  <c r="F92" i="8"/>
  <c r="H359" i="8"/>
  <c r="I359" i="8" s="1"/>
  <c r="F359" i="8"/>
  <c r="H67" i="8"/>
  <c r="F67" i="8"/>
  <c r="H161" i="8"/>
  <c r="F161" i="8"/>
  <c r="H243" i="8"/>
  <c r="I243" i="8" s="1"/>
  <c r="F243" i="8"/>
  <c r="F142" i="8"/>
  <c r="H142" i="8"/>
  <c r="H291" i="8"/>
  <c r="F291" i="8"/>
  <c r="H169" i="8"/>
  <c r="F169" i="8"/>
  <c r="H350" i="8"/>
  <c r="I350" i="8" s="1"/>
  <c r="F350" i="8"/>
  <c r="H217" i="8"/>
  <c r="I217" i="8" s="1"/>
  <c r="F217" i="8"/>
  <c r="H171" i="8"/>
  <c r="F171" i="8"/>
  <c r="H273" i="8"/>
  <c r="F273" i="8"/>
  <c r="H138" i="8"/>
  <c r="I138" i="8" s="1"/>
  <c r="F138" i="8"/>
  <c r="H234" i="8"/>
  <c r="I234" i="8" s="1"/>
  <c r="F234" i="8"/>
  <c r="H168" i="8"/>
  <c r="F168" i="8"/>
  <c r="F232" i="8"/>
  <c r="H232" i="8"/>
  <c r="I232" i="8" s="1"/>
  <c r="F296" i="8"/>
  <c r="H296" i="8"/>
  <c r="F183" i="8"/>
  <c r="H183" i="8"/>
  <c r="F247" i="8"/>
  <c r="H247" i="8"/>
  <c r="F311" i="8"/>
  <c r="H311" i="8"/>
  <c r="I311" i="8" s="1"/>
  <c r="H182" i="8"/>
  <c r="I182" i="8" s="1"/>
  <c r="F182" i="8"/>
  <c r="F246" i="8"/>
  <c r="H246" i="8"/>
  <c r="F310" i="8"/>
  <c r="H310" i="8"/>
  <c r="H205" i="8"/>
  <c r="F205" i="8"/>
  <c r="H269" i="8"/>
  <c r="I269" i="8" s="1"/>
  <c r="F269" i="8"/>
  <c r="H333" i="8"/>
  <c r="I333" i="8" s="1"/>
  <c r="F333" i="8"/>
  <c r="H196" i="8"/>
  <c r="F196" i="8"/>
  <c r="H260" i="8"/>
  <c r="F260" i="8"/>
  <c r="H324" i="8"/>
  <c r="I324" i="8" s="1"/>
  <c r="F324" i="8"/>
  <c r="F365" i="8"/>
  <c r="H365" i="8"/>
  <c r="I296" i="8" l="1"/>
  <c r="I78" i="8"/>
  <c r="I156" i="8"/>
  <c r="I256" i="8"/>
  <c r="F367" i="8"/>
  <c r="I316" i="8"/>
  <c r="I261" i="8"/>
  <c r="I174" i="8"/>
  <c r="I130" i="8"/>
  <c r="I322" i="8"/>
  <c r="I218" i="8"/>
  <c r="I84" i="8"/>
  <c r="I137" i="8"/>
  <c r="I26" i="8"/>
  <c r="I270" i="8"/>
  <c r="I307" i="8"/>
  <c r="I33" i="8"/>
  <c r="I317" i="8"/>
  <c r="I358" i="8"/>
  <c r="I195" i="8"/>
  <c r="I163" i="8"/>
  <c r="I153" i="8"/>
  <c r="I274" i="8"/>
  <c r="I338" i="8"/>
  <c r="I284" i="8"/>
  <c r="I181" i="8"/>
  <c r="I299" i="8"/>
  <c r="I300" i="8"/>
  <c r="I245" i="8"/>
  <c r="I352" i="8"/>
  <c r="I114" i="8"/>
  <c r="I283" i="8"/>
  <c r="I68" i="8"/>
  <c r="I82" i="8"/>
  <c r="I293" i="8"/>
  <c r="I281" i="8"/>
  <c r="I315" i="8"/>
  <c r="I351" i="8"/>
  <c r="I301" i="8"/>
  <c r="I214" i="8"/>
  <c r="I173" i="8"/>
  <c r="I313" i="8"/>
  <c r="I121" i="8"/>
  <c r="I321" i="8"/>
  <c r="I127" i="8"/>
  <c r="I355" i="8"/>
  <c r="I354" i="8"/>
  <c r="I262" i="8"/>
  <c r="I265" i="8"/>
  <c r="I275" i="8"/>
  <c r="I157" i="8"/>
  <c r="I19" i="8"/>
  <c r="I37" i="8"/>
  <c r="I66" i="8"/>
  <c r="I347" i="8"/>
  <c r="I341" i="8"/>
  <c r="I254" i="8"/>
  <c r="I259" i="8"/>
  <c r="I250" i="8"/>
  <c r="I150" i="8"/>
  <c r="I56" i="8"/>
  <c r="I252" i="8"/>
  <c r="I197" i="8"/>
  <c r="I267" i="8"/>
  <c r="I123" i="8"/>
  <c r="I20" i="8"/>
  <c r="I290" i="8"/>
  <c r="I65" i="8"/>
  <c r="I151" i="8"/>
  <c r="I119" i="8"/>
  <c r="I179" i="8"/>
  <c r="I308" i="8"/>
  <c r="I253" i="8"/>
  <c r="I122" i="8"/>
  <c r="I289" i="8"/>
  <c r="I170" i="8"/>
  <c r="I76" i="8"/>
  <c r="I115" i="8"/>
  <c r="I16" i="8"/>
  <c r="I27" i="8"/>
  <c r="I75" i="8"/>
  <c r="I236" i="8"/>
  <c r="I346" i="8"/>
  <c r="I209" i="8"/>
  <c r="I107" i="8"/>
  <c r="I226" i="8"/>
  <c r="I251" i="8"/>
  <c r="I49" i="8"/>
  <c r="I129" i="8"/>
  <c r="I206" i="8"/>
  <c r="I90" i="8"/>
  <c r="I292" i="8"/>
  <c r="I237" i="8"/>
  <c r="I258" i="8"/>
  <c r="I158" i="8"/>
  <c r="I60" i="8"/>
  <c r="I105" i="8"/>
  <c r="I40" i="8"/>
  <c r="I340" i="8"/>
  <c r="I285" i="8"/>
  <c r="I198" i="8"/>
  <c r="I154" i="8"/>
  <c r="I124" i="8"/>
  <c r="I282" i="8"/>
  <c r="I108" i="8"/>
  <c r="I305" i="8"/>
  <c r="I80" i="8"/>
  <c r="I332" i="8"/>
  <c r="I277" i="8"/>
  <c r="I190" i="8"/>
  <c r="I146" i="8"/>
  <c r="I249" i="8"/>
  <c r="I58" i="8"/>
  <c r="I260" i="8"/>
  <c r="I205" i="8"/>
  <c r="I273" i="8"/>
  <c r="I169" i="8"/>
  <c r="I161" i="8"/>
  <c r="I28" i="8"/>
  <c r="I73" i="8"/>
  <c r="I50" i="8"/>
  <c r="I229" i="8"/>
  <c r="I337" i="8"/>
  <c r="I302" i="8"/>
  <c r="I239" i="8"/>
  <c r="I160" i="8"/>
  <c r="I159" i="8"/>
  <c r="I87" i="8"/>
  <c r="I295" i="8"/>
  <c r="I216" i="8"/>
  <c r="I141" i="8"/>
  <c r="I192" i="8"/>
  <c r="I38" i="8"/>
  <c r="I223" i="8"/>
  <c r="I61" i="8"/>
  <c r="I71" i="8"/>
  <c r="I207" i="8"/>
  <c r="I279" i="8"/>
  <c r="I200" i="8"/>
  <c r="I125" i="8"/>
  <c r="I120" i="8"/>
  <c r="I327" i="8"/>
  <c r="I248" i="8"/>
  <c r="I144" i="8"/>
  <c r="I30" i="8"/>
  <c r="I319" i="8"/>
  <c r="I240" i="8"/>
  <c r="I136" i="8"/>
  <c r="I86" i="8"/>
  <c r="I310" i="8"/>
  <c r="I247" i="8"/>
  <c r="I95" i="8"/>
  <c r="I186" i="8"/>
  <c r="I55" i="8"/>
  <c r="I100" i="8"/>
  <c r="I188" i="8"/>
  <c r="I266" i="8"/>
  <c r="I59" i="8"/>
  <c r="I77" i="8"/>
  <c r="I147" i="8"/>
  <c r="I74" i="8"/>
  <c r="I165" i="8"/>
  <c r="I109" i="8"/>
  <c r="I17" i="8"/>
  <c r="I244" i="8"/>
  <c r="I360" i="8"/>
  <c r="I242" i="8"/>
  <c r="I113" i="8"/>
  <c r="I12" i="8"/>
  <c r="I257" i="8"/>
  <c r="I57" i="8"/>
  <c r="I145" i="8"/>
  <c r="I353" i="8"/>
  <c r="I172" i="8"/>
  <c r="I286" i="8"/>
  <c r="I329" i="8"/>
  <c r="I339" i="8"/>
  <c r="I227" i="8"/>
  <c r="I43" i="8"/>
  <c r="I18" i="8"/>
  <c r="I42" i="8"/>
  <c r="I91" i="8"/>
  <c r="I11" i="8"/>
  <c r="I228" i="8"/>
  <c r="I342" i="8"/>
  <c r="I203" i="8"/>
  <c r="I99" i="8"/>
  <c r="I193" i="8"/>
  <c r="I241" i="8"/>
  <c r="I41" i="8"/>
  <c r="I276" i="8"/>
  <c r="I221" i="8"/>
  <c r="I331" i="8"/>
  <c r="I219" i="8"/>
  <c r="I44" i="8"/>
  <c r="I89" i="8"/>
  <c r="I162" i="8"/>
  <c r="I268" i="8"/>
  <c r="I213" i="8"/>
  <c r="I306" i="8"/>
  <c r="I194" i="8"/>
  <c r="I143" i="8"/>
  <c r="I104" i="8"/>
  <c r="I196" i="8"/>
  <c r="I168" i="8"/>
  <c r="I171" i="8"/>
  <c r="I291" i="8"/>
  <c r="I67" i="8"/>
  <c r="I85" i="8"/>
  <c r="I96" i="8"/>
  <c r="I334" i="8"/>
  <c r="I225" i="8"/>
  <c r="I357" i="8"/>
  <c r="I238" i="8"/>
  <c r="I175" i="8"/>
  <c r="I134" i="8"/>
  <c r="I23" i="8"/>
  <c r="I363" i="8"/>
  <c r="I132" i="8"/>
  <c r="I294" i="8"/>
  <c r="I231" i="8"/>
  <c r="I364" i="8"/>
  <c r="I79" i="8"/>
  <c r="I336" i="8"/>
  <c r="I128" i="8"/>
  <c r="I344" i="8"/>
  <c r="I215" i="8"/>
  <c r="I63" i="8"/>
  <c r="I263" i="8"/>
  <c r="I111" i="8"/>
  <c r="I255" i="8"/>
  <c r="I176" i="8"/>
  <c r="I178" i="8"/>
  <c r="I22" i="8"/>
  <c r="I365" i="8"/>
  <c r="I246" i="8"/>
  <c r="I183" i="8"/>
  <c r="I142" i="8"/>
  <c r="I31" i="8"/>
  <c r="I348" i="8"/>
  <c r="I271" i="8"/>
  <c r="I325" i="8"/>
  <c r="I201" i="8"/>
  <c r="I211" i="8"/>
  <c r="I210" i="8"/>
  <c r="I13" i="8"/>
  <c r="I24" i="8"/>
  <c r="I177" i="8"/>
  <c r="I361" i="8"/>
  <c r="I180" i="8"/>
  <c r="I155" i="8"/>
  <c r="I233" i="8"/>
  <c r="I51" i="8"/>
  <c r="I69" i="8"/>
  <c r="I131" i="8"/>
  <c r="I64" i="8"/>
  <c r="I187" i="8"/>
  <c r="I97" i="8"/>
  <c r="I362" i="8"/>
  <c r="I309" i="8"/>
  <c r="I222" i="8"/>
  <c r="I189" i="8"/>
  <c r="I148" i="8"/>
  <c r="I118" i="8"/>
  <c r="I235" i="8"/>
  <c r="I72" i="8"/>
  <c r="I220" i="8"/>
  <c r="I298" i="8"/>
  <c r="I45" i="8"/>
  <c r="I345" i="8"/>
  <c r="I164" i="8"/>
  <c r="I278" i="8"/>
  <c r="I323" i="8"/>
  <c r="I314" i="8"/>
  <c r="I202" i="8"/>
  <c r="I35" i="8"/>
  <c r="I53" i="8"/>
  <c r="I98" i="8"/>
  <c r="I32" i="8"/>
  <c r="I212" i="8"/>
  <c r="I326" i="8"/>
  <c r="I184" i="8"/>
  <c r="I185" i="8"/>
  <c r="I330" i="8"/>
  <c r="I83" i="8"/>
  <c r="I101" i="8"/>
  <c r="I25" i="8"/>
  <c r="I135" i="8"/>
  <c r="I204" i="8"/>
  <c r="I318" i="8"/>
  <c r="I297" i="8"/>
  <c r="I36" i="8"/>
  <c r="I81" i="8"/>
  <c r="I106" i="8"/>
  <c r="J13" i="4"/>
  <c r="I13" i="4" l="1"/>
  <c r="I14" i="4" s="1"/>
  <c r="G13" i="4"/>
  <c r="J19" i="4"/>
  <c r="I19" i="4" s="1"/>
  <c r="I20" i="4" s="1"/>
  <c r="F13" i="4" l="1"/>
  <c r="F14" i="4" s="1"/>
  <c r="G19" i="4"/>
  <c r="F19" i="4" s="1"/>
  <c r="F20" i="4" s="1"/>
</calcChain>
</file>

<file path=xl/sharedStrings.xml><?xml version="1.0" encoding="utf-8"?>
<sst xmlns="http://schemas.openxmlformats.org/spreadsheetml/2006/main" count="2262" uniqueCount="406">
  <si>
    <t>Nr</t>
  </si>
  <si>
    <t>Kommune</t>
  </si>
  <si>
    <t>Herav skatt på</t>
  </si>
  <si>
    <t>Skatt på inntekt</t>
  </si>
  <si>
    <t>Naturressursskatt</t>
  </si>
  <si>
    <t xml:space="preserve">Formuesskatt </t>
  </si>
  <si>
    <t>Erstatte 1/4</t>
  </si>
  <si>
    <t>2023</t>
  </si>
  <si>
    <t>Anslag 2023</t>
  </si>
  <si>
    <t>formueskatt og skatt på</t>
  </si>
  <si>
    <t>utbytte og finans</t>
  </si>
  <si>
    <t>med inntektsskatt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</si>
  <si>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</si>
  <si>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</si>
  <si>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</si>
  <si>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</si>
  <si>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</si>
  <si>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</si>
  <si>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</si>
  <si>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</si>
  <si>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</si>
  <si>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</si>
  <si>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</si>
  <si>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</si>
  <si>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</si>
  <si>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</si>
  <si>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</si>
  <si>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</si>
  <si>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</si>
  <si>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</si>
  <si>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</si>
  <si>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</si>
  <si>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</si>
  <si>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</si>
  <si>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</si>
  <si>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</si>
  <si>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</si>
  <si>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</si>
  <si>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</si>
  <si>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</si>
  <si>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</si>
  <si>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</si>
  <si>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</si>
  <si>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</si>
  <si>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</si>
  <si>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</si>
  <si>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</si>
  <si>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</si>
  <si>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</si>
  <si>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</si>
  <si>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</si>
  <si>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</si>
  <si>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</si>
  <si>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</si>
  <si>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</si>
  <si>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</si>
  <si>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</si>
  <si>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</si>
  <si>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</si>
  <si>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</si>
  <si>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</si>
  <si>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</si>
  <si>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</si>
  <si>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</si>
  <si>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</si>
  <si>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</si>
  <si>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</si>
  <si>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</si>
  <si>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</si>
  <si>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</si>
  <si>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</si>
  <si>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</si>
  <si>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</si>
  <si>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</si>
  <si>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</si>
  <si>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</si>
  <si>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</si>
  <si>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</si>
  <si>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</si>
  <si>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</si>
  <si>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</si>
  <si>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</si>
  <si>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</si>
  <si>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</si>
  <si>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</si>
  <si>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</si>
  <si>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</si>
  <si>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</si>
  <si>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</si>
  <si>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</si>
  <si>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</si>
  <si>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</si>
  <si>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</si>
  <si>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</si>
  <si>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</si>
  <si>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</si>
  <si>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</si>
  <si>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</si>
  <si>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</si>
  <si>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</si>
  <si>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</si>
  <si>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</si>
  <si>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</si>
  <si>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</si>
  <si>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</si>
  <si>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</si>
  <si>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</si>
  <si>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</si>
  <si>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</si>
  <si>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</si>
  <si>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</si>
  <si>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</si>
  <si>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</si>
  <si>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</si>
  <si>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</si>
  <si>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</si>
  <si>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</si>
  <si>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</si>
  <si>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</si>
  <si>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</si>
  <si>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</si>
  <si>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</si>
  <si>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</si>
  <si>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</si>
  <si>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</si>
  <si>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</si>
  <si>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</si>
  <si>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</si>
  <si>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</si>
  <si>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</si>
  <si>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</si>
  <si>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</si>
  <si>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</si>
  <si>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</si>
  <si>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</si>
  <si>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</si>
  <si>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</si>
  <si>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</si>
  <si>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</si>
  <si>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</si>
  <si>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</si>
  <si>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</si>
  <si>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</si>
  <si>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</si>
  <si>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</si>
  <si>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</si>
  <si>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</si>
  <si>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</si>
  <si>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</si>
  <si>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</si>
  <si>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</si>
  <si>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</si>
  <si>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</si>
  <si>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</si>
  <si>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</si>
  <si>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</si>
  <si>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</si>
  <si>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</si>
  <si>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</si>
  <si>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</si>
  <si>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</si>
  <si>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</si>
  <si>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</si>
  <si>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</si>
  <si>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</si>
  <si>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</si>
  <si>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</si>
  <si>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</si>
  <si>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</si>
  <si>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</si>
  <si>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</si>
  <si>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</si>
  <si>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</si>
  <si>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</si>
  <si>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</si>
  <si>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</si>
  <si>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</si>
  <si>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</si>
  <si>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</si>
  <si>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</si>
  <si>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</si>
  <si>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</si>
  <si>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</si>
  <si>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</si>
  <si>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</si>
  <si>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</si>
  <si>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</si>
  <si>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</si>
  <si>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</si>
  <si>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</si>
  <si>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</si>
  <si>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</si>
  <si>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</si>
  <si>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</si>
  <si>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</si>
  <si>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</si>
  <si>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</si>
  <si>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</si>
  <si>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</si>
  <si>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</si>
  <si>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</si>
  <si>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</si>
  <si>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</si>
  <si>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</si>
  <si>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</si>
  <si>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</si>
  <si>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</si>
  <si>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</si>
  <si>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</si>
  <si>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</si>
  <si>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</si>
  <si>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</si>
  <si>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</si>
  <si>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</si>
  <si>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</si>
  <si>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</si>
  <si>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</si>
  <si>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</si>
  <si>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</si>
  <si>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</si>
  <si>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</si>
  <si>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</si>
  <si>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</si>
  <si>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</si>
  <si>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</si>
  <si>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</si>
  <si>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</si>
  <si>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</si>
  <si>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</si>
  <si>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</si>
  <si>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</si>
  <si>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</si>
  <si>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</si>
  <si>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</si>
  <si>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</si>
  <si>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</si>
  <si>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
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</si>
  <si>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</si>
  <si>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</si>
  <si>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</si>
  <si>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</si>
  <si>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</si>
  <si>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</si>
  <si>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</si>
  <si>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</si>
  <si>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</si>
  <si>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</si>
  <si>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</si>
  <si>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</si>
  <si>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</si>
  <si>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</si>
  <si>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</si>
  <si>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</si>
  <si>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</si>
  <si>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</si>
  <si>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</si>
  <si>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</si>
  <si>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</si>
  <si>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</si>
  <si>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</si>
  <si>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</si>
  <si>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</si>
  <si>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</si>
  <si>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</si>
  <si>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</si>
  <si>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</si>
  <si>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</si>
  <si>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</si>
  <si>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</si>
  <si>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</si>
  <si>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</si>
  <si>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</si>
  <si>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</si>
  <si>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</si>
  <si>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</si>
  <si>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</si>
  <si>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</si>
  <si>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</si>
  <si>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</si>
  <si>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</si>
  <si>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</si>
  <si>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</si>
  <si>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</si>
  <si>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</si>
  <si>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</si>
  <si>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</si>
  <si>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</si>
  <si>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</si>
  <si>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</si>
  <si>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</si>
  <si>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</si>
  <si>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</si>
  <si>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</si>
  <si>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</si>
  <si>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</si>
  <si>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</si>
  <si>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</si>
  <si>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</si>
  <si>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</si>
  <si>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</si>
  <si>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</si>
  <si>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</si>
  <si>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</si>
  <si>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</si>
  <si>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</si>
  <si>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</si>
  <si>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</si>
  <si>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</si>
  <si>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</si>
  <si>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Snåase-Snåsa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</si>
  <si>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</si>
  <si>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</si>
  <si>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</si>
  <si>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</si>
  <si>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</si>
  <si>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</si>
  <si>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</si>
  <si>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</si>
  <si>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</si>
  <si>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</si>
  <si>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</si>
  <si>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</si>
  <si>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</si>
  <si>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</si>
  <si>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</si>
  <si>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</si>
  <si>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</si>
  <si>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</si>
  <si>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</si>
  <si>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</si>
  <si>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</si>
  <si>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</si>
  <si>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</si>
  <si>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</si>
  <si>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</si>
  <si>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</si>
  <si>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</si>
  <si>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</si>
  <si>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</si>
  <si>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</si>
  <si>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</si>
  <si>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</si>
  <si>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</si>
  <si>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</si>
  <si>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</si>
  <si>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</si>
  <si>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</si>
  <si>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</si>
  <si>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</si>
  <si>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</si>
  <si>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</si>
  <si>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</si>
  <si>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</si>
  <si>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</si>
  <si>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</si>
  <si>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</si>
  <si>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</si>
  <si>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</si>
  <si>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</si>
  <si>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</si>
  <si>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</si>
  <si>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</si>
  <si>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</si>
  <si>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</si>
  <si>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</si>
  <si>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</si>
  <si>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Hele landet</t>
  </si>
  <si>
    <t>Beregnet finansieringstrekk for inntektsutjevningen i år:</t>
  </si>
  <si>
    <t>folketall</t>
  </si>
  <si>
    <t>per innbygger</t>
  </si>
  <si>
    <t>kroner per innbygger</t>
  </si>
  <si>
    <t>andel av landet</t>
  </si>
  <si>
    <t>Skatt på formue</t>
  </si>
  <si>
    <t>Skattenivå 2025 - basis fra 2023</t>
  </si>
  <si>
    <t>Skatt på inntekt og formue</t>
  </si>
  <si>
    <t>på inntekt og formue</t>
  </si>
  <si>
    <t>2025 mivå</t>
  </si>
  <si>
    <t>Mill. kroner</t>
  </si>
  <si>
    <t>Anslag 2025</t>
  </si>
  <si>
    <t>Kr. per innbygger</t>
  </si>
  <si>
    <t>Sum skatteanslag i prognosemodellen</t>
  </si>
  <si>
    <t>Erstatte 1/2</t>
  </si>
  <si>
    <t>2026 nivå</t>
  </si>
  <si>
    <t>Andel av landet per innbygger 1.1.2025 og 1.1.2026</t>
  </si>
  <si>
    <t>Anslag 2026</t>
  </si>
  <si>
    <t>med inntektsskatt kalibrert</t>
  </si>
  <si>
    <t>eierinntekt</t>
  </si>
  <si>
    <t>Skattegrunnlag fra 2022</t>
  </si>
  <si>
    <t>eks naturressursskatt</t>
  </si>
  <si>
    <t>ekskl.eierinntekt</t>
  </si>
  <si>
    <t>2022</t>
  </si>
  <si>
    <t>ekskl. eierinntekt</t>
  </si>
  <si>
    <t>2022 fra skatteetaten</t>
  </si>
  <si>
    <t>2022 fra skattetaten</t>
  </si>
  <si>
    <t>elskl. utbytte</t>
  </si>
  <si>
    <t>basis fra 2022</t>
  </si>
  <si>
    <t>Skatt på eierinntekt 2022 for skatteåret 2022</t>
  </si>
  <si>
    <t>Anslag skatt på formue 2022 for skatteåret 2022</t>
  </si>
  <si>
    <t>Skatt på andre inntekter i 2022 for skatteåret 2022</t>
  </si>
  <si>
    <t>Naturressursskatt 2022</t>
  </si>
  <si>
    <t>Sum skatter 2022 for skatteåret 2022</t>
  </si>
  <si>
    <t>Andel av landet per innbygger 1.1.2022</t>
  </si>
  <si>
    <t>Anslag effekt av avregninger tidligere skatteår i 2025</t>
  </si>
  <si>
    <t>Oppjustering fra skattegrunnlag 2022 til skattenivå 2025 og 2026 og med framskrevet anslag folketall 1.1</t>
  </si>
  <si>
    <t>2025 nivå</t>
  </si>
  <si>
    <t>Skattegrunnlag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</si>
</sst>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??_ ;_ @_ "/>
    <numFmt numFmtId="165" formatCode="0000"/>
    <numFmt numFmtId="166" formatCode="_ * #,##0.00_ ;_ * \-#,##0.00_ ;_ * &quot;-&quot;??_ ;_ @_ "/>
    <numFmt numFmtId="167" formatCode="d/m/yyyy;@"/>
    <numFmt numFmtId="168" formatCode="0.0\ %"/>
    <numFmt numFmtId="169" formatCode="#,##0.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sz val="10"/>
      <name val="Arial Narrow"/>
      <family val="2"/>
    </font>
    <font>
      <sz val="10"/>
      <name val="Tms Rmn"/>
    </font>
    <font>
      <sz val="10"/>
      <name val="Arial"/>
      <family val="2"/>
    </font>
    <font>
      <sz val="10"/>
      <color rgb="FFFF000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166" fontId="5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0" fontId="3" fillId="2" borderId="2" xfId="0" applyFont="1" applyFill="1" applyBorder="1"/>
    <xf numFmtId="0" fontId="3" fillId="2" borderId="0" xfId="0" applyFont="1" applyFill="1"/>
    <xf numFmtId="0" fontId="3" fillId="2" borderId="0" xfId="0" quotePrefix="1" applyFont="1" applyFill="1" applyAlignment="1">
      <alignment horizontal="left"/>
    </xf>
    <xf numFmtId="0" fontId="3" fillId="2" borderId="3" xfId="0" applyFont="1" applyFill="1" applyBorder="1"/>
    <xf numFmtId="165" fontId="3" fillId="0" borderId="0" xfId="1" applyNumberFormat="1" applyFont="1"/>
    <xf numFmtId="0" fontId="3" fillId="0" borderId="0" xfId="1" applyFont="1"/>
    <xf numFmtId="164" fontId="3" fillId="0" borderId="0" xfId="2" applyNumberFormat="1" applyFont="1"/>
    <xf numFmtId="164" fontId="3" fillId="0" borderId="0" xfId="1" applyNumberFormat="1" applyFont="1"/>
    <xf numFmtId="165" fontId="6" fillId="0" borderId="0" xfId="1" applyNumberFormat="1" applyFont="1"/>
    <xf numFmtId="0" fontId="6" fillId="0" borderId="0" xfId="1" applyFont="1"/>
    <xf numFmtId="164" fontId="6" fillId="0" borderId="0" xfId="2" applyNumberFormat="1" applyFont="1"/>
    <xf numFmtId="0" fontId="7" fillId="0" borderId="4" xfId="1" applyFont="1" applyBorder="1"/>
    <xf numFmtId="164" fontId="3" fillId="0" borderId="4" xfId="2" applyNumberFormat="1" applyFont="1" applyBorder="1"/>
    <xf numFmtId="0" fontId="3" fillId="3" borderId="0" xfId="0" applyFont="1" applyFill="1"/>
    <xf numFmtId="0" fontId="3" fillId="2" borderId="2" xfId="0" applyFont="1" applyFill="1" applyBorder="1" applyAlignment="1">
      <alignment horizontal="center" wrapText="1"/>
    </xf>
    <xf numFmtId="14" fontId="3" fillId="2" borderId="0" xfId="0" applyNumberFormat="1" applyFont="1" applyFill="1" applyAlignment="1">
      <alignment horizontal="center"/>
    </xf>
    <xf numFmtId="14" fontId="3" fillId="2" borderId="0" xfId="0" quotePrefix="1" applyNumberFormat="1" applyFont="1" applyFill="1" applyAlignment="1">
      <alignment horizontal="center"/>
    </xf>
    <xf numFmtId="167" fontId="3" fillId="2" borderId="3" xfId="0" quotePrefix="1" applyNumberFormat="1" applyFont="1" applyFill="1" applyBorder="1" applyAlignment="1">
      <alignment horizontal="center" wrapText="1"/>
    </xf>
    <xf numFmtId="0" fontId="0" fillId="0" borderId="3" xfId="0" applyBorder="1"/>
    <xf numFmtId="168" fontId="3" fillId="0" borderId="4" xfId="2" applyNumberFormat="1" applyFont="1" applyBorder="1"/>
    <xf numFmtId="168" fontId="8" fillId="0" borderId="0" xfId="0" applyNumberFormat="1" applyFont="1"/>
    <xf numFmtId="3" fontId="0" fillId="0" borderId="0" xfId="0" applyNumberFormat="1"/>
    <xf numFmtId="0" fontId="9" fillId="0" borderId="0" xfId="0" applyFont="1"/>
    <xf numFmtId="0" fontId="10" fillId="0" borderId="0" xfId="0" applyFont="1"/>
    <xf numFmtId="0" fontId="0" fillId="4" borderId="0" xfId="0" applyFill="1"/>
    <xf numFmtId="0" fontId="9" fillId="4" borderId="0" xfId="0" applyFont="1" applyFill="1"/>
    <xf numFmtId="0" fontId="9" fillId="4" borderId="3" xfId="0" applyFont="1" applyFill="1" applyBorder="1"/>
    <xf numFmtId="0" fontId="10" fillId="4" borderId="0" xfId="0" applyFont="1" applyFill="1"/>
    <xf numFmtId="0" fontId="11" fillId="4" borderId="0" xfId="0" applyFont="1" applyFill="1"/>
    <xf numFmtId="3" fontId="0" fillId="5" borderId="0" xfId="0" applyNumberFormat="1" applyFill="1"/>
    <xf numFmtId="0" fontId="0" fillId="5" borderId="0" xfId="0" applyFill="1"/>
    <xf numFmtId="3" fontId="9" fillId="5" borderId="0" xfId="0" applyNumberFormat="1" applyFont="1" applyFill="1"/>
    <xf numFmtId="0" fontId="9" fillId="5" borderId="0" xfId="0" applyFont="1" applyFill="1"/>
    <xf numFmtId="169" fontId="9" fillId="5" borderId="0" xfId="0" applyNumberFormat="1" applyFont="1" applyFill="1"/>
    <xf numFmtId="3" fontId="9" fillId="5" borderId="3" xfId="0" applyNumberFormat="1" applyFont="1" applyFill="1" applyBorder="1"/>
    <xf numFmtId="169" fontId="9" fillId="5" borderId="3" xfId="0" applyNumberFormat="1" applyFont="1" applyFill="1" applyBorder="1"/>
    <xf numFmtId="168" fontId="11" fillId="5" borderId="0" xfId="0" applyNumberFormat="1" applyFont="1" applyFill="1"/>
    <xf numFmtId="169" fontId="10" fillId="5" borderId="0" xfId="0" applyNumberFormat="1" applyFont="1" applyFill="1"/>
    <xf numFmtId="0" fontId="0" fillId="6" borderId="0" xfId="0" applyFill="1"/>
    <xf numFmtId="3" fontId="0" fillId="6" borderId="0" xfId="0" applyNumberFormat="1" applyFill="1"/>
    <xf numFmtId="0" fontId="9" fillId="6" borderId="0" xfId="0" applyFont="1" applyFill="1"/>
    <xf numFmtId="3" fontId="9" fillId="6" borderId="0" xfId="0" applyNumberFormat="1" applyFont="1" applyFill="1"/>
    <xf numFmtId="169" fontId="9" fillId="6" borderId="0" xfId="0" applyNumberFormat="1" applyFont="1" applyFill="1"/>
    <xf numFmtId="3" fontId="9" fillId="6" borderId="3" xfId="0" applyNumberFormat="1" applyFont="1" applyFill="1" applyBorder="1"/>
    <xf numFmtId="169" fontId="9" fillId="6" borderId="3" xfId="0" applyNumberFormat="1" applyFont="1" applyFill="1" applyBorder="1"/>
    <xf numFmtId="0" fontId="10" fillId="6" borderId="0" xfId="0" applyFont="1" applyFill="1"/>
    <xf numFmtId="168" fontId="11" fillId="6" borderId="0" xfId="0" applyNumberFormat="1" applyFont="1" applyFill="1"/>
    <xf numFmtId="169" fontId="10" fillId="6" borderId="0" xfId="0" applyNumberFormat="1" applyFont="1" applyFill="1"/>
    <xf numFmtId="0" fontId="0" fillId="7" borderId="0" xfId="0" applyFill="1"/>
    <xf numFmtId="3" fontId="0" fillId="7" borderId="0" xfId="0" applyNumberFormat="1" applyFill="1"/>
    <xf numFmtId="0" fontId="9" fillId="7" borderId="0" xfId="0" applyFont="1" applyFill="1"/>
    <xf numFmtId="3" fontId="9" fillId="7" borderId="0" xfId="0" applyNumberFormat="1" applyFont="1" applyFill="1"/>
    <xf numFmtId="169" fontId="9" fillId="7" borderId="0" xfId="0" applyNumberFormat="1" applyFont="1" applyFill="1"/>
    <xf numFmtId="3" fontId="9" fillId="7" borderId="3" xfId="0" applyNumberFormat="1" applyFont="1" applyFill="1" applyBorder="1"/>
    <xf numFmtId="169" fontId="9" fillId="7" borderId="3" xfId="0" applyNumberFormat="1" applyFont="1" applyFill="1" applyBorder="1"/>
    <xf numFmtId="0" fontId="10" fillId="7" borderId="0" xfId="0" applyFont="1" applyFill="1"/>
    <xf numFmtId="168" fontId="11" fillId="7" borderId="0" xfId="0" applyNumberFormat="1" applyFont="1" applyFill="1"/>
    <xf numFmtId="169" fontId="10" fillId="7" borderId="0" xfId="0" applyNumberFormat="1" applyFont="1" applyFill="1"/>
    <xf numFmtId="0" fontId="12" fillId="6" borderId="0" xfId="0" applyFont="1" applyFill="1"/>
    <xf numFmtId="0" fontId="12" fillId="7" borderId="0" xfId="0" applyFont="1" applyFill="1"/>
    <xf numFmtId="3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3" fontId="12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3" fontId="12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0" fillId="8" borderId="0" xfId="0" applyFill="1"/>
    <xf numFmtId="0" fontId="9" fillId="8" borderId="0" xfId="0" applyFont="1" applyFill="1"/>
    <xf numFmtId="0" fontId="10" fillId="8" borderId="0" xfId="0" applyFont="1" applyFill="1"/>
    <xf numFmtId="0" fontId="9" fillId="4" borderId="5" xfId="0" applyFont="1" applyFill="1" applyBorder="1"/>
    <xf numFmtId="3" fontId="9" fillId="5" borderId="5" xfId="0" applyNumberFormat="1" applyFont="1" applyFill="1" applyBorder="1"/>
    <xf numFmtId="169" fontId="9" fillId="5" borderId="5" xfId="0" applyNumberFormat="1" applyFont="1" applyFill="1" applyBorder="1"/>
    <xf numFmtId="0" fontId="9" fillId="6" borderId="5" xfId="0" applyFont="1" applyFill="1" applyBorder="1"/>
    <xf numFmtId="3" fontId="9" fillId="6" borderId="5" xfId="0" applyNumberFormat="1" applyFont="1" applyFill="1" applyBorder="1"/>
    <xf numFmtId="169" fontId="9" fillId="6" borderId="5" xfId="0" applyNumberFormat="1" applyFont="1" applyFill="1" applyBorder="1"/>
    <xf numFmtId="0" fontId="9" fillId="7" borderId="5" xfId="0" applyFont="1" applyFill="1" applyBorder="1"/>
    <xf numFmtId="3" fontId="9" fillId="7" borderId="5" xfId="0" applyNumberFormat="1" applyFont="1" applyFill="1" applyBorder="1"/>
    <xf numFmtId="169" fontId="9" fillId="7" borderId="5" xfId="0" applyNumberFormat="1" applyFont="1" applyFill="1" applyBorder="1"/>
    <xf numFmtId="0" fontId="9" fillId="6" borderId="3" xfId="0" applyFont="1" applyFill="1" applyBorder="1"/>
    <xf numFmtId="0" fontId="9" fillId="7" borderId="3" xfId="0" applyFont="1" applyFill="1" applyBorder="1"/>
    <xf numFmtId="0" fontId="9" fillId="4" borderId="3" xfId="0" applyFont="1" applyFill="1" applyBorder="1" applyAlignment="1">
      <alignment wrapText="1"/>
    </xf>
    <xf numFmtId="0" fontId="9" fillId="9" borderId="0" xfId="0" applyFont="1" applyFill="1" applyProtection="1">
      <protection locked="0"/>
    </xf>
    <xf numFmtId="0" fontId="12" fillId="10" borderId="0" xfId="0" applyFont="1" applyFill="1" applyAlignment="1">
      <alignment horizontal="center"/>
    </xf>
    <xf numFmtId="0" fontId="3" fillId="2" borderId="0" xfId="0" quotePrefix="1" applyFont="1" applyFill="1"/>
    <xf numFmtId="164" fontId="3" fillId="0" borderId="0" xfId="2" applyNumberFormat="1" applyFont="1" applyFill="1"/>
    <xf numFmtId="168" fontId="0" fillId="0" borderId="0" xfId="0" applyNumberFormat="1"/>
    <xf numFmtId="4" fontId="12" fillId="5" borderId="0" xfId="0" quotePrefix="1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2" fillId="6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2" fillId="7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</cellXfs>
  <cellStyles count="3">
    <cellStyle name="Normal" xfId="0" builtinId="0"/>
    <cellStyle name="Normal_innutj" xfId="1" xr:uid="{CDE6375B-D4FA-471A-B3FE-224F5805C4DB}"/>
    <cellStyle name="Tusenskille_skatt04analyserev" xfId="2" xr:uid="{31B7E425-812B-447C-8BD3-906666610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78E5-3524-4BF4-9D19-039107476610}">
  <dimension ref="A1:AF31"/>
  <sheetViews>
    <sheetView showGridLines="0" tabSelected="1" zoomScale="80" zoomScaleNormal="80" workbookViewId="0">
      <selection activeCell="A2" sqref="A2"/>
    </sheetView>
  </sheetViews>
  <sheetFormatPr baseColWidth="10" defaultColWidth="10.6640625" defaultRowHeight="14.4" x14ac:dyDescent="0.3"/>
  <cols>
    <col min="2" max="2" width="67.109375" customWidth="1"/>
    <col min="3" max="3" width="19.5546875" style="27" customWidth="1"/>
    <col min="4" max="4" width="15.88671875" customWidth="1"/>
    <col min="5" max="5" width="2.109375" customWidth="1"/>
    <col min="6" max="6" width="20.44140625" style="27" customWidth="1"/>
    <col min="7" max="7" width="18.5546875" customWidth="1"/>
    <col min="8" max="8" width="2" customWidth="1"/>
    <col min="9" max="9" width="20.44140625" style="27" customWidth="1"/>
    <col min="10" max="10" width="18.5546875" customWidth="1"/>
    <col min="11" max="32" width="10.88671875" style="72"/>
  </cols>
  <sheetData>
    <row r="1" spans="1:32" x14ac:dyDescent="0.3">
      <c r="A1" s="30"/>
      <c r="B1" s="30"/>
      <c r="C1" s="35"/>
      <c r="D1" s="36"/>
      <c r="E1" s="44"/>
      <c r="F1" s="45"/>
      <c r="G1" s="44"/>
      <c r="H1" s="54"/>
      <c r="I1" s="55"/>
      <c r="J1" s="54"/>
    </row>
    <row r="2" spans="1:32" s="28" customFormat="1" ht="18" x14ac:dyDescent="0.35">
      <c r="A2" s="87">
        <v>5055</v>
      </c>
      <c r="B2" s="88" t="str">
        <f>VLOOKUP(A2,'Skattegrunnlag 2022'!A10:M365,2,FALSE)</f>
        <v>Heim</v>
      </c>
      <c r="C2" s="37"/>
      <c r="D2" s="38"/>
      <c r="E2" s="46"/>
      <c r="F2" s="47"/>
      <c r="G2" s="46"/>
      <c r="H2" s="56"/>
      <c r="I2" s="57"/>
      <c r="J2" s="56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s="28" customFormat="1" ht="18" x14ac:dyDescent="0.35">
      <c r="A3" s="31"/>
      <c r="B3" s="31"/>
      <c r="C3" s="92" t="s">
        <v>405</v>
      </c>
      <c r="D3" s="93"/>
      <c r="E3" s="64"/>
      <c r="F3" s="94" t="s">
        <v>378</v>
      </c>
      <c r="G3" s="95"/>
      <c r="H3" s="65"/>
      <c r="I3" s="96" t="s">
        <v>384</v>
      </c>
      <c r="J3" s="97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1:32" s="28" customFormat="1" ht="18" x14ac:dyDescent="0.35">
      <c r="A4" s="31"/>
      <c r="B4" s="31"/>
      <c r="C4" s="66" t="s">
        <v>379</v>
      </c>
      <c r="D4" s="67" t="s">
        <v>377</v>
      </c>
      <c r="E4" s="64"/>
      <c r="F4" s="68" t="s">
        <v>379</v>
      </c>
      <c r="G4" s="69" t="s">
        <v>377</v>
      </c>
      <c r="H4" s="65"/>
      <c r="I4" s="70" t="s">
        <v>379</v>
      </c>
      <c r="J4" s="71" t="s">
        <v>377</v>
      </c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2" s="28" customFormat="1" ht="18" x14ac:dyDescent="0.35">
      <c r="A5" s="31"/>
      <c r="B5" s="31"/>
      <c r="C5" s="37"/>
      <c r="D5" s="38"/>
      <c r="E5" s="46"/>
      <c r="F5" s="47"/>
      <c r="G5" s="46"/>
      <c r="H5" s="56"/>
      <c r="I5" s="57"/>
      <c r="J5" s="56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</row>
    <row r="6" spans="1:32" s="28" customFormat="1" ht="18" x14ac:dyDescent="0.35">
      <c r="A6" s="31"/>
      <c r="B6" s="31" t="s">
        <v>396</v>
      </c>
      <c r="C6" s="37">
        <f>D6*1000000/VLOOKUP($A$2,'Skattegrunnlag 2022'!$A$10:$M$365,9,FALSE)</f>
        <v>1284.1817207681847</v>
      </c>
      <c r="D6" s="39">
        <f>VLOOKUP($A$2,'Skattegrunnlag 2022'!$A$10:$M$365,4,FALSE)/1000</f>
        <v>7.5561252449999996</v>
      </c>
      <c r="E6" s="46"/>
      <c r="F6" s="47">
        <v>0</v>
      </c>
      <c r="G6" s="48">
        <v>0</v>
      </c>
      <c r="H6" s="56"/>
      <c r="I6" s="57">
        <v>0</v>
      </c>
      <c r="J6" s="58">
        <v>0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</row>
    <row r="7" spans="1:32" s="28" customFormat="1" ht="18" x14ac:dyDescent="0.35">
      <c r="A7" s="31"/>
      <c r="B7" s="31"/>
      <c r="C7" s="37"/>
      <c r="D7" s="39"/>
      <c r="E7" s="46"/>
      <c r="F7" s="47"/>
      <c r="G7" s="48"/>
      <c r="H7" s="56"/>
      <c r="I7" s="57"/>
      <c r="J7" s="58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</row>
    <row r="8" spans="1:32" s="28" customFormat="1" ht="18" x14ac:dyDescent="0.35">
      <c r="A8" s="31"/>
      <c r="B8" s="31" t="s">
        <v>397</v>
      </c>
      <c r="C8" s="37">
        <f>D8*1000000/VLOOKUP($A$2,'Skattegrunnlag 2022'!$A$10:$M$365,9,FALSE)</f>
        <v>2559.6677430319505</v>
      </c>
      <c r="D8" s="39">
        <f>VLOOKUP($A$2,'Skattegrunnlag 2022'!$A$10:$M$365,7,FALSE)/1000</f>
        <v>15.061084999999999</v>
      </c>
      <c r="E8" s="46"/>
      <c r="F8" s="47">
        <f>G8*1000000/VLOOKUP($A$2,'Skatt 2025 basis 2022'!$A$10:$J$365,7,FALSE)</f>
        <v>1919.7508072739627</v>
      </c>
      <c r="G8" s="48">
        <f>VLOOKUP($A$2,'Skatt 2025 basis 2022'!$A$10:$J$365,5,FALSE)/1000</f>
        <v>11.295813749999997</v>
      </c>
      <c r="H8" s="56"/>
      <c r="I8" s="57">
        <f>J8*1000000/VLOOKUP($A$2,'Skatt 2026 basis 2022'!$A$10:$J$365,7,FALSE)</f>
        <v>1279.8338715159753</v>
      </c>
      <c r="J8" s="58">
        <f>VLOOKUP($A$2,'Skatt 2026 basis 2022'!$A$10:$J$365,5,FALSE)/1000</f>
        <v>7.5305424999999993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</row>
    <row r="9" spans="1:32" s="28" customFormat="1" ht="18" x14ac:dyDescent="0.35">
      <c r="A9" s="31"/>
      <c r="B9" s="31"/>
      <c r="C9" s="37"/>
      <c r="D9" s="39"/>
      <c r="E9" s="46"/>
      <c r="F9" s="47"/>
      <c r="G9" s="48"/>
      <c r="H9" s="56"/>
      <c r="I9" s="57"/>
      <c r="J9" s="58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</row>
    <row r="10" spans="1:32" s="28" customFormat="1" ht="18" x14ac:dyDescent="0.35">
      <c r="A10" s="31"/>
      <c r="B10" s="31" t="s">
        <v>398</v>
      </c>
      <c r="C10" s="37">
        <f>D10*1000000/VLOOKUP($A$2,'Skattegrunnlag 2022'!$A$10:$M$365,9,FALSE)</f>
        <v>25874.288537559481</v>
      </c>
      <c r="D10" s="39">
        <f>VLOOKUP($A$2,'Skattegrunnlag 2022'!$A$10:$M$365,5,FALSE)/1000</f>
        <v>152.24431375500001</v>
      </c>
      <c r="E10" s="46"/>
      <c r="F10" s="47">
        <f>G10*1000000/VLOOKUP($A$2,'Skatt 2025 basis 2022'!$A$10:$J$365,7,FALSE)</f>
        <v>29532.610446200099</v>
      </c>
      <c r="G10" s="48">
        <f>VLOOKUP($A$2,'Skatt 2025 basis 2022'!$A$10:$J$365,3,FALSE)/1000</f>
        <v>173.76987986544137</v>
      </c>
      <c r="H10" s="56"/>
      <c r="I10" s="57">
        <f>J10*1000000/VLOOKUP($A$2,'Skatt 2026 basis 2022'!$A$10:$J$365,7,FALSE)</f>
        <v>30272.186461816946</v>
      </c>
      <c r="J10" s="58">
        <f>VLOOKUP($A$2,'Skatt 2026 basis 2022'!$A$10:$J$365,3,FALSE)/1000</f>
        <v>178.1215451413309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</row>
    <row r="11" spans="1:32" s="28" customFormat="1" ht="18" x14ac:dyDescent="0.35">
      <c r="A11" s="31"/>
      <c r="B11" s="31"/>
      <c r="C11" s="37"/>
      <c r="D11" s="39"/>
      <c r="E11" s="46"/>
      <c r="F11" s="47"/>
      <c r="G11" s="48"/>
      <c r="H11" s="56"/>
      <c r="I11" s="57"/>
      <c r="J11" s="58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</row>
    <row r="12" spans="1:32" s="28" customFormat="1" ht="18" x14ac:dyDescent="0.35">
      <c r="A12" s="31"/>
      <c r="B12" s="32" t="s">
        <v>399</v>
      </c>
      <c r="C12" s="40">
        <f>D12*1000000/VLOOKUP($A$2,'Skattegrunnlag 2022'!$A$10:$M$365,9,FALSE)</f>
        <v>329.2578178110129</v>
      </c>
      <c r="D12" s="41">
        <f>VLOOKUP($A$2,'Skattegrunnlag 2022'!$A$10:$M$365,6,FALSE)/1000</f>
        <v>1.9373530000000001</v>
      </c>
      <c r="E12" s="84"/>
      <c r="F12" s="49">
        <f>G12*1000000/VLOOKUP($A$2,'Skatt 2025 basis 2022'!$A$10:$J$365,7)</f>
        <v>329.2578178110129</v>
      </c>
      <c r="G12" s="50">
        <f>VLOOKUP($A$2,'Skatt 2025 basis 2022'!$A$10:$J$365,4)/1000</f>
        <v>1.9373530000000001</v>
      </c>
      <c r="H12" s="85"/>
      <c r="I12" s="59">
        <f>J12*1000000/VLOOKUP($A$2,'Skatt 2026 basis 2022'!$A$10:$J$365,7,FALSE)</f>
        <v>329.2578178110129</v>
      </c>
      <c r="J12" s="60">
        <f>VLOOKUP($A$2,'Skatt 2026 basis 2022'!$A$10:$J$365,4,FALSE)/1000</f>
        <v>1.9373530000000001</v>
      </c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</row>
    <row r="13" spans="1:32" s="28" customFormat="1" ht="18" x14ac:dyDescent="0.35">
      <c r="A13" s="31"/>
      <c r="B13" s="31" t="s">
        <v>400</v>
      </c>
      <c r="C13" s="37">
        <f>D13*1000000/VLOOKUP($A$2,'Skattegrunnlag 2022'!$A$10:$M$365,9)</f>
        <v>30047.395819170633</v>
      </c>
      <c r="D13" s="39">
        <f>SUM(D6:D12)</f>
        <v>176.798877</v>
      </c>
      <c r="E13" s="46"/>
      <c r="F13" s="47">
        <f>G13*1000000/VLOOKUP($A$2,'Skatt 2025 basis 2022'!$A$10:$J$365,7)</f>
        <v>31781.619071285077</v>
      </c>
      <c r="G13" s="48">
        <f>SUM(G5:G12)</f>
        <v>187.00304661544138</v>
      </c>
      <c r="H13" s="56"/>
      <c r="I13" s="57">
        <f>J13*1000000/VLOOKUP($A$2,'Skatt 2026 basis 2022'!$A$10:$J$365,7,FALSE)</f>
        <v>31881.278151143932</v>
      </c>
      <c r="J13" s="58">
        <f>SUM(J5:J12)</f>
        <v>187.5894406413309</v>
      </c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</row>
    <row r="14" spans="1:32" s="29" customFormat="1" ht="13.8" x14ac:dyDescent="0.3">
      <c r="A14" s="33"/>
      <c r="B14" s="34" t="s">
        <v>401</v>
      </c>
      <c r="C14" s="42">
        <f>C13/('Skattegrunnlag 2022'!$H$367*1000/'Skattegrunnlag 2022'!$I$367)</f>
        <v>0.81889792798468108</v>
      </c>
      <c r="D14" s="43"/>
      <c r="E14" s="51"/>
      <c r="F14" s="52">
        <f>F13/('Skattegrunnlag 2022'!$H$367*1000/'Skattegrunnlag 2022'!$I$367)</f>
        <v>0.86616165214786789</v>
      </c>
      <c r="G14" s="53"/>
      <c r="H14" s="61"/>
      <c r="I14" s="62">
        <f>I13/('Skattegrunnlag 2022'!$H$367*1000/'Skattegrunnlag 2022'!$I$367)</f>
        <v>0.86887771494720067</v>
      </c>
      <c r="J14" s="63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2" s="28" customFormat="1" ht="18" x14ac:dyDescent="0.35">
      <c r="A15" s="31"/>
      <c r="B15" s="31"/>
      <c r="C15" s="37"/>
      <c r="D15" s="39"/>
      <c r="E15" s="46"/>
      <c r="F15" s="47"/>
      <c r="G15" s="48"/>
      <c r="H15" s="56"/>
      <c r="I15" s="57"/>
      <c r="J15" s="58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spans="1:32" s="28" customFormat="1" ht="18" x14ac:dyDescent="0.35">
      <c r="A16" s="31"/>
      <c r="B16" s="31" t="s">
        <v>402</v>
      </c>
      <c r="C16" s="37"/>
      <c r="D16" s="39"/>
      <c r="E16" s="46"/>
      <c r="F16" s="47"/>
      <c r="G16" s="48">
        <f>VLOOKUP(A2,'2025 Korreksjon tidl skatteår'!$A$10:$D$365,3)/1000</f>
        <v>7.0324611572073508</v>
      </c>
      <c r="H16" s="56"/>
      <c r="I16" s="57"/>
      <c r="J16" s="58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</row>
    <row r="17" spans="1:32" s="28" customFormat="1" ht="18" x14ac:dyDescent="0.35">
      <c r="A17" s="31"/>
      <c r="B17" s="31"/>
      <c r="C17" s="37"/>
      <c r="D17" s="39"/>
      <c r="E17" s="46"/>
      <c r="F17" s="47"/>
      <c r="G17" s="48"/>
      <c r="H17" s="56"/>
      <c r="I17" s="57"/>
      <c r="J17" s="58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</row>
    <row r="18" spans="1:32" s="28" customFormat="1" ht="36" x14ac:dyDescent="0.35">
      <c r="A18" s="31"/>
      <c r="B18" s="86" t="s">
        <v>403</v>
      </c>
      <c r="C18" s="40"/>
      <c r="D18" s="41"/>
      <c r="E18" s="84"/>
      <c r="F18" s="49"/>
      <c r="G18" s="50">
        <f>VLOOKUP($A$2,'2025 endret skatt og innbyggere'!$A$10:$E$365,3)/1000-G10-G8</f>
        <v>27.098651161495933</v>
      </c>
      <c r="H18" s="85"/>
      <c r="I18" s="59"/>
      <c r="J18" s="60">
        <f>VLOOKUP($A$2,'2026 endret skatt og innbyggere'!$A$10:$E$365,3)/1000-J10-J8</f>
        <v>27.186053482540981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s="28" customFormat="1" ht="18.600000000000001" thickBot="1" x14ac:dyDescent="0.4">
      <c r="A19" s="31"/>
      <c r="B19" s="75" t="s">
        <v>380</v>
      </c>
      <c r="C19" s="76"/>
      <c r="D19" s="77"/>
      <c r="E19" s="78"/>
      <c r="F19" s="79">
        <f>+G19*1000000/VLOOKUP($A$2,'2025 endret skatt og innbyggere'!$A$10:$E$365,5)</f>
        <v>35649.550045807613</v>
      </c>
      <c r="G19" s="80">
        <f>SUM(G13:G18)</f>
        <v>221.13415893414464</v>
      </c>
      <c r="H19" s="81"/>
      <c r="I19" s="82">
        <f>+J19*1000000/VLOOKUP($A$2,'2025 endret skatt og innbyggere'!$A$10:$E$365,5)</f>
        <v>34624.45496112718</v>
      </c>
      <c r="J19" s="83">
        <f>+J13+J18</f>
        <v>214.77549412387188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</row>
    <row r="20" spans="1:32" s="29" customFormat="1" thickTop="1" x14ac:dyDescent="0.3">
      <c r="A20" s="33"/>
      <c r="B20" s="34" t="s">
        <v>383</v>
      </c>
      <c r="C20" s="42"/>
      <c r="D20" s="43"/>
      <c r="E20" s="51"/>
      <c r="F20" s="52">
        <f>F19/(('2025 endret skatt og innbyggere'!C367+'2025 endret skatt og innbyggere'!D367)*1000/'2025 endret skatt og innbyggere'!E367)</f>
        <v>0.89364398636811393</v>
      </c>
      <c r="G20" s="53"/>
      <c r="H20" s="61"/>
      <c r="I20" s="62">
        <f>I19/(('2026 endret skatt og innbyggere'!C367+'2026 endret skatt og innbyggere'!D367)*1000/'2026 endret skatt og innbyggere'!E367)</f>
        <v>0.86794744723358985</v>
      </c>
      <c r="J20" s="6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</row>
    <row r="21" spans="1:32" s="28" customFormat="1" ht="18" x14ac:dyDescent="0.35">
      <c r="A21" s="31"/>
      <c r="B21" s="31"/>
      <c r="C21" s="37"/>
      <c r="D21" s="38"/>
      <c r="E21" s="46"/>
      <c r="F21" s="47"/>
      <c r="G21" s="46"/>
      <c r="H21" s="56"/>
      <c r="I21" s="57"/>
      <c r="J21" s="56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</row>
    <row r="22" spans="1:32" s="28" customFormat="1" ht="18" x14ac:dyDescent="0.35">
      <c r="A22" s="31"/>
      <c r="B22" s="31"/>
      <c r="C22" s="37"/>
      <c r="D22" s="38"/>
      <c r="E22" s="46"/>
      <c r="F22" s="47"/>
      <c r="G22" s="46"/>
      <c r="H22" s="56"/>
      <c r="I22" s="57"/>
      <c r="J22" s="56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</row>
    <row r="23" spans="1:32" s="28" customFormat="1" ht="18" x14ac:dyDescent="0.35">
      <c r="A23" s="31"/>
      <c r="B23" s="31"/>
      <c r="C23" s="37"/>
      <c r="D23" s="38"/>
      <c r="E23" s="46"/>
      <c r="F23" s="47"/>
      <c r="G23" s="46"/>
      <c r="H23" s="56"/>
      <c r="I23" s="57"/>
      <c r="J23" s="56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</row>
    <row r="24" spans="1:32" ht="18" x14ac:dyDescent="0.35">
      <c r="A24" s="31"/>
      <c r="B24" s="31"/>
      <c r="C24" s="37"/>
      <c r="D24" s="38"/>
      <c r="E24" s="46"/>
      <c r="F24" s="47"/>
      <c r="G24" s="46"/>
      <c r="H24" s="56"/>
      <c r="I24" s="57"/>
      <c r="J24" s="56"/>
    </row>
    <row r="25" spans="1:32" ht="18" x14ac:dyDescent="0.35">
      <c r="A25" s="31"/>
      <c r="B25" s="31"/>
      <c r="C25" s="37"/>
      <c r="D25" s="38"/>
      <c r="E25" s="46"/>
      <c r="F25" s="47"/>
      <c r="G25" s="46"/>
      <c r="H25" s="56"/>
      <c r="I25" s="57"/>
      <c r="J25" s="56"/>
    </row>
    <row r="26" spans="1:32" ht="18" x14ac:dyDescent="0.35">
      <c r="A26" s="31"/>
      <c r="B26" s="31"/>
      <c r="C26" s="37"/>
      <c r="D26" s="38"/>
      <c r="E26" s="46"/>
      <c r="F26" s="47"/>
      <c r="G26" s="46"/>
      <c r="H26" s="56"/>
      <c r="I26" s="57"/>
      <c r="J26" s="56"/>
    </row>
    <row r="27" spans="1:32" ht="18" x14ac:dyDescent="0.35">
      <c r="A27" s="31"/>
      <c r="B27" s="31"/>
      <c r="C27" s="37"/>
      <c r="D27" s="38"/>
      <c r="E27" s="46"/>
      <c r="F27" s="47"/>
      <c r="G27" s="46"/>
      <c r="H27" s="56"/>
      <c r="I27" s="57"/>
      <c r="J27" s="56"/>
    </row>
    <row r="28" spans="1:32" ht="18" x14ac:dyDescent="0.35">
      <c r="A28" s="31"/>
      <c r="B28" s="31"/>
      <c r="C28" s="37"/>
      <c r="D28" s="38"/>
      <c r="E28" s="46"/>
      <c r="F28" s="47"/>
      <c r="G28" s="46"/>
      <c r="H28" s="56"/>
      <c r="I28" s="57"/>
      <c r="J28" s="56"/>
    </row>
    <row r="29" spans="1:32" ht="18" x14ac:dyDescent="0.35">
      <c r="A29" s="31"/>
      <c r="B29" s="31"/>
      <c r="C29" s="37"/>
      <c r="D29" s="38"/>
      <c r="E29" s="46"/>
      <c r="F29" s="47"/>
      <c r="G29" s="46"/>
      <c r="H29" s="56"/>
      <c r="I29" s="57"/>
      <c r="J29" s="56"/>
    </row>
    <row r="30" spans="1:32" ht="18" x14ac:dyDescent="0.35">
      <c r="A30" s="31"/>
      <c r="B30" s="31"/>
      <c r="C30" s="37"/>
      <c r="D30" s="38"/>
      <c r="E30" s="46"/>
      <c r="F30" s="47"/>
      <c r="G30" s="46"/>
      <c r="H30" s="56"/>
      <c r="I30" s="57"/>
      <c r="J30" s="56"/>
    </row>
    <row r="31" spans="1:32" ht="18" x14ac:dyDescent="0.35">
      <c r="A31" s="31"/>
      <c r="B31" s="31"/>
      <c r="C31" s="37"/>
      <c r="D31" s="38"/>
      <c r="E31" s="46"/>
      <c r="F31" s="47"/>
      <c r="G31" s="46"/>
      <c r="H31" s="56"/>
      <c r="I31" s="57"/>
      <c r="J31" s="56"/>
    </row>
  </sheetData>
  <mergeCells count="3">
    <mergeCell ref="C3:D3"/>
    <mergeCell ref="F3:G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F50E-DA8C-4AE9-B67E-DC3AA24B02E0}">
  <dimension ref="A1:O373"/>
  <sheetViews>
    <sheetView topLeftCell="D1" workbookViewId="0">
      <pane ySplit="8" topLeftCell="A9" activePane="bottomLeft" state="frozen"/>
      <selection activeCell="I367" sqref="I367"/>
      <selection pane="bottomLeft" activeCell="I367" sqref="I367"/>
    </sheetView>
  </sheetViews>
  <sheetFormatPr baseColWidth="10" defaultColWidth="10.6640625" defaultRowHeight="14.4" x14ac:dyDescent="0.3"/>
  <cols>
    <col min="1" max="1" width="8.44140625" customWidth="1"/>
    <col min="2" max="2" width="12.5546875" customWidth="1"/>
    <col min="3" max="3" width="17.88671875" customWidth="1"/>
    <col min="4" max="7" width="12.5546875" customWidth="1"/>
    <col min="8" max="8" width="20" customWidth="1"/>
    <col min="9" max="9" width="19.5546875" customWidth="1"/>
    <col min="10" max="10" width="18.44140625" customWidth="1"/>
    <col min="11" max="11" width="19.109375" customWidth="1"/>
    <col min="12" max="12" width="16.5546875" customWidth="1"/>
    <col min="13" max="13" width="18.44140625" customWidth="1"/>
  </cols>
  <sheetData>
    <row r="1" spans="1:15" ht="17.399999999999999" x14ac:dyDescent="0.3">
      <c r="A1" s="1" t="s">
        <v>387</v>
      </c>
      <c r="I1" s="3"/>
      <c r="L1" s="3"/>
    </row>
    <row r="2" spans="1:15" x14ac:dyDescent="0.3">
      <c r="A2" s="2"/>
      <c r="B2" s="3"/>
      <c r="C2" s="4">
        <v>190683667.74999988</v>
      </c>
      <c r="D2" s="4">
        <v>190683667.74999988</v>
      </c>
      <c r="E2" s="4">
        <v>190683667.74999988</v>
      </c>
      <c r="F2" s="4">
        <v>210502833.99999988</v>
      </c>
      <c r="G2" s="3">
        <v>184189979.74999985</v>
      </c>
      <c r="H2" s="4"/>
      <c r="I2" s="3"/>
      <c r="L2" s="3"/>
    </row>
    <row r="3" spans="1:15" x14ac:dyDescent="0.3">
      <c r="H3" s="5"/>
      <c r="I3" s="3"/>
      <c r="L3" s="3"/>
    </row>
    <row r="4" spans="1:15" x14ac:dyDescent="0.3">
      <c r="A4" s="3"/>
      <c r="B4" s="3"/>
      <c r="C4" s="3"/>
      <c r="D4" s="3"/>
      <c r="E4" s="3"/>
      <c r="F4" s="4"/>
      <c r="G4" s="3"/>
      <c r="H4" s="3"/>
      <c r="I4" s="3"/>
      <c r="J4" s="24"/>
      <c r="L4" s="3"/>
    </row>
    <row r="5" spans="1:15" x14ac:dyDescent="0.3">
      <c r="A5" s="6" t="s">
        <v>0</v>
      </c>
      <c r="B5" s="6" t="s">
        <v>1</v>
      </c>
      <c r="C5" s="6" t="s">
        <v>3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20" t="s">
        <v>368</v>
      </c>
      <c r="J5" s="20" t="s">
        <v>3</v>
      </c>
      <c r="K5" s="20" t="s">
        <v>3</v>
      </c>
      <c r="L5" s="20" t="s">
        <v>372</v>
      </c>
      <c r="M5" s="20" t="s">
        <v>372</v>
      </c>
    </row>
    <row r="6" spans="1:15" x14ac:dyDescent="0.3">
      <c r="A6" s="7"/>
      <c r="B6" s="7"/>
      <c r="C6" s="8" t="s">
        <v>388</v>
      </c>
      <c r="D6" s="8" t="s">
        <v>386</v>
      </c>
      <c r="E6" s="8" t="s">
        <v>389</v>
      </c>
      <c r="F6" s="8" t="s">
        <v>390</v>
      </c>
      <c r="G6" s="89" t="s">
        <v>390</v>
      </c>
      <c r="H6" s="7" t="s">
        <v>9</v>
      </c>
      <c r="I6" s="21">
        <v>44562</v>
      </c>
      <c r="J6" s="21" t="s">
        <v>391</v>
      </c>
      <c r="K6" s="21" t="s">
        <v>391</v>
      </c>
      <c r="L6" s="21" t="s">
        <v>370</v>
      </c>
      <c r="M6" s="21" t="s">
        <v>370</v>
      </c>
    </row>
    <row r="7" spans="1:15" x14ac:dyDescent="0.3">
      <c r="A7" s="7"/>
      <c r="B7" s="7"/>
      <c r="C7" s="7" t="s">
        <v>392</v>
      </c>
      <c r="D7" s="7" t="s">
        <v>393</v>
      </c>
      <c r="E7" s="7"/>
      <c r="F7" s="7"/>
      <c r="G7" s="7"/>
      <c r="H7" s="7" t="s">
        <v>10</v>
      </c>
      <c r="I7" s="22"/>
      <c r="J7" s="22" t="s">
        <v>370</v>
      </c>
      <c r="K7" s="22" t="s">
        <v>369</v>
      </c>
      <c r="L7" s="22"/>
      <c r="M7" s="22"/>
    </row>
    <row r="8" spans="1:15" x14ac:dyDescent="0.3">
      <c r="A8" s="9"/>
      <c r="B8" s="9"/>
      <c r="C8" s="9"/>
      <c r="D8" s="9"/>
      <c r="E8" s="9"/>
      <c r="F8" s="9"/>
      <c r="G8" s="9"/>
      <c r="H8" s="9" t="s">
        <v>11</v>
      </c>
      <c r="I8" s="23"/>
      <c r="J8" s="23"/>
      <c r="K8" s="23" t="s">
        <v>371</v>
      </c>
      <c r="L8" s="23"/>
      <c r="M8" s="23" t="s">
        <v>371</v>
      </c>
    </row>
    <row r="9" spans="1:15" x14ac:dyDescent="0.3">
      <c r="G9" s="5"/>
    </row>
    <row r="10" spans="1:15" x14ac:dyDescent="0.3">
      <c r="A10" s="10">
        <v>301</v>
      </c>
      <c r="B10" s="11" t="s">
        <v>12</v>
      </c>
      <c r="C10" s="12">
        <v>30209814.057</v>
      </c>
      <c r="D10" s="12">
        <v>4534694.3304044986</v>
      </c>
      <c r="E10" s="12">
        <f>+C10-D10</f>
        <v>25675119.726595502</v>
      </c>
      <c r="F10" s="12">
        <v>0</v>
      </c>
      <c r="G10" s="12">
        <v>5436326.21</v>
      </c>
      <c r="H10" s="13">
        <v>33382526.151304215</v>
      </c>
      <c r="I10" s="12">
        <v>699827</v>
      </c>
      <c r="J10" s="12">
        <f>+E10*1000/I10</f>
        <v>36687.80959665103</v>
      </c>
      <c r="K10" s="26">
        <f>+J10/$J$367</f>
        <v>1.2357654497965238</v>
      </c>
      <c r="L10" s="12">
        <f>+G10*1000/I10</f>
        <v>7768.1001304608135</v>
      </c>
      <c r="M10" s="26">
        <f>+L10/$L$367</f>
        <v>2.2885198686390753</v>
      </c>
      <c r="O10" s="5"/>
    </row>
    <row r="11" spans="1:15" x14ac:dyDescent="0.3">
      <c r="A11" s="10">
        <v>1101</v>
      </c>
      <c r="B11" s="11" t="s">
        <v>13</v>
      </c>
      <c r="C11" s="12">
        <v>455824.61599999998</v>
      </c>
      <c r="D11" s="12">
        <v>30430.609763999993</v>
      </c>
      <c r="E11" s="12">
        <f t="shared" ref="E11:E74" si="0">+C11-D11</f>
        <v>425394.00623599999</v>
      </c>
      <c r="F11" s="12">
        <v>773.3</v>
      </c>
      <c r="G11" s="12">
        <v>55231.563000000002</v>
      </c>
      <c r="H11" s="13">
        <v>527736.71778076421</v>
      </c>
      <c r="I11" s="12">
        <v>14860</v>
      </c>
      <c r="J11" s="12">
        <f t="shared" ref="J11:J74" si="1">+E11*1000/I11</f>
        <v>28626.783730551819</v>
      </c>
      <c r="K11" s="26">
        <f t="shared" ref="K11:K74" si="2">+J11/$J$367</f>
        <v>0.96424372732904728</v>
      </c>
      <c r="L11" s="12">
        <f t="shared" ref="L11:L74" si="3">+G11*1000/I11</f>
        <v>3716.7942799461644</v>
      </c>
      <c r="M11" s="26">
        <f t="shared" ref="M11:M74" si="4">+L11/$L$367</f>
        <v>1.0949855710467367</v>
      </c>
      <c r="O11" s="5"/>
    </row>
    <row r="12" spans="1:15" x14ac:dyDescent="0.3">
      <c r="A12" s="10">
        <v>1103</v>
      </c>
      <c r="B12" s="11" t="s">
        <v>14</v>
      </c>
      <c r="C12" s="12">
        <v>5962284.4979999997</v>
      </c>
      <c r="D12" s="12">
        <v>620111.70799949986</v>
      </c>
      <c r="E12" s="12">
        <f t="shared" si="0"/>
        <v>5342172.7900005002</v>
      </c>
      <c r="F12" s="12">
        <v>0</v>
      </c>
      <c r="G12" s="12">
        <v>682816.71299999999</v>
      </c>
      <c r="H12" s="13">
        <v>6609606.1030989792</v>
      </c>
      <c r="I12" s="12">
        <v>144699</v>
      </c>
      <c r="J12" s="12">
        <f t="shared" si="1"/>
        <v>36919.210153494496</v>
      </c>
      <c r="K12" s="26">
        <f t="shared" si="2"/>
        <v>1.2435597775679188</v>
      </c>
      <c r="L12" s="12">
        <f t="shared" si="3"/>
        <v>4718.8765160782041</v>
      </c>
      <c r="M12" s="26">
        <f t="shared" si="4"/>
        <v>1.3902038443547566</v>
      </c>
      <c r="O12" s="5"/>
    </row>
    <row r="13" spans="1:15" x14ac:dyDescent="0.3">
      <c r="A13" s="10">
        <v>1106</v>
      </c>
      <c r="B13" s="11" t="s">
        <v>15</v>
      </c>
      <c r="C13" s="12">
        <v>1269474.683</v>
      </c>
      <c r="D13" s="12">
        <v>123643.66046549998</v>
      </c>
      <c r="E13" s="12">
        <f t="shared" si="0"/>
        <v>1145831.0225344999</v>
      </c>
      <c r="F13" s="12">
        <v>0</v>
      </c>
      <c r="G13" s="12">
        <v>84135.866999999998</v>
      </c>
      <c r="H13" s="13">
        <v>1370940.0337144542</v>
      </c>
      <c r="I13" s="12">
        <v>37444</v>
      </c>
      <c r="J13" s="12">
        <f t="shared" si="1"/>
        <v>30601.191713879391</v>
      </c>
      <c r="K13" s="26">
        <f t="shared" si="2"/>
        <v>1.0307482473977887</v>
      </c>
      <c r="L13" s="12">
        <f t="shared" si="3"/>
        <v>2246.9786080546951</v>
      </c>
      <c r="M13" s="26">
        <f t="shared" si="4"/>
        <v>0.66197076538392896</v>
      </c>
      <c r="O13" s="5"/>
    </row>
    <row r="14" spans="1:15" x14ac:dyDescent="0.3">
      <c r="A14" s="10">
        <v>1108</v>
      </c>
      <c r="B14" s="11" t="s">
        <v>16</v>
      </c>
      <c r="C14" s="12">
        <v>2776170.4360000002</v>
      </c>
      <c r="D14" s="12">
        <v>281583.38044949999</v>
      </c>
      <c r="E14" s="12">
        <f t="shared" si="0"/>
        <v>2494587.0555505003</v>
      </c>
      <c r="F14" s="12">
        <v>20354.135999999999</v>
      </c>
      <c r="G14" s="12">
        <v>183687.533</v>
      </c>
      <c r="H14" s="13">
        <v>3005412.2872911883</v>
      </c>
      <c r="I14" s="12">
        <v>81305</v>
      </c>
      <c r="J14" s="12">
        <f t="shared" si="1"/>
        <v>30681.840668476729</v>
      </c>
      <c r="K14" s="26">
        <f t="shared" si="2"/>
        <v>1.0334647680281916</v>
      </c>
      <c r="L14" s="12">
        <f t="shared" si="3"/>
        <v>2259.240305024291</v>
      </c>
      <c r="M14" s="26">
        <f t="shared" si="4"/>
        <v>0.66558312061453628</v>
      </c>
      <c r="O14" s="5"/>
    </row>
    <row r="15" spans="1:15" x14ac:dyDescent="0.3">
      <c r="A15" s="10">
        <v>1111</v>
      </c>
      <c r="B15" s="11" t="s">
        <v>17</v>
      </c>
      <c r="C15" s="12">
        <v>97414.777000000002</v>
      </c>
      <c r="D15" s="12">
        <v>10777.354416</v>
      </c>
      <c r="E15" s="12">
        <f t="shared" si="0"/>
        <v>86637.422584</v>
      </c>
      <c r="F15" s="12">
        <v>389.76299999999998</v>
      </c>
      <c r="G15" s="12">
        <v>5506.0219999999999</v>
      </c>
      <c r="H15" s="13">
        <v>103406.22077847992</v>
      </c>
      <c r="I15" s="12">
        <v>3281</v>
      </c>
      <c r="J15" s="12">
        <f t="shared" si="1"/>
        <v>26405.797800670531</v>
      </c>
      <c r="K15" s="26">
        <f t="shared" si="2"/>
        <v>0.88943365535129582</v>
      </c>
      <c r="L15" s="12">
        <f t="shared" si="3"/>
        <v>1678.1536117037488</v>
      </c>
      <c r="M15" s="26">
        <f t="shared" si="4"/>
        <v>0.4943921703522931</v>
      </c>
      <c r="O15" s="5"/>
    </row>
    <row r="16" spans="1:15" x14ac:dyDescent="0.3">
      <c r="A16" s="10">
        <v>1112</v>
      </c>
      <c r="B16" s="11" t="s">
        <v>18</v>
      </c>
      <c r="C16" s="12">
        <v>90122.875</v>
      </c>
      <c r="D16" s="12">
        <v>14500.184143499999</v>
      </c>
      <c r="E16" s="12">
        <f t="shared" si="0"/>
        <v>75622.690856500005</v>
      </c>
      <c r="F16" s="12">
        <v>1282.2260000000001</v>
      </c>
      <c r="G16" s="12">
        <v>7766.3710000000001</v>
      </c>
      <c r="H16" s="13">
        <v>93421.859505497792</v>
      </c>
      <c r="I16" s="12">
        <v>3178</v>
      </c>
      <c r="J16" s="12">
        <f t="shared" si="1"/>
        <v>23795.686235525489</v>
      </c>
      <c r="K16" s="26">
        <f t="shared" si="2"/>
        <v>0.80151655897018614</v>
      </c>
      <c r="L16" s="12">
        <f t="shared" si="3"/>
        <v>2443.7920075519196</v>
      </c>
      <c r="M16" s="26">
        <f t="shared" si="4"/>
        <v>0.71995294475847305</v>
      </c>
      <c r="O16" s="5"/>
    </row>
    <row r="17" spans="1:15" x14ac:dyDescent="0.3">
      <c r="A17" s="10">
        <v>1114</v>
      </c>
      <c r="B17" s="11" t="s">
        <v>19</v>
      </c>
      <c r="C17" s="12">
        <v>85030.85</v>
      </c>
      <c r="D17" s="12">
        <v>5138.8793474999993</v>
      </c>
      <c r="E17" s="12">
        <f t="shared" si="0"/>
        <v>79891.970652500007</v>
      </c>
      <c r="F17" s="12">
        <v>0.45100000000000001</v>
      </c>
      <c r="G17" s="12">
        <v>6781.9260000000004</v>
      </c>
      <c r="H17" s="13">
        <v>96274.656803448728</v>
      </c>
      <c r="I17" s="12">
        <v>2789</v>
      </c>
      <c r="J17" s="12">
        <f t="shared" si="1"/>
        <v>28645.382091251347</v>
      </c>
      <c r="K17" s="26">
        <f t="shared" si="2"/>
        <v>0.96487018096113952</v>
      </c>
      <c r="L17" s="12">
        <f t="shared" si="3"/>
        <v>2431.6694155611331</v>
      </c>
      <c r="M17" s="26">
        <f t="shared" si="4"/>
        <v>0.71638157052740037</v>
      </c>
      <c r="O17" s="5"/>
    </row>
    <row r="18" spans="1:15" x14ac:dyDescent="0.3">
      <c r="A18" s="10">
        <v>1119</v>
      </c>
      <c r="B18" s="11" t="s">
        <v>20</v>
      </c>
      <c r="C18" s="12">
        <v>545292.47499999998</v>
      </c>
      <c r="D18" s="12">
        <v>45482.529805499995</v>
      </c>
      <c r="E18" s="12">
        <f t="shared" si="0"/>
        <v>499809.94519449997</v>
      </c>
      <c r="F18" s="12">
        <v>0</v>
      </c>
      <c r="G18" s="12">
        <v>35854.03</v>
      </c>
      <c r="H18" s="13">
        <v>597367.75077775377</v>
      </c>
      <c r="I18" s="12">
        <v>19296</v>
      </c>
      <c r="J18" s="12">
        <f t="shared" si="1"/>
        <v>25902.25669540319</v>
      </c>
      <c r="K18" s="26">
        <f t="shared" si="2"/>
        <v>0.87247274361295823</v>
      </c>
      <c r="L18" s="12">
        <f t="shared" si="3"/>
        <v>1858.1068615257047</v>
      </c>
      <c r="M18" s="26">
        <f t="shared" si="4"/>
        <v>0.5474072680888471</v>
      </c>
      <c r="O18" s="5"/>
    </row>
    <row r="19" spans="1:15" x14ac:dyDescent="0.3">
      <c r="A19" s="10">
        <v>1120</v>
      </c>
      <c r="B19" s="11" t="s">
        <v>21</v>
      </c>
      <c r="C19" s="12">
        <v>632737.69799999997</v>
      </c>
      <c r="D19" s="12">
        <v>52042.854056999997</v>
      </c>
      <c r="E19" s="12">
        <f t="shared" si="0"/>
        <v>580694.84394299996</v>
      </c>
      <c r="F19" s="12">
        <v>0</v>
      </c>
      <c r="G19" s="12">
        <v>48817.41</v>
      </c>
      <c r="H19" s="13">
        <v>699411.36360187456</v>
      </c>
      <c r="I19" s="12">
        <v>20163</v>
      </c>
      <c r="J19" s="12">
        <f t="shared" si="1"/>
        <v>28800.022017705698</v>
      </c>
      <c r="K19" s="26">
        <f t="shared" si="2"/>
        <v>0.9700789595819489</v>
      </c>
      <c r="L19" s="12">
        <f t="shared" si="3"/>
        <v>2421.1382234786488</v>
      </c>
      <c r="M19" s="26">
        <f t="shared" si="4"/>
        <v>0.71327903040607599</v>
      </c>
      <c r="O19" s="5"/>
    </row>
    <row r="20" spans="1:15" x14ac:dyDescent="0.3">
      <c r="A20" s="10">
        <v>1121</v>
      </c>
      <c r="B20" s="11" t="s">
        <v>22</v>
      </c>
      <c r="C20" s="12">
        <v>665506.73600000003</v>
      </c>
      <c r="D20" s="12">
        <v>98619.958235999991</v>
      </c>
      <c r="E20" s="12">
        <f t="shared" si="0"/>
        <v>566886.777764</v>
      </c>
      <c r="F20" s="12">
        <v>0</v>
      </c>
      <c r="G20" s="12">
        <v>43657.053</v>
      </c>
      <c r="H20" s="13">
        <v>679780.73054220423</v>
      </c>
      <c r="I20" s="12">
        <v>19353</v>
      </c>
      <c r="J20" s="12">
        <f t="shared" si="1"/>
        <v>29291.932918100549</v>
      </c>
      <c r="K20" s="26">
        <f t="shared" si="2"/>
        <v>0.98664812797246915</v>
      </c>
      <c r="L20" s="12">
        <f t="shared" si="3"/>
        <v>2255.8287087273293</v>
      </c>
      <c r="M20" s="26">
        <f t="shared" si="4"/>
        <v>0.66457804784535857</v>
      </c>
      <c r="O20" s="5"/>
    </row>
    <row r="21" spans="1:15" x14ac:dyDescent="0.3">
      <c r="A21" s="10">
        <v>1122</v>
      </c>
      <c r="B21" s="11" t="s">
        <v>23</v>
      </c>
      <c r="C21" s="12">
        <v>363266.07699999999</v>
      </c>
      <c r="D21" s="12">
        <v>37826.535304500001</v>
      </c>
      <c r="E21" s="12">
        <f t="shared" si="0"/>
        <v>325439.54169549997</v>
      </c>
      <c r="F21" s="12">
        <v>3377.0990000000002</v>
      </c>
      <c r="G21" s="12">
        <v>19247.203000000001</v>
      </c>
      <c r="H21" s="13">
        <v>389265.38949972007</v>
      </c>
      <c r="I21" s="12">
        <v>12131</v>
      </c>
      <c r="J21" s="12">
        <f t="shared" si="1"/>
        <v>26827.099307188193</v>
      </c>
      <c r="K21" s="26">
        <f t="shared" si="2"/>
        <v>0.90362446836045618</v>
      </c>
      <c r="L21" s="12">
        <f t="shared" si="3"/>
        <v>1586.6130574561041</v>
      </c>
      <c r="M21" s="26">
        <f t="shared" si="4"/>
        <v>0.4674238803375324</v>
      </c>
      <c r="O21" s="5"/>
    </row>
    <row r="22" spans="1:15" x14ac:dyDescent="0.3">
      <c r="A22" s="10">
        <v>1124</v>
      </c>
      <c r="B22" s="11" t="s">
        <v>24</v>
      </c>
      <c r="C22" s="12">
        <v>1147289.9920000001</v>
      </c>
      <c r="D22" s="12">
        <v>135964.45877249999</v>
      </c>
      <c r="E22" s="12">
        <f t="shared" si="0"/>
        <v>1011325.5332275</v>
      </c>
      <c r="F22" s="12">
        <v>0</v>
      </c>
      <c r="G22" s="12">
        <v>110416.292</v>
      </c>
      <c r="H22" s="13">
        <v>1237127.3594432964</v>
      </c>
      <c r="I22" s="12">
        <v>27568</v>
      </c>
      <c r="J22" s="12">
        <f t="shared" si="1"/>
        <v>36684.762522761899</v>
      </c>
      <c r="K22" s="26">
        <f t="shared" si="2"/>
        <v>1.2356628143795676</v>
      </c>
      <c r="L22" s="12">
        <f t="shared" si="3"/>
        <v>4005.2340394660478</v>
      </c>
      <c r="M22" s="26">
        <f t="shared" si="4"/>
        <v>1.1799613192323579</v>
      </c>
      <c r="O22" s="5"/>
    </row>
    <row r="23" spans="1:15" x14ac:dyDescent="0.3">
      <c r="A23" s="10">
        <v>1127</v>
      </c>
      <c r="B23" s="11" t="s">
        <v>25</v>
      </c>
      <c r="C23" s="12">
        <v>408548.89500000002</v>
      </c>
      <c r="D23" s="12">
        <v>39959.027984999993</v>
      </c>
      <c r="E23" s="12">
        <f t="shared" si="0"/>
        <v>368589.86701500003</v>
      </c>
      <c r="F23" s="12">
        <v>0</v>
      </c>
      <c r="G23" s="12">
        <v>34995.468999999997</v>
      </c>
      <c r="H23" s="13">
        <v>446950.76685851149</v>
      </c>
      <c r="I23" s="12">
        <v>11454</v>
      </c>
      <c r="J23" s="12">
        <f t="shared" si="1"/>
        <v>32180.012835254063</v>
      </c>
      <c r="K23" s="26">
        <f t="shared" si="2"/>
        <v>1.083928107810658</v>
      </c>
      <c r="L23" s="12">
        <f t="shared" si="3"/>
        <v>3055.3054828007685</v>
      </c>
      <c r="M23" s="26">
        <f t="shared" si="4"/>
        <v>0.90010777213509985</v>
      </c>
      <c r="O23" s="5"/>
    </row>
    <row r="24" spans="1:15" x14ac:dyDescent="0.3">
      <c r="A24" s="10">
        <v>1130</v>
      </c>
      <c r="B24" s="11" t="s">
        <v>26</v>
      </c>
      <c r="C24" s="12">
        <v>386387.71100000001</v>
      </c>
      <c r="D24" s="12">
        <v>24953.972300999994</v>
      </c>
      <c r="E24" s="12">
        <f t="shared" si="0"/>
        <v>361433.73869900004</v>
      </c>
      <c r="F24" s="12">
        <v>975.678</v>
      </c>
      <c r="G24" s="12">
        <v>23795.578000000001</v>
      </c>
      <c r="H24" s="13">
        <v>431358.60540933866</v>
      </c>
      <c r="I24" s="12">
        <v>13268</v>
      </c>
      <c r="J24" s="12">
        <f t="shared" si="1"/>
        <v>27241.011358079595</v>
      </c>
      <c r="K24" s="26">
        <f t="shared" si="2"/>
        <v>0.91756638032983973</v>
      </c>
      <c r="L24" s="12">
        <f t="shared" si="3"/>
        <v>1793.4562858004222</v>
      </c>
      <c r="M24" s="26">
        <f t="shared" si="4"/>
        <v>0.52836089579942502</v>
      </c>
      <c r="O24" s="5"/>
    </row>
    <row r="25" spans="1:15" x14ac:dyDescent="0.3">
      <c r="A25" s="10">
        <v>1133</v>
      </c>
      <c r="B25" s="11" t="s">
        <v>27</v>
      </c>
      <c r="C25" s="12">
        <v>78149.985000000001</v>
      </c>
      <c r="D25" s="12">
        <v>3834.4628969999994</v>
      </c>
      <c r="E25" s="12">
        <f t="shared" si="0"/>
        <v>74315.522102999996</v>
      </c>
      <c r="F25" s="12">
        <v>23103.124</v>
      </c>
      <c r="G25" s="12">
        <v>7788.5259999999998</v>
      </c>
      <c r="H25" s="13">
        <v>113767.38662207295</v>
      </c>
      <c r="I25" s="12">
        <v>2534</v>
      </c>
      <c r="J25" s="12">
        <f t="shared" si="1"/>
        <v>29327.356788871351</v>
      </c>
      <c r="K25" s="26">
        <f t="shared" si="2"/>
        <v>0.98784131982768997</v>
      </c>
      <c r="L25" s="12">
        <f t="shared" si="3"/>
        <v>3073.6093133385953</v>
      </c>
      <c r="M25" s="26">
        <f t="shared" si="4"/>
        <v>0.90550016913752296</v>
      </c>
      <c r="O25" s="5"/>
    </row>
    <row r="26" spans="1:15" x14ac:dyDescent="0.3">
      <c r="A26" s="10">
        <v>1134</v>
      </c>
      <c r="B26" s="11" t="s">
        <v>28</v>
      </c>
      <c r="C26" s="12">
        <v>110386.652</v>
      </c>
      <c r="D26" s="12">
        <v>8614.1023095</v>
      </c>
      <c r="E26" s="12">
        <f t="shared" si="0"/>
        <v>101772.5496905</v>
      </c>
      <c r="F26" s="12">
        <v>52018.680999999997</v>
      </c>
      <c r="G26" s="12">
        <v>8780.4</v>
      </c>
      <c r="H26" s="13">
        <v>174765.97941642386</v>
      </c>
      <c r="I26" s="12">
        <v>3784</v>
      </c>
      <c r="J26" s="12">
        <f t="shared" si="1"/>
        <v>26895.494104254758</v>
      </c>
      <c r="K26" s="26">
        <f t="shared" si="2"/>
        <v>0.90592822887627666</v>
      </c>
      <c r="L26" s="12">
        <f t="shared" si="3"/>
        <v>2320.4016913319238</v>
      </c>
      <c r="M26" s="26">
        <f t="shared" si="4"/>
        <v>0.68360156082614887</v>
      </c>
      <c r="O26" s="5"/>
    </row>
    <row r="27" spans="1:15" x14ac:dyDescent="0.3">
      <c r="A27" s="10">
        <v>1135</v>
      </c>
      <c r="B27" s="11" t="s">
        <v>29</v>
      </c>
      <c r="C27" s="12">
        <v>130165.092</v>
      </c>
      <c r="D27" s="12">
        <v>6241.1713904999988</v>
      </c>
      <c r="E27" s="12">
        <f t="shared" si="0"/>
        <v>123923.92060950001</v>
      </c>
      <c r="F27" s="12">
        <v>18673.523000000001</v>
      </c>
      <c r="G27" s="12">
        <v>6801.3450000000003</v>
      </c>
      <c r="H27" s="13">
        <v>165219.84596660454</v>
      </c>
      <c r="I27" s="12">
        <v>4525</v>
      </c>
      <c r="J27" s="12">
        <f t="shared" si="1"/>
        <v>27386.501792154697</v>
      </c>
      <c r="K27" s="26">
        <f t="shared" si="2"/>
        <v>0.92246697411514778</v>
      </c>
      <c r="L27" s="12">
        <f t="shared" si="3"/>
        <v>1503.0596685082874</v>
      </c>
      <c r="M27" s="26">
        <f t="shared" si="4"/>
        <v>0.442808647849809</v>
      </c>
      <c r="O27" s="5"/>
    </row>
    <row r="28" spans="1:15" x14ac:dyDescent="0.3">
      <c r="A28" s="10">
        <v>1144</v>
      </c>
      <c r="B28" s="11" t="s">
        <v>30</v>
      </c>
      <c r="C28" s="12">
        <v>16246.079</v>
      </c>
      <c r="D28" s="12">
        <v>1094.3367584999999</v>
      </c>
      <c r="E28" s="12">
        <f t="shared" si="0"/>
        <v>15151.7422415</v>
      </c>
      <c r="F28" s="12">
        <v>0</v>
      </c>
      <c r="G28" s="12">
        <v>990.49099999999999</v>
      </c>
      <c r="H28" s="13">
        <v>18036.889708789084</v>
      </c>
      <c r="I28" s="12">
        <v>523</v>
      </c>
      <c r="J28" s="12">
        <f t="shared" si="1"/>
        <v>28970.826465583174</v>
      </c>
      <c r="K28" s="26">
        <f t="shared" si="2"/>
        <v>0.97583221216582139</v>
      </c>
      <c r="L28" s="12">
        <f t="shared" si="3"/>
        <v>1893.8642447418738</v>
      </c>
      <c r="M28" s="26">
        <f t="shared" si="4"/>
        <v>0.5579415661239433</v>
      </c>
      <c r="O28" s="5"/>
    </row>
    <row r="29" spans="1:15" x14ac:dyDescent="0.3">
      <c r="A29" s="10">
        <v>1145</v>
      </c>
      <c r="B29" s="11" t="s">
        <v>31</v>
      </c>
      <c r="C29" s="12">
        <v>27565.449000000001</v>
      </c>
      <c r="D29" s="12">
        <v>1340.7071594999998</v>
      </c>
      <c r="E29" s="12">
        <f t="shared" si="0"/>
        <v>26224.741840499999</v>
      </c>
      <c r="F29" s="12">
        <v>0</v>
      </c>
      <c r="G29" s="12">
        <v>1305.778</v>
      </c>
      <c r="H29" s="13">
        <v>30911.947249104545</v>
      </c>
      <c r="I29" s="12">
        <v>855</v>
      </c>
      <c r="J29" s="12">
        <f t="shared" si="1"/>
        <v>30672.212678947366</v>
      </c>
      <c r="K29" s="26">
        <f t="shared" si="2"/>
        <v>1.0331404658432917</v>
      </c>
      <c r="L29" s="12">
        <f t="shared" si="3"/>
        <v>1527.2257309941519</v>
      </c>
      <c r="M29" s="26">
        <f t="shared" si="4"/>
        <v>0.44992808673664964</v>
      </c>
      <c r="O29" s="5"/>
    </row>
    <row r="30" spans="1:15" x14ac:dyDescent="0.3">
      <c r="A30" s="10">
        <v>1146</v>
      </c>
      <c r="B30" s="11" t="s">
        <v>32</v>
      </c>
      <c r="C30" s="12">
        <v>347463.81599999999</v>
      </c>
      <c r="D30" s="12">
        <v>29958.459232499998</v>
      </c>
      <c r="E30" s="12">
        <f t="shared" si="0"/>
        <v>317505.35676749999</v>
      </c>
      <c r="F30" s="12">
        <v>0</v>
      </c>
      <c r="G30" s="12">
        <v>18794.86</v>
      </c>
      <c r="H30" s="13">
        <v>376493.04732969758</v>
      </c>
      <c r="I30" s="12">
        <v>11283</v>
      </c>
      <c r="J30" s="12">
        <f t="shared" si="1"/>
        <v>28140.153927811753</v>
      </c>
      <c r="K30" s="26">
        <f t="shared" si="2"/>
        <v>0.94785244358442255</v>
      </c>
      <c r="L30" s="12">
        <f t="shared" si="3"/>
        <v>1665.7679695116547</v>
      </c>
      <c r="M30" s="26">
        <f t="shared" si="4"/>
        <v>0.4907433002596801</v>
      </c>
      <c r="O30" s="5"/>
    </row>
    <row r="31" spans="1:15" x14ac:dyDescent="0.3">
      <c r="A31" s="10">
        <v>1149</v>
      </c>
      <c r="B31" s="11" t="s">
        <v>33</v>
      </c>
      <c r="C31" s="12">
        <v>1244879.372</v>
      </c>
      <c r="D31" s="12">
        <v>83789.256554999985</v>
      </c>
      <c r="E31" s="12">
        <f t="shared" si="0"/>
        <v>1161090.1154449999</v>
      </c>
      <c r="F31" s="12">
        <v>0</v>
      </c>
      <c r="G31" s="12">
        <v>73301.165999999997</v>
      </c>
      <c r="H31" s="13">
        <v>1380230.558221827</v>
      </c>
      <c r="I31" s="12">
        <v>42541</v>
      </c>
      <c r="J31" s="12">
        <f t="shared" si="1"/>
        <v>27293.437282739003</v>
      </c>
      <c r="K31" s="26">
        <f t="shared" si="2"/>
        <v>0.91933225698151233</v>
      </c>
      <c r="L31" s="12">
        <f t="shared" si="3"/>
        <v>1723.0710608589361</v>
      </c>
      <c r="M31" s="26">
        <f t="shared" si="4"/>
        <v>0.50762506811543429</v>
      </c>
      <c r="O31" s="5"/>
    </row>
    <row r="32" spans="1:15" x14ac:dyDescent="0.3">
      <c r="A32" s="10">
        <v>1151</v>
      </c>
      <c r="B32" s="11" t="s">
        <v>34</v>
      </c>
      <c r="C32" s="12">
        <v>5867.72</v>
      </c>
      <c r="D32" s="12">
        <v>-28.644542999999999</v>
      </c>
      <c r="E32" s="12">
        <f t="shared" si="0"/>
        <v>5896.3645430000006</v>
      </c>
      <c r="F32" s="12">
        <v>0</v>
      </c>
      <c r="G32" s="12">
        <v>357.05</v>
      </c>
      <c r="H32" s="13">
        <v>6997.8290562897027</v>
      </c>
      <c r="I32" s="12">
        <v>188</v>
      </c>
      <c r="J32" s="12">
        <f t="shared" si="1"/>
        <v>31363.641186170214</v>
      </c>
      <c r="K32" s="26">
        <f t="shared" si="2"/>
        <v>1.0564300399449948</v>
      </c>
      <c r="L32" s="12">
        <f t="shared" si="3"/>
        <v>1899.2021276595744</v>
      </c>
      <c r="M32" s="26">
        <f t="shared" si="4"/>
        <v>0.55951413224802371</v>
      </c>
      <c r="O32" s="5"/>
    </row>
    <row r="33" spans="1:15" x14ac:dyDescent="0.3">
      <c r="A33" s="10">
        <v>1160</v>
      </c>
      <c r="B33" s="11" t="s">
        <v>35</v>
      </c>
      <c r="C33" s="12">
        <v>298172.505</v>
      </c>
      <c r="D33" s="12">
        <v>42975.651040499994</v>
      </c>
      <c r="E33" s="12">
        <f t="shared" si="0"/>
        <v>255196.8539595</v>
      </c>
      <c r="F33" s="12">
        <v>0</v>
      </c>
      <c r="G33" s="12">
        <v>52194.154000000002</v>
      </c>
      <c r="H33" s="13">
        <v>330424.3211595373</v>
      </c>
      <c r="I33" s="12">
        <v>8775</v>
      </c>
      <c r="J33" s="12">
        <f t="shared" si="1"/>
        <v>29082.262559487182</v>
      </c>
      <c r="K33" s="26">
        <f t="shared" si="2"/>
        <v>0.97958574436686685</v>
      </c>
      <c r="L33" s="12">
        <f t="shared" si="3"/>
        <v>5948.0517378917375</v>
      </c>
      <c r="M33" s="26">
        <f t="shared" si="4"/>
        <v>1.7523248095736026</v>
      </c>
      <c r="O33" s="5"/>
    </row>
    <row r="34" spans="1:15" x14ac:dyDescent="0.3">
      <c r="A34" s="10">
        <v>1505</v>
      </c>
      <c r="B34" s="11" t="s">
        <v>36</v>
      </c>
      <c r="C34" s="12">
        <v>720190.45</v>
      </c>
      <c r="D34" s="12">
        <v>59881.317496499993</v>
      </c>
      <c r="E34" s="12">
        <f t="shared" si="0"/>
        <v>660309.13250349998</v>
      </c>
      <c r="F34" s="12">
        <v>0</v>
      </c>
      <c r="G34" s="12">
        <v>37878.976999999999</v>
      </c>
      <c r="H34" s="13">
        <v>782078.35706183419</v>
      </c>
      <c r="I34" s="12">
        <v>24013</v>
      </c>
      <c r="J34" s="12">
        <f t="shared" si="1"/>
        <v>27497.985778682381</v>
      </c>
      <c r="K34" s="26">
        <f t="shared" si="2"/>
        <v>0.92622211949643729</v>
      </c>
      <c r="L34" s="12">
        <f t="shared" si="3"/>
        <v>1577.4362636905009</v>
      </c>
      <c r="M34" s="26">
        <f t="shared" si="4"/>
        <v>0.46472035251087185</v>
      </c>
      <c r="O34" s="5"/>
    </row>
    <row r="35" spans="1:15" x14ac:dyDescent="0.3">
      <c r="A35" s="10">
        <v>1506</v>
      </c>
      <c r="B35" s="11" t="s">
        <v>37</v>
      </c>
      <c r="C35" s="12">
        <v>1004193.851</v>
      </c>
      <c r="D35" s="12">
        <v>76551.914389499987</v>
      </c>
      <c r="E35" s="12">
        <f t="shared" si="0"/>
        <v>927641.9366105001</v>
      </c>
      <c r="F35" s="12">
        <v>11897.028</v>
      </c>
      <c r="G35" s="12">
        <v>71888.399000000005</v>
      </c>
      <c r="H35" s="13">
        <v>1124612.9888410259</v>
      </c>
      <c r="I35" s="12">
        <v>32002</v>
      </c>
      <c r="J35" s="12">
        <f t="shared" si="1"/>
        <v>28986.998831651148</v>
      </c>
      <c r="K35" s="26">
        <f t="shared" si="2"/>
        <v>0.97637695036218641</v>
      </c>
      <c r="L35" s="12">
        <f t="shared" si="3"/>
        <v>2246.372070495594</v>
      </c>
      <c r="M35" s="26">
        <f t="shared" si="4"/>
        <v>0.66179207648551541</v>
      </c>
      <c r="O35" s="5"/>
    </row>
    <row r="36" spans="1:15" x14ac:dyDescent="0.3">
      <c r="A36" s="10">
        <v>1507</v>
      </c>
      <c r="B36" s="11" t="s">
        <v>38</v>
      </c>
      <c r="C36" s="12">
        <v>2160062.1669999999</v>
      </c>
      <c r="D36" s="12">
        <v>220605.04147349999</v>
      </c>
      <c r="E36" s="12">
        <f t="shared" si="0"/>
        <v>1939457.1255264999</v>
      </c>
      <c r="F36" s="12">
        <v>0</v>
      </c>
      <c r="G36" s="12">
        <v>200005.14600000001</v>
      </c>
      <c r="H36" s="13">
        <v>2363677.54881272</v>
      </c>
      <c r="I36" s="12">
        <v>67114</v>
      </c>
      <c r="J36" s="12">
        <f t="shared" si="1"/>
        <v>28897.951627477127</v>
      </c>
      <c r="K36" s="26">
        <f t="shared" si="2"/>
        <v>0.97337754921153075</v>
      </c>
      <c r="L36" s="12">
        <f t="shared" si="3"/>
        <v>2980.0808475131867</v>
      </c>
      <c r="M36" s="26">
        <f t="shared" si="4"/>
        <v>0.87794623075747258</v>
      </c>
      <c r="O36" s="5"/>
    </row>
    <row r="37" spans="1:15" x14ac:dyDescent="0.3">
      <c r="A37" s="10">
        <v>1511</v>
      </c>
      <c r="B37" s="11" t="s">
        <v>39</v>
      </c>
      <c r="C37" s="12">
        <v>90235.558000000005</v>
      </c>
      <c r="D37" s="12">
        <v>5692.5056534999994</v>
      </c>
      <c r="E37" s="12">
        <f t="shared" si="0"/>
        <v>84543.052346500001</v>
      </c>
      <c r="F37" s="12">
        <v>409.05700000000002</v>
      </c>
      <c r="G37" s="12">
        <v>4803.915</v>
      </c>
      <c r="H37" s="13">
        <v>100508.44482421548</v>
      </c>
      <c r="I37" s="12">
        <v>3045</v>
      </c>
      <c r="J37" s="12">
        <f t="shared" si="1"/>
        <v>27764.549210673234</v>
      </c>
      <c r="K37" s="26">
        <f t="shared" si="2"/>
        <v>0.93520084793662062</v>
      </c>
      <c r="L37" s="12">
        <f t="shared" si="3"/>
        <v>1577.6403940886701</v>
      </c>
      <c r="M37" s="26">
        <f t="shared" si="4"/>
        <v>0.46478049031344365</v>
      </c>
      <c r="O37" s="5"/>
    </row>
    <row r="38" spans="1:15" x14ac:dyDescent="0.3">
      <c r="A38" s="14">
        <v>1514</v>
      </c>
      <c r="B38" s="15" t="s">
        <v>40</v>
      </c>
      <c r="C38" s="12">
        <v>73487.521999999997</v>
      </c>
      <c r="D38" s="12">
        <v>3264.1976279999994</v>
      </c>
      <c r="E38" s="12">
        <f t="shared" si="0"/>
        <v>70223.324372000003</v>
      </c>
      <c r="F38" s="12">
        <v>0</v>
      </c>
      <c r="G38" s="16">
        <v>4633.0839999999998</v>
      </c>
      <c r="H38" s="13">
        <v>83626.894472885877</v>
      </c>
      <c r="I38" s="12">
        <v>2422</v>
      </c>
      <c r="J38" s="12">
        <f t="shared" si="1"/>
        <v>28993.940698596205</v>
      </c>
      <c r="K38" s="26">
        <f t="shared" si="2"/>
        <v>0.97661077515091321</v>
      </c>
      <c r="L38" s="12">
        <f t="shared" si="3"/>
        <v>1912.9165978530141</v>
      </c>
      <c r="M38" s="26">
        <f t="shared" si="4"/>
        <v>0.56355448149667364</v>
      </c>
      <c r="O38" s="5"/>
    </row>
    <row r="39" spans="1:15" x14ac:dyDescent="0.3">
      <c r="A39" s="10">
        <v>1515</v>
      </c>
      <c r="B39" s="11" t="s">
        <v>41</v>
      </c>
      <c r="C39" s="12">
        <v>266352.12400000001</v>
      </c>
      <c r="D39" s="12">
        <v>20066.326687499997</v>
      </c>
      <c r="E39" s="12">
        <f t="shared" si="0"/>
        <v>246285.79731250001</v>
      </c>
      <c r="F39" s="12">
        <v>0</v>
      </c>
      <c r="G39" s="12">
        <v>38863.188999999998</v>
      </c>
      <c r="H39" s="13">
        <v>310255.12152983906</v>
      </c>
      <c r="I39" s="12">
        <v>8765</v>
      </c>
      <c r="J39" s="12">
        <f t="shared" si="1"/>
        <v>28098.778928978893</v>
      </c>
      <c r="K39" s="26">
        <f t="shared" si="2"/>
        <v>0.9464587982672138</v>
      </c>
      <c r="L39" s="12">
        <f t="shared" si="3"/>
        <v>4433.9063320022815</v>
      </c>
      <c r="M39" s="26">
        <f t="shared" si="4"/>
        <v>1.3062502498754336</v>
      </c>
      <c r="O39" s="5"/>
    </row>
    <row r="40" spans="1:15" x14ac:dyDescent="0.3">
      <c r="A40" s="10">
        <v>1516</v>
      </c>
      <c r="B40" s="11" t="s">
        <v>42</v>
      </c>
      <c r="C40" s="12">
        <v>261299.084</v>
      </c>
      <c r="D40" s="12">
        <v>15313.707604499998</v>
      </c>
      <c r="E40" s="12">
        <f t="shared" si="0"/>
        <v>245985.3763955</v>
      </c>
      <c r="F40" s="12">
        <v>0</v>
      </c>
      <c r="G40" s="12">
        <v>26866.817999999999</v>
      </c>
      <c r="H40" s="13">
        <v>300914.94635732949</v>
      </c>
      <c r="I40" s="12">
        <v>8557</v>
      </c>
      <c r="J40" s="12">
        <f t="shared" si="1"/>
        <v>28746.684164485217</v>
      </c>
      <c r="K40" s="26">
        <f t="shared" si="2"/>
        <v>0.96828236619300467</v>
      </c>
      <c r="L40" s="12">
        <f t="shared" si="3"/>
        <v>3139.7473413579523</v>
      </c>
      <c r="M40" s="26">
        <f t="shared" si="4"/>
        <v>0.92498475206680186</v>
      </c>
      <c r="O40" s="5"/>
    </row>
    <row r="41" spans="1:15" x14ac:dyDescent="0.3">
      <c r="A41" s="10">
        <v>1517</v>
      </c>
      <c r="B41" s="11" t="s">
        <v>43</v>
      </c>
      <c r="C41" s="12">
        <v>135537.68799999999</v>
      </c>
      <c r="D41" s="12">
        <v>4992.5442044999991</v>
      </c>
      <c r="E41" s="12">
        <f t="shared" si="0"/>
        <v>130545.1437955</v>
      </c>
      <c r="F41" s="12">
        <v>0</v>
      </c>
      <c r="G41" s="12">
        <v>8390.9079999999994</v>
      </c>
      <c r="H41" s="13">
        <v>155295.88195385278</v>
      </c>
      <c r="I41" s="12">
        <v>5126</v>
      </c>
      <c r="J41" s="12">
        <f t="shared" si="1"/>
        <v>25467.253959325008</v>
      </c>
      <c r="K41" s="26">
        <f t="shared" si="2"/>
        <v>0.85782042836922012</v>
      </c>
      <c r="L41" s="12">
        <f t="shared" si="3"/>
        <v>1636.9309403043308</v>
      </c>
      <c r="M41" s="26">
        <f t="shared" si="4"/>
        <v>0.48224777198569385</v>
      </c>
      <c r="O41" s="5"/>
    </row>
    <row r="42" spans="1:15" x14ac:dyDescent="0.3">
      <c r="A42" s="10">
        <v>1520</v>
      </c>
      <c r="B42" s="11" t="s">
        <v>44</v>
      </c>
      <c r="C42" s="12">
        <v>294670.00799999997</v>
      </c>
      <c r="D42" s="12">
        <v>22314.269707499996</v>
      </c>
      <c r="E42" s="12">
        <f t="shared" si="0"/>
        <v>272355.73829249997</v>
      </c>
      <c r="F42" s="12">
        <v>0</v>
      </c>
      <c r="G42" s="12">
        <v>28786.681</v>
      </c>
      <c r="H42" s="13">
        <v>332453.66638651147</v>
      </c>
      <c r="I42" s="12">
        <v>10833</v>
      </c>
      <c r="J42" s="12">
        <f t="shared" si="1"/>
        <v>25141.303267100524</v>
      </c>
      <c r="K42" s="26">
        <f t="shared" si="2"/>
        <v>0.84684134272151634</v>
      </c>
      <c r="L42" s="12">
        <f t="shared" si="3"/>
        <v>2657.3138558109481</v>
      </c>
      <c r="M42" s="26">
        <f t="shared" si="4"/>
        <v>0.78285751394820324</v>
      </c>
      <c r="O42" s="5"/>
    </row>
    <row r="43" spans="1:15" x14ac:dyDescent="0.3">
      <c r="A43" s="10">
        <v>1525</v>
      </c>
      <c r="B43" s="11" t="s">
        <v>45</v>
      </c>
      <c r="C43" s="12">
        <v>131335.09400000001</v>
      </c>
      <c r="D43" s="12">
        <v>9318.2688869999984</v>
      </c>
      <c r="E43" s="12">
        <f t="shared" si="0"/>
        <v>122016.82511300001</v>
      </c>
      <c r="F43" s="12">
        <v>85.965000000000003</v>
      </c>
      <c r="G43" s="12">
        <v>14841.915000000001</v>
      </c>
      <c r="H43" s="13">
        <v>150485.97896233003</v>
      </c>
      <c r="I43" s="12">
        <v>4467</v>
      </c>
      <c r="J43" s="12">
        <f t="shared" si="1"/>
        <v>27315.161207297966</v>
      </c>
      <c r="K43" s="26">
        <f t="shared" si="2"/>
        <v>0.92006398982953719</v>
      </c>
      <c r="L43" s="12">
        <f t="shared" si="3"/>
        <v>3322.568838146407</v>
      </c>
      <c r="M43" s="26">
        <f t="shared" si="4"/>
        <v>0.97884484923188486</v>
      </c>
      <c r="O43" s="5"/>
    </row>
    <row r="44" spans="1:15" x14ac:dyDescent="0.3">
      <c r="A44" s="10">
        <v>1528</v>
      </c>
      <c r="B44" s="11" t="s">
        <v>46</v>
      </c>
      <c r="C44" s="12">
        <v>203858.166</v>
      </c>
      <c r="D44" s="12">
        <v>9947.1442499999976</v>
      </c>
      <c r="E44" s="12">
        <f t="shared" si="0"/>
        <v>193911.02175000001</v>
      </c>
      <c r="F44" s="12">
        <v>0</v>
      </c>
      <c r="G44" s="12">
        <v>12566.406000000001</v>
      </c>
      <c r="H44" s="13">
        <v>230752.57775468979</v>
      </c>
      <c r="I44" s="12">
        <v>7558</v>
      </c>
      <c r="J44" s="12">
        <f t="shared" si="1"/>
        <v>25656.393457263828</v>
      </c>
      <c r="K44" s="26">
        <f t="shared" si="2"/>
        <v>0.8641912654214815</v>
      </c>
      <c r="L44" s="12">
        <f t="shared" si="3"/>
        <v>1662.6628737761312</v>
      </c>
      <c r="M44" s="26">
        <f t="shared" si="4"/>
        <v>0.4898285240382837</v>
      </c>
      <c r="O44" s="5"/>
    </row>
    <row r="45" spans="1:15" x14ac:dyDescent="0.3">
      <c r="A45" s="10">
        <v>1531</v>
      </c>
      <c r="B45" s="11" t="s">
        <v>47</v>
      </c>
      <c r="C45" s="12">
        <v>260758.783</v>
      </c>
      <c r="D45" s="12">
        <v>13459.383467999998</v>
      </c>
      <c r="E45" s="12">
        <f t="shared" si="0"/>
        <v>247299.39953200001</v>
      </c>
      <c r="F45" s="12">
        <v>0</v>
      </c>
      <c r="G45" s="12">
        <v>11963.078</v>
      </c>
      <c r="H45" s="13">
        <v>291236.95200337749</v>
      </c>
      <c r="I45" s="12">
        <v>9547</v>
      </c>
      <c r="J45" s="12">
        <f t="shared" si="1"/>
        <v>25903.362263747775</v>
      </c>
      <c r="K45" s="26">
        <f t="shared" si="2"/>
        <v>0.87250998277162284</v>
      </c>
      <c r="L45" s="12">
        <f t="shared" si="3"/>
        <v>1253.0719597779407</v>
      </c>
      <c r="M45" s="26">
        <f t="shared" si="4"/>
        <v>0.36916105979908465</v>
      </c>
      <c r="O45" s="5"/>
    </row>
    <row r="46" spans="1:15" x14ac:dyDescent="0.3">
      <c r="A46" s="10">
        <v>1532</v>
      </c>
      <c r="B46" s="11" t="s">
        <v>48</v>
      </c>
      <c r="C46" s="12">
        <v>277502.54100000003</v>
      </c>
      <c r="D46" s="12">
        <v>25298.676110999997</v>
      </c>
      <c r="E46" s="12">
        <f t="shared" si="0"/>
        <v>252203.86488900002</v>
      </c>
      <c r="F46" s="12">
        <v>0</v>
      </c>
      <c r="G46" s="12">
        <v>11520.171</v>
      </c>
      <c r="H46" s="13">
        <v>296502.67117484024</v>
      </c>
      <c r="I46" s="12">
        <v>8597</v>
      </c>
      <c r="J46" s="12">
        <f t="shared" si="1"/>
        <v>29336.264381644763</v>
      </c>
      <c r="K46" s="26">
        <f t="shared" si="2"/>
        <v>0.98814135669310266</v>
      </c>
      <c r="L46" s="12">
        <f t="shared" si="3"/>
        <v>1340.0222170524601</v>
      </c>
      <c r="M46" s="26">
        <f t="shared" si="4"/>
        <v>0.39477702612471599</v>
      </c>
      <c r="O46" s="5"/>
    </row>
    <row r="47" spans="1:15" x14ac:dyDescent="0.3">
      <c r="A47" s="10">
        <v>1535</v>
      </c>
      <c r="B47" s="11" t="s">
        <v>49</v>
      </c>
      <c r="C47" s="12">
        <v>206965.601</v>
      </c>
      <c r="D47" s="12">
        <v>12842.460577499998</v>
      </c>
      <c r="E47" s="12">
        <f t="shared" si="0"/>
        <v>194123.1404225</v>
      </c>
      <c r="F47" s="12">
        <v>0</v>
      </c>
      <c r="G47" s="12">
        <v>15667.049000000001</v>
      </c>
      <c r="H47" s="13">
        <v>233320.16977764896</v>
      </c>
      <c r="I47" s="12">
        <v>6936</v>
      </c>
      <c r="J47" s="12">
        <f t="shared" si="1"/>
        <v>27987.765343497696</v>
      </c>
      <c r="K47" s="26">
        <f t="shared" si="2"/>
        <v>0.94271949753206663</v>
      </c>
      <c r="L47" s="12">
        <f t="shared" si="3"/>
        <v>2258.8017589388696</v>
      </c>
      <c r="M47" s="26">
        <f t="shared" si="4"/>
        <v>0.66545392281675497</v>
      </c>
      <c r="O47" s="5"/>
    </row>
    <row r="48" spans="1:15" x14ac:dyDescent="0.3">
      <c r="A48" s="10">
        <v>1539</v>
      </c>
      <c r="B48" s="11" t="s">
        <v>50</v>
      </c>
      <c r="C48" s="12">
        <v>194713.285</v>
      </c>
      <c r="D48" s="12">
        <v>10763.389880999999</v>
      </c>
      <c r="E48" s="12">
        <f t="shared" si="0"/>
        <v>183949.89511899999</v>
      </c>
      <c r="F48" s="12">
        <v>3466.1</v>
      </c>
      <c r="G48" s="12">
        <v>28179.124</v>
      </c>
      <c r="H48" s="13">
        <v>234558.70277138913</v>
      </c>
      <c r="I48" s="12">
        <v>7019</v>
      </c>
      <c r="J48" s="12">
        <f t="shared" si="1"/>
        <v>26207.422014389511</v>
      </c>
      <c r="K48" s="26">
        <f t="shared" si="2"/>
        <v>0.88275170989155161</v>
      </c>
      <c r="L48" s="12">
        <f t="shared" si="3"/>
        <v>4014.6921213848127</v>
      </c>
      <c r="M48" s="26">
        <f t="shared" si="4"/>
        <v>1.1827477159093824</v>
      </c>
      <c r="O48" s="5"/>
    </row>
    <row r="49" spans="1:15" x14ac:dyDescent="0.3">
      <c r="A49" s="10">
        <v>1547</v>
      </c>
      <c r="B49" s="11" t="s">
        <v>51</v>
      </c>
      <c r="C49" s="12">
        <v>107631.899</v>
      </c>
      <c r="D49" s="12">
        <v>5167.8355274999985</v>
      </c>
      <c r="E49" s="12">
        <f t="shared" si="0"/>
        <v>102464.06347250001</v>
      </c>
      <c r="F49" s="12">
        <v>0</v>
      </c>
      <c r="G49" s="12">
        <v>5291.8119999999999</v>
      </c>
      <c r="H49" s="13">
        <v>120920.14316286435</v>
      </c>
      <c r="I49" s="12">
        <v>3518</v>
      </c>
      <c r="J49" s="12">
        <f t="shared" si="1"/>
        <v>29125.657610147813</v>
      </c>
      <c r="K49" s="26">
        <f t="shared" si="2"/>
        <v>0.98104743163814712</v>
      </c>
      <c r="L49" s="12">
        <f t="shared" si="3"/>
        <v>1504.2103467879476</v>
      </c>
      <c r="M49" s="26">
        <f t="shared" si="4"/>
        <v>0.44314764323622119</v>
      </c>
      <c r="O49" s="5"/>
    </row>
    <row r="50" spans="1:15" x14ac:dyDescent="0.3">
      <c r="A50" s="10">
        <v>1554</v>
      </c>
      <c r="B50" s="11" t="s">
        <v>52</v>
      </c>
      <c r="C50" s="12">
        <v>178449.747</v>
      </c>
      <c r="D50" s="12">
        <v>14220.674662499998</v>
      </c>
      <c r="E50" s="12">
        <f t="shared" si="0"/>
        <v>164229.07233749999</v>
      </c>
      <c r="F50" s="12">
        <v>0</v>
      </c>
      <c r="G50" s="12">
        <v>13028.555</v>
      </c>
      <c r="H50" s="13">
        <v>197220.55945035163</v>
      </c>
      <c r="I50" s="12">
        <v>5828</v>
      </c>
      <c r="J50" s="12">
        <f t="shared" si="1"/>
        <v>28179.319206846259</v>
      </c>
      <c r="K50" s="26">
        <f t="shared" si="2"/>
        <v>0.94917165830982009</v>
      </c>
      <c r="L50" s="12">
        <f t="shared" si="3"/>
        <v>2235.5104667124228</v>
      </c>
      <c r="M50" s="26">
        <f t="shared" si="4"/>
        <v>0.65859219547914138</v>
      </c>
      <c r="O50" s="5"/>
    </row>
    <row r="51" spans="1:15" x14ac:dyDescent="0.3">
      <c r="A51" s="10">
        <v>1557</v>
      </c>
      <c r="B51" s="11" t="s">
        <v>53</v>
      </c>
      <c r="C51" s="12">
        <v>67782.763000000006</v>
      </c>
      <c r="D51" s="12">
        <v>3486.1164599999993</v>
      </c>
      <c r="E51" s="12">
        <f t="shared" si="0"/>
        <v>64296.646540000009</v>
      </c>
      <c r="F51" s="12">
        <v>0</v>
      </c>
      <c r="G51" s="12">
        <v>4941.683</v>
      </c>
      <c r="H51" s="13">
        <v>77093.702932917528</v>
      </c>
      <c r="I51" s="12">
        <v>2669</v>
      </c>
      <c r="J51" s="12">
        <f t="shared" si="1"/>
        <v>24090.163559385539</v>
      </c>
      <c r="K51" s="26">
        <f t="shared" si="2"/>
        <v>0.8114355186076132</v>
      </c>
      <c r="L51" s="12">
        <f t="shared" si="3"/>
        <v>1851.5110528287748</v>
      </c>
      <c r="M51" s="26">
        <f t="shared" si="4"/>
        <v>0.54546411094628189</v>
      </c>
      <c r="O51" s="5"/>
    </row>
    <row r="52" spans="1:15" x14ac:dyDescent="0.3">
      <c r="A52" s="10">
        <v>1560</v>
      </c>
      <c r="B52" s="11" t="s">
        <v>54</v>
      </c>
      <c r="C52" s="12">
        <v>80027.97</v>
      </c>
      <c r="D52" s="12">
        <v>5244.4305584999993</v>
      </c>
      <c r="E52" s="12">
        <f t="shared" si="0"/>
        <v>74783.539441500005</v>
      </c>
      <c r="F52" s="12">
        <v>0</v>
      </c>
      <c r="G52" s="12">
        <v>3778.4050000000002</v>
      </c>
      <c r="H52" s="13">
        <v>88190.861390749909</v>
      </c>
      <c r="I52" s="12">
        <v>2960</v>
      </c>
      <c r="J52" s="12">
        <f t="shared" si="1"/>
        <v>25264.709270777028</v>
      </c>
      <c r="K52" s="26">
        <f t="shared" si="2"/>
        <v>0.85099806064274131</v>
      </c>
      <c r="L52" s="12">
        <f t="shared" si="3"/>
        <v>1276.4881756756756</v>
      </c>
      <c r="M52" s="26">
        <f t="shared" si="4"/>
        <v>0.37605959025444963</v>
      </c>
      <c r="O52" s="5"/>
    </row>
    <row r="53" spans="1:15" x14ac:dyDescent="0.3">
      <c r="A53" s="10">
        <v>1563</v>
      </c>
      <c r="B53" s="11" t="s">
        <v>55</v>
      </c>
      <c r="C53" s="12">
        <v>220041.052</v>
      </c>
      <c r="D53" s="12">
        <v>14258.948416499998</v>
      </c>
      <c r="E53" s="12">
        <f t="shared" si="0"/>
        <v>205782.10358349999</v>
      </c>
      <c r="F53" s="12">
        <v>14572.481</v>
      </c>
      <c r="G53" s="12">
        <v>9422.9130000000005</v>
      </c>
      <c r="H53" s="13">
        <v>256516.95302726104</v>
      </c>
      <c r="I53" s="12">
        <v>6932</v>
      </c>
      <c r="J53" s="12">
        <f t="shared" si="1"/>
        <v>29685.819905294287</v>
      </c>
      <c r="K53" s="26">
        <f t="shared" si="2"/>
        <v>0.99991553028538616</v>
      </c>
      <c r="L53" s="12">
        <f t="shared" si="3"/>
        <v>1359.3354010386613</v>
      </c>
      <c r="M53" s="26">
        <f t="shared" si="4"/>
        <v>0.40046678353474074</v>
      </c>
      <c r="O53" s="5"/>
    </row>
    <row r="54" spans="1:15" x14ac:dyDescent="0.3">
      <c r="A54" s="10">
        <v>1566</v>
      </c>
      <c r="B54" s="11" t="s">
        <v>56</v>
      </c>
      <c r="C54" s="12">
        <v>149662.617</v>
      </c>
      <c r="D54" s="12">
        <v>7108.170380999999</v>
      </c>
      <c r="E54" s="12">
        <f t="shared" si="0"/>
        <v>142554.44661899999</v>
      </c>
      <c r="F54" s="12">
        <v>7524.4620000000004</v>
      </c>
      <c r="G54" s="12">
        <v>14341.674999999999</v>
      </c>
      <c r="H54" s="13">
        <v>180990.69704849913</v>
      </c>
      <c r="I54" s="12">
        <v>5849</v>
      </c>
      <c r="J54" s="12">
        <f t="shared" si="1"/>
        <v>24372.447703710033</v>
      </c>
      <c r="K54" s="26">
        <f t="shared" si="2"/>
        <v>0.82094377206882363</v>
      </c>
      <c r="L54" s="12">
        <f t="shared" si="3"/>
        <v>2451.9875192340569</v>
      </c>
      <c r="M54" s="26">
        <f t="shared" si="4"/>
        <v>0.72236738213740037</v>
      </c>
      <c r="O54" s="5"/>
    </row>
    <row r="55" spans="1:15" x14ac:dyDescent="0.3">
      <c r="A55" s="10">
        <v>1573</v>
      </c>
      <c r="B55" s="11" t="s">
        <v>57</v>
      </c>
      <c r="C55" s="12">
        <v>63461.673999999999</v>
      </c>
      <c r="D55" s="12">
        <v>2291.5495335000001</v>
      </c>
      <c r="E55" s="12">
        <f t="shared" si="0"/>
        <v>61170.124466499998</v>
      </c>
      <c r="F55" s="12">
        <v>0</v>
      </c>
      <c r="G55" s="12">
        <v>3386.88</v>
      </c>
      <c r="H55" s="13">
        <v>72359.024939700947</v>
      </c>
      <c r="I55" s="12">
        <v>2120</v>
      </c>
      <c r="J55" s="12">
        <f t="shared" si="1"/>
        <v>28853.832295518867</v>
      </c>
      <c r="K55" s="26">
        <f t="shared" si="2"/>
        <v>0.9718914657766915</v>
      </c>
      <c r="L55" s="12">
        <f t="shared" si="3"/>
        <v>1597.5849056603774</v>
      </c>
      <c r="M55" s="26">
        <f t="shared" si="4"/>
        <v>0.4706562398835572</v>
      </c>
      <c r="O55" s="5"/>
    </row>
    <row r="56" spans="1:15" x14ac:dyDescent="0.3">
      <c r="A56" s="10">
        <v>1576</v>
      </c>
      <c r="B56" s="11" t="s">
        <v>58</v>
      </c>
      <c r="C56" s="12">
        <v>101479.00199999999</v>
      </c>
      <c r="D56" s="12">
        <v>10437.933761999999</v>
      </c>
      <c r="E56" s="12">
        <f t="shared" si="0"/>
        <v>91041.068237999993</v>
      </c>
      <c r="F56" s="12">
        <v>0</v>
      </c>
      <c r="G56" s="12">
        <v>6884.9660000000003</v>
      </c>
      <c r="H56" s="13">
        <v>109076.93544591058</v>
      </c>
      <c r="I56" s="12">
        <v>3384</v>
      </c>
      <c r="J56" s="12">
        <f t="shared" si="1"/>
        <v>26903.388959219854</v>
      </c>
      <c r="K56" s="26">
        <f t="shared" si="2"/>
        <v>0.90619415341917753</v>
      </c>
      <c r="L56" s="12">
        <f t="shared" si="3"/>
        <v>2034.5644208037825</v>
      </c>
      <c r="M56" s="26">
        <f t="shared" si="4"/>
        <v>0.59939251848436204</v>
      </c>
      <c r="O56" s="5"/>
    </row>
    <row r="57" spans="1:15" x14ac:dyDescent="0.3">
      <c r="A57" s="10">
        <v>1577</v>
      </c>
      <c r="B57" s="11" t="s">
        <v>59</v>
      </c>
      <c r="C57" s="12">
        <v>279808.47200000001</v>
      </c>
      <c r="D57" s="12">
        <v>23441.006530499999</v>
      </c>
      <c r="E57" s="12">
        <f t="shared" si="0"/>
        <v>256367.46546950002</v>
      </c>
      <c r="F57" s="12">
        <v>4100.8440000000001</v>
      </c>
      <c r="G57" s="12">
        <v>16036.786</v>
      </c>
      <c r="H57" s="13">
        <v>308743.26145169174</v>
      </c>
      <c r="I57" s="12">
        <v>10809</v>
      </c>
      <c r="J57" s="12">
        <f t="shared" si="1"/>
        <v>23717.963314783981</v>
      </c>
      <c r="K57" s="26">
        <f t="shared" si="2"/>
        <v>0.79889859673244068</v>
      </c>
      <c r="L57" s="12">
        <f t="shared" si="3"/>
        <v>1483.6512165787769</v>
      </c>
      <c r="M57" s="26">
        <f t="shared" si="4"/>
        <v>0.4370908240429246</v>
      </c>
      <c r="O57" s="5"/>
    </row>
    <row r="58" spans="1:15" x14ac:dyDescent="0.3">
      <c r="A58" s="10">
        <v>1578</v>
      </c>
      <c r="B58" s="11" t="s">
        <v>60</v>
      </c>
      <c r="C58" s="12">
        <v>71456.388000000006</v>
      </c>
      <c r="D58" s="12">
        <v>11041.259489999999</v>
      </c>
      <c r="E58" s="12">
        <f t="shared" si="0"/>
        <v>60415.12851000001</v>
      </c>
      <c r="F58" s="12">
        <v>9719.6769999999997</v>
      </c>
      <c r="G58" s="12">
        <v>4901.5050000000001</v>
      </c>
      <c r="H58" s="13">
        <v>82352.927131442179</v>
      </c>
      <c r="I58" s="12">
        <v>2491</v>
      </c>
      <c r="J58" s="12">
        <f t="shared" si="1"/>
        <v>24253.36351264553</v>
      </c>
      <c r="K58" s="26">
        <f t="shared" si="2"/>
        <v>0.8169326269349938</v>
      </c>
      <c r="L58" s="12">
        <f t="shared" si="3"/>
        <v>1967.6856684062625</v>
      </c>
      <c r="M58" s="26">
        <f t="shared" si="4"/>
        <v>0.579689714570783</v>
      </c>
      <c r="O58" s="5"/>
    </row>
    <row r="59" spans="1:15" x14ac:dyDescent="0.3">
      <c r="A59" s="10">
        <v>1579</v>
      </c>
      <c r="B59" s="11" t="s">
        <v>61</v>
      </c>
      <c r="C59" s="12">
        <v>377447.58500000002</v>
      </c>
      <c r="D59" s="12">
        <v>22736.088782999996</v>
      </c>
      <c r="E59" s="12">
        <f t="shared" si="0"/>
        <v>354711.49621700001</v>
      </c>
      <c r="F59" s="12">
        <v>0</v>
      </c>
      <c r="G59" s="12">
        <v>19430.186000000002</v>
      </c>
      <c r="H59" s="13">
        <v>419436.19442863017</v>
      </c>
      <c r="I59" s="12">
        <v>13287</v>
      </c>
      <c r="J59" s="12">
        <f t="shared" si="1"/>
        <v>26696.131272446753</v>
      </c>
      <c r="K59" s="26">
        <f t="shared" si="2"/>
        <v>0.89921303649410689</v>
      </c>
      <c r="L59" s="12">
        <f t="shared" si="3"/>
        <v>1462.3456009633476</v>
      </c>
      <c r="M59" s="26">
        <f t="shared" si="4"/>
        <v>0.43081408663858778</v>
      </c>
      <c r="O59" s="5"/>
    </row>
    <row r="60" spans="1:15" x14ac:dyDescent="0.3">
      <c r="A60" s="10">
        <v>1804</v>
      </c>
      <c r="B60" s="11" t="s">
        <v>62</v>
      </c>
      <c r="C60" s="12">
        <v>1686167.608</v>
      </c>
      <c r="D60" s="12">
        <v>120319.86527249998</v>
      </c>
      <c r="E60" s="12">
        <f t="shared" si="0"/>
        <v>1565847.7427274999</v>
      </c>
      <c r="F60" s="12">
        <v>1438.7339999999999</v>
      </c>
      <c r="G60" s="12">
        <v>138359.761</v>
      </c>
      <c r="H60" s="13">
        <v>1892448.8623203968</v>
      </c>
      <c r="I60" s="12">
        <v>52803</v>
      </c>
      <c r="J60" s="12">
        <f t="shared" si="1"/>
        <v>29654.522332585268</v>
      </c>
      <c r="K60" s="26">
        <f t="shared" si="2"/>
        <v>0.99886132564789176</v>
      </c>
      <c r="L60" s="12">
        <f t="shared" si="3"/>
        <v>2620.3011381929059</v>
      </c>
      <c r="M60" s="26">
        <f t="shared" si="4"/>
        <v>0.77195338832692439</v>
      </c>
      <c r="O60" s="5"/>
    </row>
    <row r="61" spans="1:15" x14ac:dyDescent="0.3">
      <c r="A61" s="10">
        <v>1806</v>
      </c>
      <c r="B61" s="11" t="s">
        <v>63</v>
      </c>
      <c r="C61" s="12">
        <v>636509.66299999994</v>
      </c>
      <c r="D61" s="12">
        <v>40437.3540975</v>
      </c>
      <c r="E61" s="12">
        <f t="shared" si="0"/>
        <v>596072.30890249996</v>
      </c>
      <c r="F61" s="12">
        <v>21410.312000000002</v>
      </c>
      <c r="G61" s="12">
        <v>27423.127</v>
      </c>
      <c r="H61" s="13">
        <v>722327.62208211469</v>
      </c>
      <c r="I61" s="12">
        <v>21530</v>
      </c>
      <c r="J61" s="12">
        <f t="shared" si="1"/>
        <v>27685.662280654895</v>
      </c>
      <c r="K61" s="26">
        <f t="shared" si="2"/>
        <v>0.93254367805842542</v>
      </c>
      <c r="L61" s="12">
        <f t="shared" si="3"/>
        <v>1273.7169995355318</v>
      </c>
      <c r="M61" s="26">
        <f t="shared" si="4"/>
        <v>0.37524318836084514</v>
      </c>
      <c r="O61" s="5"/>
    </row>
    <row r="62" spans="1:15" x14ac:dyDescent="0.3">
      <c r="A62" s="10">
        <v>1811</v>
      </c>
      <c r="B62" s="11" t="s">
        <v>64</v>
      </c>
      <c r="C62" s="12">
        <v>33162.207000000002</v>
      </c>
      <c r="D62" s="12">
        <v>2541.7111529999993</v>
      </c>
      <c r="E62" s="12">
        <f t="shared" si="0"/>
        <v>30620.495847000002</v>
      </c>
      <c r="F62" s="12">
        <v>6382.7830000000004</v>
      </c>
      <c r="G62" s="12">
        <v>4496.0010000000002</v>
      </c>
      <c r="H62" s="13">
        <v>44704.659732338208</v>
      </c>
      <c r="I62" s="12">
        <v>1406</v>
      </c>
      <c r="J62" s="12">
        <f t="shared" si="1"/>
        <v>21778.446548364154</v>
      </c>
      <c r="K62" s="26">
        <f t="shared" si="2"/>
        <v>0.73356932699425814</v>
      </c>
      <c r="L62" s="12">
        <f t="shared" si="3"/>
        <v>3197.7247510668562</v>
      </c>
      <c r="M62" s="26">
        <f t="shared" si="4"/>
        <v>0.94206517737321249</v>
      </c>
      <c r="O62" s="5"/>
    </row>
    <row r="63" spans="1:15" x14ac:dyDescent="0.3">
      <c r="A63" s="10">
        <v>1812</v>
      </c>
      <c r="B63" s="11" t="s">
        <v>65</v>
      </c>
      <c r="C63" s="12">
        <v>51270.584000000003</v>
      </c>
      <c r="D63" s="12">
        <v>2329.4586525</v>
      </c>
      <c r="E63" s="12">
        <f t="shared" si="0"/>
        <v>48941.125347500005</v>
      </c>
      <c r="F63" s="12">
        <v>0</v>
      </c>
      <c r="G63" s="12">
        <v>2307.6350000000002</v>
      </c>
      <c r="H63" s="13">
        <v>57591.554561791556</v>
      </c>
      <c r="I63" s="12">
        <v>1981</v>
      </c>
      <c r="J63" s="12">
        <f t="shared" si="1"/>
        <v>24705.262669106512</v>
      </c>
      <c r="K63" s="26">
        <f t="shared" si="2"/>
        <v>0.8321540688931327</v>
      </c>
      <c r="L63" s="12">
        <f t="shared" si="3"/>
        <v>1164.8838970217062</v>
      </c>
      <c r="M63" s="26">
        <f t="shared" si="4"/>
        <v>0.34318042999192738</v>
      </c>
      <c r="O63" s="5"/>
    </row>
    <row r="64" spans="1:15" x14ac:dyDescent="0.3">
      <c r="A64" s="10">
        <v>1813</v>
      </c>
      <c r="B64" s="11" t="s">
        <v>66</v>
      </c>
      <c r="C64" s="12">
        <v>212186.299</v>
      </c>
      <c r="D64" s="12">
        <v>9895.2761804999991</v>
      </c>
      <c r="E64" s="12">
        <f t="shared" si="0"/>
        <v>202291.02281950001</v>
      </c>
      <c r="F64" s="12">
        <v>252.89</v>
      </c>
      <c r="G64" s="12">
        <v>24472.966</v>
      </c>
      <c r="H64" s="13">
        <v>249500.22300668267</v>
      </c>
      <c r="I64" s="12">
        <v>7777</v>
      </c>
      <c r="J64" s="12">
        <f t="shared" si="1"/>
        <v>26011.44693577215</v>
      </c>
      <c r="K64" s="26">
        <f t="shared" si="2"/>
        <v>0.87615062811973066</v>
      </c>
      <c r="L64" s="12">
        <f t="shared" si="3"/>
        <v>3146.8388838883889</v>
      </c>
      <c r="M64" s="26">
        <f t="shared" si="4"/>
        <v>0.92707395479432142</v>
      </c>
      <c r="O64" s="5"/>
    </row>
    <row r="65" spans="1:15" x14ac:dyDescent="0.3">
      <c r="A65" s="10">
        <v>1815</v>
      </c>
      <c r="B65" s="11" t="s">
        <v>67</v>
      </c>
      <c r="C65" s="12">
        <v>29555.899000000001</v>
      </c>
      <c r="D65" s="12">
        <v>807.86242049999987</v>
      </c>
      <c r="E65" s="12">
        <f t="shared" si="0"/>
        <v>28748.0365795</v>
      </c>
      <c r="F65" s="12">
        <v>0</v>
      </c>
      <c r="G65" s="12">
        <v>1721.664</v>
      </c>
      <c r="H65" s="13">
        <v>34103.920864919826</v>
      </c>
      <c r="I65" s="12">
        <v>1175</v>
      </c>
      <c r="J65" s="12">
        <f t="shared" si="1"/>
        <v>24466.414110212765</v>
      </c>
      <c r="K65" s="26">
        <f t="shared" si="2"/>
        <v>0.82410886804686778</v>
      </c>
      <c r="L65" s="12">
        <f t="shared" si="3"/>
        <v>1465.2459574468085</v>
      </c>
      <c r="M65" s="26">
        <f t="shared" si="4"/>
        <v>0.43166854568611074</v>
      </c>
      <c r="O65" s="5"/>
    </row>
    <row r="66" spans="1:15" x14ac:dyDescent="0.3">
      <c r="A66" s="10">
        <v>1816</v>
      </c>
      <c r="B66" s="11" t="s">
        <v>68</v>
      </c>
      <c r="C66" s="12">
        <v>12073.33</v>
      </c>
      <c r="D66" s="12">
        <v>-694.99310549999996</v>
      </c>
      <c r="E66" s="12">
        <f t="shared" si="0"/>
        <v>12768.3231055</v>
      </c>
      <c r="F66" s="12">
        <v>0</v>
      </c>
      <c r="G66" s="12">
        <v>622.029</v>
      </c>
      <c r="H66" s="13">
        <v>15040.136470983338</v>
      </c>
      <c r="I66" s="12">
        <v>462</v>
      </c>
      <c r="J66" s="12">
        <f t="shared" si="1"/>
        <v>27637.062998917747</v>
      </c>
      <c r="K66" s="26">
        <f t="shared" si="2"/>
        <v>0.93090669525907133</v>
      </c>
      <c r="L66" s="12">
        <f t="shared" si="3"/>
        <v>1346.3831168831168</v>
      </c>
      <c r="M66" s="26">
        <f t="shared" si="4"/>
        <v>0.39665097797914678</v>
      </c>
      <c r="O66" s="5"/>
    </row>
    <row r="67" spans="1:15" x14ac:dyDescent="0.3">
      <c r="A67" s="10">
        <v>1818</v>
      </c>
      <c r="B67" s="11" t="s">
        <v>41</v>
      </c>
      <c r="C67" s="12">
        <v>60468.557000000001</v>
      </c>
      <c r="D67" s="12">
        <v>5725.0343804999993</v>
      </c>
      <c r="E67" s="12">
        <f t="shared" si="0"/>
        <v>54743.5226195</v>
      </c>
      <c r="F67" s="12">
        <v>0</v>
      </c>
      <c r="G67" s="12">
        <v>0</v>
      </c>
      <c r="H67" s="13">
        <v>62483.616723512408</v>
      </c>
      <c r="I67" s="12">
        <v>1825</v>
      </c>
      <c r="J67" s="12">
        <f t="shared" si="1"/>
        <v>29996.450750410957</v>
      </c>
      <c r="K67" s="26">
        <f t="shared" si="2"/>
        <v>1.0103785933642819</v>
      </c>
      <c r="L67" s="12">
        <f t="shared" si="3"/>
        <v>0</v>
      </c>
      <c r="M67" s="26">
        <f t="shared" si="4"/>
        <v>0</v>
      </c>
      <c r="O67" s="5"/>
    </row>
    <row r="68" spans="1:15" x14ac:dyDescent="0.3">
      <c r="A68" s="10">
        <v>1820</v>
      </c>
      <c r="B68" s="11" t="s">
        <v>69</v>
      </c>
      <c r="C68" s="12">
        <v>202794.08900000001</v>
      </c>
      <c r="D68" s="12">
        <v>8669.1200369999988</v>
      </c>
      <c r="E68" s="12">
        <f t="shared" si="0"/>
        <v>194124.96896300002</v>
      </c>
      <c r="F68" s="12">
        <v>0</v>
      </c>
      <c r="G68" s="12">
        <v>10422.929</v>
      </c>
      <c r="H68" s="13">
        <v>229389.16685239854</v>
      </c>
      <c r="I68" s="12">
        <v>7333</v>
      </c>
      <c r="J68" s="12">
        <f t="shared" si="1"/>
        <v>26472.789985408432</v>
      </c>
      <c r="K68" s="26">
        <f t="shared" si="2"/>
        <v>0.89169017129530148</v>
      </c>
      <c r="L68" s="12">
        <f t="shared" si="3"/>
        <v>1421.3731078685396</v>
      </c>
      <c r="M68" s="26">
        <f t="shared" si="4"/>
        <v>0.4187433920105072</v>
      </c>
      <c r="O68" s="5"/>
    </row>
    <row r="69" spans="1:15" x14ac:dyDescent="0.3">
      <c r="A69" s="10">
        <v>1822</v>
      </c>
      <c r="B69" s="11" t="s">
        <v>70</v>
      </c>
      <c r="C69" s="12">
        <v>55572.364000000001</v>
      </c>
      <c r="D69" s="12">
        <v>3804.2566649999994</v>
      </c>
      <c r="E69" s="12">
        <f t="shared" si="0"/>
        <v>51768.107335000001</v>
      </c>
      <c r="F69" s="12">
        <v>0</v>
      </c>
      <c r="G69" s="12">
        <v>2843.241</v>
      </c>
      <c r="H69" s="13">
        <v>61219.943252704463</v>
      </c>
      <c r="I69" s="12">
        <v>2257</v>
      </c>
      <c r="J69" s="12">
        <f t="shared" si="1"/>
        <v>22936.689116083297</v>
      </c>
      <c r="K69" s="26">
        <f t="shared" si="2"/>
        <v>0.7725827258154726</v>
      </c>
      <c r="L69" s="12">
        <f t="shared" si="3"/>
        <v>1259.7434647762516</v>
      </c>
      <c r="M69" s="26">
        <f t="shared" si="4"/>
        <v>0.37112651743813979</v>
      </c>
      <c r="O69" s="5"/>
    </row>
    <row r="70" spans="1:15" x14ac:dyDescent="0.3">
      <c r="A70" s="10">
        <v>1824</v>
      </c>
      <c r="B70" s="11" t="s">
        <v>71</v>
      </c>
      <c r="C70" s="12">
        <v>362912.43800000002</v>
      </c>
      <c r="D70" s="12">
        <v>15765.132961499998</v>
      </c>
      <c r="E70" s="12">
        <f t="shared" si="0"/>
        <v>347147.30503850005</v>
      </c>
      <c r="F70" s="12">
        <v>3559.6219999999998</v>
      </c>
      <c r="G70" s="12">
        <v>21952.946</v>
      </c>
      <c r="H70" s="13">
        <v>416254.20704877219</v>
      </c>
      <c r="I70" s="12">
        <v>13233</v>
      </c>
      <c r="J70" s="12">
        <f t="shared" si="1"/>
        <v>26233.454623932597</v>
      </c>
      <c r="K70" s="26">
        <f t="shared" si="2"/>
        <v>0.88362857334551825</v>
      </c>
      <c r="L70" s="12">
        <f t="shared" si="3"/>
        <v>1658.9545832388726</v>
      </c>
      <c r="M70" s="26">
        <f t="shared" si="4"/>
        <v>0.48873604371096085</v>
      </c>
      <c r="O70" s="5"/>
    </row>
    <row r="71" spans="1:15" x14ac:dyDescent="0.3">
      <c r="A71" s="10">
        <v>1825</v>
      </c>
      <c r="B71" s="11" t="s">
        <v>72</v>
      </c>
      <c r="C71" s="12">
        <v>34744.623</v>
      </c>
      <c r="D71" s="12">
        <v>1315.8093779999997</v>
      </c>
      <c r="E71" s="12">
        <f t="shared" si="0"/>
        <v>33428.813622000001</v>
      </c>
      <c r="F71" s="12">
        <v>2587.42</v>
      </c>
      <c r="G71" s="12">
        <v>2222.0039999999999</v>
      </c>
      <c r="H71" s="13">
        <v>42409.180059302766</v>
      </c>
      <c r="I71" s="12">
        <v>1461</v>
      </c>
      <c r="J71" s="12">
        <f t="shared" si="1"/>
        <v>22880.775921971253</v>
      </c>
      <c r="K71" s="26">
        <f t="shared" si="2"/>
        <v>0.77069938652018422</v>
      </c>
      <c r="L71" s="12">
        <f t="shared" si="3"/>
        <v>1520.8788501026695</v>
      </c>
      <c r="M71" s="26">
        <f t="shared" si="4"/>
        <v>0.44805826492950185</v>
      </c>
      <c r="O71" s="5"/>
    </row>
    <row r="72" spans="1:15" x14ac:dyDescent="0.3">
      <c r="A72" s="10">
        <v>1826</v>
      </c>
      <c r="B72" s="11" t="s">
        <v>73</v>
      </c>
      <c r="C72" s="12">
        <v>28688.123</v>
      </c>
      <c r="D72" s="12">
        <v>976.69718549999993</v>
      </c>
      <c r="E72" s="12">
        <f t="shared" si="0"/>
        <v>27711.425814499999</v>
      </c>
      <c r="F72" s="12">
        <v>2833.402</v>
      </c>
      <c r="G72" s="12">
        <v>1485.2560000000001</v>
      </c>
      <c r="H72" s="13">
        <v>35576.84145653544</v>
      </c>
      <c r="I72" s="12">
        <v>1273</v>
      </c>
      <c r="J72" s="12">
        <f t="shared" si="1"/>
        <v>21768.598440298509</v>
      </c>
      <c r="K72" s="26">
        <f t="shared" si="2"/>
        <v>0.7332376104969478</v>
      </c>
      <c r="L72" s="12">
        <f t="shared" si="3"/>
        <v>1166.7368421052631</v>
      </c>
      <c r="M72" s="26">
        <f t="shared" si="4"/>
        <v>0.34372631657526181</v>
      </c>
      <c r="O72" s="5"/>
    </row>
    <row r="73" spans="1:15" x14ac:dyDescent="0.3">
      <c r="A73" s="10">
        <v>1827</v>
      </c>
      <c r="B73" s="11" t="s">
        <v>74</v>
      </c>
      <c r="C73" s="12">
        <v>40118.868000000002</v>
      </c>
      <c r="D73" s="12">
        <v>5606.3079104999997</v>
      </c>
      <c r="E73" s="12">
        <f t="shared" si="0"/>
        <v>34512.560089500003</v>
      </c>
      <c r="F73" s="12">
        <v>0</v>
      </c>
      <c r="G73" s="12">
        <v>8038.9949999999999</v>
      </c>
      <c r="H73" s="13">
        <v>45421.47885746762</v>
      </c>
      <c r="I73" s="12">
        <v>1369</v>
      </c>
      <c r="J73" s="12">
        <f t="shared" si="1"/>
        <v>25210.051197589484</v>
      </c>
      <c r="K73" s="26">
        <f t="shared" si="2"/>
        <v>0.84915699792626387</v>
      </c>
      <c r="L73" s="12">
        <f t="shared" si="3"/>
        <v>5872.1658144631119</v>
      </c>
      <c r="M73" s="26">
        <f t="shared" si="4"/>
        <v>1.7299684495113217</v>
      </c>
      <c r="O73" s="5"/>
    </row>
    <row r="74" spans="1:15" x14ac:dyDescent="0.3">
      <c r="A74" s="10">
        <v>1828</v>
      </c>
      <c r="B74" s="11" t="s">
        <v>75</v>
      </c>
      <c r="C74" s="12">
        <v>44544.296999999999</v>
      </c>
      <c r="D74" s="12">
        <v>2935.0183994999998</v>
      </c>
      <c r="E74" s="12">
        <f t="shared" si="0"/>
        <v>41609.278600500002</v>
      </c>
      <c r="F74" s="12">
        <v>0</v>
      </c>
      <c r="G74" s="12">
        <v>3332.009</v>
      </c>
      <c r="H74" s="13">
        <v>49991.350899760429</v>
      </c>
      <c r="I74" s="12">
        <v>1698</v>
      </c>
      <c r="J74" s="12">
        <f t="shared" si="1"/>
        <v>24504.875500883394</v>
      </c>
      <c r="K74" s="26">
        <f t="shared" si="2"/>
        <v>0.82540437350942963</v>
      </c>
      <c r="L74" s="12">
        <f t="shared" si="3"/>
        <v>1962.3138987043581</v>
      </c>
      <c r="M74" s="26">
        <f t="shared" si="4"/>
        <v>0.57810716523618366</v>
      </c>
      <c r="O74" s="5"/>
    </row>
    <row r="75" spans="1:15" x14ac:dyDescent="0.3">
      <c r="A75" s="10">
        <v>1832</v>
      </c>
      <c r="B75" s="11" t="s">
        <v>76</v>
      </c>
      <c r="C75" s="12">
        <v>106674.18700000001</v>
      </c>
      <c r="D75" s="12">
        <v>2700.0794699999997</v>
      </c>
      <c r="E75" s="12">
        <f t="shared" ref="E75:E138" si="5">+C75-D75</f>
        <v>103974.10753000001</v>
      </c>
      <c r="F75" s="12">
        <v>34015.542000000001</v>
      </c>
      <c r="G75" s="12">
        <v>3686.2779999999998</v>
      </c>
      <c r="H75" s="13">
        <v>155455.08129650459</v>
      </c>
      <c r="I75" s="12">
        <v>4420</v>
      </c>
      <c r="J75" s="12">
        <f t="shared" ref="J75:J138" si="6">+E75*1000/I75</f>
        <v>23523.553739819006</v>
      </c>
      <c r="K75" s="26">
        <f t="shared" ref="K75:K138" si="7">+J75/$J$367</f>
        <v>0.79235024624510952</v>
      </c>
      <c r="L75" s="12">
        <f t="shared" ref="L75:L138" si="8">+G75*1000/I75</f>
        <v>833.99954751131224</v>
      </c>
      <c r="M75" s="26">
        <f t="shared" ref="M75:M138" si="9">+L75/$L$367</f>
        <v>0.24570030031299489</v>
      </c>
      <c r="O75" s="5"/>
    </row>
    <row r="76" spans="1:15" x14ac:dyDescent="0.3">
      <c r="A76" s="10">
        <v>1833</v>
      </c>
      <c r="B76" s="11" t="s">
        <v>77</v>
      </c>
      <c r="C76" s="12">
        <v>742572.30799999996</v>
      </c>
      <c r="D76" s="12">
        <v>36146.606780999995</v>
      </c>
      <c r="E76" s="12">
        <f t="shared" si="5"/>
        <v>706425.70121899992</v>
      </c>
      <c r="F76" s="12">
        <v>28749.478999999999</v>
      </c>
      <c r="G76" s="12">
        <v>34398.002999999997</v>
      </c>
      <c r="H76" s="13">
        <v>860854.01795512636</v>
      </c>
      <c r="I76" s="12">
        <v>26092</v>
      </c>
      <c r="J76" s="12">
        <f t="shared" si="6"/>
        <v>27074.417492679742</v>
      </c>
      <c r="K76" s="26">
        <f t="shared" si="7"/>
        <v>0.91195495393855197</v>
      </c>
      <c r="L76" s="12">
        <f t="shared" si="8"/>
        <v>1318.3352368542082</v>
      </c>
      <c r="M76" s="26">
        <f t="shared" si="9"/>
        <v>0.38838793686982026</v>
      </c>
      <c r="O76" s="5"/>
    </row>
    <row r="77" spans="1:15" x14ac:dyDescent="0.3">
      <c r="A77" s="10">
        <v>1834</v>
      </c>
      <c r="B77" s="11" t="s">
        <v>78</v>
      </c>
      <c r="C77" s="12">
        <v>69924.025999999998</v>
      </c>
      <c r="D77" s="12">
        <v>18050.951922</v>
      </c>
      <c r="E77" s="12">
        <f t="shared" si="5"/>
        <v>51873.074077999998</v>
      </c>
      <c r="F77" s="12">
        <v>0</v>
      </c>
      <c r="G77" s="12">
        <v>16136.861000000001</v>
      </c>
      <c r="H77" s="13">
        <v>71309.966066021749</v>
      </c>
      <c r="I77" s="12">
        <v>1869</v>
      </c>
      <c r="J77" s="12">
        <f t="shared" si="6"/>
        <v>27754.453760299621</v>
      </c>
      <c r="K77" s="26">
        <f t="shared" si="7"/>
        <v>0.93486080014120831</v>
      </c>
      <c r="L77" s="12">
        <f t="shared" si="8"/>
        <v>8633.9545211342956</v>
      </c>
      <c r="M77" s="26">
        <f t="shared" si="9"/>
        <v>2.5436047598127294</v>
      </c>
      <c r="O77" s="5"/>
    </row>
    <row r="78" spans="1:15" x14ac:dyDescent="0.3">
      <c r="A78" s="10">
        <v>1835</v>
      </c>
      <c r="B78" s="11" t="s">
        <v>79</v>
      </c>
      <c r="C78" s="12">
        <v>13743.531999999999</v>
      </c>
      <c r="D78" s="12">
        <v>2030.7529454999997</v>
      </c>
      <c r="E78" s="12">
        <f t="shared" si="5"/>
        <v>11712.779054499999</v>
      </c>
      <c r="F78" s="12">
        <v>0</v>
      </c>
      <c r="G78" s="12">
        <v>1137.9949999999999</v>
      </c>
      <c r="H78" s="13">
        <v>14222.325331303397</v>
      </c>
      <c r="I78" s="12">
        <v>450</v>
      </c>
      <c r="J78" s="12">
        <f t="shared" si="6"/>
        <v>26028.397898888885</v>
      </c>
      <c r="K78" s="26">
        <f t="shared" si="7"/>
        <v>0.87672159201184452</v>
      </c>
      <c r="L78" s="12">
        <f t="shared" si="8"/>
        <v>2528.8777777777777</v>
      </c>
      <c r="M78" s="26">
        <f t="shared" si="9"/>
        <v>0.74501962418202783</v>
      </c>
      <c r="O78" s="5"/>
    </row>
    <row r="79" spans="1:15" x14ac:dyDescent="0.3">
      <c r="A79" s="10">
        <v>1836</v>
      </c>
      <c r="B79" s="11" t="s">
        <v>80</v>
      </c>
      <c r="C79" s="12">
        <v>30409.048999999999</v>
      </c>
      <c r="D79" s="12">
        <v>1092.1432544999998</v>
      </c>
      <c r="E79" s="12">
        <f t="shared" si="5"/>
        <v>29316.9057455</v>
      </c>
      <c r="F79" s="12">
        <v>998.51400000000001</v>
      </c>
      <c r="G79" s="12">
        <v>1862.7</v>
      </c>
      <c r="H79" s="13">
        <v>35857.51248046894</v>
      </c>
      <c r="I79" s="12">
        <v>1153</v>
      </c>
      <c r="J79" s="12">
        <f t="shared" si="6"/>
        <v>25426.631175628794</v>
      </c>
      <c r="K79" s="26">
        <f t="shared" si="7"/>
        <v>0.85645212011865279</v>
      </c>
      <c r="L79" s="12">
        <f t="shared" si="8"/>
        <v>1615.5247181266261</v>
      </c>
      <c r="M79" s="26">
        <f t="shared" si="9"/>
        <v>0.47594139540152985</v>
      </c>
      <c r="O79" s="5"/>
    </row>
    <row r="80" spans="1:15" x14ac:dyDescent="0.3">
      <c r="A80" s="10">
        <v>1837</v>
      </c>
      <c r="B80" s="11" t="s">
        <v>81</v>
      </c>
      <c r="C80" s="12">
        <v>177614.29800000001</v>
      </c>
      <c r="D80" s="12">
        <v>4756.1069864999999</v>
      </c>
      <c r="E80" s="12">
        <f t="shared" si="5"/>
        <v>172858.19101350001</v>
      </c>
      <c r="F80" s="12">
        <v>20084.349999999999</v>
      </c>
      <c r="G80" s="12">
        <v>8080.21</v>
      </c>
      <c r="H80" s="13">
        <v>223442.82587602487</v>
      </c>
      <c r="I80" s="12">
        <v>6214</v>
      </c>
      <c r="J80" s="12">
        <f t="shared" si="6"/>
        <v>27817.539590199551</v>
      </c>
      <c r="K80" s="26">
        <f t="shared" si="7"/>
        <v>0.93698573727480017</v>
      </c>
      <c r="L80" s="12">
        <f t="shared" si="8"/>
        <v>1300.323463147731</v>
      </c>
      <c r="M80" s="26">
        <f t="shared" si="9"/>
        <v>0.38308158122243768</v>
      </c>
      <c r="O80" s="5"/>
    </row>
    <row r="81" spans="1:15" x14ac:dyDescent="0.3">
      <c r="A81" s="10">
        <v>1838</v>
      </c>
      <c r="B81" s="11" t="s">
        <v>82</v>
      </c>
      <c r="C81" s="12">
        <v>51679.921999999999</v>
      </c>
      <c r="D81" s="12">
        <v>1247.8568534999997</v>
      </c>
      <c r="E81" s="12">
        <f t="shared" si="5"/>
        <v>50432.065146499997</v>
      </c>
      <c r="F81" s="12">
        <v>3661.8780000000002</v>
      </c>
      <c r="G81" s="12">
        <v>3187.6080000000002</v>
      </c>
      <c r="H81" s="13">
        <v>63615.153568123555</v>
      </c>
      <c r="I81" s="12">
        <v>1894</v>
      </c>
      <c r="J81" s="12">
        <f t="shared" si="6"/>
        <v>26627.278324445619</v>
      </c>
      <c r="K81" s="26">
        <f t="shared" si="7"/>
        <v>0.89689384395598915</v>
      </c>
      <c r="L81" s="12">
        <f t="shared" si="8"/>
        <v>1683.0031678986272</v>
      </c>
      <c r="M81" s="26">
        <f t="shared" si="9"/>
        <v>0.49582087306205114</v>
      </c>
      <c r="O81" s="5"/>
    </row>
    <row r="82" spans="1:15" x14ac:dyDescent="0.3">
      <c r="A82" s="10">
        <v>1839</v>
      </c>
      <c r="B82" s="11" t="s">
        <v>83</v>
      </c>
      <c r="C82" s="12">
        <v>21546.014999999999</v>
      </c>
      <c r="D82" s="12">
        <v>265.67196599999994</v>
      </c>
      <c r="E82" s="12">
        <f t="shared" si="5"/>
        <v>21280.343033999998</v>
      </c>
      <c r="F82" s="12">
        <v>7042.9369999999999</v>
      </c>
      <c r="G82" s="12">
        <v>1188.1980000000001</v>
      </c>
      <c r="H82" s="13">
        <v>32223.220255235596</v>
      </c>
      <c r="I82" s="12">
        <v>1012</v>
      </c>
      <c r="J82" s="12">
        <f t="shared" si="6"/>
        <v>21028.006950592884</v>
      </c>
      <c r="K82" s="26">
        <f t="shared" si="7"/>
        <v>0.70829206631065522</v>
      </c>
      <c r="L82" s="12">
        <f t="shared" si="8"/>
        <v>1174.108695652174</v>
      </c>
      <c r="M82" s="26">
        <f t="shared" si="9"/>
        <v>0.34589810028395124</v>
      </c>
      <c r="O82" s="5"/>
    </row>
    <row r="83" spans="1:15" x14ac:dyDescent="0.3">
      <c r="A83" s="10">
        <v>1840</v>
      </c>
      <c r="B83" s="11" t="s">
        <v>84</v>
      </c>
      <c r="C83" s="12">
        <v>120558.36500000001</v>
      </c>
      <c r="D83" s="12">
        <v>3776.0564729999992</v>
      </c>
      <c r="E83" s="12">
        <f t="shared" si="5"/>
        <v>116782.308527</v>
      </c>
      <c r="F83" s="12">
        <v>653.78499999999997</v>
      </c>
      <c r="G83" s="12">
        <v>6859.08</v>
      </c>
      <c r="H83" s="13">
        <v>139092.05667664245</v>
      </c>
      <c r="I83" s="12">
        <v>4617</v>
      </c>
      <c r="J83" s="12">
        <f t="shared" si="6"/>
        <v>25293.980620965995</v>
      </c>
      <c r="K83" s="26">
        <f t="shared" si="7"/>
        <v>0.85198401547706104</v>
      </c>
      <c r="L83" s="12">
        <f t="shared" si="8"/>
        <v>1485.6140350877192</v>
      </c>
      <c r="M83" s="26">
        <f t="shared" si="9"/>
        <v>0.4376690798687774</v>
      </c>
      <c r="O83" s="5"/>
    </row>
    <row r="84" spans="1:15" x14ac:dyDescent="0.3">
      <c r="A84" s="10">
        <v>1841</v>
      </c>
      <c r="B84" s="11" t="s">
        <v>85</v>
      </c>
      <c r="C84" s="12">
        <v>267475.27100000001</v>
      </c>
      <c r="D84" s="12">
        <v>16980.675160499999</v>
      </c>
      <c r="E84" s="12">
        <f t="shared" si="5"/>
        <v>250494.59583950002</v>
      </c>
      <c r="F84" s="12">
        <v>12684.529</v>
      </c>
      <c r="G84" s="12">
        <v>12846.14</v>
      </c>
      <c r="H84" s="13">
        <v>308230.73721442639</v>
      </c>
      <c r="I84" s="12">
        <v>9603</v>
      </c>
      <c r="J84" s="12">
        <f t="shared" si="6"/>
        <v>26085.035493023013</v>
      </c>
      <c r="K84" s="26">
        <f t="shared" si="7"/>
        <v>0.87862933146972</v>
      </c>
      <c r="L84" s="12">
        <f t="shared" si="8"/>
        <v>1337.7215453504114</v>
      </c>
      <c r="M84" s="26">
        <f t="shared" si="9"/>
        <v>0.39409923711415623</v>
      </c>
      <c r="O84" s="5"/>
    </row>
    <row r="85" spans="1:15" x14ac:dyDescent="0.3">
      <c r="A85" s="10">
        <v>1845</v>
      </c>
      <c r="B85" s="11" t="s">
        <v>86</v>
      </c>
      <c r="C85" s="12">
        <v>48101.724000000002</v>
      </c>
      <c r="D85" s="12">
        <v>1023.3186719999999</v>
      </c>
      <c r="E85" s="12">
        <f t="shared" si="5"/>
        <v>47078.405328000001</v>
      </c>
      <c r="F85" s="12">
        <v>15241.434999999999</v>
      </c>
      <c r="G85" s="12">
        <v>1894.6389999999999</v>
      </c>
      <c r="H85" s="13">
        <v>70397.155708181002</v>
      </c>
      <c r="I85" s="12">
        <v>1869</v>
      </c>
      <c r="J85" s="12">
        <f t="shared" si="6"/>
        <v>25189.087922953451</v>
      </c>
      <c r="K85" s="26">
        <f t="shared" si="7"/>
        <v>0.84845088625607656</v>
      </c>
      <c r="L85" s="12">
        <f t="shared" si="8"/>
        <v>1013.7180310326378</v>
      </c>
      <c r="M85" s="26">
        <f t="shared" si="9"/>
        <v>0.29864623476194224</v>
      </c>
      <c r="O85" s="5"/>
    </row>
    <row r="86" spans="1:15" x14ac:dyDescent="0.3">
      <c r="A86" s="10">
        <v>1848</v>
      </c>
      <c r="B86" s="11" t="s">
        <v>87</v>
      </c>
      <c r="C86" s="12">
        <v>76590.224000000002</v>
      </c>
      <c r="D86" s="12">
        <v>5774.1594749999995</v>
      </c>
      <c r="E86" s="12">
        <f t="shared" si="5"/>
        <v>70816.064525000009</v>
      </c>
      <c r="F86" s="12">
        <v>0</v>
      </c>
      <c r="G86" s="12">
        <v>5532.2020000000002</v>
      </c>
      <c r="H86" s="13">
        <v>84977.779653926395</v>
      </c>
      <c r="I86" s="12">
        <v>2591</v>
      </c>
      <c r="J86" s="12">
        <f t="shared" si="6"/>
        <v>27331.557130451565</v>
      </c>
      <c r="K86" s="26">
        <f t="shared" si="7"/>
        <v>0.92061625815990344</v>
      </c>
      <c r="L86" s="12">
        <f t="shared" si="8"/>
        <v>2135.1609417213431</v>
      </c>
      <c r="M86" s="26">
        <f t="shared" si="9"/>
        <v>0.62902874007901688</v>
      </c>
      <c r="O86" s="5"/>
    </row>
    <row r="87" spans="1:15" x14ac:dyDescent="0.3">
      <c r="A87" s="10">
        <v>1851</v>
      </c>
      <c r="B87" s="11" t="s">
        <v>88</v>
      </c>
      <c r="C87" s="12">
        <v>52916.438999999998</v>
      </c>
      <c r="D87" s="12">
        <v>3553.7963294999995</v>
      </c>
      <c r="E87" s="12">
        <f t="shared" si="5"/>
        <v>49362.642670499998</v>
      </c>
      <c r="F87" s="12">
        <v>0</v>
      </c>
      <c r="G87" s="12">
        <v>3658.424</v>
      </c>
      <c r="H87" s="13">
        <v>59085.761256398204</v>
      </c>
      <c r="I87" s="12">
        <v>1976</v>
      </c>
      <c r="J87" s="12">
        <f t="shared" si="6"/>
        <v>24981.094468876516</v>
      </c>
      <c r="K87" s="26">
        <f t="shared" si="7"/>
        <v>0.84144498628118192</v>
      </c>
      <c r="L87" s="12">
        <f t="shared" si="8"/>
        <v>1851.4291497975707</v>
      </c>
      <c r="M87" s="26">
        <f t="shared" si="9"/>
        <v>0.54543998191716736</v>
      </c>
      <c r="O87" s="5"/>
    </row>
    <row r="88" spans="1:15" x14ac:dyDescent="0.3">
      <c r="A88" s="10">
        <v>1853</v>
      </c>
      <c r="B88" s="11" t="s">
        <v>89</v>
      </c>
      <c r="C88" s="12">
        <v>42332.500999999997</v>
      </c>
      <c r="D88" s="12">
        <v>347.03386049999995</v>
      </c>
      <c r="E88" s="12">
        <f t="shared" si="5"/>
        <v>41985.467139499997</v>
      </c>
      <c r="F88" s="12">
        <v>792.09900000000005</v>
      </c>
      <c r="G88" s="12">
        <v>1390.854</v>
      </c>
      <c r="H88" s="13">
        <v>49756.960850238225</v>
      </c>
      <c r="I88" s="12">
        <v>1334</v>
      </c>
      <c r="J88" s="12">
        <f t="shared" si="6"/>
        <v>31473.363672788604</v>
      </c>
      <c r="K88" s="26">
        <f t="shared" si="7"/>
        <v>1.0601258522466686</v>
      </c>
      <c r="L88" s="12">
        <f t="shared" si="8"/>
        <v>1042.6191904047976</v>
      </c>
      <c r="M88" s="26">
        <f t="shared" si="9"/>
        <v>0.30716065609265297</v>
      </c>
      <c r="O88" s="5"/>
    </row>
    <row r="89" spans="1:15" x14ac:dyDescent="0.3">
      <c r="A89" s="10">
        <v>1856</v>
      </c>
      <c r="B89" s="11" t="s">
        <v>90</v>
      </c>
      <c r="C89" s="12">
        <v>15758.084999999999</v>
      </c>
      <c r="D89" s="12">
        <v>2063.8127474999997</v>
      </c>
      <c r="E89" s="12">
        <f t="shared" si="5"/>
        <v>13694.272252499999</v>
      </c>
      <c r="F89" s="12">
        <v>0</v>
      </c>
      <c r="G89" s="12">
        <v>1772.691</v>
      </c>
      <c r="H89" s="13">
        <v>16960.000502302966</v>
      </c>
      <c r="I89" s="12">
        <v>469</v>
      </c>
      <c r="J89" s="12">
        <f t="shared" si="6"/>
        <v>29198.874738805967</v>
      </c>
      <c r="K89" s="26">
        <f t="shared" si="7"/>
        <v>0.98351362405802145</v>
      </c>
      <c r="L89" s="12">
        <f t="shared" si="8"/>
        <v>3779.7249466950962</v>
      </c>
      <c r="M89" s="26">
        <f t="shared" si="9"/>
        <v>1.1135252498334325</v>
      </c>
      <c r="O89" s="5"/>
    </row>
    <row r="90" spans="1:15" x14ac:dyDescent="0.3">
      <c r="A90" s="10">
        <v>1857</v>
      </c>
      <c r="B90" s="11" t="s">
        <v>91</v>
      </c>
      <c r="C90" s="12">
        <v>21761.626</v>
      </c>
      <c r="D90" s="12">
        <v>1886.5913774999997</v>
      </c>
      <c r="E90" s="12">
        <f t="shared" si="5"/>
        <v>19875.034622499999</v>
      </c>
      <c r="F90" s="12">
        <v>0</v>
      </c>
      <c r="G90" s="12">
        <v>3402.5219999999999</v>
      </c>
      <c r="H90" s="13">
        <v>25237.02366349853</v>
      </c>
      <c r="I90" s="12">
        <v>678</v>
      </c>
      <c r="J90" s="12">
        <f t="shared" si="6"/>
        <v>29314.210357669614</v>
      </c>
      <c r="K90" s="26">
        <f t="shared" si="7"/>
        <v>0.98739850501683468</v>
      </c>
      <c r="L90" s="12">
        <f t="shared" si="8"/>
        <v>5018.4690265486724</v>
      </c>
      <c r="M90" s="26">
        <f t="shared" si="9"/>
        <v>1.4784652469103974</v>
      </c>
      <c r="O90" s="5"/>
    </row>
    <row r="91" spans="1:15" x14ac:dyDescent="0.3">
      <c r="A91" s="10">
        <v>1859</v>
      </c>
      <c r="B91" s="11" t="s">
        <v>92</v>
      </c>
      <c r="C91" s="12">
        <v>37416.228000000003</v>
      </c>
      <c r="D91" s="12">
        <v>2208.470022</v>
      </c>
      <c r="E91" s="12">
        <f t="shared" si="5"/>
        <v>35207.757978000001</v>
      </c>
      <c r="F91" s="12">
        <v>0</v>
      </c>
      <c r="G91" s="12">
        <v>2750.0169999999998</v>
      </c>
      <c r="H91" s="13">
        <v>42248.236099997135</v>
      </c>
      <c r="I91" s="12">
        <v>1216</v>
      </c>
      <c r="J91" s="12">
        <f t="shared" si="6"/>
        <v>28953.748337171051</v>
      </c>
      <c r="K91" s="26">
        <f t="shared" si="7"/>
        <v>0.97525696493054315</v>
      </c>
      <c r="L91" s="12">
        <f t="shared" si="8"/>
        <v>2261.5271381578946</v>
      </c>
      <c r="M91" s="26">
        <f t="shared" si="9"/>
        <v>0.6662568327159023</v>
      </c>
      <c r="O91" s="5"/>
    </row>
    <row r="92" spans="1:15" x14ac:dyDescent="0.3">
      <c r="A92" s="10">
        <v>1860</v>
      </c>
      <c r="B92" s="11" t="s">
        <v>93</v>
      </c>
      <c r="C92" s="12">
        <v>325364.071</v>
      </c>
      <c r="D92" s="12">
        <v>30284.639803499998</v>
      </c>
      <c r="E92" s="12">
        <f t="shared" si="5"/>
        <v>295079.43119650002</v>
      </c>
      <c r="F92" s="12">
        <v>0</v>
      </c>
      <c r="G92" s="12">
        <v>26998.241999999998</v>
      </c>
      <c r="H92" s="13">
        <v>357048.89455948171</v>
      </c>
      <c r="I92" s="12">
        <v>11566</v>
      </c>
      <c r="J92" s="12">
        <f t="shared" si="6"/>
        <v>25512.660487333564</v>
      </c>
      <c r="K92" s="26">
        <f t="shared" si="7"/>
        <v>0.85934986877803954</v>
      </c>
      <c r="L92" s="12">
        <f t="shared" si="8"/>
        <v>2334.2765000864601</v>
      </c>
      <c r="M92" s="26">
        <f t="shared" si="9"/>
        <v>0.68768914659037095</v>
      </c>
      <c r="O92" s="5"/>
    </row>
    <row r="93" spans="1:15" x14ac:dyDescent="0.3">
      <c r="A93" s="10">
        <v>1865</v>
      </c>
      <c r="B93" s="11" t="s">
        <v>94</v>
      </c>
      <c r="C93" s="12">
        <v>289831.84000000003</v>
      </c>
      <c r="D93" s="12">
        <v>36702.830974499993</v>
      </c>
      <c r="E93" s="12">
        <f t="shared" si="5"/>
        <v>253129.00902550004</v>
      </c>
      <c r="F93" s="12">
        <v>0</v>
      </c>
      <c r="G93" s="12">
        <v>31909.527999999998</v>
      </c>
      <c r="H93" s="13">
        <v>312850.63762658637</v>
      </c>
      <c r="I93" s="12">
        <v>9724</v>
      </c>
      <c r="J93" s="12">
        <f t="shared" si="6"/>
        <v>26031.366621297824</v>
      </c>
      <c r="K93" s="26">
        <f t="shared" si="7"/>
        <v>0.87682158829462442</v>
      </c>
      <c r="L93" s="12">
        <f t="shared" si="8"/>
        <v>3281.5228301110656</v>
      </c>
      <c r="M93" s="26">
        <f t="shared" si="9"/>
        <v>0.96675249674677022</v>
      </c>
      <c r="O93" s="5"/>
    </row>
    <row r="94" spans="1:15" x14ac:dyDescent="0.3">
      <c r="A94" s="10">
        <v>1866</v>
      </c>
      <c r="B94" s="11" t="s">
        <v>95</v>
      </c>
      <c r="C94" s="12">
        <v>225779.89</v>
      </c>
      <c r="D94" s="12">
        <v>12592.025645999998</v>
      </c>
      <c r="E94" s="12">
        <f t="shared" si="5"/>
        <v>213187.86435400002</v>
      </c>
      <c r="F94" s="12">
        <v>0</v>
      </c>
      <c r="G94" s="12">
        <v>48727.599000000002</v>
      </c>
      <c r="H94" s="13">
        <v>279875.83529160265</v>
      </c>
      <c r="I94" s="12">
        <v>8107</v>
      </c>
      <c r="J94" s="12">
        <f t="shared" si="6"/>
        <v>26296.763828049836</v>
      </c>
      <c r="K94" s="26">
        <f t="shared" si="7"/>
        <v>0.88576103445350818</v>
      </c>
      <c r="L94" s="12">
        <f t="shared" si="8"/>
        <v>6010.5586530159126</v>
      </c>
      <c r="M94" s="26">
        <f t="shared" si="9"/>
        <v>1.7707396490821821</v>
      </c>
      <c r="O94" s="5"/>
    </row>
    <row r="95" spans="1:15" x14ac:dyDescent="0.3">
      <c r="A95" s="14">
        <v>1867</v>
      </c>
      <c r="B95" s="15" t="s">
        <v>96</v>
      </c>
      <c r="C95" s="12">
        <v>70760.316999999995</v>
      </c>
      <c r="D95" s="12">
        <v>10178.617066499999</v>
      </c>
      <c r="E95" s="12">
        <f t="shared" si="5"/>
        <v>60581.6999335</v>
      </c>
      <c r="F95" s="12">
        <v>0</v>
      </c>
      <c r="G95" s="16">
        <v>8947.6509999999998</v>
      </c>
      <c r="H95" s="13">
        <v>75857.982306875492</v>
      </c>
      <c r="I95" s="12">
        <v>2565</v>
      </c>
      <c r="J95" s="12">
        <f t="shared" si="6"/>
        <v>23618.596465302144</v>
      </c>
      <c r="K95" s="26">
        <f t="shared" si="7"/>
        <v>0.79555159616754467</v>
      </c>
      <c r="L95" s="12">
        <f t="shared" si="8"/>
        <v>3488.3629629629631</v>
      </c>
      <c r="M95" s="26">
        <f t="shared" si="9"/>
        <v>1.0276886002616246</v>
      </c>
      <c r="O95" s="5"/>
    </row>
    <row r="96" spans="1:15" x14ac:dyDescent="0.3">
      <c r="A96" s="10">
        <v>1868</v>
      </c>
      <c r="B96" s="11" t="s">
        <v>97</v>
      </c>
      <c r="C96" s="12">
        <v>132586.77900000001</v>
      </c>
      <c r="D96" s="12">
        <v>7775.8753199999992</v>
      </c>
      <c r="E96" s="12">
        <f t="shared" si="5"/>
        <v>124810.90368000002</v>
      </c>
      <c r="F96" s="12">
        <v>0</v>
      </c>
      <c r="G96" s="12">
        <v>9760.1299999999992</v>
      </c>
      <c r="H96" s="13">
        <v>149777.80382375084</v>
      </c>
      <c r="I96" s="12">
        <v>4458</v>
      </c>
      <c r="J96" s="12">
        <f t="shared" si="6"/>
        <v>27997.062288021538</v>
      </c>
      <c r="K96" s="26">
        <f t="shared" si="7"/>
        <v>0.94303264903818129</v>
      </c>
      <c r="L96" s="12">
        <f t="shared" si="8"/>
        <v>2189.3517272319427</v>
      </c>
      <c r="M96" s="26">
        <f t="shared" si="9"/>
        <v>0.64499360758270197</v>
      </c>
      <c r="O96" s="5"/>
    </row>
    <row r="97" spans="1:15" x14ac:dyDescent="0.3">
      <c r="A97" s="10">
        <v>1870</v>
      </c>
      <c r="B97" s="11" t="s">
        <v>98</v>
      </c>
      <c r="C97" s="12">
        <v>287549.78000000003</v>
      </c>
      <c r="D97" s="12">
        <v>15665.631187499997</v>
      </c>
      <c r="E97" s="12">
        <f t="shared" si="5"/>
        <v>271884.1488125</v>
      </c>
      <c r="F97" s="12">
        <v>0</v>
      </c>
      <c r="G97" s="12">
        <v>30178.613000000001</v>
      </c>
      <c r="H97" s="13">
        <v>332959.34866728744</v>
      </c>
      <c r="I97" s="12">
        <v>10468</v>
      </c>
      <c r="J97" s="12">
        <f t="shared" si="6"/>
        <v>25972.883914071455</v>
      </c>
      <c r="K97" s="26">
        <f t="shared" si="7"/>
        <v>0.87485169939159468</v>
      </c>
      <c r="L97" s="12">
        <f t="shared" si="8"/>
        <v>2882.9397210546426</v>
      </c>
      <c r="M97" s="26">
        <f t="shared" si="9"/>
        <v>0.84932798508236551</v>
      </c>
      <c r="O97" s="5"/>
    </row>
    <row r="98" spans="1:15" x14ac:dyDescent="0.3">
      <c r="A98" s="10">
        <v>1871</v>
      </c>
      <c r="B98" s="11" t="s">
        <v>99</v>
      </c>
      <c r="C98" s="12">
        <v>138175.54999999999</v>
      </c>
      <c r="D98" s="12">
        <v>6740.1990254999992</v>
      </c>
      <c r="E98" s="12">
        <f t="shared" si="5"/>
        <v>131435.35097449998</v>
      </c>
      <c r="F98" s="12">
        <v>0</v>
      </c>
      <c r="G98" s="12">
        <v>7990.2330000000002</v>
      </c>
      <c r="H98" s="13">
        <v>156011.44777074867</v>
      </c>
      <c r="I98" s="12">
        <v>4572</v>
      </c>
      <c r="J98" s="12">
        <f t="shared" si="6"/>
        <v>28747.889539479434</v>
      </c>
      <c r="K98" s="26">
        <f t="shared" si="7"/>
        <v>0.96832296716614197</v>
      </c>
      <c r="L98" s="12">
        <f t="shared" si="8"/>
        <v>1747.6450131233596</v>
      </c>
      <c r="M98" s="26">
        <f t="shared" si="9"/>
        <v>0.51486467330378627</v>
      </c>
      <c r="O98" s="5"/>
    </row>
    <row r="99" spans="1:15" x14ac:dyDescent="0.3">
      <c r="A99" s="10">
        <v>1874</v>
      </c>
      <c r="B99" s="11" t="s">
        <v>100</v>
      </c>
      <c r="C99" s="12">
        <v>31696.573</v>
      </c>
      <c r="D99" s="12">
        <v>956.87111549999986</v>
      </c>
      <c r="E99" s="12">
        <f t="shared" si="5"/>
        <v>30739.701884500002</v>
      </c>
      <c r="F99" s="12">
        <v>0</v>
      </c>
      <c r="G99" s="12">
        <v>3241.6570000000002</v>
      </c>
      <c r="H99" s="13">
        <v>37517.179109929355</v>
      </c>
      <c r="I99" s="12">
        <v>982</v>
      </c>
      <c r="J99" s="12">
        <f t="shared" si="6"/>
        <v>31303.15874185336</v>
      </c>
      <c r="K99" s="26">
        <f t="shared" si="7"/>
        <v>1.0543927933547041</v>
      </c>
      <c r="L99" s="12">
        <f t="shared" si="8"/>
        <v>3301.0763747454175</v>
      </c>
      <c r="M99" s="26">
        <f t="shared" si="9"/>
        <v>0.97251306556623784</v>
      </c>
      <c r="O99" s="5"/>
    </row>
    <row r="100" spans="1:15" x14ac:dyDescent="0.3">
      <c r="A100" s="10">
        <v>1875</v>
      </c>
      <c r="B100" s="11" t="s">
        <v>101</v>
      </c>
      <c r="C100" s="12">
        <v>72514.154999999999</v>
      </c>
      <c r="D100" s="12">
        <v>3048.5373779999995</v>
      </c>
      <c r="E100" s="12">
        <f t="shared" si="5"/>
        <v>69465.617622000005</v>
      </c>
      <c r="F100" s="12">
        <v>7399.6559999999999</v>
      </c>
      <c r="G100" s="12">
        <v>3422.3580000000002</v>
      </c>
      <c r="H100" s="13">
        <v>89253.668346617487</v>
      </c>
      <c r="I100" s="12">
        <v>2708</v>
      </c>
      <c r="J100" s="12">
        <f t="shared" si="6"/>
        <v>25652.000598966031</v>
      </c>
      <c r="K100" s="26">
        <f t="shared" si="7"/>
        <v>0.86404329958296588</v>
      </c>
      <c r="L100" s="12">
        <f t="shared" si="8"/>
        <v>1263.7954209748891</v>
      </c>
      <c r="M100" s="26">
        <f t="shared" si="9"/>
        <v>0.37232024333143449</v>
      </c>
      <c r="O100" s="5"/>
    </row>
    <row r="101" spans="1:15" x14ac:dyDescent="0.3">
      <c r="A101" s="10">
        <v>3101</v>
      </c>
      <c r="B101" s="11" t="s">
        <v>102</v>
      </c>
      <c r="C101" s="12">
        <v>830610.39800000004</v>
      </c>
      <c r="D101" s="12">
        <v>63727.628621999997</v>
      </c>
      <c r="E101" s="12">
        <f t="shared" si="5"/>
        <v>766882.76937800006</v>
      </c>
      <c r="F101" s="12">
        <v>1025.7059999999999</v>
      </c>
      <c r="G101" s="12">
        <v>54117.695</v>
      </c>
      <c r="H101" s="13">
        <v>916925.00476162997</v>
      </c>
      <c r="I101" s="12">
        <v>31444</v>
      </c>
      <c r="J101" s="12">
        <f t="shared" si="6"/>
        <v>24388.842684709325</v>
      </c>
      <c r="K101" s="26">
        <f t="shared" si="7"/>
        <v>0.82149600866435057</v>
      </c>
      <c r="L101" s="12">
        <f t="shared" si="8"/>
        <v>1721.0817644065642</v>
      </c>
      <c r="M101" s="26">
        <f t="shared" si="9"/>
        <v>0.50703901175938726</v>
      </c>
      <c r="O101" s="5"/>
    </row>
    <row r="102" spans="1:15" x14ac:dyDescent="0.3">
      <c r="A102" s="10">
        <v>3103</v>
      </c>
      <c r="B102" s="11" t="s">
        <v>103</v>
      </c>
      <c r="C102" s="12">
        <v>1519393.4879999999</v>
      </c>
      <c r="D102" s="12">
        <v>149616.17931899999</v>
      </c>
      <c r="E102" s="12">
        <f t="shared" si="5"/>
        <v>1369777.308681</v>
      </c>
      <c r="F102" s="12">
        <v>0</v>
      </c>
      <c r="G102" s="12">
        <v>148637.40599999999</v>
      </c>
      <c r="H102" s="13">
        <v>1674925.8608656926</v>
      </c>
      <c r="I102" s="12">
        <v>50290</v>
      </c>
      <c r="J102" s="12">
        <f t="shared" si="6"/>
        <v>27237.568277609862</v>
      </c>
      <c r="K102" s="26">
        <f t="shared" si="7"/>
        <v>0.91745040611573037</v>
      </c>
      <c r="L102" s="12">
        <f t="shared" si="8"/>
        <v>2955.6056074766357</v>
      </c>
      <c r="M102" s="26">
        <f t="shared" si="9"/>
        <v>0.8707357066688709</v>
      </c>
      <c r="O102" s="5"/>
    </row>
    <row r="103" spans="1:15" x14ac:dyDescent="0.3">
      <c r="A103" s="10">
        <v>3105</v>
      </c>
      <c r="B103" s="11" t="s">
        <v>104</v>
      </c>
      <c r="C103" s="12">
        <v>1553909.5919999999</v>
      </c>
      <c r="D103" s="12">
        <v>121724.07651899998</v>
      </c>
      <c r="E103" s="12">
        <f t="shared" si="5"/>
        <v>1432185.5154810001</v>
      </c>
      <c r="F103" s="12">
        <v>8706.2690000000002</v>
      </c>
      <c r="G103" s="12">
        <v>105387.00199999999</v>
      </c>
      <c r="H103" s="13">
        <v>1722426.3245067042</v>
      </c>
      <c r="I103" s="12">
        <v>58182</v>
      </c>
      <c r="J103" s="12">
        <f t="shared" si="6"/>
        <v>24615.611623543366</v>
      </c>
      <c r="K103" s="26">
        <f t="shared" si="7"/>
        <v>0.82913432838905032</v>
      </c>
      <c r="L103" s="12">
        <f t="shared" si="8"/>
        <v>1811.333436458011</v>
      </c>
      <c r="M103" s="26">
        <f t="shared" si="9"/>
        <v>0.53362759084550437</v>
      </c>
      <c r="O103" s="5"/>
    </row>
    <row r="104" spans="1:15" x14ac:dyDescent="0.3">
      <c r="A104" s="10">
        <v>3107</v>
      </c>
      <c r="B104" s="11" t="s">
        <v>105</v>
      </c>
      <c r="C104" s="12">
        <v>2391347.25</v>
      </c>
      <c r="D104" s="12">
        <v>224035.01345099998</v>
      </c>
      <c r="E104" s="12">
        <f t="shared" si="5"/>
        <v>2167312.2365490003</v>
      </c>
      <c r="F104" s="12">
        <v>0</v>
      </c>
      <c r="G104" s="12">
        <v>182109.079</v>
      </c>
      <c r="H104" s="13">
        <v>2610326.65848022</v>
      </c>
      <c r="I104" s="12">
        <v>83892</v>
      </c>
      <c r="J104" s="12">
        <f t="shared" si="6"/>
        <v>25834.552001966818</v>
      </c>
      <c r="K104" s="26">
        <f t="shared" si="7"/>
        <v>0.87019222804504681</v>
      </c>
      <c r="L104" s="12">
        <f t="shared" si="8"/>
        <v>2170.7561984456206</v>
      </c>
      <c r="M104" s="26">
        <f t="shared" si="9"/>
        <v>0.63951527486548154</v>
      </c>
      <c r="O104" s="5"/>
    </row>
    <row r="105" spans="1:15" x14ac:dyDescent="0.3">
      <c r="A105" s="10">
        <v>3110</v>
      </c>
      <c r="B105" s="11" t="s">
        <v>109</v>
      </c>
      <c r="C105" s="12">
        <v>161502.603</v>
      </c>
      <c r="D105" s="12">
        <v>22093.920448499997</v>
      </c>
      <c r="E105" s="12">
        <f t="shared" si="5"/>
        <v>139408.68255150001</v>
      </c>
      <c r="F105" s="12">
        <v>0</v>
      </c>
      <c r="G105" s="12">
        <v>26313.396000000001</v>
      </c>
      <c r="H105" s="13">
        <v>178854.48746828487</v>
      </c>
      <c r="I105" s="12">
        <v>4741</v>
      </c>
      <c r="J105" s="12">
        <f t="shared" si="6"/>
        <v>29404.910894642486</v>
      </c>
      <c r="K105" s="26">
        <f t="shared" si="7"/>
        <v>0.9904535958249624</v>
      </c>
      <c r="L105" s="12">
        <f t="shared" si="8"/>
        <v>5550.1784433663788</v>
      </c>
      <c r="M105" s="26">
        <f t="shared" si="9"/>
        <v>1.6351094127030481</v>
      </c>
      <c r="O105" s="5"/>
    </row>
    <row r="106" spans="1:15" x14ac:dyDescent="0.3">
      <c r="A106" s="10">
        <v>3112</v>
      </c>
      <c r="B106" s="11" t="s">
        <v>115</v>
      </c>
      <c r="C106" s="12">
        <v>226850.18</v>
      </c>
      <c r="D106" s="12">
        <v>13649.894962499999</v>
      </c>
      <c r="E106" s="12">
        <f t="shared" si="5"/>
        <v>213200.2850375</v>
      </c>
      <c r="F106" s="12">
        <v>0</v>
      </c>
      <c r="G106" s="12">
        <v>16468.511999999999</v>
      </c>
      <c r="H106" s="13">
        <v>255695.69686454206</v>
      </c>
      <c r="I106" s="12">
        <v>7633</v>
      </c>
      <c r="J106" s="12">
        <f t="shared" si="6"/>
        <v>27931.388056792872</v>
      </c>
      <c r="K106" s="26">
        <f t="shared" si="7"/>
        <v>0.94082052607999456</v>
      </c>
      <c r="L106" s="12">
        <f t="shared" si="8"/>
        <v>2157.5412026726053</v>
      </c>
      <c r="M106" s="26">
        <f t="shared" si="9"/>
        <v>0.6356220731967831</v>
      </c>
      <c r="O106" s="5"/>
    </row>
    <row r="107" spans="1:15" x14ac:dyDescent="0.3">
      <c r="A107" s="10">
        <v>3114</v>
      </c>
      <c r="B107" s="11" t="s">
        <v>116</v>
      </c>
      <c r="C107" s="12">
        <v>165005.35699999999</v>
      </c>
      <c r="D107" s="12">
        <v>12938.049697499999</v>
      </c>
      <c r="E107" s="12">
        <f t="shared" si="5"/>
        <v>152067.3073025</v>
      </c>
      <c r="F107" s="12">
        <v>542.77300000000002</v>
      </c>
      <c r="G107" s="12">
        <v>11822.7</v>
      </c>
      <c r="H107" s="13">
        <v>182977.64476990106</v>
      </c>
      <c r="I107" s="12">
        <v>5913</v>
      </c>
      <c r="J107" s="12">
        <f t="shared" si="6"/>
        <v>25717.454304498566</v>
      </c>
      <c r="K107" s="26">
        <f t="shared" si="7"/>
        <v>0.86624799451426659</v>
      </c>
      <c r="L107" s="12">
        <f t="shared" si="8"/>
        <v>1999.4419076610857</v>
      </c>
      <c r="M107" s="26">
        <f t="shared" si="9"/>
        <v>0.58904525624344262</v>
      </c>
      <c r="O107" s="5"/>
    </row>
    <row r="108" spans="1:15" x14ac:dyDescent="0.3">
      <c r="A108" s="10">
        <v>3116</v>
      </c>
      <c r="B108" s="11" t="s">
        <v>113</v>
      </c>
      <c r="C108" s="12">
        <v>103869.42</v>
      </c>
      <c r="D108" s="12">
        <v>7376.6701844999998</v>
      </c>
      <c r="E108" s="12">
        <f t="shared" si="5"/>
        <v>96492.749815499992</v>
      </c>
      <c r="F108" s="12">
        <v>2985.3339999999998</v>
      </c>
      <c r="G108" s="12">
        <v>5789.8649999999998</v>
      </c>
      <c r="H108" s="13">
        <v>117463.42931406855</v>
      </c>
      <c r="I108" s="12">
        <v>3846</v>
      </c>
      <c r="J108" s="12">
        <f t="shared" si="6"/>
        <v>25089.118516770668</v>
      </c>
      <c r="K108" s="26">
        <f t="shared" si="7"/>
        <v>0.84508358961025454</v>
      </c>
      <c r="L108" s="12">
        <f t="shared" si="8"/>
        <v>1505.4251170046803</v>
      </c>
      <c r="M108" s="26">
        <f t="shared" si="9"/>
        <v>0.44350552041727381</v>
      </c>
      <c r="O108" s="5"/>
    </row>
    <row r="109" spans="1:15" x14ac:dyDescent="0.3">
      <c r="A109" s="10">
        <v>3118</v>
      </c>
      <c r="B109" s="11" t="s">
        <v>112</v>
      </c>
      <c r="C109" s="12">
        <v>1242861.1710000001</v>
      </c>
      <c r="D109" s="12">
        <v>70374.173501999991</v>
      </c>
      <c r="E109" s="12">
        <f t="shared" si="5"/>
        <v>1172486.997498</v>
      </c>
      <c r="F109" s="12">
        <v>34699.874000000003</v>
      </c>
      <c r="G109" s="12">
        <v>87714.256999999998</v>
      </c>
      <c r="H109" s="13">
        <v>1438748.5184086999</v>
      </c>
      <c r="I109" s="12">
        <v>45608</v>
      </c>
      <c r="J109" s="12">
        <f t="shared" si="6"/>
        <v>25707.923993553766</v>
      </c>
      <c r="K109" s="26">
        <f t="shared" si="7"/>
        <v>0.86592698246364586</v>
      </c>
      <c r="L109" s="12">
        <f t="shared" si="8"/>
        <v>1923.2208603753727</v>
      </c>
      <c r="M109" s="26">
        <f t="shared" si="9"/>
        <v>0.56659016707204635</v>
      </c>
      <c r="O109" s="5"/>
    </row>
    <row r="110" spans="1:15" x14ac:dyDescent="0.3">
      <c r="A110" s="10">
        <v>3120</v>
      </c>
      <c r="B110" s="11" t="s">
        <v>114</v>
      </c>
      <c r="C110" s="12">
        <v>230699.99600000001</v>
      </c>
      <c r="D110" s="12">
        <v>21561.729424499998</v>
      </c>
      <c r="E110" s="12">
        <f t="shared" si="5"/>
        <v>209138.26657550002</v>
      </c>
      <c r="F110" s="12">
        <v>0</v>
      </c>
      <c r="G110" s="12">
        <v>17475.447</v>
      </c>
      <c r="H110" s="13">
        <v>251814.5577301725</v>
      </c>
      <c r="I110" s="12">
        <v>8312</v>
      </c>
      <c r="J110" s="12">
        <f t="shared" si="6"/>
        <v>25161.004159708857</v>
      </c>
      <c r="K110" s="26">
        <f t="shared" si="7"/>
        <v>0.84750493323518261</v>
      </c>
      <c r="L110" s="12">
        <f t="shared" si="8"/>
        <v>2102.4358758421558</v>
      </c>
      <c r="M110" s="26">
        <f t="shared" si="9"/>
        <v>0.61938777739711592</v>
      </c>
      <c r="O110" s="5"/>
    </row>
    <row r="111" spans="1:15" x14ac:dyDescent="0.3">
      <c r="A111" s="10">
        <v>3122</v>
      </c>
      <c r="B111" s="11" t="s">
        <v>111</v>
      </c>
      <c r="C111" s="12">
        <v>98711.178</v>
      </c>
      <c r="D111" s="12">
        <v>8269.7449574999991</v>
      </c>
      <c r="E111" s="12">
        <f t="shared" si="5"/>
        <v>90441.433042499993</v>
      </c>
      <c r="F111" s="12">
        <v>0</v>
      </c>
      <c r="G111" s="12">
        <v>8430.0679999999993</v>
      </c>
      <c r="H111" s="13">
        <v>109551.34534396898</v>
      </c>
      <c r="I111" s="12">
        <v>3578</v>
      </c>
      <c r="J111" s="12">
        <f t="shared" si="6"/>
        <v>25277.091403717157</v>
      </c>
      <c r="K111" s="26">
        <f t="shared" si="7"/>
        <v>0.85141513138777691</v>
      </c>
      <c r="L111" s="12">
        <f t="shared" si="8"/>
        <v>2356.0838457238683</v>
      </c>
      <c r="M111" s="26">
        <f t="shared" si="9"/>
        <v>0.69411369608578632</v>
      </c>
      <c r="O111" s="5"/>
    </row>
    <row r="112" spans="1:15" x14ac:dyDescent="0.3">
      <c r="A112" s="10">
        <v>3124</v>
      </c>
      <c r="B112" s="11" t="s">
        <v>110</v>
      </c>
      <c r="C112" s="12">
        <v>35087.444000000003</v>
      </c>
      <c r="D112" s="12">
        <v>2398.4968694999998</v>
      </c>
      <c r="E112" s="12">
        <f t="shared" si="5"/>
        <v>32688.947130500004</v>
      </c>
      <c r="F112" s="12">
        <v>0</v>
      </c>
      <c r="G112" s="12">
        <v>4319.91</v>
      </c>
      <c r="H112" s="13">
        <v>40550.714595519778</v>
      </c>
      <c r="I112" s="12">
        <v>1315</v>
      </c>
      <c r="J112" s="12">
        <f t="shared" si="6"/>
        <v>24858.514928136887</v>
      </c>
      <c r="K112" s="26">
        <f t="shared" si="7"/>
        <v>0.83731610633540865</v>
      </c>
      <c r="L112" s="12">
        <f t="shared" si="8"/>
        <v>3285.1026615969581</v>
      </c>
      <c r="M112" s="26">
        <f t="shared" si="9"/>
        <v>0.96780713241627192</v>
      </c>
      <c r="O112" s="5"/>
    </row>
    <row r="113" spans="1:15" x14ac:dyDescent="0.3">
      <c r="A113" s="10">
        <v>3201</v>
      </c>
      <c r="B113" s="11" t="s">
        <v>122</v>
      </c>
      <c r="C113" s="12">
        <v>6750738.7589999996</v>
      </c>
      <c r="D113" s="12">
        <v>1203521.3893019997</v>
      </c>
      <c r="E113" s="12">
        <f t="shared" si="5"/>
        <v>5547217.3696980001</v>
      </c>
      <c r="F113" s="12">
        <v>0</v>
      </c>
      <c r="G113" s="12">
        <v>1123139.3060000001</v>
      </c>
      <c r="H113" s="13">
        <v>7173883.533984988</v>
      </c>
      <c r="I113" s="12">
        <v>128982</v>
      </c>
      <c r="J113" s="12">
        <f t="shared" si="6"/>
        <v>43007.686108898917</v>
      </c>
      <c r="K113" s="26">
        <f t="shared" si="7"/>
        <v>1.4486395659315303</v>
      </c>
      <c r="L113" s="12">
        <f t="shared" si="8"/>
        <v>8707.7212789381465</v>
      </c>
      <c r="M113" s="26">
        <f t="shared" si="9"/>
        <v>2.5653368034326647</v>
      </c>
      <c r="O113" s="5"/>
    </row>
    <row r="114" spans="1:15" x14ac:dyDescent="0.3">
      <c r="A114" s="10">
        <v>3203</v>
      </c>
      <c r="B114" s="11" t="s">
        <v>123</v>
      </c>
      <c r="C114" s="12">
        <v>4101912.682</v>
      </c>
      <c r="D114" s="12">
        <v>623198.20180049993</v>
      </c>
      <c r="E114" s="12">
        <f t="shared" si="5"/>
        <v>3478714.4801995</v>
      </c>
      <c r="F114" s="12">
        <v>0</v>
      </c>
      <c r="G114" s="12">
        <v>490548.79499999998</v>
      </c>
      <c r="H114" s="13">
        <v>4338475.6350700418</v>
      </c>
      <c r="I114" s="12">
        <v>96088</v>
      </c>
      <c r="J114" s="12">
        <f t="shared" si="6"/>
        <v>36203.422697938346</v>
      </c>
      <c r="K114" s="26">
        <f t="shared" si="7"/>
        <v>1.2194497143971048</v>
      </c>
      <c r="L114" s="12">
        <f t="shared" si="8"/>
        <v>5105.2035113645825</v>
      </c>
      <c r="M114" s="26">
        <f t="shared" si="9"/>
        <v>1.5040176456261447</v>
      </c>
      <c r="O114" s="5"/>
    </row>
    <row r="115" spans="1:15" x14ac:dyDescent="0.3">
      <c r="A115" s="10">
        <v>3205</v>
      </c>
      <c r="B115" s="11" t="s">
        <v>128</v>
      </c>
      <c r="C115" s="12">
        <v>2976574.4049999998</v>
      </c>
      <c r="D115" s="12">
        <v>204093.08303399998</v>
      </c>
      <c r="E115" s="12">
        <f t="shared" si="5"/>
        <v>2772481.3219659999</v>
      </c>
      <c r="F115" s="12">
        <v>3026.9470000000001</v>
      </c>
      <c r="G115" s="12">
        <v>193037.86300000001</v>
      </c>
      <c r="H115" s="13">
        <v>3312283.1126775877</v>
      </c>
      <c r="I115" s="12">
        <v>89095</v>
      </c>
      <c r="J115" s="12">
        <f t="shared" si="6"/>
        <v>31118.259408114933</v>
      </c>
      <c r="K115" s="26">
        <f t="shared" si="7"/>
        <v>1.0481647789042257</v>
      </c>
      <c r="L115" s="12">
        <f t="shared" si="8"/>
        <v>2166.6520343453617</v>
      </c>
      <c r="M115" s="26">
        <f t="shared" si="9"/>
        <v>0.63830616827186704</v>
      </c>
      <c r="O115" s="5"/>
    </row>
    <row r="116" spans="1:15" x14ac:dyDescent="0.3">
      <c r="A116" s="10">
        <v>3207</v>
      </c>
      <c r="B116" s="11" t="s">
        <v>118</v>
      </c>
      <c r="C116" s="12">
        <v>2281492.1</v>
      </c>
      <c r="D116" s="12">
        <v>225348.64717349998</v>
      </c>
      <c r="E116" s="12">
        <f t="shared" si="5"/>
        <v>2056143.4528265002</v>
      </c>
      <c r="F116" s="12">
        <v>0</v>
      </c>
      <c r="G116" s="12">
        <v>182481.003</v>
      </c>
      <c r="H116" s="13">
        <v>2483718.8513889597</v>
      </c>
      <c r="I116" s="12">
        <v>61032</v>
      </c>
      <c r="J116" s="12">
        <f t="shared" si="6"/>
        <v>33689.59648752294</v>
      </c>
      <c r="K116" s="26">
        <f t="shared" si="7"/>
        <v>1.1347758237566601</v>
      </c>
      <c r="L116" s="12">
        <f t="shared" si="8"/>
        <v>2989.9233680692096</v>
      </c>
      <c r="M116" s="26">
        <f t="shared" si="9"/>
        <v>0.88084588491636029</v>
      </c>
      <c r="O116" s="5"/>
    </row>
    <row r="117" spans="1:15" x14ac:dyDescent="0.3">
      <c r="A117" s="10">
        <v>3209</v>
      </c>
      <c r="B117" s="11" t="s">
        <v>131</v>
      </c>
      <c r="C117" s="12">
        <v>1266079.7990000001</v>
      </c>
      <c r="D117" s="12">
        <v>74149.700980499998</v>
      </c>
      <c r="E117" s="12">
        <f t="shared" si="5"/>
        <v>1191930.0980195</v>
      </c>
      <c r="F117" s="12">
        <v>0</v>
      </c>
      <c r="G117" s="12">
        <v>81387.001999999993</v>
      </c>
      <c r="H117" s="13">
        <v>1421495.330788963</v>
      </c>
      <c r="I117" s="12">
        <v>41565</v>
      </c>
      <c r="J117" s="12">
        <f t="shared" si="6"/>
        <v>28676.292506183087</v>
      </c>
      <c r="K117" s="26">
        <f t="shared" si="7"/>
        <v>0.96591134485812513</v>
      </c>
      <c r="L117" s="12">
        <f t="shared" si="8"/>
        <v>1958.0657283772405</v>
      </c>
      <c r="M117" s="26">
        <f t="shared" si="9"/>
        <v>0.57685563371165438</v>
      </c>
      <c r="O117" s="5"/>
    </row>
    <row r="118" spans="1:15" x14ac:dyDescent="0.3">
      <c r="A118" s="10">
        <v>3212</v>
      </c>
      <c r="B118" s="11" t="s">
        <v>121</v>
      </c>
      <c r="C118" s="12">
        <v>698199.00899999996</v>
      </c>
      <c r="D118" s="12">
        <v>71453.91938549999</v>
      </c>
      <c r="E118" s="12">
        <f t="shared" si="5"/>
        <v>626745.08961449994</v>
      </c>
      <c r="F118" s="12">
        <v>0</v>
      </c>
      <c r="G118" s="12">
        <v>53289.785000000003</v>
      </c>
      <c r="H118" s="13">
        <v>755326.85689811327</v>
      </c>
      <c r="I118" s="12">
        <v>19939</v>
      </c>
      <c r="J118" s="12">
        <f t="shared" si="6"/>
        <v>31433.125513541298</v>
      </c>
      <c r="K118" s="26">
        <f t="shared" si="7"/>
        <v>1.0587704994058229</v>
      </c>
      <c r="L118" s="12">
        <f t="shared" si="8"/>
        <v>2672.6408044535833</v>
      </c>
      <c r="M118" s="26">
        <f t="shared" si="9"/>
        <v>0.7873729071466945</v>
      </c>
      <c r="O118" s="5"/>
    </row>
    <row r="119" spans="1:15" x14ac:dyDescent="0.3">
      <c r="A119" s="10">
        <v>3214</v>
      </c>
      <c r="B119" s="11" t="s">
        <v>120</v>
      </c>
      <c r="C119" s="12">
        <v>633341.93599999999</v>
      </c>
      <c r="D119" s="12">
        <v>79898.01889349999</v>
      </c>
      <c r="E119" s="12">
        <f t="shared" si="5"/>
        <v>553443.91710650001</v>
      </c>
      <c r="F119" s="12">
        <v>0</v>
      </c>
      <c r="G119" s="12">
        <v>68895.05</v>
      </c>
      <c r="H119" s="13">
        <v>683365.70429523697</v>
      </c>
      <c r="I119" s="12">
        <v>16084</v>
      </c>
      <c r="J119" s="12">
        <f t="shared" si="6"/>
        <v>34409.594448302661</v>
      </c>
      <c r="K119" s="26">
        <f t="shared" si="7"/>
        <v>1.1590277105178897</v>
      </c>
      <c r="L119" s="12">
        <f t="shared" si="8"/>
        <v>4283.4524993782643</v>
      </c>
      <c r="M119" s="26">
        <f t="shared" si="9"/>
        <v>1.2619258231185226</v>
      </c>
      <c r="O119" s="5"/>
    </row>
    <row r="120" spans="1:15" x14ac:dyDescent="0.3">
      <c r="A120" s="10">
        <v>3216</v>
      </c>
      <c r="B120" s="11" t="s">
        <v>117</v>
      </c>
      <c r="C120" s="12">
        <v>603102.34900000005</v>
      </c>
      <c r="D120" s="12">
        <v>45816.323911499989</v>
      </c>
      <c r="E120" s="12">
        <f t="shared" si="5"/>
        <v>557286.0250885</v>
      </c>
      <c r="F120" s="12">
        <v>0</v>
      </c>
      <c r="G120" s="12">
        <v>39508.688999999998</v>
      </c>
      <c r="H120" s="13">
        <v>665711.2706786592</v>
      </c>
      <c r="I120" s="12">
        <v>18699</v>
      </c>
      <c r="J120" s="12">
        <f t="shared" si="6"/>
        <v>29802.985458500454</v>
      </c>
      <c r="K120" s="26">
        <f t="shared" si="7"/>
        <v>1.0038620494194066</v>
      </c>
      <c r="L120" s="12">
        <f t="shared" si="8"/>
        <v>2112.877105727579</v>
      </c>
      <c r="M120" s="26">
        <f t="shared" si="9"/>
        <v>0.62246381422008645</v>
      </c>
      <c r="O120" s="5"/>
    </row>
    <row r="121" spans="1:15" x14ac:dyDescent="0.3">
      <c r="A121" s="10">
        <v>3218</v>
      </c>
      <c r="B121" s="11" t="s">
        <v>119</v>
      </c>
      <c r="C121" s="12">
        <v>650570.57400000002</v>
      </c>
      <c r="D121" s="12">
        <v>43412.470083</v>
      </c>
      <c r="E121" s="12">
        <f t="shared" si="5"/>
        <v>607158.103917</v>
      </c>
      <c r="F121" s="12">
        <v>0</v>
      </c>
      <c r="G121" s="12">
        <v>43486.156000000003</v>
      </c>
      <c r="H121" s="13">
        <v>725617.77866009355</v>
      </c>
      <c r="I121" s="12">
        <v>20780</v>
      </c>
      <c r="J121" s="12">
        <f t="shared" si="6"/>
        <v>29218.388061453323</v>
      </c>
      <c r="K121" s="26">
        <f t="shared" si="7"/>
        <v>0.98417089660177492</v>
      </c>
      <c r="L121" s="12">
        <f t="shared" si="8"/>
        <v>2092.6927815206932</v>
      </c>
      <c r="M121" s="26">
        <f t="shared" si="9"/>
        <v>0.61651741468780197</v>
      </c>
      <c r="O121" s="5"/>
    </row>
    <row r="122" spans="1:15" x14ac:dyDescent="0.3">
      <c r="A122" s="10">
        <v>3220</v>
      </c>
      <c r="B122" s="11" t="s">
        <v>126</v>
      </c>
      <c r="C122" s="12">
        <v>318867.37900000002</v>
      </c>
      <c r="D122" s="12">
        <v>14055.610639499997</v>
      </c>
      <c r="E122" s="12">
        <f t="shared" si="5"/>
        <v>304811.76836049999</v>
      </c>
      <c r="F122" s="12">
        <v>9.3940000000000001</v>
      </c>
      <c r="G122" s="12">
        <v>14750.097</v>
      </c>
      <c r="H122" s="13">
        <v>358980.55566987535</v>
      </c>
      <c r="I122" s="12">
        <v>11249</v>
      </c>
      <c r="J122" s="12">
        <f t="shared" si="6"/>
        <v>27096.788013201171</v>
      </c>
      <c r="K122" s="26">
        <f t="shared" si="7"/>
        <v>0.91270846625390334</v>
      </c>
      <c r="L122" s="12">
        <f t="shared" si="8"/>
        <v>1311.2362876700151</v>
      </c>
      <c r="M122" s="26">
        <f t="shared" si="9"/>
        <v>0.38629655210628205</v>
      </c>
      <c r="O122" s="5"/>
    </row>
    <row r="123" spans="1:15" x14ac:dyDescent="0.3">
      <c r="A123" s="10">
        <v>3222</v>
      </c>
      <c r="B123" s="11" t="s">
        <v>127</v>
      </c>
      <c r="C123" s="12">
        <v>1513143.4709999999</v>
      </c>
      <c r="D123" s="12">
        <v>114294.10753799998</v>
      </c>
      <c r="E123" s="12">
        <f t="shared" si="5"/>
        <v>1398849.3634619999</v>
      </c>
      <c r="F123" s="12">
        <v>0</v>
      </c>
      <c r="G123" s="12">
        <v>123982.284</v>
      </c>
      <c r="H123" s="13">
        <v>1689617.0228177793</v>
      </c>
      <c r="I123" s="12">
        <v>44693</v>
      </c>
      <c r="J123" s="12">
        <f t="shared" si="6"/>
        <v>31299.070625422322</v>
      </c>
      <c r="K123" s="26">
        <f t="shared" si="7"/>
        <v>1.0542550922192109</v>
      </c>
      <c r="L123" s="12">
        <f t="shared" si="8"/>
        <v>2774.087306737073</v>
      </c>
      <c r="M123" s="26">
        <f t="shared" si="9"/>
        <v>0.81725953736266377</v>
      </c>
      <c r="O123" s="5"/>
    </row>
    <row r="124" spans="1:15" x14ac:dyDescent="0.3">
      <c r="A124" s="10">
        <v>3224</v>
      </c>
      <c r="B124" s="11" t="s">
        <v>125</v>
      </c>
      <c r="C124" s="12">
        <v>645943.74</v>
      </c>
      <c r="D124" s="12">
        <v>61775.738452499994</v>
      </c>
      <c r="E124" s="12">
        <f t="shared" si="5"/>
        <v>584168.00154750003</v>
      </c>
      <c r="F124" s="12">
        <v>12.419</v>
      </c>
      <c r="G124" s="12">
        <v>38302.692000000003</v>
      </c>
      <c r="H124" s="13">
        <v>695501.96558773541</v>
      </c>
      <c r="I124" s="12">
        <v>19024</v>
      </c>
      <c r="J124" s="12">
        <f t="shared" si="6"/>
        <v>30706.896633068754</v>
      </c>
      <c r="K124" s="26">
        <f t="shared" si="7"/>
        <v>1.034308734885155</v>
      </c>
      <c r="L124" s="12">
        <f t="shared" si="8"/>
        <v>2013.3879310344828</v>
      </c>
      <c r="M124" s="26">
        <f t="shared" si="9"/>
        <v>0.59315382217880874</v>
      </c>
      <c r="O124" s="5"/>
    </row>
    <row r="125" spans="1:15" x14ac:dyDescent="0.3">
      <c r="A125" s="10">
        <v>3226</v>
      </c>
      <c r="B125" s="11" t="s">
        <v>124</v>
      </c>
      <c r="C125" s="12">
        <v>487955.65899999999</v>
      </c>
      <c r="D125" s="12">
        <v>32734.280837999995</v>
      </c>
      <c r="E125" s="12">
        <f t="shared" si="5"/>
        <v>455221.37816199998</v>
      </c>
      <c r="F125" s="12">
        <v>0</v>
      </c>
      <c r="G125" s="12">
        <v>27744.738000000001</v>
      </c>
      <c r="H125" s="13">
        <v>540392.91264190897</v>
      </c>
      <c r="I125" s="12">
        <v>17754</v>
      </c>
      <c r="J125" s="12">
        <f t="shared" si="6"/>
        <v>25640.496685929931</v>
      </c>
      <c r="K125" s="26">
        <f t="shared" si="7"/>
        <v>0.86365581015735637</v>
      </c>
      <c r="L125" s="12">
        <f t="shared" si="8"/>
        <v>1562.7316661034133</v>
      </c>
      <c r="M125" s="26">
        <f t="shared" si="9"/>
        <v>0.460388306943329</v>
      </c>
      <c r="O125" s="5"/>
    </row>
    <row r="126" spans="1:15" x14ac:dyDescent="0.3">
      <c r="A126" s="10">
        <v>3228</v>
      </c>
      <c r="B126" s="11" t="s">
        <v>132</v>
      </c>
      <c r="C126" s="12">
        <v>685333.76800000004</v>
      </c>
      <c r="D126" s="12">
        <v>41888.092112999999</v>
      </c>
      <c r="E126" s="12">
        <f t="shared" si="5"/>
        <v>643445.67588700005</v>
      </c>
      <c r="F126" s="12">
        <v>7187.3670000000002</v>
      </c>
      <c r="G126" s="12">
        <v>32075.207999999999</v>
      </c>
      <c r="H126" s="13">
        <v>765665.14507669327</v>
      </c>
      <c r="I126" s="12">
        <v>23898</v>
      </c>
      <c r="J126" s="12">
        <f t="shared" si="6"/>
        <v>26924.666327182196</v>
      </c>
      <c r="K126" s="26">
        <f t="shared" si="7"/>
        <v>0.90691084478013761</v>
      </c>
      <c r="L126" s="12">
        <f t="shared" si="8"/>
        <v>1342.1712277178005</v>
      </c>
      <c r="M126" s="26">
        <f t="shared" si="9"/>
        <v>0.39541013506035705</v>
      </c>
      <c r="O126" s="5"/>
    </row>
    <row r="127" spans="1:15" x14ac:dyDescent="0.3">
      <c r="A127" s="10">
        <v>3230</v>
      </c>
      <c r="B127" s="11" t="s">
        <v>130</v>
      </c>
      <c r="C127" s="12">
        <v>260287.85699999999</v>
      </c>
      <c r="D127" s="12">
        <v>27016.848932999997</v>
      </c>
      <c r="E127" s="12">
        <f t="shared" si="5"/>
        <v>233271.00806699999</v>
      </c>
      <c r="F127" s="12">
        <v>0</v>
      </c>
      <c r="G127" s="12">
        <v>18053.901999999998</v>
      </c>
      <c r="H127" s="13">
        <v>279793.2279880406</v>
      </c>
      <c r="I127" s="12">
        <v>6989</v>
      </c>
      <c r="J127" s="12">
        <f t="shared" si="6"/>
        <v>33376.879105308341</v>
      </c>
      <c r="K127" s="26">
        <f t="shared" si="7"/>
        <v>1.1242424792822903</v>
      </c>
      <c r="L127" s="12">
        <f t="shared" si="8"/>
        <v>2583.1881528115609</v>
      </c>
      <c r="M127" s="26">
        <f t="shared" si="9"/>
        <v>0.76101972333763435</v>
      </c>
      <c r="O127" s="5"/>
    </row>
    <row r="128" spans="1:15" x14ac:dyDescent="0.3">
      <c r="A128" s="10">
        <v>3232</v>
      </c>
      <c r="B128" s="11" t="s">
        <v>129</v>
      </c>
      <c r="C128" s="12">
        <v>891015.05500000005</v>
      </c>
      <c r="D128" s="12">
        <v>87663.71421749999</v>
      </c>
      <c r="E128" s="12">
        <f t="shared" si="5"/>
        <v>803351.3407825001</v>
      </c>
      <c r="F128" s="12">
        <v>0</v>
      </c>
      <c r="G128" s="12">
        <v>57384.28</v>
      </c>
      <c r="H128" s="13">
        <v>959974.03856674396</v>
      </c>
      <c r="I128" s="12">
        <v>24947</v>
      </c>
      <c r="J128" s="12">
        <f t="shared" si="6"/>
        <v>32202.322555116854</v>
      </c>
      <c r="K128" s="26">
        <f t="shared" si="7"/>
        <v>1.0846795721609197</v>
      </c>
      <c r="L128" s="12">
        <f t="shared" si="8"/>
        <v>2300.2477251773762</v>
      </c>
      <c r="M128" s="26">
        <f t="shared" si="9"/>
        <v>0.67766410492290918</v>
      </c>
      <c r="O128" s="5"/>
    </row>
    <row r="129" spans="1:15" x14ac:dyDescent="0.3">
      <c r="A129" s="10">
        <v>3234</v>
      </c>
      <c r="B129" s="11" t="s">
        <v>152</v>
      </c>
      <c r="C129" s="12">
        <v>264550.95199999999</v>
      </c>
      <c r="D129" s="12">
        <v>12570.810130499998</v>
      </c>
      <c r="E129" s="12">
        <f t="shared" si="5"/>
        <v>251980.14186949999</v>
      </c>
      <c r="F129" s="12">
        <v>0</v>
      </c>
      <c r="G129" s="12">
        <v>14020.282999999999</v>
      </c>
      <c r="H129" s="13">
        <v>298122.40033587912</v>
      </c>
      <c r="I129" s="12">
        <v>9144</v>
      </c>
      <c r="J129" s="12">
        <f t="shared" si="6"/>
        <v>27556.88340655074</v>
      </c>
      <c r="K129" s="26">
        <f t="shared" si="7"/>
        <v>0.92820598428408418</v>
      </c>
      <c r="L129" s="12">
        <f t="shared" si="8"/>
        <v>1533.2767935258094</v>
      </c>
      <c r="M129" s="26">
        <f t="shared" si="9"/>
        <v>0.45171075902427554</v>
      </c>
      <c r="O129" s="5"/>
    </row>
    <row r="130" spans="1:15" x14ac:dyDescent="0.3">
      <c r="A130" s="10">
        <v>3236</v>
      </c>
      <c r="B130" s="11" t="s">
        <v>151</v>
      </c>
      <c r="C130" s="12">
        <v>200945.041</v>
      </c>
      <c r="D130" s="12">
        <v>23839.311575999996</v>
      </c>
      <c r="E130" s="12">
        <f t="shared" si="5"/>
        <v>177105.72942399999</v>
      </c>
      <c r="F130" s="12">
        <v>155.19900000000001</v>
      </c>
      <c r="G130" s="12">
        <v>10454.174999999999</v>
      </c>
      <c r="H130" s="13">
        <v>210142.23931073977</v>
      </c>
      <c r="I130" s="12">
        <v>6908</v>
      </c>
      <c r="J130" s="12">
        <f t="shared" si="6"/>
        <v>25637.772064852343</v>
      </c>
      <c r="K130" s="26">
        <f t="shared" si="7"/>
        <v>0.8635640360059833</v>
      </c>
      <c r="L130" s="12">
        <f t="shared" si="8"/>
        <v>1513.3432252460914</v>
      </c>
      <c r="M130" s="26">
        <f t="shared" si="9"/>
        <v>0.445838233400909</v>
      </c>
      <c r="O130" s="5"/>
    </row>
    <row r="131" spans="1:15" x14ac:dyDescent="0.3">
      <c r="A131" s="10">
        <v>3238</v>
      </c>
      <c r="B131" s="11" t="s">
        <v>134</v>
      </c>
      <c r="C131" s="12">
        <v>442443.16600000003</v>
      </c>
      <c r="D131" s="12">
        <v>26113.087616999994</v>
      </c>
      <c r="E131" s="12">
        <f t="shared" si="5"/>
        <v>416330.07838300004</v>
      </c>
      <c r="F131" s="12">
        <v>26.631</v>
      </c>
      <c r="G131" s="12">
        <v>20101.358</v>
      </c>
      <c r="H131" s="13">
        <v>490296.93374372087</v>
      </c>
      <c r="I131" s="12">
        <v>15074</v>
      </c>
      <c r="J131" s="12">
        <f t="shared" si="6"/>
        <v>27619.084409115032</v>
      </c>
      <c r="K131" s="26">
        <f t="shared" si="7"/>
        <v>0.93030111753833744</v>
      </c>
      <c r="L131" s="12">
        <f t="shared" si="8"/>
        <v>1333.5118747512272</v>
      </c>
      <c r="M131" s="26">
        <f t="shared" si="9"/>
        <v>0.39285904779567909</v>
      </c>
      <c r="O131" s="5"/>
    </row>
    <row r="132" spans="1:15" x14ac:dyDescent="0.3">
      <c r="A132" s="10">
        <v>3240</v>
      </c>
      <c r="B132" s="11" t="s">
        <v>133</v>
      </c>
      <c r="C132" s="12">
        <v>736678.31499999994</v>
      </c>
      <c r="D132" s="12">
        <v>39793.240276499993</v>
      </c>
      <c r="E132" s="12">
        <f t="shared" si="5"/>
        <v>696885.07472349994</v>
      </c>
      <c r="F132" s="12">
        <v>761.13400000000001</v>
      </c>
      <c r="G132" s="12">
        <v>38684.911999999997</v>
      </c>
      <c r="H132" s="13">
        <v>825191.29516051162</v>
      </c>
      <c r="I132" s="12">
        <v>26716</v>
      </c>
      <c r="J132" s="12">
        <f t="shared" si="6"/>
        <v>26084.933175756098</v>
      </c>
      <c r="K132" s="26">
        <f t="shared" si="7"/>
        <v>0.87862588508944373</v>
      </c>
      <c r="L132" s="12">
        <f t="shared" si="8"/>
        <v>1448.0053900284474</v>
      </c>
      <c r="M132" s="26">
        <f t="shared" si="9"/>
        <v>0.42658939114112543</v>
      </c>
      <c r="O132" s="5"/>
    </row>
    <row r="133" spans="1:15" x14ac:dyDescent="0.3">
      <c r="A133" s="10">
        <v>3242</v>
      </c>
      <c r="B133" s="11" t="s">
        <v>135</v>
      </c>
      <c r="C133" s="12">
        <v>73931.278000000006</v>
      </c>
      <c r="D133" s="12">
        <v>5830.3562984999999</v>
      </c>
      <c r="E133" s="12">
        <f t="shared" si="5"/>
        <v>68100.921701500003</v>
      </c>
      <c r="F133" s="12">
        <v>58.244999999999997</v>
      </c>
      <c r="G133" s="12">
        <v>5037.1499999999996</v>
      </c>
      <c r="H133" s="13">
        <v>81565.703377316211</v>
      </c>
      <c r="I133" s="12">
        <v>2905</v>
      </c>
      <c r="J133" s="12">
        <f t="shared" si="6"/>
        <v>23442.658072805509</v>
      </c>
      <c r="K133" s="26">
        <f t="shared" si="7"/>
        <v>0.78962541553342125</v>
      </c>
      <c r="L133" s="12">
        <f t="shared" si="8"/>
        <v>1733.9586919104991</v>
      </c>
      <c r="M133" s="26">
        <f t="shared" si="9"/>
        <v>0.51083261688095671</v>
      </c>
      <c r="O133" s="5"/>
    </row>
    <row r="134" spans="1:15" x14ac:dyDescent="0.3">
      <c r="A134" s="10">
        <v>3301</v>
      </c>
      <c r="B134" s="11" t="s">
        <v>106</v>
      </c>
      <c r="C134" s="12">
        <v>3175677.122</v>
      </c>
      <c r="D134" s="12">
        <v>328074.14026499999</v>
      </c>
      <c r="E134" s="12">
        <f t="shared" si="5"/>
        <v>2847602.9817349999</v>
      </c>
      <c r="F134" s="12">
        <v>0</v>
      </c>
      <c r="G134" s="12">
        <v>254146.927</v>
      </c>
      <c r="H134" s="13">
        <v>3440830.9479072564</v>
      </c>
      <c r="I134" s="12">
        <v>102273</v>
      </c>
      <c r="J134" s="12">
        <f t="shared" si="6"/>
        <v>27843.154906329139</v>
      </c>
      <c r="K134" s="26">
        <f t="shared" si="7"/>
        <v>0.93784854492144287</v>
      </c>
      <c r="L134" s="12">
        <f t="shared" si="8"/>
        <v>2484.9855484829818</v>
      </c>
      <c r="M134" s="26">
        <f t="shared" si="9"/>
        <v>0.73208876114820598</v>
      </c>
      <c r="O134" s="5"/>
    </row>
    <row r="135" spans="1:15" x14ac:dyDescent="0.3">
      <c r="A135" s="10">
        <v>3303</v>
      </c>
      <c r="B135" s="11" t="s">
        <v>107</v>
      </c>
      <c r="C135" s="12">
        <v>928325.39599999995</v>
      </c>
      <c r="D135" s="12">
        <v>63914.46212099999</v>
      </c>
      <c r="E135" s="12">
        <f t="shared" si="5"/>
        <v>864410.9338789999</v>
      </c>
      <c r="F135" s="12">
        <v>6880.7969999999996</v>
      </c>
      <c r="G135" s="12">
        <v>71623.353000000003</v>
      </c>
      <c r="H135" s="13">
        <v>1047226.8460429246</v>
      </c>
      <c r="I135" s="12">
        <v>27879</v>
      </c>
      <c r="J135" s="12">
        <f t="shared" si="6"/>
        <v>31005.808453638936</v>
      </c>
      <c r="K135" s="26">
        <f t="shared" si="7"/>
        <v>1.0443770628790432</v>
      </c>
      <c r="L135" s="12">
        <f t="shared" si="8"/>
        <v>2569.0789841816422</v>
      </c>
      <c r="M135" s="26">
        <f t="shared" si="9"/>
        <v>0.75686309402064933</v>
      </c>
      <c r="O135" s="5"/>
    </row>
    <row r="136" spans="1:15" x14ac:dyDescent="0.3">
      <c r="A136" s="10">
        <v>3305</v>
      </c>
      <c r="B136" s="11" t="s">
        <v>108</v>
      </c>
      <c r="C136" s="12">
        <v>897124.32</v>
      </c>
      <c r="D136" s="12">
        <v>81500.586980999986</v>
      </c>
      <c r="E136" s="12">
        <f t="shared" si="5"/>
        <v>815623.73301899992</v>
      </c>
      <c r="F136" s="12">
        <v>5430.183</v>
      </c>
      <c r="G136" s="12">
        <v>70536.005000000005</v>
      </c>
      <c r="H136" s="13">
        <v>989275.58034166857</v>
      </c>
      <c r="I136" s="12">
        <v>31011</v>
      </c>
      <c r="J136" s="12">
        <f t="shared" si="6"/>
        <v>26301.110348553735</v>
      </c>
      <c r="K136" s="26">
        <f t="shared" si="7"/>
        <v>0.88590743948353323</v>
      </c>
      <c r="L136" s="12">
        <f t="shared" si="8"/>
        <v>2274.5479023572279</v>
      </c>
      <c r="M136" s="26">
        <f t="shared" si="9"/>
        <v>0.67009281282359834</v>
      </c>
      <c r="O136" s="5"/>
    </row>
    <row r="137" spans="1:15" x14ac:dyDescent="0.3">
      <c r="A137" s="10">
        <v>3310</v>
      </c>
      <c r="B137" s="11" t="s">
        <v>136</v>
      </c>
      <c r="C137" s="12">
        <v>245400.87299999999</v>
      </c>
      <c r="D137" s="12">
        <v>27848.119058999997</v>
      </c>
      <c r="E137" s="12">
        <f t="shared" si="5"/>
        <v>217552.753941</v>
      </c>
      <c r="F137" s="12">
        <v>155.68299999999999</v>
      </c>
      <c r="G137" s="12">
        <v>26672.273000000001</v>
      </c>
      <c r="H137" s="13">
        <v>268472.05773724813</v>
      </c>
      <c r="I137" s="12">
        <v>6859</v>
      </c>
      <c r="J137" s="12">
        <f t="shared" si="6"/>
        <v>31717.853031199884</v>
      </c>
      <c r="K137" s="26">
        <f t="shared" si="7"/>
        <v>1.0683610536743156</v>
      </c>
      <c r="L137" s="12">
        <f t="shared" si="8"/>
        <v>3888.6533022306457</v>
      </c>
      <c r="M137" s="26">
        <f t="shared" si="9"/>
        <v>1.1456160702032387</v>
      </c>
      <c r="O137" s="5"/>
    </row>
    <row r="138" spans="1:15" x14ac:dyDescent="0.3">
      <c r="A138" s="10">
        <v>3312</v>
      </c>
      <c r="B138" s="11" t="s">
        <v>147</v>
      </c>
      <c r="C138" s="12">
        <v>1054225.1580000001</v>
      </c>
      <c r="D138" s="12">
        <v>150514.08468449998</v>
      </c>
      <c r="E138" s="12">
        <f t="shared" si="5"/>
        <v>903711.07331550005</v>
      </c>
      <c r="F138" s="12">
        <v>0.24199999999999999</v>
      </c>
      <c r="G138" s="12">
        <v>87565.985000000001</v>
      </c>
      <c r="H138" s="13">
        <v>1097159.9847465297</v>
      </c>
      <c r="I138" s="12">
        <v>27584</v>
      </c>
      <c r="J138" s="12">
        <f t="shared" si="6"/>
        <v>32762.147379477236</v>
      </c>
      <c r="K138" s="26">
        <f t="shared" si="7"/>
        <v>1.1035363036880621</v>
      </c>
      <c r="L138" s="12">
        <f t="shared" si="8"/>
        <v>3174.5209179234339</v>
      </c>
      <c r="M138" s="26">
        <f t="shared" si="9"/>
        <v>0.93522921590445152</v>
      </c>
      <c r="O138" s="5"/>
    </row>
    <row r="139" spans="1:15" x14ac:dyDescent="0.3">
      <c r="A139" s="10">
        <v>3314</v>
      </c>
      <c r="B139" s="11" t="s">
        <v>146</v>
      </c>
      <c r="C139" s="12">
        <v>597411.61899999995</v>
      </c>
      <c r="D139" s="12">
        <v>54429.730019999995</v>
      </c>
      <c r="E139" s="12">
        <f t="shared" ref="E139:E202" si="10">+C139-D139</f>
        <v>542981.88897999993</v>
      </c>
      <c r="F139" s="12">
        <v>648.428</v>
      </c>
      <c r="G139" s="12">
        <v>60658.957999999999</v>
      </c>
      <c r="H139" s="13">
        <v>665895.82670090091</v>
      </c>
      <c r="I139" s="12">
        <v>20044</v>
      </c>
      <c r="J139" s="12">
        <f t="shared" ref="J139:J202" si="11">+E139*1000/I139</f>
        <v>27089.497554380359</v>
      </c>
      <c r="K139" s="26">
        <f t="shared" ref="K139:K202" si="12">+J139/$J$367</f>
        <v>0.91246289975039796</v>
      </c>
      <c r="L139" s="12">
        <f t="shared" ref="L139:L202" si="13">+G139*1000/I139</f>
        <v>3026.2900618638996</v>
      </c>
      <c r="M139" s="26">
        <f t="shared" ref="M139:M202" si="14">+L139/$L$367</f>
        <v>0.89155968879480296</v>
      </c>
      <c r="O139" s="5"/>
    </row>
    <row r="140" spans="1:15" x14ac:dyDescent="0.3">
      <c r="A140" s="10">
        <v>3316</v>
      </c>
      <c r="B140" s="11" t="s">
        <v>145</v>
      </c>
      <c r="C140" s="12">
        <v>375493.37900000002</v>
      </c>
      <c r="D140" s="12">
        <v>22026.116077499995</v>
      </c>
      <c r="E140" s="12">
        <f t="shared" si="10"/>
        <v>353467.26292250003</v>
      </c>
      <c r="F140" s="12">
        <v>13916.165999999999</v>
      </c>
      <c r="G140" s="12">
        <v>27181.387999999999</v>
      </c>
      <c r="H140" s="13">
        <v>437745.60859234352</v>
      </c>
      <c r="I140" s="12">
        <v>14273</v>
      </c>
      <c r="J140" s="12">
        <f t="shared" si="11"/>
        <v>24764.749031212781</v>
      </c>
      <c r="K140" s="26">
        <f t="shared" si="12"/>
        <v>0.83415776417593102</v>
      </c>
      <c r="L140" s="12">
        <f t="shared" si="13"/>
        <v>1904.3920689413578</v>
      </c>
      <c r="M140" s="26">
        <f t="shared" si="14"/>
        <v>0.56104311405064711</v>
      </c>
      <c r="O140" s="5"/>
    </row>
    <row r="141" spans="1:15" x14ac:dyDescent="0.3">
      <c r="A141" s="10">
        <v>3318</v>
      </c>
      <c r="B141" s="11" t="s">
        <v>144</v>
      </c>
      <c r="C141" s="12">
        <v>67774.679000000004</v>
      </c>
      <c r="D141" s="12">
        <v>4391.0551199999991</v>
      </c>
      <c r="E141" s="12">
        <f t="shared" si="10"/>
        <v>63383.623880000006</v>
      </c>
      <c r="F141" s="12">
        <v>484.08800000000002</v>
      </c>
      <c r="G141" s="12">
        <v>15808.071</v>
      </c>
      <c r="H141" s="13">
        <v>84685.468542738992</v>
      </c>
      <c r="I141" s="12">
        <v>2189</v>
      </c>
      <c r="J141" s="12">
        <f t="shared" si="11"/>
        <v>28955.515705801739</v>
      </c>
      <c r="K141" s="26">
        <f t="shared" si="12"/>
        <v>0.97531649568789469</v>
      </c>
      <c r="L141" s="12">
        <f t="shared" si="13"/>
        <v>7221.5947921425304</v>
      </c>
      <c r="M141" s="26">
        <f t="shared" si="14"/>
        <v>2.1275167528122823</v>
      </c>
      <c r="O141" s="5"/>
    </row>
    <row r="142" spans="1:15" x14ac:dyDescent="0.3">
      <c r="A142" s="10">
        <v>3320</v>
      </c>
      <c r="B142" s="11" t="s">
        <v>137</v>
      </c>
      <c r="C142" s="12">
        <v>34297.631000000001</v>
      </c>
      <c r="D142" s="12">
        <v>2432.1129314999994</v>
      </c>
      <c r="E142" s="12">
        <f t="shared" si="10"/>
        <v>31865.518068500001</v>
      </c>
      <c r="F142" s="12">
        <v>90.046000000000006</v>
      </c>
      <c r="G142" s="12">
        <v>10423.341</v>
      </c>
      <c r="H142" s="13">
        <v>44278.481540679568</v>
      </c>
      <c r="I142" s="12">
        <v>1057</v>
      </c>
      <c r="J142" s="12">
        <f t="shared" si="11"/>
        <v>30147.131569063389</v>
      </c>
      <c r="K142" s="26">
        <f t="shared" si="12"/>
        <v>1.0154540162822729</v>
      </c>
      <c r="L142" s="12">
        <f t="shared" si="13"/>
        <v>9861.2497634815518</v>
      </c>
      <c r="M142" s="26">
        <f t="shared" si="14"/>
        <v>2.9051718739883405</v>
      </c>
      <c r="O142" s="5"/>
    </row>
    <row r="143" spans="1:15" x14ac:dyDescent="0.3">
      <c r="A143" s="10">
        <v>3322</v>
      </c>
      <c r="B143" s="11" t="s">
        <v>138</v>
      </c>
      <c r="C143" s="12">
        <v>103284.336</v>
      </c>
      <c r="D143" s="12">
        <v>11937.539108999999</v>
      </c>
      <c r="E143" s="12">
        <f t="shared" si="10"/>
        <v>91346.796890999991</v>
      </c>
      <c r="F143" s="12">
        <v>3987.39</v>
      </c>
      <c r="G143" s="12">
        <v>19632.349999999999</v>
      </c>
      <c r="H143" s="13">
        <v>122973.81855623887</v>
      </c>
      <c r="I143" s="12">
        <v>3273</v>
      </c>
      <c r="J143" s="12">
        <f t="shared" si="11"/>
        <v>27909.195505957832</v>
      </c>
      <c r="K143" s="26">
        <f t="shared" si="12"/>
        <v>0.9400730083659008</v>
      </c>
      <c r="L143" s="12">
        <f t="shared" si="13"/>
        <v>5998.2737549648637</v>
      </c>
      <c r="M143" s="26">
        <f t="shared" si="14"/>
        <v>1.7671204587007674</v>
      </c>
      <c r="O143" s="5"/>
    </row>
    <row r="144" spans="1:15" x14ac:dyDescent="0.3">
      <c r="A144" s="10">
        <v>3324</v>
      </c>
      <c r="B144" s="11" t="s">
        <v>139</v>
      </c>
      <c r="C144" s="12">
        <v>146037.64000000001</v>
      </c>
      <c r="D144" s="12">
        <v>13639.546007999998</v>
      </c>
      <c r="E144" s="12">
        <f t="shared" si="10"/>
        <v>132398.09399200001</v>
      </c>
      <c r="F144" s="12">
        <v>7824.652</v>
      </c>
      <c r="G144" s="12">
        <v>19801.046999999999</v>
      </c>
      <c r="H144" s="13">
        <v>173793.07389570799</v>
      </c>
      <c r="I144" s="12">
        <v>4667</v>
      </c>
      <c r="J144" s="12">
        <f t="shared" si="11"/>
        <v>28368.99378444397</v>
      </c>
      <c r="K144" s="26">
        <f t="shared" si="12"/>
        <v>0.95556051859548286</v>
      </c>
      <c r="L144" s="12">
        <f t="shared" si="13"/>
        <v>4242.7784443968285</v>
      </c>
      <c r="M144" s="26">
        <f t="shared" si="14"/>
        <v>1.2499430498020292</v>
      </c>
      <c r="O144" s="5"/>
    </row>
    <row r="145" spans="1:15" x14ac:dyDescent="0.3">
      <c r="A145" s="10">
        <v>3326</v>
      </c>
      <c r="B145" s="11" t="s">
        <v>140</v>
      </c>
      <c r="C145" s="12">
        <v>103953.621</v>
      </c>
      <c r="D145" s="12">
        <v>18974.141603999997</v>
      </c>
      <c r="E145" s="12">
        <f t="shared" si="10"/>
        <v>84979.47939600001</v>
      </c>
      <c r="F145" s="12">
        <v>4507.4920000000002</v>
      </c>
      <c r="G145" s="12">
        <v>20110.228999999999</v>
      </c>
      <c r="H145" s="13">
        <v>116584.74805634291</v>
      </c>
      <c r="I145" s="12">
        <v>2611</v>
      </c>
      <c r="J145" s="12">
        <f t="shared" si="11"/>
        <v>32546.717501340489</v>
      </c>
      <c r="K145" s="26">
        <f t="shared" si="12"/>
        <v>1.0962799206228935</v>
      </c>
      <c r="L145" s="12">
        <f t="shared" si="13"/>
        <v>7702.1175794714673</v>
      </c>
      <c r="M145" s="26">
        <f t="shared" si="14"/>
        <v>2.2690810899947982</v>
      </c>
      <c r="O145" s="5"/>
    </row>
    <row r="146" spans="1:15" x14ac:dyDescent="0.3">
      <c r="A146" s="10">
        <v>3328</v>
      </c>
      <c r="B146" s="11" t="s">
        <v>141</v>
      </c>
      <c r="C146" s="12">
        <v>141239.79399999999</v>
      </c>
      <c r="D146" s="12">
        <v>13843.020769499999</v>
      </c>
      <c r="E146" s="12">
        <f t="shared" si="10"/>
        <v>127396.7732305</v>
      </c>
      <c r="F146" s="12">
        <v>12684.804</v>
      </c>
      <c r="G146" s="12">
        <v>15611.111000000001</v>
      </c>
      <c r="H146" s="13">
        <v>169802.32484786402</v>
      </c>
      <c r="I146" s="12">
        <v>4650</v>
      </c>
      <c r="J146" s="12">
        <f t="shared" si="11"/>
        <v>27397.155533440859</v>
      </c>
      <c r="K146" s="26">
        <f t="shared" si="12"/>
        <v>0.92282582697491922</v>
      </c>
      <c r="L146" s="12">
        <f t="shared" si="13"/>
        <v>3357.2281720430105</v>
      </c>
      <c r="M146" s="26">
        <f t="shared" si="14"/>
        <v>0.98905565662675143</v>
      </c>
      <c r="O146" s="5"/>
    </row>
    <row r="147" spans="1:15" x14ac:dyDescent="0.3">
      <c r="A147" s="10">
        <v>3330</v>
      </c>
      <c r="B147" s="11" t="s">
        <v>142</v>
      </c>
      <c r="C147" s="12">
        <v>173971.30300000001</v>
      </c>
      <c r="D147" s="12">
        <v>42366.160462499989</v>
      </c>
      <c r="E147" s="12">
        <f t="shared" si="10"/>
        <v>131605.14253750001</v>
      </c>
      <c r="F147" s="12">
        <v>24173.93</v>
      </c>
      <c r="G147" s="12">
        <v>48941.974000000002</v>
      </c>
      <c r="H147" s="13">
        <v>211092.98162576134</v>
      </c>
      <c r="I147" s="12">
        <v>4504</v>
      </c>
      <c r="J147" s="12">
        <f t="shared" si="11"/>
        <v>29219.614240119896</v>
      </c>
      <c r="K147" s="26">
        <f t="shared" si="12"/>
        <v>0.98421219831065554</v>
      </c>
      <c r="L147" s="12">
        <f t="shared" si="13"/>
        <v>10866.335257548846</v>
      </c>
      <c r="M147" s="26">
        <f t="shared" si="14"/>
        <v>3.201274921609262</v>
      </c>
      <c r="O147" s="5"/>
    </row>
    <row r="148" spans="1:15" x14ac:dyDescent="0.3">
      <c r="A148" s="10">
        <v>3332</v>
      </c>
      <c r="B148" s="11" t="s">
        <v>143</v>
      </c>
      <c r="C148" s="12">
        <v>103257.084</v>
      </c>
      <c r="D148" s="12">
        <v>8914.3955475000002</v>
      </c>
      <c r="E148" s="12">
        <f t="shared" si="10"/>
        <v>94342.688452500006</v>
      </c>
      <c r="F148" s="12">
        <v>219.74700000000001</v>
      </c>
      <c r="G148" s="12">
        <v>20763.080999999998</v>
      </c>
      <c r="H148" s="13">
        <v>123473.69941023103</v>
      </c>
      <c r="I148" s="12">
        <v>3492</v>
      </c>
      <c r="J148" s="12">
        <f t="shared" si="11"/>
        <v>27016.806544243987</v>
      </c>
      <c r="K148" s="26">
        <f t="shared" si="12"/>
        <v>0.91001442872351124</v>
      </c>
      <c r="L148" s="12">
        <f t="shared" si="13"/>
        <v>5945.8994845360821</v>
      </c>
      <c r="M148" s="26">
        <f t="shared" si="14"/>
        <v>1.7516907453257118</v>
      </c>
      <c r="O148" s="5"/>
    </row>
    <row r="149" spans="1:15" x14ac:dyDescent="0.3">
      <c r="A149" s="10">
        <v>3334</v>
      </c>
      <c r="B149" s="11" t="s">
        <v>148</v>
      </c>
      <c r="C149" s="12">
        <v>81593.846000000005</v>
      </c>
      <c r="D149" s="12">
        <v>3601.5715079999995</v>
      </c>
      <c r="E149" s="12">
        <f t="shared" si="10"/>
        <v>77992.274492000011</v>
      </c>
      <c r="F149" s="12">
        <v>1378.2560000000001</v>
      </c>
      <c r="G149" s="12">
        <v>10164.064</v>
      </c>
      <c r="H149" s="13">
        <v>98020.774314780589</v>
      </c>
      <c r="I149" s="12">
        <v>2720</v>
      </c>
      <c r="J149" s="12">
        <f t="shared" si="11"/>
        <v>28673.63032794118</v>
      </c>
      <c r="K149" s="26">
        <f t="shared" si="12"/>
        <v>0.96582167398573682</v>
      </c>
      <c r="L149" s="12">
        <f t="shared" si="13"/>
        <v>3736.7882352941178</v>
      </c>
      <c r="M149" s="26">
        <f t="shared" si="14"/>
        <v>1.1008758869924657</v>
      </c>
      <c r="O149" s="5"/>
    </row>
    <row r="150" spans="1:15" x14ac:dyDescent="0.3">
      <c r="A150" s="10">
        <v>3336</v>
      </c>
      <c r="B150" s="11" t="s">
        <v>149</v>
      </c>
      <c r="C150" s="12">
        <v>35543.964999999997</v>
      </c>
      <c r="D150" s="12">
        <v>749.23393049999993</v>
      </c>
      <c r="E150" s="12">
        <f t="shared" si="10"/>
        <v>34794.731069499998</v>
      </c>
      <c r="F150" s="12">
        <v>3692.645</v>
      </c>
      <c r="G150" s="12">
        <v>5535.6719999999996</v>
      </c>
      <c r="H150" s="13">
        <v>47558.698265241248</v>
      </c>
      <c r="I150" s="12">
        <v>1370</v>
      </c>
      <c r="J150" s="12">
        <f t="shared" si="11"/>
        <v>25397.613919343064</v>
      </c>
      <c r="K150" s="26">
        <f t="shared" si="12"/>
        <v>0.85547472399825131</v>
      </c>
      <c r="L150" s="12">
        <f t="shared" si="13"/>
        <v>4040.6364963503652</v>
      </c>
      <c r="M150" s="26">
        <f t="shared" si="14"/>
        <v>1.190391054253499</v>
      </c>
      <c r="O150" s="5"/>
    </row>
    <row r="151" spans="1:15" x14ac:dyDescent="0.3">
      <c r="A151" s="10">
        <v>3338</v>
      </c>
      <c r="B151" s="11" t="s">
        <v>150</v>
      </c>
      <c r="C151" s="12">
        <v>66694.910999999993</v>
      </c>
      <c r="D151" s="12">
        <v>3505.2752369999998</v>
      </c>
      <c r="E151" s="12">
        <f t="shared" si="10"/>
        <v>63189.635762999991</v>
      </c>
      <c r="F151" s="12">
        <v>24090.010999999999</v>
      </c>
      <c r="G151" s="12">
        <v>10606.380999999999</v>
      </c>
      <c r="H151" s="13">
        <v>104168.70827386725</v>
      </c>
      <c r="I151" s="12">
        <v>2455</v>
      </c>
      <c r="J151" s="12">
        <f t="shared" si="11"/>
        <v>25739.15917026476</v>
      </c>
      <c r="K151" s="26">
        <f t="shared" si="12"/>
        <v>0.86697908539980095</v>
      </c>
      <c r="L151" s="12">
        <f t="shared" si="13"/>
        <v>4320.3181262729122</v>
      </c>
      <c r="M151" s="26">
        <f t="shared" si="14"/>
        <v>1.2727866151012892</v>
      </c>
      <c r="O151" s="5"/>
    </row>
    <row r="152" spans="1:15" x14ac:dyDescent="0.3">
      <c r="A152" s="10">
        <v>3401</v>
      </c>
      <c r="B152" s="11" t="s">
        <v>153</v>
      </c>
      <c r="C152" s="12">
        <v>492184.24200000003</v>
      </c>
      <c r="D152" s="12">
        <v>39505.623415499991</v>
      </c>
      <c r="E152" s="12">
        <f t="shared" si="10"/>
        <v>452678.61858450004</v>
      </c>
      <c r="F152" s="12">
        <v>949.02499999999998</v>
      </c>
      <c r="G152" s="12">
        <v>42500.05</v>
      </c>
      <c r="H152" s="13">
        <v>549506.14558698901</v>
      </c>
      <c r="I152" s="12">
        <v>17949</v>
      </c>
      <c r="J152" s="12">
        <f t="shared" si="11"/>
        <v>25220.269574043123</v>
      </c>
      <c r="K152" s="26">
        <f t="shared" si="12"/>
        <v>0.84950118627419879</v>
      </c>
      <c r="L152" s="12">
        <f t="shared" si="13"/>
        <v>2367.8227199286866</v>
      </c>
      <c r="M152" s="26">
        <f t="shared" si="14"/>
        <v>0.69757202520127215</v>
      </c>
      <c r="O152" s="5"/>
    </row>
    <row r="153" spans="1:15" x14ac:dyDescent="0.3">
      <c r="A153" s="10">
        <v>3403</v>
      </c>
      <c r="B153" s="11" t="s">
        <v>154</v>
      </c>
      <c r="C153" s="12">
        <v>1002935.344</v>
      </c>
      <c r="D153" s="12">
        <v>83672.001764999979</v>
      </c>
      <c r="E153" s="12">
        <f t="shared" si="10"/>
        <v>919263.34223500011</v>
      </c>
      <c r="F153" s="12">
        <v>149.61099999999999</v>
      </c>
      <c r="G153" s="12">
        <v>66564.067999999999</v>
      </c>
      <c r="H153" s="13">
        <v>1099309.0939231191</v>
      </c>
      <c r="I153" s="12">
        <v>31999</v>
      </c>
      <c r="J153" s="12">
        <f t="shared" si="11"/>
        <v>28727.877191005973</v>
      </c>
      <c r="K153" s="26">
        <f t="shared" si="12"/>
        <v>0.96764888580002384</v>
      </c>
      <c r="L153" s="12">
        <f t="shared" si="13"/>
        <v>2080.1921310040939</v>
      </c>
      <c r="M153" s="26">
        <f t="shared" si="14"/>
        <v>0.61283466258655506</v>
      </c>
      <c r="O153" s="5"/>
    </row>
    <row r="154" spans="1:15" x14ac:dyDescent="0.3">
      <c r="A154" s="10">
        <v>3405</v>
      </c>
      <c r="B154" s="11" t="s">
        <v>155</v>
      </c>
      <c r="C154" s="12">
        <v>871389.93400000001</v>
      </c>
      <c r="D154" s="12">
        <v>70689.369909000001</v>
      </c>
      <c r="E154" s="12">
        <f t="shared" si="10"/>
        <v>800700.56409100001</v>
      </c>
      <c r="F154" s="12">
        <v>4029.19</v>
      </c>
      <c r="G154" s="12">
        <v>76025.760999999999</v>
      </c>
      <c r="H154" s="13">
        <v>974958.77379070839</v>
      </c>
      <c r="I154" s="12">
        <v>28425</v>
      </c>
      <c r="J154" s="12">
        <f t="shared" si="11"/>
        <v>28168.885280246261</v>
      </c>
      <c r="K154" s="26">
        <f t="shared" si="12"/>
        <v>0.94882020952779278</v>
      </c>
      <c r="L154" s="12">
        <f t="shared" si="13"/>
        <v>2674.6090061565524</v>
      </c>
      <c r="M154" s="26">
        <f t="shared" si="14"/>
        <v>0.78795274888754319</v>
      </c>
      <c r="O154" s="5"/>
    </row>
    <row r="155" spans="1:15" x14ac:dyDescent="0.3">
      <c r="A155" s="10">
        <v>3407</v>
      </c>
      <c r="B155" s="11" t="s">
        <v>156</v>
      </c>
      <c r="C155" s="12">
        <v>845047.62199999997</v>
      </c>
      <c r="D155" s="12">
        <v>67727.717495999997</v>
      </c>
      <c r="E155" s="12">
        <f t="shared" si="10"/>
        <v>777319.90450399998</v>
      </c>
      <c r="F155" s="12">
        <v>270.65499999999997</v>
      </c>
      <c r="G155" s="12">
        <v>64364.074000000001</v>
      </c>
      <c r="H155" s="13">
        <v>935767.56202621374</v>
      </c>
      <c r="I155" s="12">
        <v>30267</v>
      </c>
      <c r="J155" s="12">
        <f t="shared" si="11"/>
        <v>25682.092857039017</v>
      </c>
      <c r="K155" s="26">
        <f t="shared" si="12"/>
        <v>0.86505690528038393</v>
      </c>
      <c r="L155" s="12">
        <f t="shared" si="13"/>
        <v>2126.5429015098953</v>
      </c>
      <c r="M155" s="26">
        <f t="shared" si="14"/>
        <v>0.62648982375180695</v>
      </c>
      <c r="O155" s="5"/>
    </row>
    <row r="156" spans="1:15" x14ac:dyDescent="0.3">
      <c r="A156" s="10">
        <v>3411</v>
      </c>
      <c r="B156" s="11" t="s">
        <v>157</v>
      </c>
      <c r="C156" s="12">
        <v>962337.48699999996</v>
      </c>
      <c r="D156" s="12">
        <v>71095.714772999985</v>
      </c>
      <c r="E156" s="12">
        <f t="shared" si="10"/>
        <v>891241.77222699998</v>
      </c>
      <c r="F156" s="12">
        <v>794.95899999999995</v>
      </c>
      <c r="G156" s="12">
        <v>65153.358</v>
      </c>
      <c r="H156" s="13">
        <v>1066912.9170099499</v>
      </c>
      <c r="I156" s="12">
        <v>35073</v>
      </c>
      <c r="J156" s="12">
        <f t="shared" si="11"/>
        <v>25411.050444130811</v>
      </c>
      <c r="K156" s="26">
        <f t="shared" si="12"/>
        <v>0.85592731011011192</v>
      </c>
      <c r="L156" s="12">
        <f t="shared" si="13"/>
        <v>1857.6499871696176</v>
      </c>
      <c r="M156" s="26">
        <f t="shared" si="14"/>
        <v>0.54727267069388341</v>
      </c>
      <c r="O156" s="5"/>
    </row>
    <row r="157" spans="1:15" x14ac:dyDescent="0.3">
      <c r="A157" s="10">
        <v>3412</v>
      </c>
      <c r="B157" s="11" t="s">
        <v>158</v>
      </c>
      <c r="C157" s="12">
        <v>194104.967</v>
      </c>
      <c r="D157" s="12">
        <v>7709.1391214999994</v>
      </c>
      <c r="E157" s="12">
        <f t="shared" si="10"/>
        <v>186395.82787850001</v>
      </c>
      <c r="F157" s="12">
        <v>21.032</v>
      </c>
      <c r="G157" s="12">
        <v>8561.2510000000002</v>
      </c>
      <c r="H157" s="13">
        <v>219191.9890782249</v>
      </c>
      <c r="I157" s="12">
        <v>7715</v>
      </c>
      <c r="J157" s="12">
        <f t="shared" si="11"/>
        <v>24160.18507822424</v>
      </c>
      <c r="K157" s="26">
        <f t="shared" si="12"/>
        <v>0.81379407243446911</v>
      </c>
      <c r="L157" s="12">
        <f t="shared" si="13"/>
        <v>1109.6890473104343</v>
      </c>
      <c r="M157" s="26">
        <f t="shared" si="14"/>
        <v>0.32691976031859499</v>
      </c>
      <c r="O157" s="5"/>
    </row>
    <row r="158" spans="1:15" x14ac:dyDescent="0.3">
      <c r="A158" s="10">
        <v>3413</v>
      </c>
      <c r="B158" s="11" t="s">
        <v>159</v>
      </c>
      <c r="C158" s="12">
        <v>574946.50899999996</v>
      </c>
      <c r="D158" s="12">
        <v>30412.200514499997</v>
      </c>
      <c r="E158" s="12">
        <f t="shared" si="10"/>
        <v>544534.30848549993</v>
      </c>
      <c r="F158" s="12">
        <v>125.62</v>
      </c>
      <c r="G158" s="12">
        <v>27482.963</v>
      </c>
      <c r="H158" s="13">
        <v>642262.93592548626</v>
      </c>
      <c r="I158" s="12">
        <v>21156</v>
      </c>
      <c r="J158" s="12">
        <f t="shared" si="11"/>
        <v>25739.00115737852</v>
      </c>
      <c r="K158" s="26">
        <f t="shared" si="12"/>
        <v>0.86697376300886009</v>
      </c>
      <c r="L158" s="12">
        <f t="shared" si="13"/>
        <v>1299.0623463792776</v>
      </c>
      <c r="M158" s="26">
        <f t="shared" si="14"/>
        <v>0.38271005012309434</v>
      </c>
      <c r="O158" s="5"/>
    </row>
    <row r="159" spans="1:15" x14ac:dyDescent="0.3">
      <c r="A159" s="10">
        <v>3414</v>
      </c>
      <c r="B159" s="11" t="s">
        <v>160</v>
      </c>
      <c r="C159" s="12">
        <v>126604.568</v>
      </c>
      <c r="D159" s="12">
        <v>7266.818689499999</v>
      </c>
      <c r="E159" s="12">
        <f t="shared" si="10"/>
        <v>119337.7493105</v>
      </c>
      <c r="F159" s="12">
        <v>0</v>
      </c>
      <c r="G159" s="12">
        <v>5668.6629999999996</v>
      </c>
      <c r="H159" s="13">
        <v>140462.20916183773</v>
      </c>
      <c r="I159" s="12">
        <v>5016</v>
      </c>
      <c r="J159" s="12">
        <f t="shared" si="11"/>
        <v>23791.417326654704</v>
      </c>
      <c r="K159" s="26">
        <f t="shared" si="12"/>
        <v>0.80137276815386749</v>
      </c>
      <c r="L159" s="12">
        <f t="shared" si="13"/>
        <v>1130.1162280701753</v>
      </c>
      <c r="M159" s="26">
        <f t="shared" si="14"/>
        <v>0.3329377065659197</v>
      </c>
      <c r="O159" s="5"/>
    </row>
    <row r="160" spans="1:15" x14ac:dyDescent="0.3">
      <c r="A160" s="10">
        <v>3415</v>
      </c>
      <c r="B160" s="11" t="s">
        <v>161</v>
      </c>
      <c r="C160" s="12">
        <v>217621.12299999999</v>
      </c>
      <c r="D160" s="12">
        <v>12125.949955499998</v>
      </c>
      <c r="E160" s="12">
        <f t="shared" si="10"/>
        <v>205495.1730445</v>
      </c>
      <c r="F160" s="12">
        <v>949.02499999999998</v>
      </c>
      <c r="G160" s="12">
        <v>12971.277</v>
      </c>
      <c r="H160" s="13">
        <v>245227.2708644878</v>
      </c>
      <c r="I160" s="12">
        <v>7978</v>
      </c>
      <c r="J160" s="12">
        <f t="shared" si="11"/>
        <v>25757.730389132616</v>
      </c>
      <c r="K160" s="26">
        <f t="shared" si="12"/>
        <v>0.86760462480620915</v>
      </c>
      <c r="L160" s="12">
        <f t="shared" si="13"/>
        <v>1625.8807971922788</v>
      </c>
      <c r="M160" s="26">
        <f t="shared" si="14"/>
        <v>0.47899234638116628</v>
      </c>
      <c r="O160" s="5"/>
    </row>
    <row r="161" spans="1:15" x14ac:dyDescent="0.3">
      <c r="A161" s="10">
        <v>3416</v>
      </c>
      <c r="B161" s="11" t="s">
        <v>162</v>
      </c>
      <c r="C161" s="12">
        <v>144937.815</v>
      </c>
      <c r="D161" s="12">
        <v>6982.1936969999988</v>
      </c>
      <c r="E161" s="12">
        <f t="shared" si="10"/>
        <v>137955.62130299999</v>
      </c>
      <c r="F161" s="12">
        <v>0</v>
      </c>
      <c r="G161" s="12">
        <v>7556.9979999999996</v>
      </c>
      <c r="H161" s="13">
        <v>163128.68184666385</v>
      </c>
      <c r="I161" s="12">
        <v>6032</v>
      </c>
      <c r="J161" s="12">
        <f t="shared" si="11"/>
        <v>22870.626873839523</v>
      </c>
      <c r="K161" s="26">
        <f t="shared" si="12"/>
        <v>0.7703575333769358</v>
      </c>
      <c r="L161" s="12">
        <f t="shared" si="13"/>
        <v>1252.8179708222813</v>
      </c>
      <c r="M161" s="26">
        <f t="shared" si="14"/>
        <v>0.36908623342433666</v>
      </c>
      <c r="O161" s="5"/>
    </row>
    <row r="162" spans="1:15" x14ac:dyDescent="0.3">
      <c r="A162" s="10">
        <v>3417</v>
      </c>
      <c r="B162" s="11" t="s">
        <v>163</v>
      </c>
      <c r="C162" s="12">
        <v>120384.477</v>
      </c>
      <c r="D162" s="12">
        <v>9875.0354339999976</v>
      </c>
      <c r="E162" s="12">
        <f t="shared" si="10"/>
        <v>110509.44156599999</v>
      </c>
      <c r="F162" s="12">
        <v>0</v>
      </c>
      <c r="G162" s="12">
        <v>7379.165</v>
      </c>
      <c r="H162" s="13">
        <v>131668.55841205383</v>
      </c>
      <c r="I162" s="12">
        <v>4548</v>
      </c>
      <c r="J162" s="12">
        <f t="shared" si="11"/>
        <v>24298.47000131926</v>
      </c>
      <c r="K162" s="26">
        <f t="shared" si="12"/>
        <v>0.81845196103745066</v>
      </c>
      <c r="L162" s="12">
        <f t="shared" si="13"/>
        <v>1622.5076956904134</v>
      </c>
      <c r="M162" s="26">
        <f t="shared" si="14"/>
        <v>0.4779986143648029</v>
      </c>
      <c r="O162" s="5"/>
    </row>
    <row r="163" spans="1:15" x14ac:dyDescent="0.3">
      <c r="A163" s="10">
        <v>3418</v>
      </c>
      <c r="B163" s="11" t="s">
        <v>164</v>
      </c>
      <c r="C163" s="12">
        <v>179652.356</v>
      </c>
      <c r="D163" s="12">
        <v>7514.1623264999998</v>
      </c>
      <c r="E163" s="12">
        <f t="shared" si="10"/>
        <v>172138.19367350001</v>
      </c>
      <c r="F163" s="12">
        <v>0</v>
      </c>
      <c r="G163" s="12">
        <v>8610.6710000000003</v>
      </c>
      <c r="H163" s="13">
        <v>202934.5250794781</v>
      </c>
      <c r="I163" s="12">
        <v>7211</v>
      </c>
      <c r="J163" s="12">
        <f t="shared" si="11"/>
        <v>23871.611936416586</v>
      </c>
      <c r="K163" s="26">
        <f t="shared" si="12"/>
        <v>0.80407398496384286</v>
      </c>
      <c r="L163" s="12">
        <f t="shared" si="13"/>
        <v>1194.1022049646374</v>
      </c>
      <c r="M163" s="26">
        <f t="shared" si="14"/>
        <v>0.35178828482546781</v>
      </c>
      <c r="O163" s="5"/>
    </row>
    <row r="164" spans="1:15" x14ac:dyDescent="0.3">
      <c r="A164" s="10">
        <v>3419</v>
      </c>
      <c r="B164" s="11" t="s">
        <v>116</v>
      </c>
      <c r="C164" s="12">
        <v>91695.263000000006</v>
      </c>
      <c r="D164" s="12">
        <v>3180.8249849999993</v>
      </c>
      <c r="E164" s="12">
        <f t="shared" si="10"/>
        <v>88514.438015000007</v>
      </c>
      <c r="F164" s="12">
        <v>1379.2239999999999</v>
      </c>
      <c r="G164" s="12">
        <v>0</v>
      </c>
      <c r="H164" s="13">
        <v>102408.5687476521</v>
      </c>
      <c r="I164" s="12">
        <v>3597</v>
      </c>
      <c r="J164" s="12">
        <f t="shared" si="11"/>
        <v>24607.850435084794</v>
      </c>
      <c r="K164" s="26">
        <f t="shared" si="12"/>
        <v>0.82887290617137344</v>
      </c>
      <c r="L164" s="12">
        <f t="shared" si="13"/>
        <v>0</v>
      </c>
      <c r="M164" s="26">
        <f t="shared" si="14"/>
        <v>0</v>
      </c>
      <c r="O164" s="5"/>
    </row>
    <row r="165" spans="1:15" x14ac:dyDescent="0.3">
      <c r="A165" s="10">
        <v>3420</v>
      </c>
      <c r="B165" s="11" t="s">
        <v>165</v>
      </c>
      <c r="C165" s="12">
        <v>575240.09499999997</v>
      </c>
      <c r="D165" s="12">
        <v>34187.469244499996</v>
      </c>
      <c r="E165" s="12">
        <f t="shared" si="10"/>
        <v>541052.62575549993</v>
      </c>
      <c r="F165" s="12">
        <v>2993.7049999999999</v>
      </c>
      <c r="G165" s="12">
        <v>30643.777999999998</v>
      </c>
      <c r="H165" s="13">
        <v>643527.6802110452</v>
      </c>
      <c r="I165" s="12">
        <v>21435</v>
      </c>
      <c r="J165" s="12">
        <f t="shared" si="11"/>
        <v>25241.550070235593</v>
      </c>
      <c r="K165" s="26">
        <f t="shared" si="12"/>
        <v>0.8502179830041835</v>
      </c>
      <c r="L165" s="12">
        <f t="shared" si="13"/>
        <v>1429.6140891066013</v>
      </c>
      <c r="M165" s="26">
        <f t="shared" si="14"/>
        <v>0.42117122494052212</v>
      </c>
      <c r="O165" s="5"/>
    </row>
    <row r="166" spans="1:15" x14ac:dyDescent="0.3">
      <c r="A166" s="10">
        <v>3421</v>
      </c>
      <c r="B166" s="11" t="s">
        <v>166</v>
      </c>
      <c r="C166" s="12">
        <v>177177.63200000001</v>
      </c>
      <c r="D166" s="12">
        <v>9268.1585114999998</v>
      </c>
      <c r="E166" s="12">
        <f t="shared" si="10"/>
        <v>167909.47348850002</v>
      </c>
      <c r="F166" s="12">
        <v>1005.125</v>
      </c>
      <c r="G166" s="12">
        <v>23563.857</v>
      </c>
      <c r="H166" s="13">
        <v>210327.9277973492</v>
      </c>
      <c r="I166" s="12">
        <v>6603</v>
      </c>
      <c r="J166" s="12">
        <f t="shared" si="11"/>
        <v>25429.270557095264</v>
      </c>
      <c r="K166" s="26">
        <f t="shared" si="12"/>
        <v>0.85654102312106573</v>
      </c>
      <c r="L166" s="12">
        <f t="shared" si="13"/>
        <v>3568.6592457973647</v>
      </c>
      <c r="M166" s="26">
        <f t="shared" si="14"/>
        <v>1.0513442735354306</v>
      </c>
      <c r="O166" s="5"/>
    </row>
    <row r="167" spans="1:15" x14ac:dyDescent="0.3">
      <c r="A167" s="10">
        <v>3422</v>
      </c>
      <c r="B167" s="11" t="s">
        <v>167</v>
      </c>
      <c r="C167" s="12">
        <v>124638.40300000001</v>
      </c>
      <c r="D167" s="12">
        <v>16460.838802499999</v>
      </c>
      <c r="E167" s="12">
        <f t="shared" si="10"/>
        <v>108177.5641975</v>
      </c>
      <c r="F167" s="12">
        <v>5456.5609999999997</v>
      </c>
      <c r="G167" s="12">
        <v>7533.9849999999997</v>
      </c>
      <c r="H167" s="13">
        <v>134579.65684510922</v>
      </c>
      <c r="I167" s="12">
        <v>4195</v>
      </c>
      <c r="J167" s="12">
        <f t="shared" si="11"/>
        <v>25787.262025625747</v>
      </c>
      <c r="K167" s="26">
        <f t="shared" si="12"/>
        <v>0.86859934693476859</v>
      </c>
      <c r="L167" s="12">
        <f t="shared" si="13"/>
        <v>1795.9439809296782</v>
      </c>
      <c r="M167" s="26">
        <f t="shared" si="14"/>
        <v>0.52909378281617381</v>
      </c>
      <c r="O167" s="5"/>
    </row>
    <row r="168" spans="1:15" x14ac:dyDescent="0.3">
      <c r="A168" s="10">
        <v>3423</v>
      </c>
      <c r="B168" s="11" t="s">
        <v>168</v>
      </c>
      <c r="C168" s="12">
        <v>53890.919000000002</v>
      </c>
      <c r="D168" s="12">
        <v>2587.4167814999996</v>
      </c>
      <c r="E168" s="12">
        <f t="shared" si="10"/>
        <v>51303.502218500005</v>
      </c>
      <c r="F168" s="12">
        <v>1021.724</v>
      </c>
      <c r="G168" s="12">
        <v>4664.9639999999999</v>
      </c>
      <c r="H168" s="13">
        <v>63077.664654326763</v>
      </c>
      <c r="I168" s="12">
        <v>2318</v>
      </c>
      <c r="J168" s="12">
        <f t="shared" si="11"/>
        <v>22132.658420405522</v>
      </c>
      <c r="K168" s="26">
        <f t="shared" si="12"/>
        <v>0.74550034163342116</v>
      </c>
      <c r="L168" s="12">
        <f t="shared" si="13"/>
        <v>2012.495254529767</v>
      </c>
      <c r="M168" s="26">
        <f t="shared" si="14"/>
        <v>0.59289083536311382</v>
      </c>
      <c r="O168" s="5"/>
    </row>
    <row r="169" spans="1:15" x14ac:dyDescent="0.3">
      <c r="A169" s="10">
        <v>3424</v>
      </c>
      <c r="B169" s="11" t="s">
        <v>169</v>
      </c>
      <c r="C169" s="12">
        <v>39665.682000000001</v>
      </c>
      <c r="D169" s="12">
        <v>1291.7043764999999</v>
      </c>
      <c r="E169" s="12">
        <f t="shared" si="10"/>
        <v>38373.977623500003</v>
      </c>
      <c r="F169" s="12">
        <v>5473.2370000000001</v>
      </c>
      <c r="G169" s="12">
        <v>3211.1729999999998</v>
      </c>
      <c r="H169" s="13">
        <v>51681.226187799002</v>
      </c>
      <c r="I169" s="12">
        <v>1722</v>
      </c>
      <c r="J169" s="12">
        <f t="shared" si="11"/>
        <v>22284.539851045298</v>
      </c>
      <c r="K169" s="26">
        <f t="shared" si="12"/>
        <v>0.75061620509089599</v>
      </c>
      <c r="L169" s="12">
        <f t="shared" si="13"/>
        <v>1864.7926829268292</v>
      </c>
      <c r="M169" s="26">
        <f t="shared" si="14"/>
        <v>0.54937694340941201</v>
      </c>
      <c r="O169" s="5"/>
    </row>
    <row r="170" spans="1:15" x14ac:dyDescent="0.3">
      <c r="A170" s="10">
        <v>3425</v>
      </c>
      <c r="B170" s="11" t="s">
        <v>170</v>
      </c>
      <c r="C170" s="12">
        <v>28464.542000000001</v>
      </c>
      <c r="D170" s="12">
        <v>598.51659749999988</v>
      </c>
      <c r="E170" s="12">
        <f t="shared" si="10"/>
        <v>27866.025402500003</v>
      </c>
      <c r="F170" s="12">
        <v>0</v>
      </c>
      <c r="G170" s="12">
        <v>2360.0909999999999</v>
      </c>
      <c r="H170" s="13">
        <v>33576.023868889133</v>
      </c>
      <c r="I170" s="12">
        <v>1253</v>
      </c>
      <c r="J170" s="12">
        <f t="shared" si="11"/>
        <v>22239.445652434162</v>
      </c>
      <c r="K170" s="26">
        <f t="shared" si="12"/>
        <v>0.7490972849579538</v>
      </c>
      <c r="L170" s="12">
        <f t="shared" si="13"/>
        <v>1883.5522745411013</v>
      </c>
      <c r="M170" s="26">
        <f t="shared" si="14"/>
        <v>0.55490360982923193</v>
      </c>
      <c r="O170" s="5"/>
    </row>
    <row r="171" spans="1:15" x14ac:dyDescent="0.3">
      <c r="A171" s="10">
        <v>3426</v>
      </c>
      <c r="B171" s="11" t="s">
        <v>171</v>
      </c>
      <c r="C171" s="12">
        <v>37026.31</v>
      </c>
      <c r="D171" s="12">
        <v>1023.9511439999999</v>
      </c>
      <c r="E171" s="12">
        <f t="shared" si="10"/>
        <v>36002.358855999999</v>
      </c>
      <c r="F171" s="12">
        <v>220.209</v>
      </c>
      <c r="G171" s="12">
        <v>1601.8219999999999</v>
      </c>
      <c r="H171" s="13">
        <v>42514.247002643671</v>
      </c>
      <c r="I171" s="12">
        <v>1551</v>
      </c>
      <c r="J171" s="12">
        <f t="shared" si="11"/>
        <v>23212.352582849773</v>
      </c>
      <c r="K171" s="26">
        <f t="shared" si="12"/>
        <v>0.78186797319726886</v>
      </c>
      <c r="L171" s="12">
        <f t="shared" si="13"/>
        <v>1032.7672469374597</v>
      </c>
      <c r="M171" s="26">
        <f t="shared" si="14"/>
        <v>0.3042582258985182</v>
      </c>
      <c r="O171" s="5"/>
    </row>
    <row r="172" spans="1:15" x14ac:dyDescent="0.3">
      <c r="A172" s="10">
        <v>3427</v>
      </c>
      <c r="B172" s="11" t="s">
        <v>172</v>
      </c>
      <c r="C172" s="12">
        <v>145235.592</v>
      </c>
      <c r="D172" s="12">
        <v>6509.1454844999989</v>
      </c>
      <c r="E172" s="12">
        <f t="shared" si="10"/>
        <v>138726.44651549999</v>
      </c>
      <c r="F172" s="12">
        <v>3596.9229999999998</v>
      </c>
      <c r="G172" s="12">
        <v>8795.5840000000007</v>
      </c>
      <c r="H172" s="13">
        <v>168534.35523266473</v>
      </c>
      <c r="I172" s="12">
        <v>5581</v>
      </c>
      <c r="J172" s="12">
        <f t="shared" si="11"/>
        <v>24856.915698889083</v>
      </c>
      <c r="K172" s="26">
        <f t="shared" si="12"/>
        <v>0.83726223906253339</v>
      </c>
      <c r="L172" s="12">
        <f t="shared" si="13"/>
        <v>1575.9870990861853</v>
      </c>
      <c r="M172" s="26">
        <f t="shared" si="14"/>
        <v>0.46429342160959519</v>
      </c>
      <c r="O172" s="5"/>
    </row>
    <row r="173" spans="1:15" x14ac:dyDescent="0.3">
      <c r="A173" s="10">
        <v>3428</v>
      </c>
      <c r="B173" s="11" t="s">
        <v>173</v>
      </c>
      <c r="C173" s="12">
        <v>64312.94</v>
      </c>
      <c r="D173" s="12">
        <v>5086.7313960000001</v>
      </c>
      <c r="E173" s="12">
        <f t="shared" si="10"/>
        <v>59226.208603999999</v>
      </c>
      <c r="F173" s="12">
        <v>3258.9589999999998</v>
      </c>
      <c r="G173" s="12">
        <v>3528.2809999999999</v>
      </c>
      <c r="H173" s="13">
        <v>73505.271850132776</v>
      </c>
      <c r="I173" s="12">
        <v>2445</v>
      </c>
      <c r="J173" s="12">
        <f t="shared" si="11"/>
        <v>24223.398202044991</v>
      </c>
      <c r="K173" s="26">
        <f t="shared" si="12"/>
        <v>0.8159232972437509</v>
      </c>
      <c r="L173" s="12">
        <f t="shared" si="13"/>
        <v>1443.0597137014315</v>
      </c>
      <c r="M173" s="26">
        <f t="shared" si="14"/>
        <v>0.42513237097555734</v>
      </c>
      <c r="O173" s="5"/>
    </row>
    <row r="174" spans="1:15" x14ac:dyDescent="0.3">
      <c r="A174" s="10">
        <v>3429</v>
      </c>
      <c r="B174" s="11" t="s">
        <v>174</v>
      </c>
      <c r="C174" s="12">
        <v>37828.453999999998</v>
      </c>
      <c r="D174" s="12">
        <v>3149.8877309999998</v>
      </c>
      <c r="E174" s="12">
        <f t="shared" si="10"/>
        <v>34678.566268999995</v>
      </c>
      <c r="F174" s="12">
        <v>533.73099999999999</v>
      </c>
      <c r="G174" s="12">
        <v>2296.7579999999998</v>
      </c>
      <c r="H174" s="13">
        <v>41838.009620007477</v>
      </c>
      <c r="I174" s="12">
        <v>1530</v>
      </c>
      <c r="J174" s="12">
        <f t="shared" si="11"/>
        <v>22665.729587581696</v>
      </c>
      <c r="K174" s="26">
        <f t="shared" si="12"/>
        <v>0.76345592246316785</v>
      </c>
      <c r="L174" s="12">
        <f t="shared" si="13"/>
        <v>1501.1490196078432</v>
      </c>
      <c r="M174" s="26">
        <f t="shared" si="14"/>
        <v>0.44224576144293665</v>
      </c>
      <c r="O174" s="5"/>
    </row>
    <row r="175" spans="1:15" x14ac:dyDescent="0.3">
      <c r="A175" s="10">
        <v>3430</v>
      </c>
      <c r="B175" s="11" t="s">
        <v>175</v>
      </c>
      <c r="C175" s="12">
        <v>47741.349000000002</v>
      </c>
      <c r="D175" s="12">
        <v>1791.6483074999999</v>
      </c>
      <c r="E175" s="12">
        <f t="shared" si="10"/>
        <v>45949.700692500002</v>
      </c>
      <c r="F175" s="12">
        <v>0.52800000000000002</v>
      </c>
      <c r="G175" s="12">
        <v>4847.0820000000003</v>
      </c>
      <c r="H175" s="13">
        <v>56082.290682656938</v>
      </c>
      <c r="I175" s="12">
        <v>1855</v>
      </c>
      <c r="J175" s="12">
        <f t="shared" si="11"/>
        <v>24770.7281361186</v>
      </c>
      <c r="K175" s="26">
        <f t="shared" si="12"/>
        <v>0.83435915998954191</v>
      </c>
      <c r="L175" s="12">
        <f t="shared" si="13"/>
        <v>2612.9822102425878</v>
      </c>
      <c r="M175" s="26">
        <f t="shared" si="14"/>
        <v>0.7697971967549645</v>
      </c>
      <c r="O175" s="5"/>
    </row>
    <row r="176" spans="1:15" x14ac:dyDescent="0.3">
      <c r="A176" s="10">
        <v>3431</v>
      </c>
      <c r="B176" s="11" t="s">
        <v>176</v>
      </c>
      <c r="C176" s="12">
        <v>61300.14</v>
      </c>
      <c r="D176" s="12">
        <v>2769.1550264999996</v>
      </c>
      <c r="E176" s="12">
        <f t="shared" si="10"/>
        <v>58530.984973500003</v>
      </c>
      <c r="F176" s="12">
        <v>56.177</v>
      </c>
      <c r="G176" s="12">
        <v>4278.8389999999999</v>
      </c>
      <c r="H176" s="13">
        <v>70071.888225985385</v>
      </c>
      <c r="I176" s="12">
        <v>2498</v>
      </c>
      <c r="J176" s="12">
        <f t="shared" si="11"/>
        <v>23431.138900520418</v>
      </c>
      <c r="K176" s="26">
        <f t="shared" si="12"/>
        <v>0.78923741212638576</v>
      </c>
      <c r="L176" s="12">
        <f t="shared" si="13"/>
        <v>1712.9059247397918</v>
      </c>
      <c r="M176" s="26">
        <f t="shared" si="14"/>
        <v>0.50463036985132959</v>
      </c>
      <c r="O176" s="5"/>
    </row>
    <row r="177" spans="1:15" x14ac:dyDescent="0.3">
      <c r="A177" s="10">
        <v>3432</v>
      </c>
      <c r="B177" s="11" t="s">
        <v>177</v>
      </c>
      <c r="C177" s="12">
        <v>49500.874000000003</v>
      </c>
      <c r="D177" s="12">
        <v>2944.0155764999995</v>
      </c>
      <c r="E177" s="12">
        <f t="shared" si="10"/>
        <v>46556.858423500002</v>
      </c>
      <c r="F177" s="12">
        <v>1625.173</v>
      </c>
      <c r="G177" s="12">
        <v>6411.634</v>
      </c>
      <c r="H177" s="13">
        <v>59573.352418673931</v>
      </c>
      <c r="I177" s="12">
        <v>1986</v>
      </c>
      <c r="J177" s="12">
        <f t="shared" si="11"/>
        <v>23442.526900050354</v>
      </c>
      <c r="K177" s="26">
        <f t="shared" si="12"/>
        <v>0.78962099720590162</v>
      </c>
      <c r="L177" s="12">
        <f t="shared" si="13"/>
        <v>3228.4159113796577</v>
      </c>
      <c r="M177" s="26">
        <f t="shared" si="14"/>
        <v>0.95110694163832721</v>
      </c>
      <c r="O177" s="5"/>
    </row>
    <row r="178" spans="1:15" x14ac:dyDescent="0.3">
      <c r="A178" s="10">
        <v>3433</v>
      </c>
      <c r="B178" s="11" t="s">
        <v>178</v>
      </c>
      <c r="C178" s="12">
        <v>54068.233</v>
      </c>
      <c r="D178" s="12">
        <v>5783.5616924999986</v>
      </c>
      <c r="E178" s="12">
        <f t="shared" si="10"/>
        <v>48284.671307500001</v>
      </c>
      <c r="F178" s="12">
        <v>12060.62</v>
      </c>
      <c r="G178" s="12">
        <v>4330.3810000000003</v>
      </c>
      <c r="H178" s="13">
        <v>70419.965094994201</v>
      </c>
      <c r="I178" s="12">
        <v>2151</v>
      </c>
      <c r="J178" s="12">
        <f t="shared" si="11"/>
        <v>22447.545935611342</v>
      </c>
      <c r="K178" s="26">
        <f t="shared" si="12"/>
        <v>0.75610678328643144</v>
      </c>
      <c r="L178" s="12">
        <f t="shared" si="13"/>
        <v>2013.1943282194329</v>
      </c>
      <c r="M178" s="26">
        <f t="shared" si="14"/>
        <v>0.5930967858531403</v>
      </c>
      <c r="O178" s="5"/>
    </row>
    <row r="179" spans="1:15" x14ac:dyDescent="0.3">
      <c r="A179" s="10">
        <v>3434</v>
      </c>
      <c r="B179" s="11" t="s">
        <v>179</v>
      </c>
      <c r="C179" s="12">
        <v>54451.55</v>
      </c>
      <c r="D179" s="12">
        <v>2244.1565099999998</v>
      </c>
      <c r="E179" s="12">
        <f t="shared" si="10"/>
        <v>52207.393490000002</v>
      </c>
      <c r="F179" s="12">
        <v>2163.2159999999999</v>
      </c>
      <c r="G179" s="12">
        <v>3844.7860000000001</v>
      </c>
      <c r="H179" s="13">
        <v>64635.714084424435</v>
      </c>
      <c r="I179" s="12">
        <v>2211</v>
      </c>
      <c r="J179" s="12">
        <f t="shared" si="11"/>
        <v>23612.570551786524</v>
      </c>
      <c r="K179" s="26">
        <f t="shared" si="12"/>
        <v>0.79534862368682335</v>
      </c>
      <c r="L179" s="12">
        <f t="shared" si="13"/>
        <v>1738.9353233830846</v>
      </c>
      <c r="M179" s="26">
        <f t="shared" si="14"/>
        <v>0.51229875658212332</v>
      </c>
      <c r="O179" s="5"/>
    </row>
    <row r="180" spans="1:15" x14ac:dyDescent="0.3">
      <c r="A180" s="10">
        <v>3435</v>
      </c>
      <c r="B180" s="11" t="s">
        <v>180</v>
      </c>
      <c r="C180" s="12">
        <v>85566.998000000007</v>
      </c>
      <c r="D180" s="12">
        <v>3186.4918289999996</v>
      </c>
      <c r="E180" s="12">
        <f t="shared" si="10"/>
        <v>82380.506171000001</v>
      </c>
      <c r="F180" s="12">
        <v>3329.942</v>
      </c>
      <c r="G180" s="12">
        <v>5662.8119999999999</v>
      </c>
      <c r="H180" s="13">
        <v>101605.19765134763</v>
      </c>
      <c r="I180" s="12">
        <v>3591</v>
      </c>
      <c r="J180" s="12">
        <f t="shared" si="11"/>
        <v>22940.826001392372</v>
      </c>
      <c r="K180" s="26">
        <f t="shared" si="12"/>
        <v>0.77272206964632351</v>
      </c>
      <c r="L180" s="12">
        <f t="shared" si="13"/>
        <v>1576.9456975772766</v>
      </c>
      <c r="M180" s="26">
        <f t="shared" si="14"/>
        <v>0.46457582936130631</v>
      </c>
      <c r="O180" s="5"/>
    </row>
    <row r="181" spans="1:15" x14ac:dyDescent="0.3">
      <c r="A181" s="10">
        <v>3436</v>
      </c>
      <c r="B181" s="11" t="s">
        <v>181</v>
      </c>
      <c r="C181" s="12">
        <v>148395.96400000001</v>
      </c>
      <c r="D181" s="12">
        <v>9474.4497224999977</v>
      </c>
      <c r="E181" s="12">
        <f t="shared" si="10"/>
        <v>138921.51427750001</v>
      </c>
      <c r="F181" s="12">
        <v>17801.883000000002</v>
      </c>
      <c r="G181" s="12">
        <v>12652.858</v>
      </c>
      <c r="H181" s="13">
        <v>185854.91879571753</v>
      </c>
      <c r="I181" s="12">
        <v>5628</v>
      </c>
      <c r="J181" s="12">
        <f t="shared" si="11"/>
        <v>24683.993297352525</v>
      </c>
      <c r="K181" s="26">
        <f t="shared" si="12"/>
        <v>0.83143764687062927</v>
      </c>
      <c r="L181" s="12">
        <f t="shared" si="13"/>
        <v>2248.1979388770433</v>
      </c>
      <c r="M181" s="26">
        <f t="shared" si="14"/>
        <v>0.66232998614145311</v>
      </c>
      <c r="O181" s="5"/>
    </row>
    <row r="182" spans="1:15" x14ac:dyDescent="0.3">
      <c r="A182" s="10">
        <v>3437</v>
      </c>
      <c r="B182" s="11" t="s">
        <v>182</v>
      </c>
      <c r="C182" s="12">
        <v>127545.40300000001</v>
      </c>
      <c r="D182" s="12">
        <v>4601.3632289999996</v>
      </c>
      <c r="E182" s="12">
        <f t="shared" si="10"/>
        <v>122944.03977100001</v>
      </c>
      <c r="F182" s="12">
        <v>1511.499</v>
      </c>
      <c r="G182" s="12">
        <v>7960.6930000000002</v>
      </c>
      <c r="H182" s="13">
        <v>147808.90843311031</v>
      </c>
      <c r="I182" s="12">
        <v>5531</v>
      </c>
      <c r="J182" s="12">
        <f t="shared" si="11"/>
        <v>22228.175695353464</v>
      </c>
      <c r="K182" s="26">
        <f t="shared" si="12"/>
        <v>0.74871767593429905</v>
      </c>
      <c r="L182" s="12">
        <f t="shared" si="13"/>
        <v>1439.2863858253481</v>
      </c>
      <c r="M182" s="26">
        <f t="shared" si="14"/>
        <v>0.42402073033366533</v>
      </c>
      <c r="O182" s="5"/>
    </row>
    <row r="183" spans="1:15" x14ac:dyDescent="0.3">
      <c r="A183" s="10">
        <v>3438</v>
      </c>
      <c r="B183" s="11" t="s">
        <v>183</v>
      </c>
      <c r="C183" s="12">
        <v>76967.959000000003</v>
      </c>
      <c r="D183" s="12">
        <v>4571.2911344999993</v>
      </c>
      <c r="E183" s="12">
        <f t="shared" si="10"/>
        <v>72396.6678655</v>
      </c>
      <c r="F183" s="12">
        <v>6073.0339999999997</v>
      </c>
      <c r="G183" s="12">
        <v>11515.92</v>
      </c>
      <c r="H183" s="13">
        <v>97342.684328289877</v>
      </c>
      <c r="I183" s="12">
        <v>3064</v>
      </c>
      <c r="J183" s="12">
        <f t="shared" si="11"/>
        <v>23628.155308583551</v>
      </c>
      <c r="K183" s="26">
        <f t="shared" si="12"/>
        <v>0.7958735692806046</v>
      </c>
      <c r="L183" s="12">
        <f t="shared" si="13"/>
        <v>3758.4595300261099</v>
      </c>
      <c r="M183" s="26">
        <f t="shared" si="14"/>
        <v>1.107260355233139</v>
      </c>
      <c r="O183" s="5"/>
    </row>
    <row r="184" spans="1:15" x14ac:dyDescent="0.3">
      <c r="A184" s="10">
        <v>3439</v>
      </c>
      <c r="B184" s="11" t="s">
        <v>184</v>
      </c>
      <c r="C184" s="12">
        <v>119573.284</v>
      </c>
      <c r="D184" s="12">
        <v>7230.9957644999986</v>
      </c>
      <c r="E184" s="12">
        <f t="shared" si="10"/>
        <v>112342.2882355</v>
      </c>
      <c r="F184" s="12">
        <v>0</v>
      </c>
      <c r="G184" s="12">
        <v>21321.190999999999</v>
      </c>
      <c r="H184" s="13">
        <v>144217.06767321713</v>
      </c>
      <c r="I184" s="12">
        <v>4385</v>
      </c>
      <c r="J184" s="12">
        <f t="shared" si="11"/>
        <v>25619.678046864312</v>
      </c>
      <c r="K184" s="26">
        <f t="shared" si="12"/>
        <v>0.86295457028634959</v>
      </c>
      <c r="L184" s="12">
        <f t="shared" si="13"/>
        <v>4862.3012542759407</v>
      </c>
      <c r="M184" s="26">
        <f t="shared" si="14"/>
        <v>1.432457465897661</v>
      </c>
      <c r="O184" s="5"/>
    </row>
    <row r="185" spans="1:15" x14ac:dyDescent="0.3">
      <c r="A185" s="10">
        <v>3440</v>
      </c>
      <c r="B185" s="11" t="s">
        <v>185</v>
      </c>
      <c r="C185" s="12">
        <v>142323.149</v>
      </c>
      <c r="D185" s="12">
        <v>5372.1467594999995</v>
      </c>
      <c r="E185" s="12">
        <f t="shared" si="10"/>
        <v>136951.00224050001</v>
      </c>
      <c r="F185" s="12">
        <v>3360.5549999999998</v>
      </c>
      <c r="G185" s="12">
        <v>27378.587</v>
      </c>
      <c r="H185" s="13">
        <v>180208.76814350509</v>
      </c>
      <c r="I185" s="12">
        <v>5082</v>
      </c>
      <c r="J185" s="12">
        <f t="shared" si="11"/>
        <v>26948.249161845732</v>
      </c>
      <c r="K185" s="26">
        <f t="shared" si="12"/>
        <v>0.90770519180182851</v>
      </c>
      <c r="L185" s="12">
        <f t="shared" si="13"/>
        <v>5387.3646202282562</v>
      </c>
      <c r="M185" s="26">
        <f t="shared" si="14"/>
        <v>1.5871436729619233</v>
      </c>
      <c r="O185" s="5"/>
    </row>
    <row r="186" spans="1:15" x14ac:dyDescent="0.3">
      <c r="A186" s="10">
        <v>3441</v>
      </c>
      <c r="B186" s="11" t="s">
        <v>186</v>
      </c>
      <c r="C186" s="12">
        <v>166947.867</v>
      </c>
      <c r="D186" s="12">
        <v>10266.289664999998</v>
      </c>
      <c r="E186" s="12">
        <f t="shared" si="10"/>
        <v>156681.57733500001</v>
      </c>
      <c r="F186" s="12">
        <v>991.55100000000004</v>
      </c>
      <c r="G186" s="12">
        <v>19509.191999999999</v>
      </c>
      <c r="H186" s="13">
        <v>194457.96564058875</v>
      </c>
      <c r="I186" s="12">
        <v>6079</v>
      </c>
      <c r="J186" s="12">
        <f t="shared" si="11"/>
        <v>25774.235455667051</v>
      </c>
      <c r="K186" s="26">
        <f t="shared" si="12"/>
        <v>0.86816056944269981</v>
      </c>
      <c r="L186" s="12">
        <f t="shared" si="13"/>
        <v>3209.2765257443657</v>
      </c>
      <c r="M186" s="26">
        <f t="shared" si="14"/>
        <v>0.94546838606305139</v>
      </c>
      <c r="O186" s="5"/>
    </row>
    <row r="187" spans="1:15" x14ac:dyDescent="0.3">
      <c r="A187" s="10">
        <v>3442</v>
      </c>
      <c r="B187" s="11" t="s">
        <v>187</v>
      </c>
      <c r="C187" s="12">
        <v>401370.20199999999</v>
      </c>
      <c r="D187" s="12">
        <v>30072.379418999997</v>
      </c>
      <c r="E187" s="12">
        <f t="shared" si="10"/>
        <v>371297.82258099999</v>
      </c>
      <c r="F187" s="12">
        <v>79.739000000000004</v>
      </c>
      <c r="G187" s="12">
        <v>27426.831999999999</v>
      </c>
      <c r="H187" s="13">
        <v>444444.85693343589</v>
      </c>
      <c r="I187" s="12">
        <v>14827</v>
      </c>
      <c r="J187" s="12">
        <f t="shared" si="11"/>
        <v>25042.005974303633</v>
      </c>
      <c r="K187" s="26">
        <f t="shared" si="12"/>
        <v>0.84349668505332109</v>
      </c>
      <c r="L187" s="12">
        <f t="shared" si="13"/>
        <v>1849.7897079651987</v>
      </c>
      <c r="M187" s="26">
        <f t="shared" si="14"/>
        <v>0.54495699442423462</v>
      </c>
      <c r="O187" s="5"/>
    </row>
    <row r="188" spans="1:15" x14ac:dyDescent="0.3">
      <c r="A188" s="10">
        <v>3443</v>
      </c>
      <c r="B188" s="11" t="s">
        <v>188</v>
      </c>
      <c r="C188" s="12">
        <v>356160.52799999999</v>
      </c>
      <c r="D188" s="12">
        <v>18134.306497499998</v>
      </c>
      <c r="E188" s="12">
        <f t="shared" si="10"/>
        <v>338026.2215025</v>
      </c>
      <c r="F188" s="12">
        <v>42.030999999999999</v>
      </c>
      <c r="G188" s="12">
        <v>13946.528</v>
      </c>
      <c r="H188" s="13">
        <v>396321.10443334701</v>
      </c>
      <c r="I188" s="12">
        <v>13572</v>
      </c>
      <c r="J188" s="12">
        <f t="shared" si="11"/>
        <v>24906.146588748896</v>
      </c>
      <c r="K188" s="26">
        <f t="shared" si="12"/>
        <v>0.83892049648973743</v>
      </c>
      <c r="L188" s="12">
        <f t="shared" si="13"/>
        <v>1027.5956380783966</v>
      </c>
      <c r="M188" s="26">
        <f t="shared" si="14"/>
        <v>0.30273464491629243</v>
      </c>
      <c r="O188" s="5"/>
    </row>
    <row r="189" spans="1:15" x14ac:dyDescent="0.3">
      <c r="A189" s="10">
        <v>3446</v>
      </c>
      <c r="B189" s="11" t="s">
        <v>189</v>
      </c>
      <c r="C189" s="12">
        <v>402549.00699999998</v>
      </c>
      <c r="D189" s="12">
        <v>46751.222975999997</v>
      </c>
      <c r="E189" s="12">
        <f t="shared" si="10"/>
        <v>355797.78402399999</v>
      </c>
      <c r="F189" s="12">
        <v>42.57</v>
      </c>
      <c r="G189" s="12">
        <v>27277.485000000001</v>
      </c>
      <c r="H189" s="13">
        <v>426604.11488199001</v>
      </c>
      <c r="I189" s="12">
        <v>13633</v>
      </c>
      <c r="J189" s="12">
        <f t="shared" si="11"/>
        <v>26098.275069610503</v>
      </c>
      <c r="K189" s="26">
        <f t="shared" si="12"/>
        <v>0.87907528372188848</v>
      </c>
      <c r="L189" s="12">
        <f t="shared" si="13"/>
        <v>2000.8424411354802</v>
      </c>
      <c r="M189" s="26">
        <f t="shared" si="14"/>
        <v>0.58945786017864132</v>
      </c>
      <c r="O189" s="5"/>
    </row>
    <row r="190" spans="1:15" x14ac:dyDescent="0.3">
      <c r="A190" s="10">
        <v>3447</v>
      </c>
      <c r="B190" s="11" t="s">
        <v>190</v>
      </c>
      <c r="C190" s="12">
        <v>132288.49100000001</v>
      </c>
      <c r="D190" s="12">
        <v>6879.6263609999996</v>
      </c>
      <c r="E190" s="12">
        <f t="shared" si="10"/>
        <v>125408.86463900001</v>
      </c>
      <c r="F190" s="12">
        <v>118.44799999999999</v>
      </c>
      <c r="G190" s="12">
        <v>5928.0129999999999</v>
      </c>
      <c r="H190" s="13">
        <v>147704.66972172449</v>
      </c>
      <c r="I190" s="12">
        <v>5535</v>
      </c>
      <c r="J190" s="12">
        <f t="shared" si="11"/>
        <v>22657.428119060525</v>
      </c>
      <c r="K190" s="26">
        <f t="shared" si="12"/>
        <v>0.7631763018454798</v>
      </c>
      <c r="L190" s="12">
        <f t="shared" si="13"/>
        <v>1071.0050587172539</v>
      </c>
      <c r="M190" s="26">
        <f t="shared" si="14"/>
        <v>0.31552327018498377</v>
      </c>
      <c r="O190" s="5"/>
    </row>
    <row r="191" spans="1:15" x14ac:dyDescent="0.3">
      <c r="A191" s="10">
        <v>3448</v>
      </c>
      <c r="B191" s="11" t="s">
        <v>191</v>
      </c>
      <c r="C191" s="12">
        <v>148788.62400000001</v>
      </c>
      <c r="D191" s="12">
        <v>3605.9610344999996</v>
      </c>
      <c r="E191" s="12">
        <f t="shared" si="10"/>
        <v>145182.6629655</v>
      </c>
      <c r="F191" s="12">
        <v>7025.018</v>
      </c>
      <c r="G191" s="12">
        <v>9777.3709999999992</v>
      </c>
      <c r="H191" s="13">
        <v>180067.84046049972</v>
      </c>
      <c r="I191" s="12">
        <v>6577</v>
      </c>
      <c r="J191" s="12">
        <f t="shared" si="11"/>
        <v>22074.298763189905</v>
      </c>
      <c r="K191" s="26">
        <f t="shared" si="12"/>
        <v>0.74353459745730632</v>
      </c>
      <c r="L191" s="12">
        <f t="shared" si="13"/>
        <v>1486.6004257260149</v>
      </c>
      <c r="M191" s="26">
        <f t="shared" si="14"/>
        <v>0.43795967532147084</v>
      </c>
      <c r="O191" s="5"/>
    </row>
    <row r="192" spans="1:15" x14ac:dyDescent="0.3">
      <c r="A192" s="10">
        <v>3449</v>
      </c>
      <c r="B192" s="11" t="s">
        <v>192</v>
      </c>
      <c r="C192" s="12">
        <v>73506.475000000006</v>
      </c>
      <c r="D192" s="12">
        <v>5066.8465244999998</v>
      </c>
      <c r="E192" s="12">
        <f t="shared" si="10"/>
        <v>68439.628475500009</v>
      </c>
      <c r="F192" s="12">
        <v>4345.0439999999999</v>
      </c>
      <c r="G192" s="12">
        <v>8970.0660000000007</v>
      </c>
      <c r="H192" s="13">
        <v>89188.785329414022</v>
      </c>
      <c r="I192" s="12">
        <v>2889</v>
      </c>
      <c r="J192" s="12">
        <f t="shared" si="11"/>
        <v>23689.729482692976</v>
      </c>
      <c r="K192" s="26">
        <f t="shared" si="12"/>
        <v>0.7979475889018558</v>
      </c>
      <c r="L192" s="12">
        <f t="shared" si="13"/>
        <v>3104.9034267912771</v>
      </c>
      <c r="M192" s="26">
        <f t="shared" si="14"/>
        <v>0.91471956631381279</v>
      </c>
      <c r="O192" s="5"/>
    </row>
    <row r="193" spans="1:15" x14ac:dyDescent="0.3">
      <c r="A193" s="10">
        <v>3450</v>
      </c>
      <c r="B193" s="11" t="s">
        <v>193</v>
      </c>
      <c r="C193" s="12">
        <v>29781.948</v>
      </c>
      <c r="D193" s="12">
        <v>1233.8101934999997</v>
      </c>
      <c r="E193" s="12">
        <f t="shared" si="10"/>
        <v>28548.137806499999</v>
      </c>
      <c r="F193" s="12">
        <v>0</v>
      </c>
      <c r="G193" s="12">
        <v>4980.7089999999998</v>
      </c>
      <c r="H193" s="13">
        <v>36320.042492389861</v>
      </c>
      <c r="I193" s="12">
        <v>1256</v>
      </c>
      <c r="J193" s="12">
        <f t="shared" si="11"/>
        <v>22729.409081608279</v>
      </c>
      <c r="K193" s="26">
        <f t="shared" si="12"/>
        <v>0.76560085614669193</v>
      </c>
      <c r="L193" s="12">
        <f t="shared" si="13"/>
        <v>3965.5326433121018</v>
      </c>
      <c r="M193" s="26">
        <f t="shared" si="14"/>
        <v>1.1682650959106811</v>
      </c>
      <c r="O193" s="5"/>
    </row>
    <row r="194" spans="1:15" x14ac:dyDescent="0.3">
      <c r="A194" s="10">
        <v>3451</v>
      </c>
      <c r="B194" s="11" t="s">
        <v>194</v>
      </c>
      <c r="C194" s="12">
        <v>168737.56700000001</v>
      </c>
      <c r="D194" s="12">
        <v>8927.5233929999995</v>
      </c>
      <c r="E194" s="12">
        <f t="shared" si="10"/>
        <v>159810.043607</v>
      </c>
      <c r="F194" s="12">
        <v>6685.415</v>
      </c>
      <c r="G194" s="12">
        <v>21816.851999999999</v>
      </c>
      <c r="H194" s="13">
        <v>205453.36946924395</v>
      </c>
      <c r="I194" s="12">
        <v>6354</v>
      </c>
      <c r="J194" s="12">
        <f t="shared" si="11"/>
        <v>25151.09279304375</v>
      </c>
      <c r="K194" s="26">
        <f t="shared" si="12"/>
        <v>0.84717108598129465</v>
      </c>
      <c r="L194" s="12">
        <f t="shared" si="13"/>
        <v>3433.5618508026441</v>
      </c>
      <c r="M194" s="26">
        <f t="shared" si="14"/>
        <v>1.0115439275751039</v>
      </c>
      <c r="O194" s="5"/>
    </row>
    <row r="195" spans="1:15" x14ac:dyDescent="0.3">
      <c r="A195" s="10">
        <v>3452</v>
      </c>
      <c r="B195" s="11" t="s">
        <v>195</v>
      </c>
      <c r="C195" s="12">
        <v>59575.578999999998</v>
      </c>
      <c r="D195" s="12">
        <v>5376.0483539999996</v>
      </c>
      <c r="E195" s="12">
        <f t="shared" si="10"/>
        <v>54199.530645999999</v>
      </c>
      <c r="F195" s="12">
        <v>1366.2550000000001</v>
      </c>
      <c r="G195" s="12">
        <v>12177.421</v>
      </c>
      <c r="H195" s="13">
        <v>72362.03139464905</v>
      </c>
      <c r="I195" s="12">
        <v>2111</v>
      </c>
      <c r="J195" s="12">
        <f t="shared" si="11"/>
        <v>25674.813190904784</v>
      </c>
      <c r="K195" s="26">
        <f t="shared" si="12"/>
        <v>0.86481170230987026</v>
      </c>
      <c r="L195" s="12">
        <f t="shared" si="13"/>
        <v>5768.5556608242541</v>
      </c>
      <c r="M195" s="26">
        <f t="shared" si="14"/>
        <v>1.69944439714162</v>
      </c>
      <c r="O195" s="5"/>
    </row>
    <row r="196" spans="1:15" x14ac:dyDescent="0.3">
      <c r="A196" s="10">
        <v>3453</v>
      </c>
      <c r="B196" s="11" t="s">
        <v>196</v>
      </c>
      <c r="C196" s="12">
        <v>92975.17</v>
      </c>
      <c r="D196" s="12">
        <v>5970.4752359999993</v>
      </c>
      <c r="E196" s="12">
        <f t="shared" si="10"/>
        <v>87004.694764</v>
      </c>
      <c r="F196" s="12">
        <v>1406.614</v>
      </c>
      <c r="G196" s="12">
        <v>19629.544000000002</v>
      </c>
      <c r="H196" s="13">
        <v>115434.9134510343</v>
      </c>
      <c r="I196" s="12">
        <v>3252</v>
      </c>
      <c r="J196" s="12">
        <f t="shared" si="11"/>
        <v>26754.211182041821</v>
      </c>
      <c r="K196" s="26">
        <f t="shared" si="12"/>
        <v>0.90116935785517938</v>
      </c>
      <c r="L196" s="12">
        <f t="shared" si="13"/>
        <v>6036.1451414514149</v>
      </c>
      <c r="M196" s="26">
        <f t="shared" si="14"/>
        <v>1.7782775523236376</v>
      </c>
      <c r="O196" s="5"/>
    </row>
    <row r="197" spans="1:15" x14ac:dyDescent="0.3">
      <c r="A197" s="10">
        <v>3454</v>
      </c>
      <c r="B197" s="11" t="s">
        <v>197</v>
      </c>
      <c r="C197" s="12">
        <v>41882.841</v>
      </c>
      <c r="D197" s="12">
        <v>1962.8238539999998</v>
      </c>
      <c r="E197" s="12">
        <f t="shared" si="10"/>
        <v>39920.017145999998</v>
      </c>
      <c r="F197" s="12">
        <v>6447.65</v>
      </c>
      <c r="G197" s="12">
        <v>7221.634</v>
      </c>
      <c r="H197" s="13">
        <v>57428.11637437524</v>
      </c>
      <c r="I197" s="12">
        <v>1587</v>
      </c>
      <c r="J197" s="12">
        <f t="shared" si="11"/>
        <v>25154.39013610586</v>
      </c>
      <c r="K197" s="26">
        <f t="shared" si="12"/>
        <v>0.84728215128274165</v>
      </c>
      <c r="L197" s="12">
        <f t="shared" si="13"/>
        <v>4550.4940138626343</v>
      </c>
      <c r="M197" s="26">
        <f t="shared" si="14"/>
        <v>1.3405975448246505</v>
      </c>
      <c r="O197" s="5"/>
    </row>
    <row r="198" spans="1:15" x14ac:dyDescent="0.3">
      <c r="A198" s="10">
        <v>3901</v>
      </c>
      <c r="B198" s="11" t="s">
        <v>198</v>
      </c>
      <c r="C198" s="12">
        <v>794182.11899999995</v>
      </c>
      <c r="D198" s="12">
        <v>67676.483322</v>
      </c>
      <c r="E198" s="12">
        <f t="shared" si="10"/>
        <v>726505.63567799993</v>
      </c>
      <c r="F198" s="12">
        <v>0</v>
      </c>
      <c r="G198" s="12">
        <v>46180.171999999999</v>
      </c>
      <c r="H198" s="13">
        <v>863860.16814656742</v>
      </c>
      <c r="I198" s="12">
        <v>27502</v>
      </c>
      <c r="J198" s="12">
        <f t="shared" si="11"/>
        <v>26416.465554432405</v>
      </c>
      <c r="K198" s="26">
        <f t="shared" si="12"/>
        <v>0.88979298019709052</v>
      </c>
      <c r="L198" s="12">
        <f t="shared" si="13"/>
        <v>1679.1568613191769</v>
      </c>
      <c r="M198" s="26">
        <f t="shared" si="14"/>
        <v>0.49468773254118775</v>
      </c>
      <c r="O198" s="5"/>
    </row>
    <row r="199" spans="1:15" x14ac:dyDescent="0.3">
      <c r="A199" s="10">
        <v>3903</v>
      </c>
      <c r="B199" s="11" t="s">
        <v>199</v>
      </c>
      <c r="C199" s="12">
        <v>797891.28700000001</v>
      </c>
      <c r="D199" s="12">
        <v>69948.800166000001</v>
      </c>
      <c r="E199" s="12">
        <f t="shared" si="10"/>
        <v>727942.48683399998</v>
      </c>
      <c r="F199" s="12">
        <v>0</v>
      </c>
      <c r="G199" s="12">
        <v>50573.290999999997</v>
      </c>
      <c r="H199" s="13">
        <v>868795.01250811748</v>
      </c>
      <c r="I199" s="12">
        <v>25681</v>
      </c>
      <c r="J199" s="12">
        <f t="shared" si="11"/>
        <v>28345.566248744206</v>
      </c>
      <c r="K199" s="26">
        <f t="shared" si="12"/>
        <v>0.95477140255094561</v>
      </c>
      <c r="L199" s="12">
        <f t="shared" si="13"/>
        <v>1969.2882286515323</v>
      </c>
      <c r="M199" s="26">
        <f t="shared" si="14"/>
        <v>0.5801618365697786</v>
      </c>
      <c r="O199" s="5"/>
    </row>
    <row r="200" spans="1:15" x14ac:dyDescent="0.3">
      <c r="A200" s="10">
        <v>3905</v>
      </c>
      <c r="B200" s="11" t="s">
        <v>200</v>
      </c>
      <c r="C200" s="12">
        <v>1901305.088</v>
      </c>
      <c r="D200" s="12">
        <v>240319.35325499997</v>
      </c>
      <c r="E200" s="12">
        <f t="shared" si="10"/>
        <v>1660985.734745</v>
      </c>
      <c r="F200" s="12">
        <v>0</v>
      </c>
      <c r="G200" s="12">
        <v>150643.633</v>
      </c>
      <c r="H200" s="13">
        <v>2008812.4241720014</v>
      </c>
      <c r="I200" s="12">
        <v>57794</v>
      </c>
      <c r="J200" s="12">
        <f t="shared" si="11"/>
        <v>28739.760783904905</v>
      </c>
      <c r="K200" s="26">
        <f t="shared" si="12"/>
        <v>0.96804916408551978</v>
      </c>
      <c r="L200" s="12">
        <f t="shared" si="13"/>
        <v>2606.5618057237775</v>
      </c>
      <c r="M200" s="26">
        <f t="shared" si="14"/>
        <v>0.76790571453161083</v>
      </c>
      <c r="O200" s="5"/>
    </row>
    <row r="201" spans="1:15" x14ac:dyDescent="0.3">
      <c r="A201" s="10">
        <v>3907</v>
      </c>
      <c r="B201" s="11" t="s">
        <v>201</v>
      </c>
      <c r="C201" s="12">
        <v>1928498.807</v>
      </c>
      <c r="D201" s="12">
        <v>234776.10354749998</v>
      </c>
      <c r="E201" s="12">
        <f t="shared" si="10"/>
        <v>1693722.7034525</v>
      </c>
      <c r="F201" s="12">
        <v>0</v>
      </c>
      <c r="G201" s="12">
        <v>180230.10699999999</v>
      </c>
      <c r="H201" s="13">
        <v>2068367.8730340991</v>
      </c>
      <c r="I201" s="12">
        <v>64943</v>
      </c>
      <c r="J201" s="12">
        <f t="shared" si="11"/>
        <v>26080.142639737925</v>
      </c>
      <c r="K201" s="26">
        <f t="shared" si="12"/>
        <v>0.87846452416432041</v>
      </c>
      <c r="L201" s="12">
        <f t="shared" si="13"/>
        <v>2775.2045178079238</v>
      </c>
      <c r="M201" s="26">
        <f t="shared" si="14"/>
        <v>0.81758867314749739</v>
      </c>
      <c r="O201" s="5"/>
    </row>
    <row r="202" spans="1:15" x14ac:dyDescent="0.3">
      <c r="A202" s="10">
        <v>3909</v>
      </c>
      <c r="B202" s="11" t="s">
        <v>202</v>
      </c>
      <c r="C202" s="12">
        <v>1491131.952</v>
      </c>
      <c r="D202" s="12">
        <v>256737.67912049996</v>
      </c>
      <c r="E202" s="12">
        <f t="shared" si="10"/>
        <v>1234394.2728795002</v>
      </c>
      <c r="F202" s="12">
        <v>18.183</v>
      </c>
      <c r="G202" s="12">
        <v>137815.94399999999</v>
      </c>
      <c r="H202" s="13">
        <v>1512303.3330349138</v>
      </c>
      <c r="I202" s="12">
        <v>47777</v>
      </c>
      <c r="J202" s="12">
        <f t="shared" si="11"/>
        <v>25836.57979528853</v>
      </c>
      <c r="K202" s="26">
        <f t="shared" si="12"/>
        <v>0.87026053075796017</v>
      </c>
      <c r="L202" s="12">
        <f t="shared" si="13"/>
        <v>2884.5667162023569</v>
      </c>
      <c r="M202" s="26">
        <f t="shared" si="14"/>
        <v>0.84980730572179997</v>
      </c>
      <c r="O202" s="5"/>
    </row>
    <row r="203" spans="1:15" x14ac:dyDescent="0.3">
      <c r="A203" s="10">
        <v>3911</v>
      </c>
      <c r="B203" s="11" t="s">
        <v>206</v>
      </c>
      <c r="C203" s="12">
        <v>920476.21</v>
      </c>
      <c r="D203" s="12">
        <v>131374.73002799999</v>
      </c>
      <c r="E203" s="12">
        <f t="shared" ref="E203:E266" si="15">+C203-D203</f>
        <v>789101.479972</v>
      </c>
      <c r="F203" s="12">
        <v>0</v>
      </c>
      <c r="G203" s="12">
        <v>103176.459</v>
      </c>
      <c r="H203" s="13">
        <v>978053.54827960243</v>
      </c>
      <c r="I203" s="12">
        <v>27165</v>
      </c>
      <c r="J203" s="12">
        <f t="shared" ref="J203:J266" si="16">+E203*1000/I203</f>
        <v>29048.46235862323</v>
      </c>
      <c r="K203" s="26">
        <f t="shared" ref="K203:K266" si="17">+J203/$J$367</f>
        <v>0.9784472430258746</v>
      </c>
      <c r="L203" s="12">
        <f t="shared" ref="L203:L266" si="18">+G203*1000/I203</f>
        <v>3798.1394809497515</v>
      </c>
      <c r="M203" s="26">
        <f t="shared" ref="M203:M266" si="19">+L203/$L$367</f>
        <v>1.1189502606862489</v>
      </c>
      <c r="O203" s="5"/>
    </row>
    <row r="204" spans="1:15" x14ac:dyDescent="0.3">
      <c r="A204" s="10">
        <v>4001</v>
      </c>
      <c r="B204" s="11" t="s">
        <v>203</v>
      </c>
      <c r="C204" s="12">
        <v>1114448.202</v>
      </c>
      <c r="D204" s="12">
        <v>84489.266731499985</v>
      </c>
      <c r="E204" s="12">
        <f t="shared" si="15"/>
        <v>1029958.9352685001</v>
      </c>
      <c r="F204" s="12">
        <v>0</v>
      </c>
      <c r="G204" s="12">
        <v>64476.940999999999</v>
      </c>
      <c r="H204" s="13">
        <v>1223940.793443922</v>
      </c>
      <c r="I204" s="12">
        <v>36624</v>
      </c>
      <c r="J204" s="12">
        <f t="shared" si="16"/>
        <v>28122.513523058653</v>
      </c>
      <c r="K204" s="26">
        <f t="shared" si="17"/>
        <v>0.94725825704251743</v>
      </c>
      <c r="L204" s="12">
        <f t="shared" si="18"/>
        <v>1760.5106214504151</v>
      </c>
      <c r="M204" s="26">
        <f t="shared" si="19"/>
        <v>0.5186549437411021</v>
      </c>
      <c r="O204" s="5"/>
    </row>
    <row r="205" spans="1:15" x14ac:dyDescent="0.3">
      <c r="A205" s="10">
        <v>4003</v>
      </c>
      <c r="B205" s="11" t="s">
        <v>204</v>
      </c>
      <c r="C205" s="12">
        <v>1581993.284</v>
      </c>
      <c r="D205" s="12">
        <v>128168.56838549998</v>
      </c>
      <c r="E205" s="12">
        <f t="shared" si="15"/>
        <v>1453824.7156145</v>
      </c>
      <c r="F205" s="12">
        <v>2230.8330000000001</v>
      </c>
      <c r="G205" s="12">
        <v>89686.528000000006</v>
      </c>
      <c r="H205" s="13">
        <v>1728874.2630599905</v>
      </c>
      <c r="I205" s="12">
        <v>55513</v>
      </c>
      <c r="J205" s="12">
        <f t="shared" si="16"/>
        <v>26188.905582737378</v>
      </c>
      <c r="K205" s="26">
        <f t="shared" si="17"/>
        <v>0.88212801589780299</v>
      </c>
      <c r="L205" s="12">
        <f t="shared" si="18"/>
        <v>1615.5950498081531</v>
      </c>
      <c r="M205" s="26">
        <f t="shared" si="19"/>
        <v>0.47596211545506495</v>
      </c>
      <c r="O205" s="5"/>
    </row>
    <row r="206" spans="1:15" x14ac:dyDescent="0.3">
      <c r="A206" s="10">
        <v>4005</v>
      </c>
      <c r="B206" s="11" t="s">
        <v>205</v>
      </c>
      <c r="C206" s="12">
        <v>346380.70400000003</v>
      </c>
      <c r="D206" s="12">
        <v>24639.874726499998</v>
      </c>
      <c r="E206" s="12">
        <f t="shared" si="15"/>
        <v>321740.82927350001</v>
      </c>
      <c r="F206" s="12">
        <v>11450.384</v>
      </c>
      <c r="G206" s="12">
        <v>21656.096000000001</v>
      </c>
      <c r="H206" s="13">
        <v>394923.67713207606</v>
      </c>
      <c r="I206" s="12">
        <v>13029</v>
      </c>
      <c r="J206" s="12">
        <f t="shared" si="16"/>
        <v>24694.207481272548</v>
      </c>
      <c r="K206" s="26">
        <f t="shared" si="17"/>
        <v>0.83178169400031621</v>
      </c>
      <c r="L206" s="12">
        <f t="shared" si="18"/>
        <v>1662.1456750326195</v>
      </c>
      <c r="M206" s="26">
        <f t="shared" si="19"/>
        <v>0.48967615478702747</v>
      </c>
      <c r="O206" s="5"/>
    </row>
    <row r="207" spans="1:15" x14ac:dyDescent="0.3">
      <c r="A207" s="10">
        <v>4010</v>
      </c>
      <c r="B207" s="11" t="s">
        <v>207</v>
      </c>
      <c r="C207" s="12">
        <v>65365.64</v>
      </c>
      <c r="D207" s="12">
        <v>3264.6489869999996</v>
      </c>
      <c r="E207" s="12">
        <f t="shared" si="15"/>
        <v>62100.991012999999</v>
      </c>
      <c r="F207" s="12">
        <v>0</v>
      </c>
      <c r="G207" s="12">
        <v>2236.7069999999999</v>
      </c>
      <c r="H207" s="13">
        <v>72558.875383321647</v>
      </c>
      <c r="I207" s="12">
        <v>2349</v>
      </c>
      <c r="J207" s="12">
        <f t="shared" si="16"/>
        <v>26437.203496381437</v>
      </c>
      <c r="K207" s="26">
        <f t="shared" si="17"/>
        <v>0.89049150192521354</v>
      </c>
      <c r="L207" s="12">
        <f t="shared" si="18"/>
        <v>952.19540229885058</v>
      </c>
      <c r="M207" s="26">
        <f t="shared" si="19"/>
        <v>0.28052137078444545</v>
      </c>
      <c r="O207" s="5"/>
    </row>
    <row r="208" spans="1:15" x14ac:dyDescent="0.3">
      <c r="A208" s="10">
        <v>4012</v>
      </c>
      <c r="B208" s="11" t="s">
        <v>208</v>
      </c>
      <c r="C208" s="12">
        <v>438321.47499999998</v>
      </c>
      <c r="D208" s="12">
        <v>36683.096008499997</v>
      </c>
      <c r="E208" s="12">
        <f t="shared" si="15"/>
        <v>401638.37899150001</v>
      </c>
      <c r="F208" s="12">
        <v>0</v>
      </c>
      <c r="G208" s="12">
        <v>25793.243999999999</v>
      </c>
      <c r="H208" s="13">
        <v>477770.28331566288</v>
      </c>
      <c r="I208" s="12">
        <v>14056</v>
      </c>
      <c r="J208" s="12">
        <f t="shared" si="16"/>
        <v>28574.159006225102</v>
      </c>
      <c r="K208" s="26">
        <f t="shared" si="17"/>
        <v>0.96247115445421527</v>
      </c>
      <c r="L208" s="12">
        <f t="shared" si="18"/>
        <v>1835.0344336937962</v>
      </c>
      <c r="M208" s="26">
        <f t="shared" si="19"/>
        <v>0.5406100192603962</v>
      </c>
      <c r="O208" s="5"/>
    </row>
    <row r="209" spans="1:15" x14ac:dyDescent="0.3">
      <c r="A209" s="10">
        <v>4014</v>
      </c>
      <c r="B209" s="11" t="s">
        <v>209</v>
      </c>
      <c r="C209" s="12">
        <v>293981.51400000002</v>
      </c>
      <c r="D209" s="12">
        <v>37355.301178499998</v>
      </c>
      <c r="E209" s="12">
        <f t="shared" si="15"/>
        <v>256626.21282150003</v>
      </c>
      <c r="F209" s="12">
        <v>0</v>
      </c>
      <c r="G209" s="12">
        <v>38928.021999999997</v>
      </c>
      <c r="H209" s="13">
        <v>322106.1756543066</v>
      </c>
      <c r="I209" s="12">
        <v>10351</v>
      </c>
      <c r="J209" s="12">
        <f t="shared" si="16"/>
        <v>24792.407769442569</v>
      </c>
      <c r="K209" s="26">
        <f t="shared" si="17"/>
        <v>0.83508940096387541</v>
      </c>
      <c r="L209" s="12">
        <f t="shared" si="18"/>
        <v>3760.7981837503621</v>
      </c>
      <c r="M209" s="26">
        <f t="shared" si="19"/>
        <v>1.107949333931139</v>
      </c>
      <c r="O209" s="5"/>
    </row>
    <row r="210" spans="1:15" x14ac:dyDescent="0.3">
      <c r="A210" s="10">
        <v>4016</v>
      </c>
      <c r="B210" s="11" t="s">
        <v>210</v>
      </c>
      <c r="C210" s="12">
        <v>101595.057</v>
      </c>
      <c r="D210" s="12">
        <v>4822.8953069999989</v>
      </c>
      <c r="E210" s="12">
        <f t="shared" si="15"/>
        <v>96772.161693000002</v>
      </c>
      <c r="F210" s="12">
        <v>0</v>
      </c>
      <c r="G210" s="12">
        <v>5223.0940000000001</v>
      </c>
      <c r="H210" s="13">
        <v>114371.93451450471</v>
      </c>
      <c r="I210" s="12">
        <v>4093</v>
      </c>
      <c r="J210" s="12">
        <f t="shared" si="16"/>
        <v>23643.332932567799</v>
      </c>
      <c r="K210" s="26">
        <f t="shared" si="17"/>
        <v>0.79638480130933409</v>
      </c>
      <c r="L210" s="12">
        <f t="shared" si="18"/>
        <v>1276.104080136819</v>
      </c>
      <c r="M210" s="26">
        <f t="shared" si="19"/>
        <v>0.37594643385103482</v>
      </c>
      <c r="O210" s="5"/>
    </row>
    <row r="211" spans="1:15" x14ac:dyDescent="0.3">
      <c r="A211" s="10">
        <v>4018</v>
      </c>
      <c r="B211" s="11" t="s">
        <v>211</v>
      </c>
      <c r="C211" s="12">
        <v>175120.57</v>
      </c>
      <c r="D211" s="12">
        <v>13326.451781999998</v>
      </c>
      <c r="E211" s="12">
        <f t="shared" si="15"/>
        <v>161794.11821800002</v>
      </c>
      <c r="F211" s="12">
        <v>3534.069</v>
      </c>
      <c r="G211" s="12">
        <v>12034.704</v>
      </c>
      <c r="H211" s="13">
        <v>197230.01203486297</v>
      </c>
      <c r="I211" s="12">
        <v>6494</v>
      </c>
      <c r="J211" s="12">
        <f t="shared" si="16"/>
        <v>24914.40071111796</v>
      </c>
      <c r="K211" s="26">
        <f t="shared" si="17"/>
        <v>0.83919852233413161</v>
      </c>
      <c r="L211" s="12">
        <f t="shared" si="18"/>
        <v>1853.2035725284879</v>
      </c>
      <c r="M211" s="26">
        <f t="shared" si="19"/>
        <v>0.54596273543564289</v>
      </c>
      <c r="O211" s="5"/>
    </row>
    <row r="212" spans="1:15" x14ac:dyDescent="0.3">
      <c r="A212" s="10">
        <v>4020</v>
      </c>
      <c r="B212" s="11" t="s">
        <v>212</v>
      </c>
      <c r="C212" s="12">
        <v>268819.11</v>
      </c>
      <c r="D212" s="12">
        <v>17867.230194</v>
      </c>
      <c r="E212" s="12">
        <f t="shared" si="15"/>
        <v>250951.87980599998</v>
      </c>
      <c r="F212" s="12">
        <v>0</v>
      </c>
      <c r="G212" s="12">
        <v>20556.577000000001</v>
      </c>
      <c r="H212" s="13">
        <v>301850.97453778406</v>
      </c>
      <c r="I212" s="12">
        <v>10539</v>
      </c>
      <c r="J212" s="12">
        <f t="shared" si="16"/>
        <v>23811.735440364362</v>
      </c>
      <c r="K212" s="26">
        <f t="shared" si="17"/>
        <v>0.80205714869343847</v>
      </c>
      <c r="L212" s="12">
        <f t="shared" si="18"/>
        <v>1950.524433058165</v>
      </c>
      <c r="M212" s="26">
        <f t="shared" si="19"/>
        <v>0.57463393163738474</v>
      </c>
      <c r="O212" s="5"/>
    </row>
    <row r="213" spans="1:15" x14ac:dyDescent="0.3">
      <c r="A213" s="10">
        <v>4022</v>
      </c>
      <c r="B213" s="11" t="s">
        <v>215</v>
      </c>
      <c r="C213" s="12">
        <v>83373.160999999993</v>
      </c>
      <c r="D213" s="12">
        <v>9111.6223484999991</v>
      </c>
      <c r="E213" s="12">
        <f t="shared" si="15"/>
        <v>74261.538651499999</v>
      </c>
      <c r="F213" s="12">
        <v>4535.0910000000003</v>
      </c>
      <c r="G213" s="12">
        <v>6929.527</v>
      </c>
      <c r="H213" s="13">
        <v>94493.488291639413</v>
      </c>
      <c r="I213" s="12">
        <v>2889</v>
      </c>
      <c r="J213" s="12">
        <f t="shared" si="16"/>
        <v>25704.928574420213</v>
      </c>
      <c r="K213" s="26">
        <f t="shared" si="17"/>
        <v>0.8658260869478438</v>
      </c>
      <c r="L213" s="12">
        <f t="shared" si="18"/>
        <v>2398.5901696088613</v>
      </c>
      <c r="M213" s="26">
        <f t="shared" si="19"/>
        <v>0.70663626468298646</v>
      </c>
      <c r="O213" s="5"/>
    </row>
    <row r="214" spans="1:15" x14ac:dyDescent="0.3">
      <c r="A214" s="10">
        <v>4024</v>
      </c>
      <c r="B214" s="11" t="s">
        <v>214</v>
      </c>
      <c r="C214" s="12">
        <v>45860.790999999997</v>
      </c>
      <c r="D214" s="12">
        <v>5753.5516844999993</v>
      </c>
      <c r="E214" s="12">
        <f t="shared" si="15"/>
        <v>40107.239315499995</v>
      </c>
      <c r="F214" s="12">
        <v>5336.4849999999997</v>
      </c>
      <c r="G214" s="12">
        <v>6094.701</v>
      </c>
      <c r="H214" s="13">
        <v>55685.444819869663</v>
      </c>
      <c r="I214" s="12">
        <v>1562</v>
      </c>
      <c r="J214" s="12">
        <f t="shared" si="16"/>
        <v>25676.849753841227</v>
      </c>
      <c r="K214" s="26">
        <f t="shared" si="17"/>
        <v>0.86488030041209718</v>
      </c>
      <c r="L214" s="12">
        <f t="shared" si="18"/>
        <v>3901.8572343149808</v>
      </c>
      <c r="M214" s="26">
        <f t="shared" si="19"/>
        <v>1.1495060124557428</v>
      </c>
      <c r="O214" s="5"/>
    </row>
    <row r="215" spans="1:15" x14ac:dyDescent="0.3">
      <c r="A215" s="10">
        <v>4026</v>
      </c>
      <c r="B215" s="11" t="s">
        <v>213</v>
      </c>
      <c r="C215" s="12">
        <v>163966.24900000001</v>
      </c>
      <c r="D215" s="12">
        <v>11783.367379499998</v>
      </c>
      <c r="E215" s="12">
        <f t="shared" si="15"/>
        <v>152182.8816205</v>
      </c>
      <c r="F215" s="12">
        <v>47590.279000000002</v>
      </c>
      <c r="G215" s="12">
        <v>14233.351000000001</v>
      </c>
      <c r="H215" s="13">
        <v>231965.05419531252</v>
      </c>
      <c r="I215" s="12">
        <v>5512</v>
      </c>
      <c r="J215" s="12">
        <f t="shared" si="16"/>
        <v>27609.376201106676</v>
      </c>
      <c r="K215" s="26">
        <f t="shared" si="17"/>
        <v>0.92997411333263369</v>
      </c>
      <c r="L215" s="12">
        <f t="shared" si="18"/>
        <v>2582.2480043541364</v>
      </c>
      <c r="M215" s="26">
        <f t="shared" si="19"/>
        <v>0.7607427510550745</v>
      </c>
      <c r="O215" s="5"/>
    </row>
    <row r="216" spans="1:15" x14ac:dyDescent="0.3">
      <c r="A216" s="10">
        <v>4028</v>
      </c>
      <c r="B216" s="11" t="s">
        <v>216</v>
      </c>
      <c r="C216" s="12">
        <v>68711.407000000007</v>
      </c>
      <c r="D216" s="12">
        <v>3404.2181249999994</v>
      </c>
      <c r="E216" s="12">
        <f t="shared" si="15"/>
        <v>65307.188875000007</v>
      </c>
      <c r="F216" s="12">
        <v>1346.807</v>
      </c>
      <c r="G216" s="12">
        <v>6918.1620000000003</v>
      </c>
      <c r="H216" s="13">
        <v>81076.290390060138</v>
      </c>
      <c r="I216" s="12">
        <v>2452</v>
      </c>
      <c r="J216" s="12">
        <f t="shared" si="16"/>
        <v>26634.253211663952</v>
      </c>
      <c r="K216" s="26">
        <f t="shared" si="17"/>
        <v>0.89712878097554427</v>
      </c>
      <c r="L216" s="12">
        <f t="shared" si="18"/>
        <v>2821.4363784665579</v>
      </c>
      <c r="M216" s="26">
        <f t="shared" si="19"/>
        <v>0.83120880289666954</v>
      </c>
      <c r="O216" s="5"/>
    </row>
    <row r="217" spans="1:15" x14ac:dyDescent="0.3">
      <c r="A217" s="10">
        <v>4030</v>
      </c>
      <c r="B217" s="11" t="s">
        <v>217</v>
      </c>
      <c r="C217" s="12">
        <v>36760.998</v>
      </c>
      <c r="D217" s="12">
        <v>986.47367399999985</v>
      </c>
      <c r="E217" s="12">
        <f t="shared" si="15"/>
        <v>35774.524325999999</v>
      </c>
      <c r="F217" s="12">
        <v>6012.1049999999996</v>
      </c>
      <c r="G217" s="12">
        <v>4728.6540000000005</v>
      </c>
      <c r="H217" s="13">
        <v>50391.219333664631</v>
      </c>
      <c r="I217" s="12">
        <v>1414</v>
      </c>
      <c r="J217" s="12">
        <f t="shared" si="16"/>
        <v>25300.229367751061</v>
      </c>
      <c r="K217" s="26">
        <f t="shared" si="17"/>
        <v>0.85219449371128675</v>
      </c>
      <c r="L217" s="12">
        <f t="shared" si="18"/>
        <v>3344.1683168316831</v>
      </c>
      <c r="M217" s="26">
        <f t="shared" si="19"/>
        <v>0.98520816011785939</v>
      </c>
      <c r="O217" s="5"/>
    </row>
    <row r="218" spans="1:15" x14ac:dyDescent="0.3">
      <c r="A218" s="10">
        <v>4032</v>
      </c>
      <c r="B218" s="11" t="s">
        <v>218</v>
      </c>
      <c r="C218" s="12">
        <v>31432.712</v>
      </c>
      <c r="D218" s="12">
        <v>593.43207449999989</v>
      </c>
      <c r="E218" s="12">
        <f t="shared" si="15"/>
        <v>30839.279925499999</v>
      </c>
      <c r="F218" s="12">
        <v>5424.5510000000004</v>
      </c>
      <c r="G218" s="12">
        <v>1992.8340000000001</v>
      </c>
      <c r="H218" s="13">
        <v>42118.770071781953</v>
      </c>
      <c r="I218" s="12">
        <v>1198</v>
      </c>
      <c r="J218" s="12">
        <f t="shared" si="16"/>
        <v>25742.303777545909</v>
      </c>
      <c r="K218" s="26">
        <f t="shared" si="17"/>
        <v>0.86708500606047667</v>
      </c>
      <c r="L218" s="12">
        <f t="shared" si="18"/>
        <v>1663.4674457429048</v>
      </c>
      <c r="M218" s="26">
        <f t="shared" si="19"/>
        <v>0.49006555483098568</v>
      </c>
      <c r="O218" s="5"/>
    </row>
    <row r="219" spans="1:15" x14ac:dyDescent="0.3">
      <c r="A219" s="10">
        <v>4034</v>
      </c>
      <c r="B219" s="11" t="s">
        <v>219</v>
      </c>
      <c r="C219" s="12">
        <v>62546.464999999997</v>
      </c>
      <c r="D219" s="12">
        <v>1542.1842029999998</v>
      </c>
      <c r="E219" s="12">
        <f t="shared" si="15"/>
        <v>61004.280796999999</v>
      </c>
      <c r="F219" s="12">
        <v>22743.27</v>
      </c>
      <c r="G219" s="12">
        <v>3777.7559999999999</v>
      </c>
      <c r="H219" s="13">
        <v>95206.159914175223</v>
      </c>
      <c r="I219" s="12">
        <v>2140</v>
      </c>
      <c r="J219" s="12">
        <f t="shared" si="16"/>
        <v>28506.673269626168</v>
      </c>
      <c r="K219" s="26">
        <f t="shared" si="17"/>
        <v>0.96019801406889649</v>
      </c>
      <c r="L219" s="12">
        <f t="shared" si="18"/>
        <v>1765.3065420560747</v>
      </c>
      <c r="M219" s="26">
        <f t="shared" si="19"/>
        <v>0.5200678451468691</v>
      </c>
      <c r="O219" s="5"/>
    </row>
    <row r="220" spans="1:15" x14ac:dyDescent="0.3">
      <c r="A220" s="10">
        <v>4036</v>
      </c>
      <c r="B220" s="11" t="s">
        <v>220</v>
      </c>
      <c r="C220" s="12">
        <v>112822.429</v>
      </c>
      <c r="D220" s="12">
        <v>9319.5445619999991</v>
      </c>
      <c r="E220" s="12">
        <f t="shared" si="15"/>
        <v>103502.88443800001</v>
      </c>
      <c r="F220" s="12">
        <v>39071.108999999997</v>
      </c>
      <c r="G220" s="12">
        <v>20738.505000000001</v>
      </c>
      <c r="H220" s="13">
        <v>172761.97001826047</v>
      </c>
      <c r="I220" s="12">
        <v>3755</v>
      </c>
      <c r="J220" s="12">
        <f t="shared" si="16"/>
        <v>27564.017160585889</v>
      </c>
      <c r="K220" s="26">
        <f t="shared" si="17"/>
        <v>0.92844627245775557</v>
      </c>
      <c r="L220" s="12">
        <f t="shared" si="18"/>
        <v>5522.9041278295608</v>
      </c>
      <c r="M220" s="26">
        <f t="shared" si="19"/>
        <v>1.6270742674344152</v>
      </c>
      <c r="O220" s="5"/>
    </row>
    <row r="221" spans="1:15" x14ac:dyDescent="0.3">
      <c r="A221" s="10">
        <v>4201</v>
      </c>
      <c r="B221" s="11" t="s">
        <v>221</v>
      </c>
      <c r="C221" s="12">
        <v>188433.78099999999</v>
      </c>
      <c r="D221" s="12">
        <v>25053.9189735</v>
      </c>
      <c r="E221" s="12">
        <f t="shared" si="15"/>
        <v>163379.86202649999</v>
      </c>
      <c r="F221" s="12">
        <v>0</v>
      </c>
      <c r="G221" s="12">
        <v>18472.55</v>
      </c>
      <c r="H221" s="13">
        <v>200334.27697930567</v>
      </c>
      <c r="I221" s="12">
        <v>6735</v>
      </c>
      <c r="J221" s="12">
        <f t="shared" si="16"/>
        <v>24258.331407052709</v>
      </c>
      <c r="K221" s="26">
        <f t="shared" si="17"/>
        <v>0.81709996187087919</v>
      </c>
      <c r="L221" s="12">
        <f t="shared" si="18"/>
        <v>2742.7691165553083</v>
      </c>
      <c r="M221" s="26">
        <f t="shared" si="19"/>
        <v>0.80803304706553958</v>
      </c>
      <c r="O221" s="5"/>
    </row>
    <row r="222" spans="1:15" x14ac:dyDescent="0.3">
      <c r="A222" s="10">
        <v>4202</v>
      </c>
      <c r="B222" s="11" t="s">
        <v>222</v>
      </c>
      <c r="C222" s="12">
        <v>659783.28300000005</v>
      </c>
      <c r="D222" s="12">
        <v>78853.314761999995</v>
      </c>
      <c r="E222" s="12">
        <f t="shared" si="15"/>
        <v>580929.96823800006</v>
      </c>
      <c r="F222" s="12">
        <v>1543.52</v>
      </c>
      <c r="G222" s="12">
        <v>71576.875</v>
      </c>
      <c r="H222" s="13">
        <v>718292.85047340172</v>
      </c>
      <c r="I222" s="12">
        <v>24017</v>
      </c>
      <c r="J222" s="12">
        <f t="shared" si="16"/>
        <v>24188.281976849732</v>
      </c>
      <c r="K222" s="26">
        <f t="shared" si="17"/>
        <v>0.81474046789796362</v>
      </c>
      <c r="L222" s="12">
        <f t="shared" si="18"/>
        <v>2980.2587750343505</v>
      </c>
      <c r="M222" s="26">
        <f t="shared" si="19"/>
        <v>0.87799864906574909</v>
      </c>
      <c r="O222" s="5"/>
    </row>
    <row r="223" spans="1:15" x14ac:dyDescent="0.3">
      <c r="A223" s="10">
        <v>4203</v>
      </c>
      <c r="B223" s="11" t="s">
        <v>223</v>
      </c>
      <c r="C223" s="12">
        <v>1283090.497</v>
      </c>
      <c r="D223" s="12">
        <v>98383.047320999991</v>
      </c>
      <c r="E223" s="12">
        <f t="shared" si="15"/>
        <v>1184707.4496790001</v>
      </c>
      <c r="F223" s="12">
        <v>1058.6510000000001</v>
      </c>
      <c r="G223" s="12">
        <v>83765.956999999995</v>
      </c>
      <c r="H223" s="13">
        <v>1416094.3516614963</v>
      </c>
      <c r="I223" s="12">
        <v>45509</v>
      </c>
      <c r="J223" s="12">
        <f t="shared" si="16"/>
        <v>26032.377105166015</v>
      </c>
      <c r="K223" s="26">
        <f t="shared" si="17"/>
        <v>0.87685562469705935</v>
      </c>
      <c r="L223" s="12">
        <f t="shared" si="18"/>
        <v>1840.6459601397526</v>
      </c>
      <c r="M223" s="26">
        <f t="shared" si="19"/>
        <v>0.54226320209137024</v>
      </c>
      <c r="O223" s="5"/>
    </row>
    <row r="224" spans="1:15" x14ac:dyDescent="0.3">
      <c r="A224" s="10">
        <v>4204</v>
      </c>
      <c r="B224" s="11" t="s">
        <v>224</v>
      </c>
      <c r="C224" s="12">
        <v>3292025.0780000002</v>
      </c>
      <c r="D224" s="12">
        <v>342302.14836149995</v>
      </c>
      <c r="E224" s="12">
        <f t="shared" si="15"/>
        <v>2949722.9296385003</v>
      </c>
      <c r="F224" s="12">
        <v>0</v>
      </c>
      <c r="G224" s="12">
        <v>296471.592</v>
      </c>
      <c r="H224" s="13">
        <v>3589132.9613326429</v>
      </c>
      <c r="I224" s="12">
        <v>113737</v>
      </c>
      <c r="J224" s="12">
        <f t="shared" si="16"/>
        <v>25934.594104280051</v>
      </c>
      <c r="K224" s="26">
        <f t="shared" si="17"/>
        <v>0.87356197333436458</v>
      </c>
      <c r="L224" s="12">
        <f t="shared" si="18"/>
        <v>2606.6415678275321</v>
      </c>
      <c r="M224" s="26">
        <f t="shared" si="19"/>
        <v>0.76792921283314419</v>
      </c>
      <c r="O224" s="5"/>
    </row>
    <row r="225" spans="1:15" x14ac:dyDescent="0.3">
      <c r="A225" s="10">
        <v>4205</v>
      </c>
      <c r="B225" s="11" t="s">
        <v>225</v>
      </c>
      <c r="C225" s="12">
        <v>629633.29500000004</v>
      </c>
      <c r="D225" s="12">
        <v>51200.756461499994</v>
      </c>
      <c r="E225" s="12">
        <f t="shared" si="15"/>
        <v>578432.53853850008</v>
      </c>
      <c r="F225" s="12">
        <v>3926.098</v>
      </c>
      <c r="G225" s="12">
        <v>43896.957999999999</v>
      </c>
      <c r="H225" s="13">
        <v>697064.95366128918</v>
      </c>
      <c r="I225" s="12">
        <v>23147</v>
      </c>
      <c r="J225" s="12">
        <f t="shared" si="16"/>
        <v>24989.52514531041</v>
      </c>
      <c r="K225" s="26">
        <f t="shared" si="17"/>
        <v>0.84172895904406853</v>
      </c>
      <c r="L225" s="12">
        <f t="shared" si="18"/>
        <v>1896.4426491553982</v>
      </c>
      <c r="M225" s="26">
        <f t="shared" si="19"/>
        <v>0.55870117653455054</v>
      </c>
      <c r="O225" s="5"/>
    </row>
    <row r="226" spans="1:15" x14ac:dyDescent="0.3">
      <c r="A226" s="10">
        <v>4206</v>
      </c>
      <c r="B226" s="11" t="s">
        <v>226</v>
      </c>
      <c r="C226" s="12">
        <v>272175.21899999998</v>
      </c>
      <c r="D226" s="12">
        <v>20825.797444499996</v>
      </c>
      <c r="E226" s="12">
        <f t="shared" si="15"/>
        <v>251349.42155549998</v>
      </c>
      <c r="F226" s="12">
        <v>0</v>
      </c>
      <c r="G226" s="12">
        <v>21782.929</v>
      </c>
      <c r="H226" s="13">
        <v>303224.48804309091</v>
      </c>
      <c r="I226" s="12">
        <v>9622</v>
      </c>
      <c r="J226" s="12">
        <f t="shared" si="16"/>
        <v>26122.367652826852</v>
      </c>
      <c r="K226" s="26">
        <f t="shared" si="17"/>
        <v>0.8798868007424584</v>
      </c>
      <c r="L226" s="12">
        <f t="shared" si="18"/>
        <v>2263.867075452089</v>
      </c>
      <c r="M226" s="26">
        <f t="shared" si="19"/>
        <v>0.66694618955981511</v>
      </c>
      <c r="O226" s="5"/>
    </row>
    <row r="227" spans="1:15" x14ac:dyDescent="0.3">
      <c r="A227" s="10">
        <v>4207</v>
      </c>
      <c r="B227" s="11" t="s">
        <v>227</v>
      </c>
      <c r="C227" s="12">
        <v>253522.39600000001</v>
      </c>
      <c r="D227" s="12">
        <v>16442.577925499998</v>
      </c>
      <c r="E227" s="12">
        <f t="shared" si="15"/>
        <v>237079.81807450001</v>
      </c>
      <c r="F227" s="12">
        <v>2287.3510000000001</v>
      </c>
      <c r="G227" s="12">
        <v>18184.61</v>
      </c>
      <c r="H227" s="13">
        <v>286525.94120264787</v>
      </c>
      <c r="I227" s="12">
        <v>9048</v>
      </c>
      <c r="J227" s="12">
        <f t="shared" si="16"/>
        <v>26202.455578525645</v>
      </c>
      <c r="K227" s="26">
        <f t="shared" si="17"/>
        <v>0.8825844240841767</v>
      </c>
      <c r="L227" s="12">
        <f t="shared" si="18"/>
        <v>2009.7933244916003</v>
      </c>
      <c r="M227" s="26">
        <f t="shared" si="19"/>
        <v>0.59209483370605864</v>
      </c>
      <c r="O227" s="5"/>
    </row>
    <row r="228" spans="1:15" x14ac:dyDescent="0.3">
      <c r="A228" s="10">
        <v>4211</v>
      </c>
      <c r="B228" s="11" t="s">
        <v>228</v>
      </c>
      <c r="C228" s="12">
        <v>57705.396000000001</v>
      </c>
      <c r="D228" s="12">
        <v>1887.8518319999996</v>
      </c>
      <c r="E228" s="12">
        <f t="shared" si="15"/>
        <v>55817.544168</v>
      </c>
      <c r="F228" s="12">
        <v>0</v>
      </c>
      <c r="G228" s="12">
        <v>1822.6179999999999</v>
      </c>
      <c r="H228" s="13">
        <v>65076.455862822513</v>
      </c>
      <c r="I228" s="12">
        <v>2427</v>
      </c>
      <c r="J228" s="12">
        <f t="shared" si="16"/>
        <v>22998.576088998761</v>
      </c>
      <c r="K228" s="26">
        <f t="shared" si="17"/>
        <v>0.77466728152381903</v>
      </c>
      <c r="L228" s="12">
        <f t="shared" si="18"/>
        <v>750.97569015245153</v>
      </c>
      <c r="M228" s="26">
        <f t="shared" si="19"/>
        <v>0.22124107039244312</v>
      </c>
      <c r="O228" s="5"/>
    </row>
    <row r="229" spans="1:15" x14ac:dyDescent="0.3">
      <c r="A229" s="10">
        <v>4212</v>
      </c>
      <c r="B229" s="11" t="s">
        <v>229</v>
      </c>
      <c r="C229" s="12">
        <v>50747.714999999997</v>
      </c>
      <c r="D229" s="12">
        <v>1460.8057739999997</v>
      </c>
      <c r="E229" s="12">
        <f t="shared" si="15"/>
        <v>49286.909225999996</v>
      </c>
      <c r="F229" s="12">
        <v>0</v>
      </c>
      <c r="G229" s="12">
        <v>2266.886</v>
      </c>
      <c r="H229" s="13">
        <v>57955.666488228817</v>
      </c>
      <c r="I229" s="12">
        <v>2131</v>
      </c>
      <c r="J229" s="12">
        <f t="shared" si="16"/>
        <v>23128.535535429375</v>
      </c>
      <c r="K229" s="26">
        <f t="shared" si="17"/>
        <v>0.7790447408363067</v>
      </c>
      <c r="L229" s="12">
        <f t="shared" si="18"/>
        <v>1063.7663068981699</v>
      </c>
      <c r="M229" s="26">
        <f t="shared" si="19"/>
        <v>0.31339069888905507</v>
      </c>
      <c r="O229" s="5"/>
    </row>
    <row r="230" spans="1:15" x14ac:dyDescent="0.3">
      <c r="A230" s="10">
        <v>4213</v>
      </c>
      <c r="B230" s="11" t="s">
        <v>230</v>
      </c>
      <c r="C230" s="12">
        <v>161902.40100000001</v>
      </c>
      <c r="D230" s="12">
        <v>10233.211029</v>
      </c>
      <c r="E230" s="12">
        <f t="shared" si="15"/>
        <v>151669.18997100001</v>
      </c>
      <c r="F230" s="12">
        <v>0</v>
      </c>
      <c r="G230" s="12">
        <v>14586.954</v>
      </c>
      <c r="H230" s="13">
        <v>184053.65580202843</v>
      </c>
      <c r="I230" s="12">
        <v>6115</v>
      </c>
      <c r="J230" s="12">
        <f t="shared" si="16"/>
        <v>24802.811115453806</v>
      </c>
      <c r="K230" s="26">
        <f t="shared" si="17"/>
        <v>0.83543981969163006</v>
      </c>
      <c r="L230" s="12">
        <f t="shared" si="18"/>
        <v>2385.4381030253476</v>
      </c>
      <c r="M230" s="26">
        <f t="shared" si="19"/>
        <v>0.70276160225787043</v>
      </c>
      <c r="O230" s="5"/>
    </row>
    <row r="231" spans="1:15" x14ac:dyDescent="0.3">
      <c r="A231" s="10">
        <v>4214</v>
      </c>
      <c r="B231" s="11" t="s">
        <v>231</v>
      </c>
      <c r="C231" s="12">
        <v>149382.91500000001</v>
      </c>
      <c r="D231" s="12">
        <v>6084.686473499999</v>
      </c>
      <c r="E231" s="12">
        <f t="shared" si="15"/>
        <v>143298.2285265</v>
      </c>
      <c r="F231" s="12">
        <v>5556.1220000000003</v>
      </c>
      <c r="G231" s="12">
        <v>7465.6009999999997</v>
      </c>
      <c r="H231" s="13">
        <v>174714.24552233025</v>
      </c>
      <c r="I231" s="12">
        <v>6098</v>
      </c>
      <c r="J231" s="12">
        <f t="shared" si="16"/>
        <v>23499.217534683499</v>
      </c>
      <c r="K231" s="26">
        <f t="shared" si="17"/>
        <v>0.79153052324130369</v>
      </c>
      <c r="L231" s="12">
        <f t="shared" si="18"/>
        <v>1224.2704165300099</v>
      </c>
      <c r="M231" s="26">
        <f t="shared" si="19"/>
        <v>0.36067598586036248</v>
      </c>
      <c r="O231" s="5"/>
    </row>
    <row r="232" spans="1:15" x14ac:dyDescent="0.3">
      <c r="A232" s="10">
        <v>4215</v>
      </c>
      <c r="B232" s="11" t="s">
        <v>232</v>
      </c>
      <c r="C232" s="12">
        <v>332302.19300000003</v>
      </c>
      <c r="D232" s="12">
        <v>33199.956415499997</v>
      </c>
      <c r="E232" s="12">
        <f t="shared" si="15"/>
        <v>299102.23658450006</v>
      </c>
      <c r="F232" s="12">
        <v>0</v>
      </c>
      <c r="G232" s="12">
        <v>41466.478999999999</v>
      </c>
      <c r="H232" s="13">
        <v>372491.6553496191</v>
      </c>
      <c r="I232" s="12">
        <v>11279</v>
      </c>
      <c r="J232" s="12">
        <f t="shared" si="16"/>
        <v>26518.506657017471</v>
      </c>
      <c r="K232" s="26">
        <f t="shared" si="17"/>
        <v>0.89323005835520652</v>
      </c>
      <c r="L232" s="12">
        <f t="shared" si="18"/>
        <v>3676.4322191683659</v>
      </c>
      <c r="M232" s="26">
        <f t="shared" si="19"/>
        <v>1.0830947127315864</v>
      </c>
      <c r="O232" s="5"/>
    </row>
    <row r="233" spans="1:15" x14ac:dyDescent="0.3">
      <c r="A233" s="10">
        <v>4216</v>
      </c>
      <c r="B233" s="11" t="s">
        <v>233</v>
      </c>
      <c r="C233" s="12">
        <v>127809.11199999999</v>
      </c>
      <c r="D233" s="12">
        <v>8614.8970604999995</v>
      </c>
      <c r="E233" s="12">
        <f t="shared" si="15"/>
        <v>119194.2149395</v>
      </c>
      <c r="F233" s="12">
        <v>836.60500000000002</v>
      </c>
      <c r="G233" s="12">
        <v>6243.7610000000004</v>
      </c>
      <c r="H233" s="13">
        <v>141566.3092088069</v>
      </c>
      <c r="I233" s="12">
        <v>5342</v>
      </c>
      <c r="J233" s="12">
        <f t="shared" si="16"/>
        <v>22312.657233152378</v>
      </c>
      <c r="K233" s="26">
        <f t="shared" si="17"/>
        <v>0.75156329050506121</v>
      </c>
      <c r="L233" s="12">
        <f t="shared" si="18"/>
        <v>1168.805877948334</v>
      </c>
      <c r="M233" s="26">
        <f t="shared" si="19"/>
        <v>0.3443358645414662</v>
      </c>
      <c r="O233" s="5"/>
    </row>
    <row r="234" spans="1:15" x14ac:dyDescent="0.3">
      <c r="A234" s="10">
        <v>4217</v>
      </c>
      <c r="B234" s="11" t="s">
        <v>234</v>
      </c>
      <c r="C234" s="12">
        <v>45524.557999999997</v>
      </c>
      <c r="D234" s="12">
        <v>3590.1340139999993</v>
      </c>
      <c r="E234" s="12">
        <f t="shared" si="15"/>
        <v>41934.423985999994</v>
      </c>
      <c r="F234" s="12">
        <v>3320.152</v>
      </c>
      <c r="G234" s="12">
        <v>3957.4520000000002</v>
      </c>
      <c r="H234" s="13">
        <v>54151.702291567526</v>
      </c>
      <c r="I234" s="12">
        <v>1801</v>
      </c>
      <c r="J234" s="12">
        <f t="shared" si="16"/>
        <v>23283.96667740144</v>
      </c>
      <c r="K234" s="26">
        <f t="shared" si="17"/>
        <v>0.78428017018418006</v>
      </c>
      <c r="L234" s="12">
        <f t="shared" si="18"/>
        <v>2197.3636868406443</v>
      </c>
      <c r="M234" s="26">
        <f t="shared" si="19"/>
        <v>0.64735396963305059</v>
      </c>
      <c r="O234" s="5"/>
    </row>
    <row r="235" spans="1:15" x14ac:dyDescent="0.3">
      <c r="A235" s="10">
        <v>4218</v>
      </c>
      <c r="B235" s="11" t="s">
        <v>235</v>
      </c>
      <c r="C235" s="12">
        <v>28855.733</v>
      </c>
      <c r="D235" s="12">
        <v>1045.1800185</v>
      </c>
      <c r="E235" s="12">
        <f t="shared" si="15"/>
        <v>27810.552981500001</v>
      </c>
      <c r="F235" s="12">
        <v>5215.375</v>
      </c>
      <c r="G235" s="12">
        <v>1205.71</v>
      </c>
      <c r="H235" s="13">
        <v>37862.297546075511</v>
      </c>
      <c r="I235" s="12">
        <v>1323</v>
      </c>
      <c r="J235" s="12">
        <f t="shared" si="16"/>
        <v>21020.826138699926</v>
      </c>
      <c r="K235" s="26">
        <f t="shared" si="17"/>
        <v>0.70805019307438499</v>
      </c>
      <c r="L235" s="12">
        <f t="shared" si="18"/>
        <v>911.34542705971273</v>
      </c>
      <c r="M235" s="26">
        <f t="shared" si="19"/>
        <v>0.26848677050919961</v>
      </c>
      <c r="O235" s="5"/>
    </row>
    <row r="236" spans="1:15" x14ac:dyDescent="0.3">
      <c r="A236" s="10">
        <v>4219</v>
      </c>
      <c r="B236" s="11" t="s">
        <v>236</v>
      </c>
      <c r="C236" s="12">
        <v>91288.747000000003</v>
      </c>
      <c r="D236" s="12">
        <v>8155.4845544999989</v>
      </c>
      <c r="E236" s="12">
        <f t="shared" si="15"/>
        <v>83133.262445500004</v>
      </c>
      <c r="F236" s="12">
        <v>1033.835</v>
      </c>
      <c r="G236" s="12">
        <v>6941.8649999999998</v>
      </c>
      <c r="H236" s="13">
        <v>101127.56761275524</v>
      </c>
      <c r="I236" s="12">
        <v>3653</v>
      </c>
      <c r="J236" s="12">
        <f t="shared" si="16"/>
        <v>22757.531466055298</v>
      </c>
      <c r="K236" s="26">
        <f t="shared" si="17"/>
        <v>0.76654811005603107</v>
      </c>
      <c r="L236" s="12">
        <f t="shared" si="18"/>
        <v>1900.3189159594854</v>
      </c>
      <c r="M236" s="26">
        <f t="shared" si="19"/>
        <v>0.55984314348249375</v>
      </c>
      <c r="O236" s="5"/>
    </row>
    <row r="237" spans="1:15" x14ac:dyDescent="0.3">
      <c r="A237" s="10">
        <v>4220</v>
      </c>
      <c r="B237" s="11" t="s">
        <v>237</v>
      </c>
      <c r="C237" s="12">
        <v>28352.053</v>
      </c>
      <c r="D237" s="12">
        <v>995.56863449999992</v>
      </c>
      <c r="E237" s="12">
        <f t="shared" si="15"/>
        <v>27356.4843655</v>
      </c>
      <c r="F237" s="12">
        <v>3730.837</v>
      </c>
      <c r="G237" s="12">
        <v>1722.9670000000001</v>
      </c>
      <c r="H237" s="13">
        <v>36247.433686188619</v>
      </c>
      <c r="I237" s="12">
        <v>1134</v>
      </c>
      <c r="J237" s="12">
        <f t="shared" si="16"/>
        <v>24123.883920194003</v>
      </c>
      <c r="K237" s="26">
        <f t="shared" si="17"/>
        <v>0.81257133067434328</v>
      </c>
      <c r="L237" s="12">
        <f t="shared" si="18"/>
        <v>1519.3712522045855</v>
      </c>
      <c r="M237" s="26">
        <f t="shared" si="19"/>
        <v>0.44761411929727002</v>
      </c>
      <c r="O237" s="5"/>
    </row>
    <row r="238" spans="1:15" x14ac:dyDescent="0.3">
      <c r="A238" s="10">
        <v>4221</v>
      </c>
      <c r="B238" s="11" t="s">
        <v>238</v>
      </c>
      <c r="C238" s="12">
        <v>35482.788</v>
      </c>
      <c r="D238" s="12">
        <v>658.67677349999985</v>
      </c>
      <c r="E238" s="12">
        <f t="shared" si="15"/>
        <v>34824.111226499997</v>
      </c>
      <c r="F238" s="12">
        <v>14950.584000000001</v>
      </c>
      <c r="G238" s="12">
        <v>3258.02</v>
      </c>
      <c r="H238" s="13">
        <v>57141.932432964146</v>
      </c>
      <c r="I238" s="12">
        <v>1169</v>
      </c>
      <c r="J238" s="12">
        <f t="shared" si="16"/>
        <v>29789.658876390073</v>
      </c>
      <c r="K238" s="26">
        <f t="shared" si="17"/>
        <v>1.0034131665365922</v>
      </c>
      <c r="L238" s="12">
        <f t="shared" si="18"/>
        <v>2787.0145423438835</v>
      </c>
      <c r="M238" s="26">
        <f t="shared" si="19"/>
        <v>0.82106796349465405</v>
      </c>
      <c r="O238" s="5"/>
    </row>
    <row r="239" spans="1:15" x14ac:dyDescent="0.3">
      <c r="A239" s="10">
        <v>4222</v>
      </c>
      <c r="B239" s="11" t="s">
        <v>239</v>
      </c>
      <c r="C239" s="12">
        <v>30031.813999999998</v>
      </c>
      <c r="D239" s="12">
        <v>2546.0579744999995</v>
      </c>
      <c r="E239" s="12">
        <f t="shared" si="15"/>
        <v>27485.756025499999</v>
      </c>
      <c r="F239" s="12">
        <v>42876.262000000002</v>
      </c>
      <c r="G239" s="12">
        <v>9896.7219999999998</v>
      </c>
      <c r="H239" s="13">
        <v>81670.724097626313</v>
      </c>
      <c r="I239" s="12">
        <v>935</v>
      </c>
      <c r="J239" s="12">
        <f t="shared" si="16"/>
        <v>29396.530508556149</v>
      </c>
      <c r="K239" s="26">
        <f t="shared" si="17"/>
        <v>0.99017131700550409</v>
      </c>
      <c r="L239" s="12">
        <f t="shared" si="18"/>
        <v>10584.729411764705</v>
      </c>
      <c r="M239" s="26">
        <f t="shared" si="19"/>
        <v>3.1183124774622284</v>
      </c>
      <c r="O239" s="5"/>
    </row>
    <row r="240" spans="1:15" x14ac:dyDescent="0.3">
      <c r="A240" s="10">
        <v>4223</v>
      </c>
      <c r="B240" s="11" t="s">
        <v>240</v>
      </c>
      <c r="C240" s="12">
        <v>362405.56199999998</v>
      </c>
      <c r="D240" s="12">
        <v>17596.116187499996</v>
      </c>
      <c r="E240" s="12">
        <f t="shared" si="15"/>
        <v>344809.44581249997</v>
      </c>
      <c r="F240" s="12">
        <v>9024.9940000000006</v>
      </c>
      <c r="G240" s="12">
        <v>13442.723</v>
      </c>
      <c r="H240" s="13">
        <v>412668.50660960958</v>
      </c>
      <c r="I240" s="12">
        <v>15123</v>
      </c>
      <c r="J240" s="12">
        <f t="shared" si="16"/>
        <v>22800.333651557226</v>
      </c>
      <c r="K240" s="26">
        <f t="shared" si="17"/>
        <v>0.76798982768923352</v>
      </c>
      <c r="L240" s="12">
        <f t="shared" si="18"/>
        <v>888.89261389935859</v>
      </c>
      <c r="M240" s="26">
        <f t="shared" si="19"/>
        <v>0.26187206315973816</v>
      </c>
      <c r="O240" s="5"/>
    </row>
    <row r="241" spans="1:15" x14ac:dyDescent="0.3">
      <c r="A241" s="10">
        <v>4224</v>
      </c>
      <c r="B241" s="11" t="s">
        <v>241</v>
      </c>
      <c r="C241" s="12">
        <v>25592.842000000001</v>
      </c>
      <c r="D241" s="12">
        <v>540.61453049999989</v>
      </c>
      <c r="E241" s="12">
        <f t="shared" si="15"/>
        <v>25052.227469500001</v>
      </c>
      <c r="F241" s="12">
        <v>14796.078</v>
      </c>
      <c r="G241" s="12">
        <v>3986.364</v>
      </c>
      <c r="H241" s="13">
        <v>46380.170553650678</v>
      </c>
      <c r="I241" s="12">
        <v>912</v>
      </c>
      <c r="J241" s="12">
        <f t="shared" si="16"/>
        <v>27469.547663925441</v>
      </c>
      <c r="K241" s="26">
        <f t="shared" si="17"/>
        <v>0.92526423075736186</v>
      </c>
      <c r="L241" s="12">
        <f t="shared" si="18"/>
        <v>4371.0131578947367</v>
      </c>
      <c r="M241" s="26">
        <f t="shared" si="19"/>
        <v>1.2877216166022223</v>
      </c>
      <c r="O241" s="5"/>
    </row>
    <row r="242" spans="1:15" x14ac:dyDescent="0.3">
      <c r="A242" s="10">
        <v>4225</v>
      </c>
      <c r="B242" s="11" t="s">
        <v>242</v>
      </c>
      <c r="C242" s="12">
        <v>266508.22499999998</v>
      </c>
      <c r="D242" s="12">
        <v>22315.577137499997</v>
      </c>
      <c r="E242" s="12">
        <f t="shared" si="15"/>
        <v>244192.64786249999</v>
      </c>
      <c r="F242" s="12">
        <v>512.92999999999995</v>
      </c>
      <c r="G242" s="12">
        <v>18430.429</v>
      </c>
      <c r="H242" s="13">
        <v>293054.38521815516</v>
      </c>
      <c r="I242" s="12">
        <v>10480</v>
      </c>
      <c r="J242" s="12">
        <f t="shared" si="16"/>
        <v>23300.825177719464</v>
      </c>
      <c r="K242" s="26">
        <f t="shared" si="17"/>
        <v>0.78484801962674522</v>
      </c>
      <c r="L242" s="12">
        <f t="shared" si="18"/>
        <v>1758.6287213740459</v>
      </c>
      <c r="M242" s="26">
        <f t="shared" si="19"/>
        <v>0.51810052687684505</v>
      </c>
      <c r="O242" s="5"/>
    </row>
    <row r="243" spans="1:15" x14ac:dyDescent="0.3">
      <c r="A243" s="10">
        <v>4226</v>
      </c>
      <c r="B243" s="11" t="s">
        <v>243</v>
      </c>
      <c r="C243" s="12">
        <v>47055.091</v>
      </c>
      <c r="D243" s="12">
        <v>2316.2376224999998</v>
      </c>
      <c r="E243" s="12">
        <f t="shared" si="15"/>
        <v>44738.853377500003</v>
      </c>
      <c r="F243" s="12">
        <v>0</v>
      </c>
      <c r="G243" s="12">
        <v>2970.2959999999998</v>
      </c>
      <c r="H243" s="13">
        <v>53292.12621306342</v>
      </c>
      <c r="I243" s="12">
        <v>1704</v>
      </c>
      <c r="J243" s="12">
        <f t="shared" si="16"/>
        <v>26255.195644072774</v>
      </c>
      <c r="K243" s="26">
        <f t="shared" si="17"/>
        <v>0.88436088202864582</v>
      </c>
      <c r="L243" s="12">
        <f t="shared" si="18"/>
        <v>1743.131455399061</v>
      </c>
      <c r="M243" s="26">
        <f t="shared" si="19"/>
        <v>0.51353495736850852</v>
      </c>
      <c r="O243" s="5"/>
    </row>
    <row r="244" spans="1:15" x14ac:dyDescent="0.3">
      <c r="A244" s="10">
        <v>4227</v>
      </c>
      <c r="B244" s="11" t="s">
        <v>244</v>
      </c>
      <c r="C244" s="12">
        <v>157012.09400000001</v>
      </c>
      <c r="D244" s="12">
        <v>5512.9959524999995</v>
      </c>
      <c r="E244" s="12">
        <f t="shared" si="15"/>
        <v>151499.09804750001</v>
      </c>
      <c r="F244" s="12">
        <v>24982.749</v>
      </c>
      <c r="G244" s="12">
        <v>7690.7830000000004</v>
      </c>
      <c r="H244" s="13">
        <v>203670.13561905248</v>
      </c>
      <c r="I244" s="12">
        <v>5883</v>
      </c>
      <c r="J244" s="12">
        <f t="shared" si="16"/>
        <v>25752.013946540883</v>
      </c>
      <c r="K244" s="26">
        <f t="shared" si="17"/>
        <v>0.86741207631862505</v>
      </c>
      <c r="L244" s="12">
        <f t="shared" si="18"/>
        <v>1307.2893081761006</v>
      </c>
      <c r="M244" s="26">
        <f t="shared" si="19"/>
        <v>0.38513375285791568</v>
      </c>
      <c r="O244" s="5"/>
    </row>
    <row r="245" spans="1:15" x14ac:dyDescent="0.3">
      <c r="A245" s="10">
        <v>4228</v>
      </c>
      <c r="B245" s="11" t="s">
        <v>245</v>
      </c>
      <c r="C245" s="12">
        <v>61204.531999999999</v>
      </c>
      <c r="D245" s="12">
        <v>3383.3237729999996</v>
      </c>
      <c r="E245" s="12">
        <f t="shared" si="15"/>
        <v>57821.208227000003</v>
      </c>
      <c r="F245" s="12">
        <v>39629.953000000001</v>
      </c>
      <c r="G245" s="12">
        <v>13406.12</v>
      </c>
      <c r="H245" s="13">
        <v>115680.99409537288</v>
      </c>
      <c r="I245" s="12">
        <v>1810</v>
      </c>
      <c r="J245" s="12">
        <f t="shared" si="16"/>
        <v>31945.418909944754</v>
      </c>
      <c r="K245" s="26">
        <f t="shared" si="17"/>
        <v>1.0760262169423664</v>
      </c>
      <c r="L245" s="12">
        <f t="shared" si="18"/>
        <v>7406.6961325966849</v>
      </c>
      <c r="M245" s="26">
        <f t="shared" si="19"/>
        <v>2.1820485029476822</v>
      </c>
      <c r="O245" s="5"/>
    </row>
    <row r="246" spans="1:15" x14ac:dyDescent="0.3">
      <c r="A246" s="10">
        <v>4601</v>
      </c>
      <c r="B246" s="11" t="s">
        <v>246</v>
      </c>
      <c r="C246" s="12">
        <v>9873967.2990000006</v>
      </c>
      <c r="D246" s="12">
        <v>973658.74500749994</v>
      </c>
      <c r="E246" s="12">
        <f t="shared" si="15"/>
        <v>8900308.5539925005</v>
      </c>
      <c r="F246" s="12">
        <v>0</v>
      </c>
      <c r="G246" s="12">
        <v>1034464.877</v>
      </c>
      <c r="H246" s="13">
        <v>10934556.789743163</v>
      </c>
      <c r="I246" s="12">
        <v>286930</v>
      </c>
      <c r="J246" s="12">
        <f t="shared" si="16"/>
        <v>31019.093695300249</v>
      </c>
      <c r="K246" s="26">
        <f t="shared" si="17"/>
        <v>1.0448245532802893</v>
      </c>
      <c r="L246" s="12">
        <f t="shared" si="18"/>
        <v>3605.2865751228524</v>
      </c>
      <c r="M246" s="26">
        <f t="shared" si="19"/>
        <v>1.0621348619018027</v>
      </c>
      <c r="O246" s="5"/>
    </row>
    <row r="247" spans="1:15" x14ac:dyDescent="0.3">
      <c r="A247" s="10">
        <v>4602</v>
      </c>
      <c r="B247" s="11" t="s">
        <v>247</v>
      </c>
      <c r="C247" s="12">
        <v>540193.48800000001</v>
      </c>
      <c r="D247" s="12">
        <v>50620.584070499994</v>
      </c>
      <c r="E247" s="12">
        <f t="shared" si="15"/>
        <v>489572.90392950003</v>
      </c>
      <c r="F247" s="12">
        <v>709.79700000000003</v>
      </c>
      <c r="G247" s="12">
        <v>48770.392999999996</v>
      </c>
      <c r="H247" s="13">
        <v>596080.38080686238</v>
      </c>
      <c r="I247" s="12">
        <v>17131</v>
      </c>
      <c r="J247" s="12">
        <f t="shared" si="16"/>
        <v>28578.185974519878</v>
      </c>
      <c r="K247" s="26">
        <f t="shared" si="17"/>
        <v>0.96260679592043585</v>
      </c>
      <c r="L247" s="12">
        <f t="shared" si="18"/>
        <v>2846.9087035199345</v>
      </c>
      <c r="M247" s="26">
        <f t="shared" si="19"/>
        <v>0.83871307305360265</v>
      </c>
      <c r="O247" s="5"/>
    </row>
    <row r="248" spans="1:15" x14ac:dyDescent="0.3">
      <c r="A248" s="10">
        <v>4611</v>
      </c>
      <c r="B248" s="11" t="s">
        <v>248</v>
      </c>
      <c r="C248" s="12">
        <v>116009.55100000001</v>
      </c>
      <c r="D248" s="12">
        <v>9539.2673714999983</v>
      </c>
      <c r="E248" s="12">
        <f t="shared" si="15"/>
        <v>106470.28362850001</v>
      </c>
      <c r="F248" s="12">
        <v>3175.0070000000001</v>
      </c>
      <c r="G248" s="12">
        <v>9426.7099999999991</v>
      </c>
      <c r="H248" s="13">
        <v>131768.97651309121</v>
      </c>
      <c r="I248" s="12">
        <v>4043</v>
      </c>
      <c r="J248" s="12">
        <f t="shared" si="16"/>
        <v>26334.475297674999</v>
      </c>
      <c r="K248" s="26">
        <f t="shared" si="17"/>
        <v>0.88703128012192456</v>
      </c>
      <c r="L248" s="12">
        <f t="shared" si="18"/>
        <v>2331.6126638634678</v>
      </c>
      <c r="M248" s="26">
        <f t="shared" si="19"/>
        <v>0.68690436755550588</v>
      </c>
      <c r="O248" s="5"/>
    </row>
    <row r="249" spans="1:15" x14ac:dyDescent="0.3">
      <c r="A249" s="10">
        <v>4612</v>
      </c>
      <c r="B249" s="11" t="s">
        <v>249</v>
      </c>
      <c r="C249" s="12">
        <v>156206.27100000001</v>
      </c>
      <c r="D249" s="12">
        <v>5091.5554185000001</v>
      </c>
      <c r="E249" s="12">
        <f t="shared" si="15"/>
        <v>151114.7155815</v>
      </c>
      <c r="F249" s="12">
        <v>0</v>
      </c>
      <c r="G249" s="12">
        <v>11413.805</v>
      </c>
      <c r="H249" s="13">
        <v>181040.92346609026</v>
      </c>
      <c r="I249" s="12">
        <v>5775</v>
      </c>
      <c r="J249" s="12">
        <f t="shared" si="16"/>
        <v>26167.050317142857</v>
      </c>
      <c r="K249" s="26">
        <f t="shared" si="17"/>
        <v>0.88139185905402395</v>
      </c>
      <c r="L249" s="12">
        <f t="shared" si="18"/>
        <v>1976.4164502164501</v>
      </c>
      <c r="M249" s="26">
        <f t="shared" si="19"/>
        <v>0.58226184511825341</v>
      </c>
      <c r="O249" s="5"/>
    </row>
    <row r="250" spans="1:15" x14ac:dyDescent="0.3">
      <c r="A250" s="10">
        <v>4613</v>
      </c>
      <c r="B250" s="11" t="s">
        <v>250</v>
      </c>
      <c r="C250" s="12">
        <v>360278.277</v>
      </c>
      <c r="D250" s="12">
        <v>24618.861676499997</v>
      </c>
      <c r="E250" s="12">
        <f t="shared" si="15"/>
        <v>335659.4153235</v>
      </c>
      <c r="F250" s="12">
        <v>0</v>
      </c>
      <c r="G250" s="12">
        <v>37799.576999999997</v>
      </c>
      <c r="H250" s="13">
        <v>411467.41528044257</v>
      </c>
      <c r="I250" s="12">
        <v>12061</v>
      </c>
      <c r="J250" s="12">
        <f t="shared" si="16"/>
        <v>27830.148024500453</v>
      </c>
      <c r="K250" s="26">
        <f t="shared" si="17"/>
        <v>0.93741043059000173</v>
      </c>
      <c r="L250" s="12">
        <f t="shared" si="18"/>
        <v>3134.0334134814693</v>
      </c>
      <c r="M250" s="26">
        <f t="shared" si="19"/>
        <v>0.92330140127913307</v>
      </c>
      <c r="O250" s="5"/>
    </row>
    <row r="251" spans="1:15" x14ac:dyDescent="0.3">
      <c r="A251" s="10">
        <v>4614</v>
      </c>
      <c r="B251" s="11" t="s">
        <v>251</v>
      </c>
      <c r="C251" s="12">
        <v>620210.52099999995</v>
      </c>
      <c r="D251" s="12">
        <v>33340.128898499992</v>
      </c>
      <c r="E251" s="12">
        <f t="shared" si="15"/>
        <v>586870.39210149995</v>
      </c>
      <c r="F251" s="12">
        <v>0</v>
      </c>
      <c r="G251" s="12">
        <v>31319.263999999999</v>
      </c>
      <c r="H251" s="13">
        <v>693336.45257302234</v>
      </c>
      <c r="I251" s="12">
        <v>18919</v>
      </c>
      <c r="J251" s="12">
        <f t="shared" si="16"/>
        <v>31020.159210396952</v>
      </c>
      <c r="K251" s="26">
        <f t="shared" si="17"/>
        <v>1.044860443314533</v>
      </c>
      <c r="L251" s="12">
        <f t="shared" si="18"/>
        <v>1655.4397166869285</v>
      </c>
      <c r="M251" s="26">
        <f t="shared" si="19"/>
        <v>0.48770054702520149</v>
      </c>
      <c r="O251" s="5"/>
    </row>
    <row r="252" spans="1:15" x14ac:dyDescent="0.3">
      <c r="A252" s="10">
        <v>4615</v>
      </c>
      <c r="B252" s="11" t="s">
        <v>252</v>
      </c>
      <c r="C252" s="12">
        <v>90091.675000000003</v>
      </c>
      <c r="D252" s="12">
        <v>3963.2558114999993</v>
      </c>
      <c r="E252" s="12">
        <f t="shared" si="15"/>
        <v>86128.419188500004</v>
      </c>
      <c r="F252" s="12">
        <v>0</v>
      </c>
      <c r="G252" s="12">
        <v>7996.3410000000003</v>
      </c>
      <c r="H252" s="13">
        <v>104303.22650350204</v>
      </c>
      <c r="I252" s="12">
        <v>3117</v>
      </c>
      <c r="J252" s="12">
        <f t="shared" si="16"/>
        <v>27631.831629290984</v>
      </c>
      <c r="K252" s="26">
        <f t="shared" si="17"/>
        <v>0.93073048561584271</v>
      </c>
      <c r="L252" s="12">
        <f t="shared" si="18"/>
        <v>2565.3965351299325</v>
      </c>
      <c r="M252" s="26">
        <f t="shared" si="19"/>
        <v>0.75577822671995087</v>
      </c>
      <c r="O252" s="5"/>
    </row>
    <row r="253" spans="1:15" x14ac:dyDescent="0.3">
      <c r="A253" s="10">
        <v>4616</v>
      </c>
      <c r="B253" s="11" t="s">
        <v>253</v>
      </c>
      <c r="C253" s="12">
        <v>126227.90700000001</v>
      </c>
      <c r="D253" s="12">
        <v>47349.557474999994</v>
      </c>
      <c r="E253" s="12">
        <f t="shared" si="15"/>
        <v>78878.349525000012</v>
      </c>
      <c r="F253" s="12">
        <v>0</v>
      </c>
      <c r="G253" s="12">
        <v>26565.771000000001</v>
      </c>
      <c r="H253" s="13">
        <v>109955.15424854007</v>
      </c>
      <c r="I253" s="12">
        <v>2883</v>
      </c>
      <c r="J253" s="12">
        <f t="shared" si="16"/>
        <v>27359.815998959421</v>
      </c>
      <c r="K253" s="26">
        <f t="shared" si="17"/>
        <v>0.92156810929891331</v>
      </c>
      <c r="L253" s="12">
        <f t="shared" si="18"/>
        <v>9214.6274713839757</v>
      </c>
      <c r="M253" s="26">
        <f t="shared" si="19"/>
        <v>2.7146738193652395</v>
      </c>
      <c r="O253" s="5"/>
    </row>
    <row r="254" spans="1:15" x14ac:dyDescent="0.3">
      <c r="A254" s="10">
        <v>4617</v>
      </c>
      <c r="B254" s="11" t="s">
        <v>254</v>
      </c>
      <c r="C254" s="12">
        <v>389147.97899999999</v>
      </c>
      <c r="D254" s="12">
        <v>29103.188129999995</v>
      </c>
      <c r="E254" s="12">
        <f t="shared" si="15"/>
        <v>360044.79087000003</v>
      </c>
      <c r="F254" s="12">
        <v>27083.550999999999</v>
      </c>
      <c r="G254" s="12">
        <v>21230.261999999999</v>
      </c>
      <c r="H254" s="13">
        <v>453957.16259519907</v>
      </c>
      <c r="I254" s="12">
        <v>13017</v>
      </c>
      <c r="J254" s="12">
        <f t="shared" si="16"/>
        <v>27659.582920027657</v>
      </c>
      <c r="K254" s="26">
        <f t="shared" si="17"/>
        <v>0.93166523987500038</v>
      </c>
      <c r="L254" s="12">
        <f t="shared" si="18"/>
        <v>1630.964277483291</v>
      </c>
      <c r="M254" s="26">
        <f t="shared" si="19"/>
        <v>0.48048996426101287</v>
      </c>
      <c r="O254" s="5"/>
    </row>
    <row r="255" spans="1:15" x14ac:dyDescent="0.3">
      <c r="A255" s="10">
        <v>4618</v>
      </c>
      <c r="B255" s="11" t="s">
        <v>255</v>
      </c>
      <c r="C255" s="12">
        <v>331345.04599999997</v>
      </c>
      <c r="D255" s="12">
        <v>16255.512286499998</v>
      </c>
      <c r="E255" s="12">
        <f t="shared" si="15"/>
        <v>315089.53371349996</v>
      </c>
      <c r="F255" s="12">
        <v>48532.472999999998</v>
      </c>
      <c r="G255" s="12">
        <v>17437.210999999999</v>
      </c>
      <c r="H255" s="13">
        <v>421249.89138871379</v>
      </c>
      <c r="I255" s="12">
        <v>10881</v>
      </c>
      <c r="J255" s="12">
        <f t="shared" si="16"/>
        <v>28957.773523894859</v>
      </c>
      <c r="K255" s="26">
        <f t="shared" si="17"/>
        <v>0.97539254638762518</v>
      </c>
      <c r="L255" s="12">
        <f t="shared" si="18"/>
        <v>1602.5375425052844</v>
      </c>
      <c r="M255" s="26">
        <f t="shared" si="19"/>
        <v>0.47211531065136036</v>
      </c>
      <c r="O255" s="5"/>
    </row>
    <row r="256" spans="1:15" x14ac:dyDescent="0.3">
      <c r="A256" s="10">
        <v>4619</v>
      </c>
      <c r="B256" s="11" t="s">
        <v>256</v>
      </c>
      <c r="C256" s="12">
        <v>35389.411</v>
      </c>
      <c r="D256" s="12">
        <v>8131.6255994999983</v>
      </c>
      <c r="E256" s="12">
        <f t="shared" si="15"/>
        <v>27257.785400500001</v>
      </c>
      <c r="F256" s="12">
        <v>25871.615000000002</v>
      </c>
      <c r="G256" s="12">
        <v>4401.8509999999997</v>
      </c>
      <c r="H256" s="13">
        <v>60284.720841405331</v>
      </c>
      <c r="I256" s="12">
        <v>937</v>
      </c>
      <c r="J256" s="12">
        <f t="shared" si="16"/>
        <v>29090.486019743861</v>
      </c>
      <c r="K256" s="26">
        <f t="shared" si="17"/>
        <v>0.97986273741100616</v>
      </c>
      <c r="L256" s="12">
        <f t="shared" si="18"/>
        <v>4697.8132337246534</v>
      </c>
      <c r="M256" s="26">
        <f t="shared" si="19"/>
        <v>1.3839984995014074</v>
      </c>
      <c r="O256" s="5"/>
    </row>
    <row r="257" spans="1:15" x14ac:dyDescent="0.3">
      <c r="A257" s="10">
        <v>4620</v>
      </c>
      <c r="B257" s="11" t="s">
        <v>257</v>
      </c>
      <c r="C257" s="12">
        <v>27418.115000000002</v>
      </c>
      <c r="D257" s="12">
        <v>1101.3537374999999</v>
      </c>
      <c r="E257" s="12">
        <f t="shared" si="15"/>
        <v>26316.7612625</v>
      </c>
      <c r="F257" s="12">
        <v>9986.7350000000006</v>
      </c>
      <c r="G257" s="12">
        <v>1737.999</v>
      </c>
      <c r="H257" s="13">
        <v>41327.877891596683</v>
      </c>
      <c r="I257" s="12">
        <v>1051</v>
      </c>
      <c r="J257" s="12">
        <f t="shared" si="16"/>
        <v>25039.734788296861</v>
      </c>
      <c r="K257" s="26">
        <f t="shared" si="17"/>
        <v>0.84342018407852626</v>
      </c>
      <c r="L257" s="12">
        <f t="shared" si="18"/>
        <v>1653.662226450999</v>
      </c>
      <c r="M257" s="26">
        <f t="shared" si="19"/>
        <v>0.48717688980491342</v>
      </c>
      <c r="O257" s="5"/>
    </row>
    <row r="258" spans="1:15" x14ac:dyDescent="0.3">
      <c r="A258" s="10">
        <v>4621</v>
      </c>
      <c r="B258" s="11" t="s">
        <v>258</v>
      </c>
      <c r="C258" s="12">
        <v>458983.674</v>
      </c>
      <c r="D258" s="12">
        <v>32079.788716499996</v>
      </c>
      <c r="E258" s="12">
        <f t="shared" si="15"/>
        <v>426903.88528350001</v>
      </c>
      <c r="F258" s="12">
        <v>12473.263000000001</v>
      </c>
      <c r="G258" s="12">
        <v>37096.652999999998</v>
      </c>
      <c r="H258" s="13">
        <v>527558.85657391965</v>
      </c>
      <c r="I258" s="12">
        <v>15875</v>
      </c>
      <c r="J258" s="12">
        <f t="shared" si="16"/>
        <v>26891.583324944884</v>
      </c>
      <c r="K258" s="26">
        <f t="shared" si="17"/>
        <v>0.90579650103517484</v>
      </c>
      <c r="L258" s="12">
        <f t="shared" si="18"/>
        <v>2336.7970393700789</v>
      </c>
      <c r="M258" s="26">
        <f t="shared" si="19"/>
        <v>0.68843170965384481</v>
      </c>
      <c r="O258" s="5"/>
    </row>
    <row r="259" spans="1:15" x14ac:dyDescent="0.3">
      <c r="A259" s="10">
        <v>4622</v>
      </c>
      <c r="B259" s="11" t="s">
        <v>259</v>
      </c>
      <c r="C259" s="12">
        <v>243573.84400000001</v>
      </c>
      <c r="D259" s="12">
        <v>14731.904429999999</v>
      </c>
      <c r="E259" s="12">
        <f t="shared" si="15"/>
        <v>228841.93957000002</v>
      </c>
      <c r="F259" s="12">
        <v>6628.1049999999996</v>
      </c>
      <c r="G259" s="12">
        <v>20149.571</v>
      </c>
      <c r="H259" s="13">
        <v>282937.79773482255</v>
      </c>
      <c r="I259" s="12">
        <v>8497</v>
      </c>
      <c r="J259" s="12">
        <f t="shared" si="16"/>
        <v>26932.086568200542</v>
      </c>
      <c r="K259" s="26">
        <f t="shared" si="17"/>
        <v>0.9071607827726329</v>
      </c>
      <c r="L259" s="12">
        <f t="shared" si="18"/>
        <v>2371.3747204895844</v>
      </c>
      <c r="M259" s="26">
        <f t="shared" si="19"/>
        <v>0.69861846174566689</v>
      </c>
      <c r="O259" s="5"/>
    </row>
    <row r="260" spans="1:15" x14ac:dyDescent="0.3">
      <c r="A260" s="10">
        <v>4623</v>
      </c>
      <c r="B260" s="11" t="s">
        <v>260</v>
      </c>
      <c r="C260" s="12">
        <v>67955.164999999994</v>
      </c>
      <c r="D260" s="12">
        <v>2051.4028934999997</v>
      </c>
      <c r="E260" s="12">
        <f t="shared" si="15"/>
        <v>65903.762106499998</v>
      </c>
      <c r="F260" s="12">
        <v>4545.8159999999998</v>
      </c>
      <c r="G260" s="12">
        <v>3836.5859999999998</v>
      </c>
      <c r="H260" s="13">
        <v>82645.039102088878</v>
      </c>
      <c r="I260" s="12">
        <v>2501</v>
      </c>
      <c r="J260" s="12">
        <f t="shared" si="16"/>
        <v>26350.964456817273</v>
      </c>
      <c r="K260" s="26">
        <f t="shared" si="17"/>
        <v>0.88758668894540682</v>
      </c>
      <c r="L260" s="12">
        <f t="shared" si="18"/>
        <v>1534.0207916833267</v>
      </c>
      <c r="M260" s="26">
        <f t="shared" si="19"/>
        <v>0.45192994447980706</v>
      </c>
      <c r="O260" s="5"/>
    </row>
    <row r="261" spans="1:15" x14ac:dyDescent="0.3">
      <c r="A261" s="10">
        <v>4624</v>
      </c>
      <c r="B261" s="11" t="s">
        <v>261</v>
      </c>
      <c r="C261" s="12">
        <v>771057.33499999996</v>
      </c>
      <c r="D261" s="12">
        <v>59974.959815999995</v>
      </c>
      <c r="E261" s="12">
        <f t="shared" si="15"/>
        <v>711082.375184</v>
      </c>
      <c r="F261" s="12">
        <v>1078.066</v>
      </c>
      <c r="G261" s="12">
        <v>51505.031000000003</v>
      </c>
      <c r="H261" s="13">
        <v>851327.94917863456</v>
      </c>
      <c r="I261" s="12">
        <v>25213</v>
      </c>
      <c r="J261" s="12">
        <f t="shared" si="16"/>
        <v>28203.005401340579</v>
      </c>
      <c r="K261" s="26">
        <f t="shared" si="17"/>
        <v>0.94996948682874893</v>
      </c>
      <c r="L261" s="12">
        <f t="shared" si="18"/>
        <v>2042.796612858446</v>
      </c>
      <c r="M261" s="26">
        <f t="shared" si="19"/>
        <v>0.60181776207843929</v>
      </c>
      <c r="O261" s="5"/>
    </row>
    <row r="262" spans="1:15" x14ac:dyDescent="0.3">
      <c r="A262" s="10">
        <v>4625</v>
      </c>
      <c r="B262" s="11" t="s">
        <v>262</v>
      </c>
      <c r="C262" s="12">
        <v>224647.53099999999</v>
      </c>
      <c r="D262" s="12">
        <v>52541.093510999992</v>
      </c>
      <c r="E262" s="12">
        <f t="shared" si="15"/>
        <v>172106.437489</v>
      </c>
      <c r="F262" s="12">
        <v>0</v>
      </c>
      <c r="G262" s="12">
        <v>74490.490000000005</v>
      </c>
      <c r="H262" s="13">
        <v>252308.14319174437</v>
      </c>
      <c r="I262" s="12">
        <v>5283</v>
      </c>
      <c r="J262" s="12">
        <f t="shared" si="16"/>
        <v>32577.406301154646</v>
      </c>
      <c r="K262" s="26">
        <f t="shared" si="17"/>
        <v>1.0973136197977147</v>
      </c>
      <c r="L262" s="12">
        <f t="shared" si="18"/>
        <v>14100.035964414159</v>
      </c>
      <c r="M262" s="26">
        <f t="shared" si="19"/>
        <v>4.1539387895574329</v>
      </c>
      <c r="O262" s="5"/>
    </row>
    <row r="263" spans="1:15" x14ac:dyDescent="0.3">
      <c r="A263" s="10">
        <v>4626</v>
      </c>
      <c r="B263" s="11" t="s">
        <v>263</v>
      </c>
      <c r="C263" s="12">
        <v>1181406.608</v>
      </c>
      <c r="D263" s="12">
        <v>92868.286009499978</v>
      </c>
      <c r="E263" s="12">
        <f t="shared" si="15"/>
        <v>1088538.3219905</v>
      </c>
      <c r="F263" s="12">
        <v>0</v>
      </c>
      <c r="G263" s="12">
        <v>80043.057000000001</v>
      </c>
      <c r="H263" s="13">
        <v>1302477.2076097913</v>
      </c>
      <c r="I263" s="12">
        <v>39032</v>
      </c>
      <c r="J263" s="12">
        <f t="shared" si="16"/>
        <v>27888.356271533612</v>
      </c>
      <c r="K263" s="26">
        <f t="shared" si="17"/>
        <v>0.93937107477583959</v>
      </c>
      <c r="L263" s="12">
        <f t="shared" si="18"/>
        <v>2050.7034484525516</v>
      </c>
      <c r="M263" s="26">
        <f t="shared" si="19"/>
        <v>0.60414715408565844</v>
      </c>
      <c r="O263" s="5"/>
    </row>
    <row r="264" spans="1:15" x14ac:dyDescent="0.3">
      <c r="A264" s="10">
        <v>4627</v>
      </c>
      <c r="B264" s="11" t="s">
        <v>264</v>
      </c>
      <c r="C264" s="12">
        <v>844792.38300000003</v>
      </c>
      <c r="D264" s="12">
        <v>46508.743547999991</v>
      </c>
      <c r="E264" s="12">
        <f t="shared" si="15"/>
        <v>798283.63945200003</v>
      </c>
      <c r="F264" s="12">
        <v>0</v>
      </c>
      <c r="G264" s="12">
        <v>40864.504000000001</v>
      </c>
      <c r="H264" s="13">
        <v>941799.99151348404</v>
      </c>
      <c r="I264" s="12">
        <v>29816</v>
      </c>
      <c r="J264" s="12">
        <f t="shared" si="16"/>
        <v>26773.666469412397</v>
      </c>
      <c r="K264" s="26">
        <f t="shared" si="17"/>
        <v>0.90182467558095103</v>
      </c>
      <c r="L264" s="12">
        <f t="shared" si="18"/>
        <v>1370.5562114301047</v>
      </c>
      <c r="M264" s="26">
        <f t="shared" si="19"/>
        <v>0.4037724885452047</v>
      </c>
      <c r="O264" s="5"/>
    </row>
    <row r="265" spans="1:15" x14ac:dyDescent="0.3">
      <c r="A265" s="10">
        <v>4628</v>
      </c>
      <c r="B265" s="11" t="s">
        <v>265</v>
      </c>
      <c r="C265" s="12">
        <v>98456.464000000007</v>
      </c>
      <c r="D265" s="12">
        <v>2883.5635829999997</v>
      </c>
      <c r="E265" s="12">
        <f t="shared" si="15"/>
        <v>95572.900417000012</v>
      </c>
      <c r="F265" s="12">
        <v>16184.927</v>
      </c>
      <c r="G265" s="12">
        <v>2918.7719999999999</v>
      </c>
      <c r="H265" s="13">
        <v>127459.79721437598</v>
      </c>
      <c r="I265" s="12">
        <v>3867</v>
      </c>
      <c r="J265" s="12">
        <f t="shared" si="16"/>
        <v>24714.998814843551</v>
      </c>
      <c r="K265" s="26">
        <f t="shared" si="17"/>
        <v>0.83248201413293565</v>
      </c>
      <c r="L265" s="12">
        <f t="shared" si="18"/>
        <v>754.78975950349104</v>
      </c>
      <c r="M265" s="26">
        <f t="shared" si="19"/>
        <v>0.22236471366990218</v>
      </c>
      <c r="O265" s="5"/>
    </row>
    <row r="266" spans="1:15" x14ac:dyDescent="0.3">
      <c r="A266" s="10">
        <v>4629</v>
      </c>
      <c r="B266" s="11" t="s">
        <v>266</v>
      </c>
      <c r="C266" s="12">
        <v>9877.3349999999991</v>
      </c>
      <c r="D266" s="12">
        <v>645.41566649999993</v>
      </c>
      <c r="E266" s="12">
        <f t="shared" si="15"/>
        <v>9231.9193335</v>
      </c>
      <c r="F266" s="12">
        <v>15728.24</v>
      </c>
      <c r="G266" s="12">
        <v>891.26</v>
      </c>
      <c r="H266" s="13">
        <v>26933.889798934924</v>
      </c>
      <c r="I266" s="12">
        <v>378</v>
      </c>
      <c r="J266" s="12">
        <f t="shared" si="16"/>
        <v>24423.06701984127</v>
      </c>
      <c r="K266" s="26">
        <f t="shared" si="17"/>
        <v>0.82264879623502574</v>
      </c>
      <c r="L266" s="12">
        <f t="shared" si="18"/>
        <v>2357.830687830688</v>
      </c>
      <c r="M266" s="26">
        <f t="shared" si="19"/>
        <v>0.69462832421900988</v>
      </c>
      <c r="O266" s="5"/>
    </row>
    <row r="267" spans="1:15" x14ac:dyDescent="0.3">
      <c r="A267" s="10">
        <v>4630</v>
      </c>
      <c r="B267" s="11" t="s">
        <v>267</v>
      </c>
      <c r="C267" s="12">
        <v>214627.20600000001</v>
      </c>
      <c r="D267" s="12">
        <v>14465.347046999999</v>
      </c>
      <c r="E267" s="12">
        <f t="shared" ref="E267:E330" si="20">+C267-D267</f>
        <v>200161.85895300002</v>
      </c>
      <c r="F267" s="12">
        <v>564.27800000000002</v>
      </c>
      <c r="G267" s="12">
        <v>13351.629000000001</v>
      </c>
      <c r="H267" s="13">
        <v>239040.40551104219</v>
      </c>
      <c r="I267" s="12">
        <v>8131</v>
      </c>
      <c r="J267" s="12">
        <f t="shared" ref="J267:J330" si="21">+E267*1000/I267</f>
        <v>24617.126915877507</v>
      </c>
      <c r="K267" s="26">
        <f t="shared" ref="K267:K330" si="22">+J267/$J$367</f>
        <v>0.82918536839207746</v>
      </c>
      <c r="L267" s="12">
        <f t="shared" ref="L267:L330" si="23">+G267*1000/I267</f>
        <v>1642.0648136760547</v>
      </c>
      <c r="M267" s="26">
        <f t="shared" ref="M267:M330" si="24">+L267/$L$367</f>
        <v>0.48376023591084288</v>
      </c>
      <c r="O267" s="5"/>
    </row>
    <row r="268" spans="1:15" x14ac:dyDescent="0.3">
      <c r="A268" s="10">
        <v>4631</v>
      </c>
      <c r="B268" s="11" t="s">
        <v>268</v>
      </c>
      <c r="C268" s="12">
        <v>867997.95600000001</v>
      </c>
      <c r="D268" s="12">
        <v>53782.346419499991</v>
      </c>
      <c r="E268" s="12">
        <f t="shared" si="20"/>
        <v>814215.60958050005</v>
      </c>
      <c r="F268" s="12">
        <v>83.445999999999998</v>
      </c>
      <c r="G268" s="12">
        <v>42641.544999999998</v>
      </c>
      <c r="H268" s="13">
        <v>961400.78271102358</v>
      </c>
      <c r="I268" s="12">
        <v>29593</v>
      </c>
      <c r="J268" s="12">
        <f t="shared" si="21"/>
        <v>27513.790747153042</v>
      </c>
      <c r="K268" s="26">
        <f t="shared" si="22"/>
        <v>0.92675448253979942</v>
      </c>
      <c r="L268" s="12">
        <f t="shared" si="23"/>
        <v>1440.9334977866388</v>
      </c>
      <c r="M268" s="26">
        <f t="shared" si="24"/>
        <v>0.42450597748367386</v>
      </c>
      <c r="O268" s="5"/>
    </row>
    <row r="269" spans="1:15" x14ac:dyDescent="0.3">
      <c r="A269" s="10">
        <v>4632</v>
      </c>
      <c r="B269" s="11" t="s">
        <v>269</v>
      </c>
      <c r="C269" s="12">
        <v>114760.882</v>
      </c>
      <c r="D269" s="12">
        <v>8612.4661605000001</v>
      </c>
      <c r="E269" s="12">
        <f t="shared" si="20"/>
        <v>106148.4158395</v>
      </c>
      <c r="F269" s="12">
        <v>0</v>
      </c>
      <c r="G269" s="12">
        <v>9869.7430000000004</v>
      </c>
      <c r="H269" s="13">
        <v>128558.86813161155</v>
      </c>
      <c r="I269" s="12">
        <v>2889</v>
      </c>
      <c r="J269" s="12">
        <f t="shared" si="21"/>
        <v>36742.269241779162</v>
      </c>
      <c r="K269" s="26">
        <f t="shared" si="22"/>
        <v>1.2375998288068115</v>
      </c>
      <c r="L269" s="12">
        <f t="shared" si="23"/>
        <v>3416.3181031498789</v>
      </c>
      <c r="M269" s="26">
        <f t="shared" si="24"/>
        <v>1.0064638361176819</v>
      </c>
      <c r="O269" s="5"/>
    </row>
    <row r="270" spans="1:15" x14ac:dyDescent="0.3">
      <c r="A270" s="10">
        <v>4633</v>
      </c>
      <c r="B270" s="11" t="s">
        <v>270</v>
      </c>
      <c r="C270" s="12">
        <v>14155.192999999999</v>
      </c>
      <c r="D270" s="12">
        <v>390.46473599999996</v>
      </c>
      <c r="E270" s="12">
        <f t="shared" si="20"/>
        <v>13764.728263999999</v>
      </c>
      <c r="F270" s="12">
        <v>0</v>
      </c>
      <c r="G270" s="12">
        <v>1144.4649999999999</v>
      </c>
      <c r="H270" s="13">
        <v>16569.248670143457</v>
      </c>
      <c r="I270" s="12">
        <v>502</v>
      </c>
      <c r="J270" s="12">
        <f t="shared" si="21"/>
        <v>27419.777418326692</v>
      </c>
      <c r="K270" s="26">
        <f t="shared" si="22"/>
        <v>0.92358780606439139</v>
      </c>
      <c r="L270" s="12">
        <f t="shared" si="23"/>
        <v>2279.8107569721114</v>
      </c>
      <c r="M270" s="26">
        <f t="shared" si="24"/>
        <v>0.67164327524679646</v>
      </c>
      <c r="O270" s="5"/>
    </row>
    <row r="271" spans="1:15" x14ac:dyDescent="0.3">
      <c r="A271" s="10">
        <v>4634</v>
      </c>
      <c r="B271" s="11" t="s">
        <v>271</v>
      </c>
      <c r="C271" s="12">
        <v>47816.008999999998</v>
      </c>
      <c r="D271" s="12">
        <v>3085.1435564999997</v>
      </c>
      <c r="E271" s="12">
        <f t="shared" si="20"/>
        <v>44730.865443499999</v>
      </c>
      <c r="F271" s="12">
        <v>11746.922</v>
      </c>
      <c r="G271" s="12">
        <v>5177.7020000000002</v>
      </c>
      <c r="H271" s="13">
        <v>66685.485378580983</v>
      </c>
      <c r="I271" s="12">
        <v>1629</v>
      </c>
      <c r="J271" s="12">
        <f t="shared" si="21"/>
        <v>27459.094808778391</v>
      </c>
      <c r="K271" s="26">
        <f t="shared" si="22"/>
        <v>0.92491214439994596</v>
      </c>
      <c r="L271" s="12">
        <f t="shared" si="23"/>
        <v>3178.4542664211172</v>
      </c>
      <c r="M271" s="26">
        <f t="shared" si="24"/>
        <v>0.93638799939540218</v>
      </c>
      <c r="O271" s="5"/>
    </row>
    <row r="272" spans="1:15" x14ac:dyDescent="0.3">
      <c r="A272" s="10">
        <v>4635</v>
      </c>
      <c r="B272" s="11" t="s">
        <v>272</v>
      </c>
      <c r="C272" s="12">
        <v>79882.224000000002</v>
      </c>
      <c r="D272" s="12">
        <v>7969.5270554999988</v>
      </c>
      <c r="E272" s="12">
        <f t="shared" si="20"/>
        <v>71912.6969445</v>
      </c>
      <c r="F272" s="12">
        <v>217.25</v>
      </c>
      <c r="G272" s="12">
        <v>12644.112999999999</v>
      </c>
      <c r="H272" s="13">
        <v>91780.646327057228</v>
      </c>
      <c r="I272" s="12">
        <v>2230</v>
      </c>
      <c r="J272" s="12">
        <f t="shared" si="21"/>
        <v>32247.846163452916</v>
      </c>
      <c r="K272" s="26">
        <f t="shared" si="22"/>
        <v>1.0862129562181928</v>
      </c>
      <c r="L272" s="12">
        <f t="shared" si="23"/>
        <v>5670.0058295964127</v>
      </c>
      <c r="M272" s="26">
        <f t="shared" si="24"/>
        <v>1.6704111402283155</v>
      </c>
      <c r="O272" s="5"/>
    </row>
    <row r="273" spans="1:15" x14ac:dyDescent="0.3">
      <c r="A273" s="10">
        <v>4636</v>
      </c>
      <c r="B273" s="11" t="s">
        <v>273</v>
      </c>
      <c r="C273" s="12">
        <v>25851.892</v>
      </c>
      <c r="D273" s="12">
        <v>4640.0882324999993</v>
      </c>
      <c r="E273" s="12">
        <f t="shared" si="20"/>
        <v>21211.803767500001</v>
      </c>
      <c r="F273" s="12">
        <v>0</v>
      </c>
      <c r="G273" s="12">
        <v>2874.0189999999998</v>
      </c>
      <c r="H273" s="13">
        <v>26366.419087729857</v>
      </c>
      <c r="I273" s="12">
        <v>768</v>
      </c>
      <c r="J273" s="12">
        <f t="shared" si="21"/>
        <v>27619.536155598962</v>
      </c>
      <c r="K273" s="26">
        <f t="shared" si="22"/>
        <v>0.93031633383778534</v>
      </c>
      <c r="L273" s="12">
        <f t="shared" si="23"/>
        <v>3742.2122395833335</v>
      </c>
      <c r="M273" s="26">
        <f t="shared" si="24"/>
        <v>1.1024738248891182</v>
      </c>
      <c r="O273" s="5"/>
    </row>
    <row r="274" spans="1:15" x14ac:dyDescent="0.3">
      <c r="A274" s="10">
        <v>4637</v>
      </c>
      <c r="B274" s="11" t="s">
        <v>274</v>
      </c>
      <c r="C274" s="12">
        <v>37292.315000000002</v>
      </c>
      <c r="D274" s="12">
        <v>370.6284824999999</v>
      </c>
      <c r="E274" s="12">
        <f t="shared" si="20"/>
        <v>36921.686517500006</v>
      </c>
      <c r="F274" s="12">
        <v>404.81099999999998</v>
      </c>
      <c r="G274" s="12">
        <v>2140.0880000000002</v>
      </c>
      <c r="H274" s="13">
        <v>44151.858347823909</v>
      </c>
      <c r="I274" s="12">
        <v>1290</v>
      </c>
      <c r="J274" s="12">
        <f t="shared" si="21"/>
        <v>28621.462416666673</v>
      </c>
      <c r="K274" s="26">
        <f t="shared" si="22"/>
        <v>0.9640644880689474</v>
      </c>
      <c r="L274" s="12">
        <f t="shared" si="23"/>
        <v>1658.9829457364342</v>
      </c>
      <c r="M274" s="26">
        <f t="shared" si="24"/>
        <v>0.48874439943991693</v>
      </c>
      <c r="O274" s="5"/>
    </row>
    <row r="275" spans="1:15" x14ac:dyDescent="0.3">
      <c r="A275" s="10">
        <v>4638</v>
      </c>
      <c r="B275" s="11" t="s">
        <v>275</v>
      </c>
      <c r="C275" s="12">
        <v>113849.442</v>
      </c>
      <c r="D275" s="12">
        <v>6167.8903769999997</v>
      </c>
      <c r="E275" s="12">
        <f t="shared" si="20"/>
        <v>107681.55162299999</v>
      </c>
      <c r="F275" s="12">
        <v>16042.642</v>
      </c>
      <c r="G275" s="12">
        <v>7570.4139999999998</v>
      </c>
      <c r="H275" s="13">
        <v>144626.91664134793</v>
      </c>
      <c r="I275" s="12">
        <v>3965</v>
      </c>
      <c r="J275" s="12">
        <f t="shared" si="21"/>
        <v>27158.020585876417</v>
      </c>
      <c r="K275" s="26">
        <f t="shared" si="22"/>
        <v>0.91477097962131715</v>
      </c>
      <c r="L275" s="12">
        <f t="shared" si="23"/>
        <v>1909.3099621689785</v>
      </c>
      <c r="M275" s="26">
        <f t="shared" si="24"/>
        <v>0.56249194918076117</v>
      </c>
      <c r="O275" s="5"/>
    </row>
    <row r="276" spans="1:15" x14ac:dyDescent="0.3">
      <c r="A276" s="10">
        <v>4639</v>
      </c>
      <c r="B276" s="11" t="s">
        <v>276</v>
      </c>
      <c r="C276" s="12">
        <v>76645.123000000007</v>
      </c>
      <c r="D276" s="12">
        <v>7252.9635449999987</v>
      </c>
      <c r="E276" s="12">
        <f t="shared" si="20"/>
        <v>69392.159455000015</v>
      </c>
      <c r="F276" s="12">
        <v>10910.68</v>
      </c>
      <c r="G276" s="12">
        <v>6394.6570000000002</v>
      </c>
      <c r="H276" s="13">
        <v>94910.072303586814</v>
      </c>
      <c r="I276" s="12">
        <v>2560</v>
      </c>
      <c r="J276" s="12">
        <f t="shared" si="21"/>
        <v>27106.31228710938</v>
      </c>
      <c r="K276" s="26">
        <f t="shared" si="22"/>
        <v>0.91302927495738173</v>
      </c>
      <c r="L276" s="12">
        <f t="shared" si="23"/>
        <v>2497.9128906249998</v>
      </c>
      <c r="M276" s="26">
        <f t="shared" si="24"/>
        <v>0.73589721866598368</v>
      </c>
      <c r="O276" s="5"/>
    </row>
    <row r="277" spans="1:15" x14ac:dyDescent="0.3">
      <c r="A277" s="10">
        <v>4640</v>
      </c>
      <c r="B277" s="11" t="s">
        <v>277</v>
      </c>
      <c r="C277" s="12">
        <v>342390.848</v>
      </c>
      <c r="D277" s="12">
        <v>22447.141935</v>
      </c>
      <c r="E277" s="12">
        <f t="shared" si="20"/>
        <v>319943.70606499998</v>
      </c>
      <c r="F277" s="12">
        <v>6212.6679999999997</v>
      </c>
      <c r="G277" s="12">
        <v>27070.322</v>
      </c>
      <c r="H277" s="13">
        <v>391695.41521166312</v>
      </c>
      <c r="I277" s="12">
        <v>12097</v>
      </c>
      <c r="J277" s="12">
        <f t="shared" si="21"/>
        <v>26448.186001901297</v>
      </c>
      <c r="K277" s="26">
        <f t="shared" si="22"/>
        <v>0.89086142863991391</v>
      </c>
      <c r="L277" s="12">
        <f t="shared" si="23"/>
        <v>2237.7715135984126</v>
      </c>
      <c r="M277" s="26">
        <f t="shared" si="24"/>
        <v>0.65925831082724584</v>
      </c>
      <c r="O277" s="5"/>
    </row>
    <row r="278" spans="1:15" x14ac:dyDescent="0.3">
      <c r="A278" s="10">
        <v>4641</v>
      </c>
      <c r="B278" s="11" t="s">
        <v>278</v>
      </c>
      <c r="C278" s="12">
        <v>52948.258999999998</v>
      </c>
      <c r="D278" s="12">
        <v>3112.8287699999996</v>
      </c>
      <c r="E278" s="12">
        <f t="shared" si="20"/>
        <v>49835.430229999998</v>
      </c>
      <c r="F278" s="12">
        <v>32189.08</v>
      </c>
      <c r="G278" s="12">
        <v>4745.4409999999998</v>
      </c>
      <c r="H278" s="13">
        <v>92629.738199556989</v>
      </c>
      <c r="I278" s="12">
        <v>1766</v>
      </c>
      <c r="J278" s="12">
        <f t="shared" si="21"/>
        <v>28219.382916194787</v>
      </c>
      <c r="K278" s="26">
        <f t="shared" si="22"/>
        <v>0.9505211351073698</v>
      </c>
      <c r="L278" s="12">
        <f t="shared" si="23"/>
        <v>2687.1126840317102</v>
      </c>
      <c r="M278" s="26">
        <f t="shared" si="24"/>
        <v>0.79163639286326315</v>
      </c>
      <c r="O278" s="5"/>
    </row>
    <row r="279" spans="1:15" x14ac:dyDescent="0.3">
      <c r="A279" s="10">
        <v>4642</v>
      </c>
      <c r="B279" s="11" t="s">
        <v>279</v>
      </c>
      <c r="C279" s="12">
        <v>60804.47</v>
      </c>
      <c r="D279" s="12">
        <v>2618.338377</v>
      </c>
      <c r="E279" s="12">
        <f t="shared" si="20"/>
        <v>58186.131623000001</v>
      </c>
      <c r="F279" s="12">
        <v>13757.15</v>
      </c>
      <c r="G279" s="12">
        <v>4387.5339999999997</v>
      </c>
      <c r="H279" s="13">
        <v>83460.77089332875</v>
      </c>
      <c r="I279" s="12">
        <v>2117</v>
      </c>
      <c r="J279" s="12">
        <f t="shared" si="21"/>
        <v>27485.182627775153</v>
      </c>
      <c r="K279" s="26">
        <f t="shared" si="22"/>
        <v>0.92579086748892769</v>
      </c>
      <c r="L279" s="12">
        <f t="shared" si="23"/>
        <v>2072.5243268776571</v>
      </c>
      <c r="M279" s="26">
        <f t="shared" si="24"/>
        <v>0.61057569040578041</v>
      </c>
      <c r="O279" s="5"/>
    </row>
    <row r="280" spans="1:15" x14ac:dyDescent="0.3">
      <c r="A280" s="10">
        <v>4643</v>
      </c>
      <c r="B280" s="11" t="s">
        <v>280</v>
      </c>
      <c r="C280" s="12">
        <v>168704.427</v>
      </c>
      <c r="D280" s="12">
        <v>8316.9738404999989</v>
      </c>
      <c r="E280" s="12">
        <f t="shared" si="20"/>
        <v>160387.4531595</v>
      </c>
      <c r="F280" s="12">
        <v>21543.434000000001</v>
      </c>
      <c r="G280" s="12">
        <v>6888.4709999999995</v>
      </c>
      <c r="H280" s="13">
        <v>209774.15123210044</v>
      </c>
      <c r="I280" s="12">
        <v>5204</v>
      </c>
      <c r="J280" s="12">
        <f t="shared" si="21"/>
        <v>30820.033274308225</v>
      </c>
      <c r="K280" s="26">
        <f t="shared" si="22"/>
        <v>1.0381195470837257</v>
      </c>
      <c r="L280" s="12">
        <f t="shared" si="23"/>
        <v>1323.6877401998463</v>
      </c>
      <c r="M280" s="26">
        <f t="shared" si="24"/>
        <v>0.38996481024268231</v>
      </c>
      <c r="O280" s="5"/>
    </row>
    <row r="281" spans="1:15" x14ac:dyDescent="0.3">
      <c r="A281" s="10">
        <v>4644</v>
      </c>
      <c r="B281" s="11" t="s">
        <v>281</v>
      </c>
      <c r="C281" s="12">
        <v>137625.11799999999</v>
      </c>
      <c r="D281" s="12">
        <v>4366.0216679999994</v>
      </c>
      <c r="E281" s="12">
        <f t="shared" si="20"/>
        <v>133259.09633199999</v>
      </c>
      <c r="F281" s="12">
        <v>34641.364999999998</v>
      </c>
      <c r="G281" s="12">
        <v>10044.574000000001</v>
      </c>
      <c r="H281" s="13">
        <v>194275.17015079653</v>
      </c>
      <c r="I281" s="12">
        <v>5246</v>
      </c>
      <c r="J281" s="12">
        <f t="shared" si="21"/>
        <v>25402.038950057184</v>
      </c>
      <c r="K281" s="26">
        <f t="shared" si="22"/>
        <v>0.85562377350899932</v>
      </c>
      <c r="L281" s="12">
        <f t="shared" si="23"/>
        <v>1914.711017918414</v>
      </c>
      <c r="M281" s="26">
        <f t="shared" si="24"/>
        <v>0.5640831263266044</v>
      </c>
      <c r="O281" s="5"/>
    </row>
    <row r="282" spans="1:15" x14ac:dyDescent="0.3">
      <c r="A282" s="10">
        <v>4645</v>
      </c>
      <c r="B282" s="11" t="s">
        <v>282</v>
      </c>
      <c r="C282" s="12">
        <v>88725.885999999999</v>
      </c>
      <c r="D282" s="12">
        <v>11525.422609499998</v>
      </c>
      <c r="E282" s="12">
        <f t="shared" si="20"/>
        <v>77200.463390499994</v>
      </c>
      <c r="F282" s="12">
        <v>0</v>
      </c>
      <c r="G282" s="12">
        <v>8490.0169999999998</v>
      </c>
      <c r="H282" s="13">
        <v>94483.219130416532</v>
      </c>
      <c r="I282" s="12">
        <v>2951</v>
      </c>
      <c r="J282" s="12">
        <f t="shared" si="21"/>
        <v>26160.780545747202</v>
      </c>
      <c r="K282" s="26">
        <f t="shared" si="22"/>
        <v>0.88118067264213251</v>
      </c>
      <c r="L282" s="12">
        <f t="shared" si="23"/>
        <v>2876.9966113181972</v>
      </c>
      <c r="M282" s="26">
        <f t="shared" si="24"/>
        <v>0.84757711621031984</v>
      </c>
      <c r="O282" s="5"/>
    </row>
    <row r="283" spans="1:15" x14ac:dyDescent="0.3">
      <c r="A283" s="10">
        <v>4646</v>
      </c>
      <c r="B283" s="11" t="s">
        <v>283</v>
      </c>
      <c r="C283" s="12">
        <v>71510.555999999997</v>
      </c>
      <c r="D283" s="12">
        <v>4641.9563024999989</v>
      </c>
      <c r="E283" s="12">
        <f t="shared" si="20"/>
        <v>66868.599697500002</v>
      </c>
      <c r="F283" s="12">
        <v>0</v>
      </c>
      <c r="G283" s="12">
        <v>20527.232</v>
      </c>
      <c r="H283" s="13">
        <v>91718.461948753917</v>
      </c>
      <c r="I283" s="12">
        <v>2901</v>
      </c>
      <c r="J283" s="12">
        <f t="shared" si="21"/>
        <v>23050.189485522234</v>
      </c>
      <c r="K283" s="26">
        <f t="shared" si="22"/>
        <v>0.77640578956972262</v>
      </c>
      <c r="L283" s="12">
        <f t="shared" si="23"/>
        <v>7075.9158910720444</v>
      </c>
      <c r="M283" s="26">
        <f t="shared" si="24"/>
        <v>2.0845990439848681</v>
      </c>
      <c r="O283" s="5"/>
    </row>
    <row r="284" spans="1:15" x14ac:dyDescent="0.3">
      <c r="A284" s="10">
        <v>4647</v>
      </c>
      <c r="B284" s="11" t="s">
        <v>284</v>
      </c>
      <c r="C284" s="12">
        <v>686484.52099999995</v>
      </c>
      <c r="D284" s="12">
        <v>57380.804513999989</v>
      </c>
      <c r="E284" s="12">
        <f t="shared" si="20"/>
        <v>629103.71648599999</v>
      </c>
      <c r="F284" s="12">
        <v>4945.5780000000004</v>
      </c>
      <c r="G284" s="12">
        <v>53100.603000000003</v>
      </c>
      <c r="H284" s="13">
        <v>762822.65753505938</v>
      </c>
      <c r="I284" s="12">
        <v>22116</v>
      </c>
      <c r="J284" s="12">
        <f t="shared" si="21"/>
        <v>28445.637388587445</v>
      </c>
      <c r="K284" s="26">
        <f t="shared" si="22"/>
        <v>0.95814212591926906</v>
      </c>
      <c r="L284" s="12">
        <f t="shared" si="23"/>
        <v>2401.0039338035813</v>
      </c>
      <c r="M284" s="26">
        <f t="shared" si="24"/>
        <v>0.70734737128885594</v>
      </c>
      <c r="O284" s="5"/>
    </row>
    <row r="285" spans="1:15" x14ac:dyDescent="0.3">
      <c r="A285" s="10">
        <v>4648</v>
      </c>
      <c r="B285" s="11" t="s">
        <v>285</v>
      </c>
      <c r="C285" s="12">
        <v>100762.52800000001</v>
      </c>
      <c r="D285" s="12">
        <v>7494.326182499999</v>
      </c>
      <c r="E285" s="12">
        <f t="shared" si="20"/>
        <v>93268.201817500012</v>
      </c>
      <c r="F285" s="12">
        <v>14989.513000000001</v>
      </c>
      <c r="G285" s="12">
        <v>5101.8320000000003</v>
      </c>
      <c r="H285" s="13">
        <v>125271.122176627</v>
      </c>
      <c r="I285" s="12">
        <v>3521</v>
      </c>
      <c r="J285" s="12">
        <f t="shared" si="21"/>
        <v>26489.122924595289</v>
      </c>
      <c r="K285" s="26">
        <f t="shared" si="22"/>
        <v>0.89224031811961846</v>
      </c>
      <c r="L285" s="12">
        <f t="shared" si="23"/>
        <v>1448.9724510082362</v>
      </c>
      <c r="M285" s="26">
        <f t="shared" si="24"/>
        <v>0.42687429198293542</v>
      </c>
      <c r="O285" s="5"/>
    </row>
    <row r="286" spans="1:15" x14ac:dyDescent="0.3">
      <c r="A286" s="10">
        <v>4649</v>
      </c>
      <c r="B286" s="11" t="s">
        <v>286</v>
      </c>
      <c r="C286" s="12">
        <v>264317.54300000001</v>
      </c>
      <c r="D286" s="12">
        <v>19164.164947499998</v>
      </c>
      <c r="E286" s="12">
        <f t="shared" si="20"/>
        <v>245153.37805250002</v>
      </c>
      <c r="F286" s="12">
        <v>48.421999999999997</v>
      </c>
      <c r="G286" s="12">
        <v>23000.241999999998</v>
      </c>
      <c r="H286" s="13">
        <v>297113.8031753375</v>
      </c>
      <c r="I286" s="12">
        <v>9527</v>
      </c>
      <c r="J286" s="12">
        <f t="shared" si="21"/>
        <v>25732.484313267556</v>
      </c>
      <c r="K286" s="26">
        <f t="shared" si="22"/>
        <v>0.86675425437962939</v>
      </c>
      <c r="L286" s="12">
        <f t="shared" si="23"/>
        <v>2414.216647423113</v>
      </c>
      <c r="M286" s="26">
        <f t="shared" si="24"/>
        <v>0.71123990062410058</v>
      </c>
      <c r="O286" s="5"/>
    </row>
    <row r="287" spans="1:15" x14ac:dyDescent="0.3">
      <c r="A287" s="10">
        <v>4650</v>
      </c>
      <c r="B287" s="11" t="s">
        <v>287</v>
      </c>
      <c r="C287" s="12">
        <v>159228.302</v>
      </c>
      <c r="D287" s="12">
        <v>17686.500115499999</v>
      </c>
      <c r="E287" s="12">
        <f t="shared" si="20"/>
        <v>141541.80188449999</v>
      </c>
      <c r="F287" s="12">
        <v>503.30500000000001</v>
      </c>
      <c r="G287" s="12">
        <v>14970.142</v>
      </c>
      <c r="H287" s="13">
        <v>173285.06943714592</v>
      </c>
      <c r="I287" s="12">
        <v>5875</v>
      </c>
      <c r="J287" s="12">
        <f t="shared" si="21"/>
        <v>24092.221597361702</v>
      </c>
      <c r="K287" s="26">
        <f t="shared" si="22"/>
        <v>0.81150484005943258</v>
      </c>
      <c r="L287" s="12">
        <f t="shared" si="23"/>
        <v>2548.1092765957446</v>
      </c>
      <c r="M287" s="26">
        <f t="shared" si="24"/>
        <v>0.75068531674642269</v>
      </c>
      <c r="O287" s="5"/>
    </row>
    <row r="288" spans="1:15" x14ac:dyDescent="0.3">
      <c r="A288" s="10">
        <v>4651</v>
      </c>
      <c r="B288" s="11" t="s">
        <v>288</v>
      </c>
      <c r="C288" s="12">
        <v>186948.04800000001</v>
      </c>
      <c r="D288" s="12">
        <v>11434.237031999997</v>
      </c>
      <c r="E288" s="12">
        <f t="shared" si="20"/>
        <v>175513.81096800001</v>
      </c>
      <c r="F288" s="12">
        <v>494.17500000000001</v>
      </c>
      <c r="G288" s="12">
        <v>30283.02</v>
      </c>
      <c r="H288" s="13">
        <v>223535.85194582707</v>
      </c>
      <c r="I288" s="12">
        <v>7207</v>
      </c>
      <c r="J288" s="12">
        <f t="shared" si="21"/>
        <v>24353.241427501041</v>
      </c>
      <c r="K288" s="26">
        <f t="shared" si="22"/>
        <v>0.82029684185360341</v>
      </c>
      <c r="L288" s="12">
        <f t="shared" si="23"/>
        <v>4201.8898293325938</v>
      </c>
      <c r="M288" s="26">
        <f t="shared" si="24"/>
        <v>1.2378970660474293</v>
      </c>
      <c r="O288" s="5"/>
    </row>
    <row r="289" spans="1:15" x14ac:dyDescent="0.3">
      <c r="A289" s="10">
        <v>5001</v>
      </c>
      <c r="B289" s="11" t="s">
        <v>289</v>
      </c>
      <c r="C289" s="12">
        <v>7016744.8229999999</v>
      </c>
      <c r="D289" s="12">
        <v>624992.4928905</v>
      </c>
      <c r="E289" s="12">
        <f t="shared" si="20"/>
        <v>6391752.3301094994</v>
      </c>
      <c r="F289" s="12">
        <v>9636.5390000000007</v>
      </c>
      <c r="G289" s="12">
        <v>669637.40899999999</v>
      </c>
      <c r="H289" s="13">
        <v>7807335.980777707</v>
      </c>
      <c r="I289" s="12">
        <v>210496</v>
      </c>
      <c r="J289" s="12">
        <f t="shared" si="21"/>
        <v>30365.196156266622</v>
      </c>
      <c r="K289" s="26">
        <f t="shared" si="22"/>
        <v>1.0227991449681373</v>
      </c>
      <c r="L289" s="12">
        <f t="shared" si="23"/>
        <v>3181.2357907038613</v>
      </c>
      <c r="M289" s="26">
        <f t="shared" si="24"/>
        <v>0.93720744990186522</v>
      </c>
      <c r="O289" s="5"/>
    </row>
    <row r="290" spans="1:15" x14ac:dyDescent="0.3">
      <c r="A290" s="10">
        <v>5006</v>
      </c>
      <c r="B290" s="11" t="s">
        <v>290</v>
      </c>
      <c r="C290" s="12">
        <v>618812.67700000003</v>
      </c>
      <c r="D290" s="12">
        <v>43653.856262999994</v>
      </c>
      <c r="E290" s="12">
        <f t="shared" si="20"/>
        <v>575158.82073700009</v>
      </c>
      <c r="F290" s="12">
        <v>3839.99</v>
      </c>
      <c r="G290" s="12">
        <v>27665.59</v>
      </c>
      <c r="H290" s="13">
        <v>681068.73643496598</v>
      </c>
      <c r="I290" s="12">
        <v>24004</v>
      </c>
      <c r="J290" s="12">
        <f t="shared" si="21"/>
        <v>23960.95737114648</v>
      </c>
      <c r="K290" s="26">
        <f t="shared" si="22"/>
        <v>0.80708343149526873</v>
      </c>
      <c r="L290" s="12">
        <f t="shared" si="23"/>
        <v>1152.5408265289118</v>
      </c>
      <c r="M290" s="26">
        <f t="shared" si="24"/>
        <v>0.33954410172782495</v>
      </c>
      <c r="O290" s="5"/>
    </row>
    <row r="291" spans="1:15" x14ac:dyDescent="0.3">
      <c r="A291" s="10">
        <v>5007</v>
      </c>
      <c r="B291" s="11" t="s">
        <v>291</v>
      </c>
      <c r="C291" s="12">
        <v>404975.50699999998</v>
      </c>
      <c r="D291" s="12">
        <v>22180.086655499999</v>
      </c>
      <c r="E291" s="12">
        <f t="shared" si="20"/>
        <v>382795.42034449999</v>
      </c>
      <c r="F291" s="12">
        <v>466.62</v>
      </c>
      <c r="G291" s="12">
        <v>23840.612000000001</v>
      </c>
      <c r="H291" s="13">
        <v>455265.29660482868</v>
      </c>
      <c r="I291" s="12">
        <v>15001</v>
      </c>
      <c r="J291" s="12">
        <f t="shared" si="21"/>
        <v>25517.993490067329</v>
      </c>
      <c r="K291" s="26">
        <f t="shared" si="22"/>
        <v>0.85952950175680032</v>
      </c>
      <c r="L291" s="12">
        <f t="shared" si="23"/>
        <v>1589.268182121192</v>
      </c>
      <c r="M291" s="26">
        <f t="shared" si="24"/>
        <v>0.46820609290530563</v>
      </c>
      <c r="O291" s="5"/>
    </row>
    <row r="292" spans="1:15" x14ac:dyDescent="0.3">
      <c r="A292" s="10">
        <v>5014</v>
      </c>
      <c r="B292" s="11" t="s">
        <v>292</v>
      </c>
      <c r="C292" s="12">
        <v>171438.81200000001</v>
      </c>
      <c r="D292" s="12">
        <v>40762.235012999998</v>
      </c>
      <c r="E292" s="12">
        <f t="shared" si="20"/>
        <v>130676.57698700001</v>
      </c>
      <c r="F292" s="12">
        <v>0</v>
      </c>
      <c r="G292" s="12">
        <v>231546.27299999999</v>
      </c>
      <c r="H292" s="13">
        <v>322812.42201207462</v>
      </c>
      <c r="I292" s="12">
        <v>5265</v>
      </c>
      <c r="J292" s="12">
        <f t="shared" si="21"/>
        <v>24819.862675593544</v>
      </c>
      <c r="K292" s="26">
        <f t="shared" si="22"/>
        <v>0.83601417202057748</v>
      </c>
      <c r="L292" s="12">
        <f t="shared" si="23"/>
        <v>43978.399430199432</v>
      </c>
      <c r="M292" s="26">
        <f t="shared" si="24"/>
        <v>12.956249172471258</v>
      </c>
      <c r="O292" s="5"/>
    </row>
    <row r="293" spans="1:15" x14ac:dyDescent="0.3">
      <c r="A293" s="10">
        <v>5020</v>
      </c>
      <c r="B293" s="11" t="s">
        <v>293</v>
      </c>
      <c r="C293" s="12">
        <v>23748.080000000002</v>
      </c>
      <c r="D293" s="12">
        <v>1675.4139479999999</v>
      </c>
      <c r="E293" s="12">
        <f t="shared" si="20"/>
        <v>22072.666052</v>
      </c>
      <c r="F293" s="12">
        <v>0</v>
      </c>
      <c r="G293" s="12">
        <v>1409.71</v>
      </c>
      <c r="H293" s="13">
        <v>26250.765485108062</v>
      </c>
      <c r="I293" s="12">
        <v>904</v>
      </c>
      <c r="J293" s="12">
        <f t="shared" si="21"/>
        <v>24416.665986725664</v>
      </c>
      <c r="K293" s="26">
        <f t="shared" si="22"/>
        <v>0.82243318849898928</v>
      </c>
      <c r="L293" s="12">
        <f t="shared" si="23"/>
        <v>1559.4137168141592</v>
      </c>
      <c r="M293" s="26">
        <f t="shared" si="24"/>
        <v>0.45941082303554309</v>
      </c>
      <c r="O293" s="5"/>
    </row>
    <row r="294" spans="1:15" x14ac:dyDescent="0.3">
      <c r="A294" s="10">
        <v>5021</v>
      </c>
      <c r="B294" s="11" t="s">
        <v>294</v>
      </c>
      <c r="C294" s="12">
        <v>197400.48</v>
      </c>
      <c r="D294" s="12">
        <v>11077.801172999998</v>
      </c>
      <c r="E294" s="12">
        <f t="shared" si="20"/>
        <v>186322.67882700003</v>
      </c>
      <c r="F294" s="12">
        <v>3550.1950000000002</v>
      </c>
      <c r="G294" s="12">
        <v>20208.257000000001</v>
      </c>
      <c r="H294" s="13">
        <v>231372.91510601214</v>
      </c>
      <c r="I294" s="12">
        <v>7066</v>
      </c>
      <c r="J294" s="12">
        <f t="shared" si="21"/>
        <v>26368.904447636574</v>
      </c>
      <c r="K294" s="26">
        <f t="shared" si="22"/>
        <v>0.88819096652610441</v>
      </c>
      <c r="L294" s="12">
        <f t="shared" si="23"/>
        <v>2859.9288140390604</v>
      </c>
      <c r="M294" s="26">
        <f t="shared" si="24"/>
        <v>0.84254886058394807</v>
      </c>
      <c r="O294" s="5"/>
    </row>
    <row r="295" spans="1:15" x14ac:dyDescent="0.3">
      <c r="A295" s="10">
        <v>5022</v>
      </c>
      <c r="B295" s="11" t="s">
        <v>295</v>
      </c>
      <c r="C295" s="12">
        <v>57553.784</v>
      </c>
      <c r="D295" s="12">
        <v>2081.6704454999995</v>
      </c>
      <c r="E295" s="12">
        <f t="shared" si="20"/>
        <v>55472.1135545</v>
      </c>
      <c r="F295" s="12">
        <v>6539.7089999999998</v>
      </c>
      <c r="G295" s="12">
        <v>4264.0749999999998</v>
      </c>
      <c r="H295" s="13">
        <v>73052.987148926317</v>
      </c>
      <c r="I295" s="12">
        <v>2443</v>
      </c>
      <c r="J295" s="12">
        <f t="shared" si="21"/>
        <v>22706.554872902168</v>
      </c>
      <c r="K295" s="26">
        <f t="shared" si="22"/>
        <v>0.76483105163091536</v>
      </c>
      <c r="L295" s="12">
        <f t="shared" si="23"/>
        <v>1745.4257060990585</v>
      </c>
      <c r="M295" s="26">
        <f t="shared" si="24"/>
        <v>0.51421085472080896</v>
      </c>
      <c r="O295" s="5"/>
    </row>
    <row r="296" spans="1:15" x14ac:dyDescent="0.3">
      <c r="A296" s="10">
        <v>5025</v>
      </c>
      <c r="B296" s="11" t="s">
        <v>296</v>
      </c>
      <c r="C296" s="12">
        <v>152627.98800000001</v>
      </c>
      <c r="D296" s="12">
        <v>11369.504464499998</v>
      </c>
      <c r="E296" s="12">
        <f t="shared" si="20"/>
        <v>141258.48353550001</v>
      </c>
      <c r="F296" s="12">
        <v>1455.058</v>
      </c>
      <c r="G296" s="12">
        <v>15882.763999999999</v>
      </c>
      <c r="H296" s="13">
        <v>174597.91268580931</v>
      </c>
      <c r="I296" s="12">
        <v>5572</v>
      </c>
      <c r="J296" s="12">
        <f t="shared" si="21"/>
        <v>25351.4866359476</v>
      </c>
      <c r="K296" s="26">
        <f t="shared" si="22"/>
        <v>0.85392100619008071</v>
      </c>
      <c r="L296" s="12">
        <f t="shared" si="23"/>
        <v>2850.4601579325199</v>
      </c>
      <c r="M296" s="26">
        <f t="shared" si="24"/>
        <v>0.83975934870006319</v>
      </c>
      <c r="O296" s="5"/>
    </row>
    <row r="297" spans="1:15" x14ac:dyDescent="0.3">
      <c r="A297" s="10">
        <v>5026</v>
      </c>
      <c r="B297" s="11" t="s">
        <v>297</v>
      </c>
      <c r="C297" s="12">
        <v>47778.235999999997</v>
      </c>
      <c r="D297" s="12">
        <v>1043.4526559999999</v>
      </c>
      <c r="E297" s="12">
        <f t="shared" si="20"/>
        <v>46734.783343999996</v>
      </c>
      <c r="F297" s="12">
        <v>0</v>
      </c>
      <c r="G297" s="12">
        <v>2111.38</v>
      </c>
      <c r="H297" s="13">
        <v>54926.070342851817</v>
      </c>
      <c r="I297" s="12">
        <v>1953</v>
      </c>
      <c r="J297" s="12">
        <f t="shared" si="21"/>
        <v>23929.740575524833</v>
      </c>
      <c r="K297" s="26">
        <f t="shared" si="22"/>
        <v>0.80603194769433573</v>
      </c>
      <c r="L297" s="12">
        <f t="shared" si="23"/>
        <v>1081.0957501280081</v>
      </c>
      <c r="M297" s="26">
        <f t="shared" si="24"/>
        <v>0.31849603667794696</v>
      </c>
      <c r="O297" s="5"/>
    </row>
    <row r="298" spans="1:15" x14ac:dyDescent="0.3">
      <c r="A298" s="10">
        <v>5027</v>
      </c>
      <c r="B298" s="11" t="s">
        <v>298</v>
      </c>
      <c r="C298" s="12">
        <v>149427.65900000001</v>
      </c>
      <c r="D298" s="12">
        <v>5253.8541284999992</v>
      </c>
      <c r="E298" s="12">
        <f t="shared" si="20"/>
        <v>144173.8048715</v>
      </c>
      <c r="F298" s="12">
        <v>1283.018</v>
      </c>
      <c r="G298" s="12">
        <v>5898.3890000000001</v>
      </c>
      <c r="H298" s="13">
        <v>170265.1051263444</v>
      </c>
      <c r="I298" s="12">
        <v>6120</v>
      </c>
      <c r="J298" s="12">
        <f t="shared" si="21"/>
        <v>23557.811253513075</v>
      </c>
      <c r="K298" s="26">
        <f t="shared" si="22"/>
        <v>0.79350415137829911</v>
      </c>
      <c r="L298" s="12">
        <f t="shared" si="23"/>
        <v>963.78905228758174</v>
      </c>
      <c r="M298" s="26">
        <f t="shared" si="24"/>
        <v>0.28393691614349897</v>
      </c>
      <c r="O298" s="5"/>
    </row>
    <row r="299" spans="1:15" x14ac:dyDescent="0.3">
      <c r="A299" s="10">
        <v>5028</v>
      </c>
      <c r="B299" s="11" t="s">
        <v>299</v>
      </c>
      <c r="C299" s="12">
        <v>471400.54499999998</v>
      </c>
      <c r="D299" s="12">
        <v>27343.274126999997</v>
      </c>
      <c r="E299" s="12">
        <f t="shared" si="20"/>
        <v>444057.27087299997</v>
      </c>
      <c r="F299" s="12">
        <v>1891.021</v>
      </c>
      <c r="G299" s="12">
        <v>21729.281999999999</v>
      </c>
      <c r="H299" s="13">
        <v>525029.76009934733</v>
      </c>
      <c r="I299" s="12">
        <v>17123</v>
      </c>
      <c r="J299" s="12">
        <f t="shared" si="21"/>
        <v>25933.380299772234</v>
      </c>
      <c r="K299" s="26">
        <f t="shared" si="22"/>
        <v>0.87352108842763243</v>
      </c>
      <c r="L299" s="12">
        <f t="shared" si="23"/>
        <v>1269.0113881913217</v>
      </c>
      <c r="M299" s="26">
        <f t="shared" si="24"/>
        <v>0.37385689250027931</v>
      </c>
      <c r="O299" s="5"/>
    </row>
    <row r="300" spans="1:15" x14ac:dyDescent="0.3">
      <c r="A300" s="10">
        <v>5029</v>
      </c>
      <c r="B300" s="11" t="s">
        <v>300</v>
      </c>
      <c r="C300" s="12">
        <v>228583.302</v>
      </c>
      <c r="D300" s="12">
        <v>10290.073283999998</v>
      </c>
      <c r="E300" s="12">
        <f t="shared" si="20"/>
        <v>218293.22871599998</v>
      </c>
      <c r="F300" s="12">
        <v>0</v>
      </c>
      <c r="G300" s="12">
        <v>6734.2430000000004</v>
      </c>
      <c r="H300" s="13">
        <v>254208.0214887067</v>
      </c>
      <c r="I300" s="12">
        <v>8360</v>
      </c>
      <c r="J300" s="12">
        <f t="shared" si="21"/>
        <v>26111.630229186601</v>
      </c>
      <c r="K300" s="26">
        <f t="shared" si="22"/>
        <v>0.87952512918723802</v>
      </c>
      <c r="L300" s="12">
        <f t="shared" si="23"/>
        <v>805.53145933014355</v>
      </c>
      <c r="M300" s="26">
        <f t="shared" si="24"/>
        <v>0.23731346384968721</v>
      </c>
      <c r="O300" s="5"/>
    </row>
    <row r="301" spans="1:15" x14ac:dyDescent="0.3">
      <c r="A301" s="10">
        <v>5031</v>
      </c>
      <c r="B301" s="11" t="s">
        <v>301</v>
      </c>
      <c r="C301" s="12">
        <v>458160.02299999999</v>
      </c>
      <c r="D301" s="12">
        <v>40189.13205149999</v>
      </c>
      <c r="E301" s="12">
        <f t="shared" si="20"/>
        <v>417970.89094850002</v>
      </c>
      <c r="F301" s="12">
        <v>5.8410000000000002</v>
      </c>
      <c r="G301" s="12">
        <v>28202.005000000001</v>
      </c>
      <c r="H301" s="13">
        <v>498224.43327360676</v>
      </c>
      <c r="I301" s="12">
        <v>14425</v>
      </c>
      <c r="J301" s="12">
        <f t="shared" si="21"/>
        <v>28975.451712201044</v>
      </c>
      <c r="K301" s="26">
        <f t="shared" si="22"/>
        <v>0.97598800560320542</v>
      </c>
      <c r="L301" s="12">
        <f t="shared" si="23"/>
        <v>1955.0783362218372</v>
      </c>
      <c r="M301" s="26">
        <f t="shared" si="24"/>
        <v>0.57597553353423159</v>
      </c>
      <c r="O301" s="5"/>
    </row>
    <row r="302" spans="1:15" x14ac:dyDescent="0.3">
      <c r="A302" s="10">
        <v>5032</v>
      </c>
      <c r="B302" s="11" t="s">
        <v>302</v>
      </c>
      <c r="C302" s="12">
        <v>107267.777</v>
      </c>
      <c r="D302" s="12">
        <v>3208.4403374999993</v>
      </c>
      <c r="E302" s="12">
        <f t="shared" si="20"/>
        <v>104059.33666250001</v>
      </c>
      <c r="F302" s="12">
        <v>4198.8760000000002</v>
      </c>
      <c r="G302" s="12">
        <v>5816.2550000000001</v>
      </c>
      <c r="H302" s="13">
        <v>127333.17758194522</v>
      </c>
      <c r="I302" s="12">
        <v>4090</v>
      </c>
      <c r="J302" s="12">
        <f t="shared" si="21"/>
        <v>25442.380602078243</v>
      </c>
      <c r="K302" s="26">
        <f t="shared" si="22"/>
        <v>0.85698261232503725</v>
      </c>
      <c r="L302" s="12">
        <f t="shared" si="23"/>
        <v>1422.0672371638141</v>
      </c>
      <c r="M302" s="26">
        <f t="shared" si="24"/>
        <v>0.41894788585803255</v>
      </c>
      <c r="O302" s="5"/>
    </row>
    <row r="303" spans="1:15" x14ac:dyDescent="0.3">
      <c r="A303" s="10">
        <v>5033</v>
      </c>
      <c r="B303" s="11" t="s">
        <v>303</v>
      </c>
      <c r="C303" s="12">
        <v>20940.008999999998</v>
      </c>
      <c r="D303" s="12">
        <v>276.60225600000001</v>
      </c>
      <c r="E303" s="12">
        <f t="shared" si="20"/>
        <v>20663.406744</v>
      </c>
      <c r="F303" s="12">
        <v>14060.409</v>
      </c>
      <c r="G303" s="12">
        <v>1938.011</v>
      </c>
      <c r="H303" s="13">
        <v>39098.888136294961</v>
      </c>
      <c r="I303" s="12">
        <v>750</v>
      </c>
      <c r="J303" s="12">
        <f t="shared" si="21"/>
        <v>27551.208992</v>
      </c>
      <c r="K303" s="26">
        <f t="shared" si="22"/>
        <v>0.92801485143841367</v>
      </c>
      <c r="L303" s="12">
        <f t="shared" si="23"/>
        <v>2584.0146666666665</v>
      </c>
      <c r="M303" s="26">
        <f t="shared" si="24"/>
        <v>0.76126321831676025</v>
      </c>
      <c r="O303" s="5"/>
    </row>
    <row r="304" spans="1:15" x14ac:dyDescent="0.3">
      <c r="A304" s="10">
        <v>5034</v>
      </c>
      <c r="B304" s="11" t="s">
        <v>304</v>
      </c>
      <c r="C304" s="12">
        <v>56310.521000000001</v>
      </c>
      <c r="D304" s="12">
        <v>5859.2220314999995</v>
      </c>
      <c r="E304" s="12">
        <f t="shared" si="20"/>
        <v>50451.298968499999</v>
      </c>
      <c r="F304" s="12">
        <v>6985.5940000000001</v>
      </c>
      <c r="G304" s="12">
        <v>3903.5039999999999</v>
      </c>
      <c r="H304" s="13">
        <v>67497.744827696006</v>
      </c>
      <c r="I304" s="12">
        <v>2399</v>
      </c>
      <c r="J304" s="12">
        <f t="shared" si="21"/>
        <v>21030.137127344726</v>
      </c>
      <c r="K304" s="26">
        <f t="shared" si="22"/>
        <v>0.70836381763243828</v>
      </c>
      <c r="L304" s="12">
        <f t="shared" si="23"/>
        <v>1627.1379741558983</v>
      </c>
      <c r="M304" s="26">
        <f t="shared" si="24"/>
        <v>0.47936271679495085</v>
      </c>
      <c r="O304" s="5"/>
    </row>
    <row r="305" spans="1:15" x14ac:dyDescent="0.3">
      <c r="A305" s="10">
        <v>5035</v>
      </c>
      <c r="B305" s="11" t="s">
        <v>305</v>
      </c>
      <c r="C305" s="12">
        <v>681302.495</v>
      </c>
      <c r="D305" s="12">
        <v>56408.679062999996</v>
      </c>
      <c r="E305" s="12">
        <f t="shared" si="20"/>
        <v>624893.81593699998</v>
      </c>
      <c r="F305" s="12">
        <v>0</v>
      </c>
      <c r="G305" s="12">
        <v>38369.099000000002</v>
      </c>
      <c r="H305" s="13">
        <v>742023.32026544481</v>
      </c>
      <c r="I305" s="12">
        <v>24287</v>
      </c>
      <c r="J305" s="12">
        <f t="shared" si="21"/>
        <v>25729.559679540496</v>
      </c>
      <c r="K305" s="26">
        <f t="shared" si="22"/>
        <v>0.86665574314788929</v>
      </c>
      <c r="L305" s="12">
        <f t="shared" si="23"/>
        <v>1579.8204389179396</v>
      </c>
      <c r="M305" s="26">
        <f t="shared" si="24"/>
        <v>0.46542274206387402</v>
      </c>
      <c r="O305" s="5"/>
    </row>
    <row r="306" spans="1:15" x14ac:dyDescent="0.3">
      <c r="A306" s="10">
        <v>5036</v>
      </c>
      <c r="B306" s="11" t="s">
        <v>306</v>
      </c>
      <c r="C306" s="12">
        <v>64436.745999999999</v>
      </c>
      <c r="D306" s="12">
        <v>3367.4885399999994</v>
      </c>
      <c r="E306" s="12">
        <f t="shared" si="20"/>
        <v>61069.257460000001</v>
      </c>
      <c r="F306" s="12">
        <v>0</v>
      </c>
      <c r="G306" s="12">
        <v>5084.7640000000001</v>
      </c>
      <c r="H306" s="13">
        <v>73517.30951769567</v>
      </c>
      <c r="I306" s="12">
        <v>2608</v>
      </c>
      <c r="J306" s="12">
        <f t="shared" si="21"/>
        <v>23416.126326687117</v>
      </c>
      <c r="K306" s="26">
        <f t="shared" si="22"/>
        <v>0.78873173952669462</v>
      </c>
      <c r="L306" s="12">
        <f t="shared" si="23"/>
        <v>1949.6794478527606</v>
      </c>
      <c r="M306" s="26">
        <f t="shared" si="24"/>
        <v>0.57438499490912465</v>
      </c>
      <c r="O306" s="5"/>
    </row>
    <row r="307" spans="1:15" x14ac:dyDescent="0.3">
      <c r="A307" s="10">
        <v>5037</v>
      </c>
      <c r="B307" s="11" t="s">
        <v>307</v>
      </c>
      <c r="C307" s="12">
        <v>550344.16299999994</v>
      </c>
      <c r="D307" s="12">
        <v>31291.099307999993</v>
      </c>
      <c r="E307" s="12">
        <f t="shared" si="20"/>
        <v>519053.06369199994</v>
      </c>
      <c r="F307" s="12">
        <v>0</v>
      </c>
      <c r="G307" s="12">
        <v>26424.914000000001</v>
      </c>
      <c r="H307" s="13">
        <v>612259.78426376858</v>
      </c>
      <c r="I307" s="12">
        <v>20171</v>
      </c>
      <c r="J307" s="12">
        <f t="shared" si="21"/>
        <v>25732.639120122945</v>
      </c>
      <c r="K307" s="26">
        <f t="shared" si="22"/>
        <v>0.86675946878096277</v>
      </c>
      <c r="L307" s="12">
        <f t="shared" si="23"/>
        <v>1310.0448168162213</v>
      </c>
      <c r="M307" s="26">
        <f t="shared" si="24"/>
        <v>0.38594553903023793</v>
      </c>
      <c r="O307" s="5"/>
    </row>
    <row r="308" spans="1:15" x14ac:dyDescent="0.3">
      <c r="A308" s="10">
        <v>5038</v>
      </c>
      <c r="B308" s="11" t="s">
        <v>308</v>
      </c>
      <c r="C308" s="12">
        <v>376887.1</v>
      </c>
      <c r="D308" s="12">
        <v>23425.612801499996</v>
      </c>
      <c r="E308" s="12">
        <f t="shared" si="20"/>
        <v>353461.48719849996</v>
      </c>
      <c r="F308" s="12">
        <v>0</v>
      </c>
      <c r="G308" s="12">
        <v>18578.896000000001</v>
      </c>
      <c r="H308" s="13">
        <v>417370.98124849255</v>
      </c>
      <c r="I308" s="12">
        <v>14955</v>
      </c>
      <c r="J308" s="12">
        <f t="shared" si="21"/>
        <v>23635.004159043798</v>
      </c>
      <c r="K308" s="26">
        <f t="shared" si="22"/>
        <v>0.79610426096982356</v>
      </c>
      <c r="L308" s="12">
        <f t="shared" si="23"/>
        <v>1242.3200267469074</v>
      </c>
      <c r="M308" s="26">
        <f t="shared" si="24"/>
        <v>0.36599348832671014</v>
      </c>
      <c r="O308" s="5"/>
    </row>
    <row r="309" spans="1:15" x14ac:dyDescent="0.3">
      <c r="A309" s="10">
        <v>5041</v>
      </c>
      <c r="B309" s="11" t="s">
        <v>309</v>
      </c>
      <c r="C309" s="12">
        <v>49467.642999999996</v>
      </c>
      <c r="D309" s="12">
        <v>1686.8604209999999</v>
      </c>
      <c r="E309" s="12">
        <f t="shared" si="20"/>
        <v>47780.782578999999</v>
      </c>
      <c r="F309" s="12">
        <v>974.39099999999996</v>
      </c>
      <c r="G309" s="12">
        <v>3063.1849999999999</v>
      </c>
      <c r="H309" s="13">
        <v>57808.206391135711</v>
      </c>
      <c r="I309" s="12">
        <v>2033</v>
      </c>
      <c r="J309" s="12">
        <f t="shared" si="21"/>
        <v>23502.598415641907</v>
      </c>
      <c r="K309" s="26">
        <f t="shared" si="22"/>
        <v>0.79164440237238864</v>
      </c>
      <c r="L309" s="12">
        <f t="shared" si="23"/>
        <v>1506.7314313821937</v>
      </c>
      <c r="M309" s="26">
        <f t="shared" si="24"/>
        <v>0.44389036695084327</v>
      </c>
      <c r="O309" s="5"/>
    </row>
    <row r="310" spans="1:15" x14ac:dyDescent="0.3">
      <c r="A310" s="10">
        <v>5042</v>
      </c>
      <c r="B310" s="11" t="s">
        <v>310</v>
      </c>
      <c r="C310" s="12">
        <v>33602.258999999998</v>
      </c>
      <c r="D310" s="12">
        <v>2781.5671799999996</v>
      </c>
      <c r="E310" s="12">
        <f t="shared" si="20"/>
        <v>30820.69182</v>
      </c>
      <c r="F310" s="12">
        <v>1877.26</v>
      </c>
      <c r="G310" s="12">
        <v>2443.12</v>
      </c>
      <c r="H310" s="13">
        <v>38887.977325473679</v>
      </c>
      <c r="I310" s="12">
        <v>1309</v>
      </c>
      <c r="J310" s="12">
        <f t="shared" si="21"/>
        <v>23545.219113827348</v>
      </c>
      <c r="K310" s="26">
        <f t="shared" si="22"/>
        <v>0.7930800069190439</v>
      </c>
      <c r="L310" s="12">
        <f t="shared" si="23"/>
        <v>1866.4018334606569</v>
      </c>
      <c r="M310" s="26">
        <f t="shared" si="24"/>
        <v>0.54985100693929045</v>
      </c>
      <c r="O310" s="5"/>
    </row>
    <row r="311" spans="1:15" x14ac:dyDescent="0.3">
      <c r="A311" s="10">
        <v>5043</v>
      </c>
      <c r="B311" s="11" t="s">
        <v>311</v>
      </c>
      <c r="C311" s="12">
        <v>9700.1869999999999</v>
      </c>
      <c r="D311" s="12">
        <v>-15.277220999999997</v>
      </c>
      <c r="E311" s="12">
        <f t="shared" si="20"/>
        <v>9715.4642210000002</v>
      </c>
      <c r="F311" s="12">
        <v>3268.078</v>
      </c>
      <c r="G311" s="12">
        <v>440.90899999999999</v>
      </c>
      <c r="H311" s="13">
        <v>14687.877030511358</v>
      </c>
      <c r="I311" s="12">
        <v>441</v>
      </c>
      <c r="J311" s="12">
        <f t="shared" si="21"/>
        <v>22030.531113378685</v>
      </c>
      <c r="K311" s="26">
        <f t="shared" si="22"/>
        <v>0.74206035982769225</v>
      </c>
      <c r="L311" s="12">
        <f t="shared" si="23"/>
        <v>999.79365079365084</v>
      </c>
      <c r="M311" s="26">
        <f t="shared" si="24"/>
        <v>0.29454404499864983</v>
      </c>
      <c r="O311" s="5"/>
    </row>
    <row r="312" spans="1:15" x14ac:dyDescent="0.3">
      <c r="A312" s="10">
        <v>5044</v>
      </c>
      <c r="B312" s="11" t="s">
        <v>312</v>
      </c>
      <c r="C312" s="12">
        <v>21146.534</v>
      </c>
      <c r="D312" s="12">
        <v>1437.4958519999998</v>
      </c>
      <c r="E312" s="12">
        <f t="shared" si="20"/>
        <v>19709.038148</v>
      </c>
      <c r="F312" s="12">
        <v>9553.3130000000001</v>
      </c>
      <c r="G312" s="12">
        <v>1436.847</v>
      </c>
      <c r="H312" s="13">
        <v>33126.613978132213</v>
      </c>
      <c r="I312" s="12">
        <v>818</v>
      </c>
      <c r="J312" s="12">
        <f t="shared" si="21"/>
        <v>24094.178665036674</v>
      </c>
      <c r="K312" s="26">
        <f t="shared" si="22"/>
        <v>0.81157076050118782</v>
      </c>
      <c r="L312" s="12">
        <f t="shared" si="23"/>
        <v>1756.5366748166259</v>
      </c>
      <c r="M312" s="26">
        <f t="shared" si="24"/>
        <v>0.51748419984290284</v>
      </c>
      <c r="O312" s="5"/>
    </row>
    <row r="313" spans="1:15" x14ac:dyDescent="0.3">
      <c r="A313" s="10">
        <v>5045</v>
      </c>
      <c r="B313" s="11" t="s">
        <v>313</v>
      </c>
      <c r="C313" s="12">
        <v>57762.517999999996</v>
      </c>
      <c r="D313" s="12">
        <v>3227.1092114999997</v>
      </c>
      <c r="E313" s="12">
        <f t="shared" si="20"/>
        <v>54535.408788499997</v>
      </c>
      <c r="F313" s="12">
        <v>4938.2960000000003</v>
      </c>
      <c r="G313" s="12">
        <v>2498.5410000000002</v>
      </c>
      <c r="H313" s="13">
        <v>69058.279779821649</v>
      </c>
      <c r="I313" s="12">
        <v>2287</v>
      </c>
      <c r="J313" s="12">
        <f t="shared" si="21"/>
        <v>23845.828066681239</v>
      </c>
      <c r="K313" s="26">
        <f t="shared" si="22"/>
        <v>0.8032054998803424</v>
      </c>
      <c r="L313" s="12">
        <f t="shared" si="23"/>
        <v>1092.49715784871</v>
      </c>
      <c r="M313" s="26">
        <f t="shared" si="24"/>
        <v>0.32185494653506452</v>
      </c>
      <c r="O313" s="5"/>
    </row>
    <row r="314" spans="1:15" x14ac:dyDescent="0.3">
      <c r="A314" s="10">
        <v>5046</v>
      </c>
      <c r="B314" s="11" t="s">
        <v>314</v>
      </c>
      <c r="C314" s="12">
        <v>27903.23</v>
      </c>
      <c r="D314" s="12">
        <v>1500.8061239999997</v>
      </c>
      <c r="E314" s="12">
        <f t="shared" si="20"/>
        <v>26402.423876000001</v>
      </c>
      <c r="F314" s="12">
        <v>0</v>
      </c>
      <c r="G314" s="12">
        <v>1034.825</v>
      </c>
      <c r="H314" s="13">
        <v>30911.536697182961</v>
      </c>
      <c r="I314" s="12">
        <v>1193</v>
      </c>
      <c r="J314" s="12">
        <f t="shared" si="21"/>
        <v>22131.118085498743</v>
      </c>
      <c r="K314" s="26">
        <f t="shared" si="22"/>
        <v>0.7454484581146219</v>
      </c>
      <c r="L314" s="12">
        <f t="shared" si="23"/>
        <v>867.41408214585078</v>
      </c>
      <c r="M314" s="26">
        <f t="shared" si="24"/>
        <v>0.25554438382481925</v>
      </c>
      <c r="O314" s="5"/>
    </row>
    <row r="315" spans="1:15" x14ac:dyDescent="0.3">
      <c r="A315" s="10">
        <v>5047</v>
      </c>
      <c r="B315" s="11" t="s">
        <v>315</v>
      </c>
      <c r="C315" s="12">
        <v>102140.266</v>
      </c>
      <c r="D315" s="12">
        <v>3998.5968269999994</v>
      </c>
      <c r="E315" s="12">
        <f t="shared" si="20"/>
        <v>98141.669173000002</v>
      </c>
      <c r="F315" s="12">
        <v>102.377</v>
      </c>
      <c r="G315" s="12">
        <v>4979.4139999999998</v>
      </c>
      <c r="H315" s="13">
        <v>115854.69134156844</v>
      </c>
      <c r="I315" s="12">
        <v>3817</v>
      </c>
      <c r="J315" s="12">
        <f t="shared" si="21"/>
        <v>25711.728889965943</v>
      </c>
      <c r="K315" s="26">
        <f t="shared" si="22"/>
        <v>0.86605514382236193</v>
      </c>
      <c r="L315" s="12">
        <f t="shared" si="23"/>
        <v>1304.5360230547551</v>
      </c>
      <c r="M315" s="26">
        <f t="shared" si="24"/>
        <v>0.38432262174497855</v>
      </c>
      <c r="O315" s="5"/>
    </row>
    <row r="316" spans="1:15" x14ac:dyDescent="0.3">
      <c r="A316" s="10">
        <v>5049</v>
      </c>
      <c r="B316" s="11" t="s">
        <v>316</v>
      </c>
      <c r="C316" s="12">
        <v>32613.472000000002</v>
      </c>
      <c r="D316" s="12">
        <v>3675.1580264999998</v>
      </c>
      <c r="E316" s="12">
        <f t="shared" si="20"/>
        <v>28938.3139735</v>
      </c>
      <c r="F316" s="12">
        <v>0</v>
      </c>
      <c r="G316" s="12">
        <v>4146.875</v>
      </c>
      <c r="H316" s="13">
        <v>36140.009507940602</v>
      </c>
      <c r="I316" s="12">
        <v>1101</v>
      </c>
      <c r="J316" s="12">
        <f t="shared" si="21"/>
        <v>26283.663917802001</v>
      </c>
      <c r="K316" s="26">
        <f t="shared" si="22"/>
        <v>0.88531978662057176</v>
      </c>
      <c r="L316" s="12">
        <f t="shared" si="23"/>
        <v>3766.462306993642</v>
      </c>
      <c r="M316" s="26">
        <f t="shared" si="24"/>
        <v>1.1096180120329875</v>
      </c>
      <c r="O316" s="5"/>
    </row>
    <row r="317" spans="1:15" x14ac:dyDescent="0.3">
      <c r="A317" s="10">
        <v>5052</v>
      </c>
      <c r="B317" s="11" t="s">
        <v>317</v>
      </c>
      <c r="C317" s="12">
        <v>14323.906000000001</v>
      </c>
      <c r="D317" s="12">
        <v>414.18769199999991</v>
      </c>
      <c r="E317" s="12">
        <f t="shared" si="20"/>
        <v>13909.718308000001</v>
      </c>
      <c r="F317" s="12">
        <v>0</v>
      </c>
      <c r="G317" s="12">
        <v>970.54300000000001</v>
      </c>
      <c r="H317" s="13">
        <v>16604.297111318603</v>
      </c>
      <c r="I317" s="12">
        <v>570</v>
      </c>
      <c r="J317" s="12">
        <f t="shared" si="21"/>
        <v>24403.014575438599</v>
      </c>
      <c r="K317" s="26">
        <f t="shared" si="22"/>
        <v>0.82197336430683976</v>
      </c>
      <c r="L317" s="12">
        <f t="shared" si="23"/>
        <v>1702.7070175438596</v>
      </c>
      <c r="M317" s="26">
        <f t="shared" si="24"/>
        <v>0.5016257224646703</v>
      </c>
      <c r="O317" s="5"/>
    </row>
    <row r="318" spans="1:15" x14ac:dyDescent="0.3">
      <c r="A318" s="10">
        <v>5053</v>
      </c>
      <c r="B318" s="11" t="s">
        <v>318</v>
      </c>
      <c r="C318" s="12">
        <v>180034.758</v>
      </c>
      <c r="D318" s="12">
        <v>10333.589131499999</v>
      </c>
      <c r="E318" s="12">
        <f t="shared" si="20"/>
        <v>169701.16886850001</v>
      </c>
      <c r="F318" s="12">
        <v>817.16800000000001</v>
      </c>
      <c r="G318" s="12">
        <v>11670.156000000001</v>
      </c>
      <c r="H318" s="13">
        <v>203264.71520776776</v>
      </c>
      <c r="I318" s="12">
        <v>6794</v>
      </c>
      <c r="J318" s="12">
        <f t="shared" si="21"/>
        <v>24978.093739843982</v>
      </c>
      <c r="K318" s="26">
        <f t="shared" si="22"/>
        <v>0.84134391191061098</v>
      </c>
      <c r="L318" s="12">
        <f t="shared" si="23"/>
        <v>1717.7150426847218</v>
      </c>
      <c r="M318" s="26">
        <f t="shared" si="24"/>
        <v>0.50604715925707433</v>
      </c>
      <c r="O318" s="5"/>
    </row>
    <row r="319" spans="1:15" x14ac:dyDescent="0.3">
      <c r="A319" s="10">
        <v>5054</v>
      </c>
      <c r="B319" s="11" t="s">
        <v>319</v>
      </c>
      <c r="C319" s="12">
        <v>242905.603</v>
      </c>
      <c r="D319" s="12">
        <v>12745.256441999998</v>
      </c>
      <c r="E319" s="12">
        <f t="shared" si="20"/>
        <v>230160.34655800002</v>
      </c>
      <c r="F319" s="12">
        <v>647.24</v>
      </c>
      <c r="G319" s="12">
        <v>13168.771000000001</v>
      </c>
      <c r="H319" s="13">
        <v>273226.14705772203</v>
      </c>
      <c r="I319" s="12">
        <v>9899</v>
      </c>
      <c r="J319" s="12">
        <f t="shared" si="21"/>
        <v>23250.868426911813</v>
      </c>
      <c r="K319" s="26">
        <f t="shared" si="22"/>
        <v>0.78316531282819535</v>
      </c>
      <c r="L319" s="12">
        <f t="shared" si="23"/>
        <v>1330.3132639660571</v>
      </c>
      <c r="M319" s="26">
        <f t="shared" si="24"/>
        <v>0.39191672158837376</v>
      </c>
      <c r="O319" s="5"/>
    </row>
    <row r="320" spans="1:15" x14ac:dyDescent="0.3">
      <c r="A320" s="10">
        <v>5055</v>
      </c>
      <c r="B320" s="11" t="s">
        <v>320</v>
      </c>
      <c r="C320" s="12">
        <v>159800.43900000001</v>
      </c>
      <c r="D320" s="12">
        <v>7556.1252449999993</v>
      </c>
      <c r="E320" s="90">
        <f t="shared" si="20"/>
        <v>152244.31375500001</v>
      </c>
      <c r="F320" s="90">
        <v>1937.3530000000001</v>
      </c>
      <c r="G320" s="90">
        <v>15061.084999999999</v>
      </c>
      <c r="H320" s="13">
        <v>187003.04661544136</v>
      </c>
      <c r="I320" s="12">
        <v>5884</v>
      </c>
      <c r="J320" s="12">
        <f t="shared" si="21"/>
        <v>25874.288537559481</v>
      </c>
      <c r="K320" s="26">
        <f t="shared" si="22"/>
        <v>0.87153068456016414</v>
      </c>
      <c r="L320" s="12">
        <f t="shared" si="23"/>
        <v>2559.667743031951</v>
      </c>
      <c r="M320" s="26">
        <f t="shared" si="24"/>
        <v>0.75409049686073804</v>
      </c>
      <c r="N320" s="5"/>
      <c r="O320" s="5"/>
    </row>
    <row r="321" spans="1:15" x14ac:dyDescent="0.3">
      <c r="A321" s="10">
        <v>5056</v>
      </c>
      <c r="B321" s="11" t="s">
        <v>321</v>
      </c>
      <c r="C321" s="12">
        <v>151079.14300000001</v>
      </c>
      <c r="D321" s="12">
        <v>13254.755890499999</v>
      </c>
      <c r="E321" s="12">
        <f t="shared" si="20"/>
        <v>137824.38710950001</v>
      </c>
      <c r="F321" s="12">
        <v>0</v>
      </c>
      <c r="G321" s="12">
        <v>10359.547</v>
      </c>
      <c r="H321" s="13">
        <v>165080.80442243282</v>
      </c>
      <c r="I321" s="12">
        <v>5156</v>
      </c>
      <c r="J321" s="12">
        <f t="shared" si="21"/>
        <v>26730.87414846781</v>
      </c>
      <c r="K321" s="26">
        <f t="shared" si="22"/>
        <v>0.90038329021831143</v>
      </c>
      <c r="L321" s="12">
        <f t="shared" si="23"/>
        <v>2009.2216834755625</v>
      </c>
      <c r="M321" s="26">
        <f t="shared" si="24"/>
        <v>0.59192642549800767</v>
      </c>
      <c r="O321" s="5"/>
    </row>
    <row r="322" spans="1:15" x14ac:dyDescent="0.3">
      <c r="A322" s="10">
        <v>5057</v>
      </c>
      <c r="B322" s="11" t="s">
        <v>322</v>
      </c>
      <c r="C322" s="12">
        <v>287608.09600000002</v>
      </c>
      <c r="D322" s="12">
        <v>16140.408952499998</v>
      </c>
      <c r="E322" s="12">
        <f t="shared" si="20"/>
        <v>271467.68704750005</v>
      </c>
      <c r="F322" s="12">
        <v>0</v>
      </c>
      <c r="G322" s="12">
        <v>17597.775000000001</v>
      </c>
      <c r="H322" s="13">
        <v>323048.37557747861</v>
      </c>
      <c r="I322" s="12">
        <v>10371</v>
      </c>
      <c r="J322" s="12">
        <f t="shared" si="21"/>
        <v>26175.652014993739</v>
      </c>
      <c r="K322" s="26">
        <f t="shared" si="22"/>
        <v>0.88168159237772392</v>
      </c>
      <c r="L322" s="12">
        <f t="shared" si="23"/>
        <v>1696.8252820364478</v>
      </c>
      <c r="M322" s="26">
        <f t="shared" si="24"/>
        <v>0.49989293473733276</v>
      </c>
      <c r="O322" s="5"/>
    </row>
    <row r="323" spans="1:15" x14ac:dyDescent="0.3">
      <c r="A323" s="10">
        <v>5058</v>
      </c>
      <c r="B323" s="11" t="s">
        <v>323</v>
      </c>
      <c r="C323" s="12">
        <v>115624.458</v>
      </c>
      <c r="D323" s="12">
        <v>7135.9135199999992</v>
      </c>
      <c r="E323" s="12">
        <f t="shared" si="20"/>
        <v>108488.54448</v>
      </c>
      <c r="F323" s="12">
        <v>627.22</v>
      </c>
      <c r="G323" s="12">
        <v>11877.455</v>
      </c>
      <c r="H323" s="13">
        <v>133362.86760395317</v>
      </c>
      <c r="I323" s="12">
        <v>4252</v>
      </c>
      <c r="J323" s="12">
        <f t="shared" si="21"/>
        <v>25514.7094261524</v>
      </c>
      <c r="K323" s="26">
        <f t="shared" si="22"/>
        <v>0.85941888374047259</v>
      </c>
      <c r="L323" s="12">
        <f t="shared" si="23"/>
        <v>2793.3807619943555</v>
      </c>
      <c r="M323" s="26">
        <f t="shared" si="24"/>
        <v>0.82294348259373162</v>
      </c>
      <c r="O323" s="5"/>
    </row>
    <row r="324" spans="1:15" x14ac:dyDescent="0.3">
      <c r="A324" s="10">
        <v>5059</v>
      </c>
      <c r="B324" s="11" t="s">
        <v>324</v>
      </c>
      <c r="C324" s="12">
        <v>494640.97399999999</v>
      </c>
      <c r="D324" s="12">
        <v>26186.342021999997</v>
      </c>
      <c r="E324" s="12">
        <f t="shared" si="20"/>
        <v>468454.63197799999</v>
      </c>
      <c r="F324" s="12">
        <v>2532.3980000000001</v>
      </c>
      <c r="G324" s="12">
        <v>28824.723000000002</v>
      </c>
      <c r="H324" s="13">
        <v>558839.58059045521</v>
      </c>
      <c r="I324" s="12">
        <v>18502</v>
      </c>
      <c r="J324" s="12">
        <f t="shared" si="21"/>
        <v>25319.134795049184</v>
      </c>
      <c r="K324" s="26">
        <f t="shared" si="22"/>
        <v>0.85283129035097471</v>
      </c>
      <c r="L324" s="12">
        <f t="shared" si="23"/>
        <v>1557.9247108420711</v>
      </c>
      <c r="M324" s="26">
        <f t="shared" si="24"/>
        <v>0.45897215467462898</v>
      </c>
      <c r="O324" s="5"/>
    </row>
    <row r="325" spans="1:15" x14ac:dyDescent="0.3">
      <c r="A325" s="10">
        <v>5060</v>
      </c>
      <c r="B325" s="11" t="s">
        <v>325</v>
      </c>
      <c r="C325" s="12">
        <v>326885.25900000002</v>
      </c>
      <c r="D325" s="12">
        <v>69090.372506999978</v>
      </c>
      <c r="E325" s="12">
        <f t="shared" si="20"/>
        <v>257794.88649300003</v>
      </c>
      <c r="F325" s="12">
        <v>0</v>
      </c>
      <c r="G325" s="12">
        <v>53195.690999999999</v>
      </c>
      <c r="H325" s="13">
        <v>334140.83787025197</v>
      </c>
      <c r="I325" s="12">
        <v>9732</v>
      </c>
      <c r="J325" s="12">
        <f t="shared" si="21"/>
        <v>26489.404695129473</v>
      </c>
      <c r="K325" s="26">
        <f t="shared" si="22"/>
        <v>0.89224980907300988</v>
      </c>
      <c r="L325" s="12">
        <f t="shared" si="23"/>
        <v>5466.059494451295</v>
      </c>
      <c r="M325" s="26">
        <f t="shared" si="24"/>
        <v>1.6103275635136525</v>
      </c>
      <c r="O325" s="5"/>
    </row>
    <row r="326" spans="1:15" x14ac:dyDescent="0.3">
      <c r="A326" s="10">
        <v>5061</v>
      </c>
      <c r="B326" s="11" t="s">
        <v>326</v>
      </c>
      <c r="C326" s="12">
        <v>47472.534</v>
      </c>
      <c r="D326" s="12">
        <v>1591.8242759999998</v>
      </c>
      <c r="E326" s="12">
        <f t="shared" si="20"/>
        <v>45880.709724</v>
      </c>
      <c r="F326" s="12">
        <v>3696.3519999999999</v>
      </c>
      <c r="G326" s="12">
        <v>3026.828</v>
      </c>
      <c r="H326" s="13">
        <v>58334.178697769152</v>
      </c>
      <c r="I326" s="12">
        <v>1980</v>
      </c>
      <c r="J326" s="12">
        <f t="shared" si="21"/>
        <v>23172.075618181818</v>
      </c>
      <c r="K326" s="26">
        <f t="shared" si="22"/>
        <v>0.78051131326290535</v>
      </c>
      <c r="L326" s="12">
        <f t="shared" si="23"/>
        <v>1528.7010101010101</v>
      </c>
      <c r="M326" s="26">
        <f t="shared" si="24"/>
        <v>0.45036271109667741</v>
      </c>
      <c r="O326" s="5"/>
    </row>
    <row r="327" spans="1:15" x14ac:dyDescent="0.3">
      <c r="A327" s="10">
        <v>5501</v>
      </c>
      <c r="B327" s="11" t="s">
        <v>327</v>
      </c>
      <c r="C327" s="12">
        <v>2550151.3280000002</v>
      </c>
      <c r="D327" s="12">
        <v>186423.51632699996</v>
      </c>
      <c r="E327" s="12">
        <f t="shared" si="20"/>
        <v>2363727.8116730005</v>
      </c>
      <c r="F327" s="12">
        <v>0</v>
      </c>
      <c r="G327" s="12">
        <v>196967.54500000001</v>
      </c>
      <c r="H327" s="13">
        <v>2845656.9491758151</v>
      </c>
      <c r="I327" s="12">
        <v>77544</v>
      </c>
      <c r="J327" s="12">
        <f t="shared" si="21"/>
        <v>30482.407557941304</v>
      </c>
      <c r="K327" s="26">
        <f t="shared" si="22"/>
        <v>1.0267472084285685</v>
      </c>
      <c r="L327" s="12">
        <f t="shared" si="23"/>
        <v>2540.074602806149</v>
      </c>
      <c r="M327" s="26">
        <f t="shared" si="24"/>
        <v>0.74831826298852622</v>
      </c>
      <c r="O327" s="5"/>
    </row>
    <row r="328" spans="1:15" x14ac:dyDescent="0.3">
      <c r="A328" s="10">
        <v>5503</v>
      </c>
      <c r="B328" s="11" t="s">
        <v>328</v>
      </c>
      <c r="C328" s="12">
        <v>738321.36600000004</v>
      </c>
      <c r="D328" s="12">
        <v>48341.238968999998</v>
      </c>
      <c r="E328" s="12">
        <f t="shared" si="20"/>
        <v>689980.1270310001</v>
      </c>
      <c r="F328" s="12">
        <v>3.5750000000000002</v>
      </c>
      <c r="G328" s="12">
        <v>48396.692999999999</v>
      </c>
      <c r="H328" s="13">
        <v>823836.34533850453</v>
      </c>
      <c r="I328" s="12">
        <v>24804</v>
      </c>
      <c r="J328" s="12">
        <f t="shared" si="21"/>
        <v>27817.292655660382</v>
      </c>
      <c r="K328" s="26">
        <f t="shared" si="22"/>
        <v>0.93697741971168536</v>
      </c>
      <c r="L328" s="12">
        <f t="shared" si="23"/>
        <v>1951.1648524431544</v>
      </c>
      <c r="M328" s="26">
        <f t="shared" si="24"/>
        <v>0.57482260228557358</v>
      </c>
      <c r="O328" s="5"/>
    </row>
    <row r="329" spans="1:15" x14ac:dyDescent="0.3">
      <c r="A329" s="10">
        <v>5510</v>
      </c>
      <c r="B329" s="11" t="s">
        <v>333</v>
      </c>
      <c r="C329" s="12">
        <v>71430.528999999995</v>
      </c>
      <c r="D329" s="12">
        <v>1804.2168269999997</v>
      </c>
      <c r="E329" s="12">
        <f t="shared" si="20"/>
        <v>69626.312172999998</v>
      </c>
      <c r="F329" s="12">
        <v>0</v>
      </c>
      <c r="G329" s="12">
        <v>2272.4920000000002</v>
      </c>
      <c r="H329" s="13">
        <v>81175.027728484507</v>
      </c>
      <c r="I329" s="12">
        <v>2789</v>
      </c>
      <c r="J329" s="12">
        <f t="shared" si="21"/>
        <v>24964.615336321258</v>
      </c>
      <c r="K329" s="26">
        <f t="shared" si="22"/>
        <v>0.84088991518595191</v>
      </c>
      <c r="L329" s="12">
        <f t="shared" si="23"/>
        <v>814.80530656149153</v>
      </c>
      <c r="M329" s="26">
        <f t="shared" si="24"/>
        <v>0.24004558409675261</v>
      </c>
      <c r="O329" s="5"/>
    </row>
    <row r="330" spans="1:15" x14ac:dyDescent="0.3">
      <c r="A330" s="10">
        <v>5512</v>
      </c>
      <c r="B330" s="11" t="s">
        <v>334</v>
      </c>
      <c r="C330" s="12">
        <v>117176.30100000001</v>
      </c>
      <c r="D330" s="12">
        <v>12493.518460499998</v>
      </c>
      <c r="E330" s="12">
        <f t="shared" si="20"/>
        <v>104682.78253950001</v>
      </c>
      <c r="F330" s="12">
        <v>98.34</v>
      </c>
      <c r="G330" s="12">
        <v>5635.2539999999999</v>
      </c>
      <c r="H330" s="13">
        <v>123808.48466738549</v>
      </c>
      <c r="I330" s="12">
        <v>4201</v>
      </c>
      <c r="J330" s="12">
        <f t="shared" si="21"/>
        <v>24918.539047726736</v>
      </c>
      <c r="K330" s="26">
        <f t="shared" si="22"/>
        <v>0.83933791504950428</v>
      </c>
      <c r="L330" s="12">
        <f t="shared" si="23"/>
        <v>1341.4077600571293</v>
      </c>
      <c r="M330" s="26">
        <f t="shared" si="24"/>
        <v>0.39518521379503269</v>
      </c>
      <c r="O330" s="5"/>
    </row>
    <row r="331" spans="1:15" x14ac:dyDescent="0.3">
      <c r="A331" s="10">
        <v>5514</v>
      </c>
      <c r="B331" s="11" t="s">
        <v>335</v>
      </c>
      <c r="C331" s="12">
        <v>38017.487999999998</v>
      </c>
      <c r="D331" s="12">
        <v>6939.3758024999997</v>
      </c>
      <c r="E331" s="12">
        <f t="shared" ref="E331:E365" si="25">+C331-D331</f>
        <v>31078.112197499999</v>
      </c>
      <c r="F331" s="12">
        <v>0</v>
      </c>
      <c r="G331" s="12">
        <v>8210.4320000000007</v>
      </c>
      <c r="H331" s="13">
        <v>41630.017934907613</v>
      </c>
      <c r="I331" s="12">
        <v>1289</v>
      </c>
      <c r="J331" s="12">
        <f t="shared" ref="J331:J365" si="26">+E331*1000/I331</f>
        <v>24110.24995927075</v>
      </c>
      <c r="K331" s="26">
        <f t="shared" ref="K331:K365" si="27">+J331/$J$367</f>
        <v>0.81211209426753506</v>
      </c>
      <c r="L331" s="12">
        <f t="shared" ref="L331:L365" si="28">+G331*1000/I331</f>
        <v>6369.6136539953459</v>
      </c>
      <c r="M331" s="26">
        <f t="shared" ref="M331:M365" si="29">+L331/$L$367</f>
        <v>1.8765189889304843</v>
      </c>
      <c r="O331" s="5"/>
    </row>
    <row r="332" spans="1:15" x14ac:dyDescent="0.3">
      <c r="A332" s="10">
        <v>5516</v>
      </c>
      <c r="B332" s="11" t="s">
        <v>336</v>
      </c>
      <c r="C332" s="12">
        <v>33934.972999999998</v>
      </c>
      <c r="D332" s="12">
        <v>7141.4038499999988</v>
      </c>
      <c r="E332" s="12">
        <f t="shared" si="25"/>
        <v>26793.569149999999</v>
      </c>
      <c r="F332" s="12">
        <v>0</v>
      </c>
      <c r="G332" s="12">
        <v>5527.7510000000002</v>
      </c>
      <c r="H332" s="13">
        <v>34727.679840133889</v>
      </c>
      <c r="I332" s="12">
        <v>1070</v>
      </c>
      <c r="J332" s="12">
        <f t="shared" si="26"/>
        <v>25040.718831775699</v>
      </c>
      <c r="K332" s="26">
        <f t="shared" si="27"/>
        <v>0.84345332988214916</v>
      </c>
      <c r="L332" s="12">
        <f t="shared" si="28"/>
        <v>5166.1224299065425</v>
      </c>
      <c r="M332" s="26">
        <f t="shared" si="29"/>
        <v>1.5219646536613012</v>
      </c>
      <c r="O332" s="5"/>
    </row>
    <row r="333" spans="1:15" x14ac:dyDescent="0.3">
      <c r="A333" s="10">
        <v>5518</v>
      </c>
      <c r="B333" s="11" t="s">
        <v>337</v>
      </c>
      <c r="C333" s="12">
        <v>20960.666000000001</v>
      </c>
      <c r="D333" s="12">
        <v>-177.12117749999999</v>
      </c>
      <c r="E333" s="12">
        <f t="shared" si="25"/>
        <v>21137.787177500002</v>
      </c>
      <c r="F333" s="12">
        <v>0</v>
      </c>
      <c r="G333" s="12">
        <v>1085.6600000000001</v>
      </c>
      <c r="H333" s="13">
        <v>24940.668167215394</v>
      </c>
      <c r="I333" s="12">
        <v>970</v>
      </c>
      <c r="J333" s="12">
        <f t="shared" si="26"/>
        <v>21791.533172680414</v>
      </c>
      <c r="K333" s="26">
        <f t="shared" si="27"/>
        <v>0.73401012731355486</v>
      </c>
      <c r="L333" s="12">
        <f t="shared" si="28"/>
        <v>1119.2371134020618</v>
      </c>
      <c r="M333" s="26">
        <f t="shared" si="29"/>
        <v>0.32973266676815083</v>
      </c>
      <c r="O333" s="5"/>
    </row>
    <row r="334" spans="1:15" x14ac:dyDescent="0.3">
      <c r="A334" s="10">
        <v>5520</v>
      </c>
      <c r="B334" s="11" t="s">
        <v>338</v>
      </c>
      <c r="C334" s="12">
        <v>122196.29300000001</v>
      </c>
      <c r="D334" s="12">
        <v>1794.5466629999996</v>
      </c>
      <c r="E334" s="12">
        <f t="shared" si="25"/>
        <v>120401.746337</v>
      </c>
      <c r="F334" s="12">
        <v>11981.111999999999</v>
      </c>
      <c r="G334" s="12">
        <v>3428.5410000000002</v>
      </c>
      <c r="H334" s="13">
        <v>151977.66342893153</v>
      </c>
      <c r="I334" s="12">
        <v>3993</v>
      </c>
      <c r="J334" s="12">
        <f t="shared" si="26"/>
        <v>30153.204692461808</v>
      </c>
      <c r="K334" s="26">
        <f t="shared" si="27"/>
        <v>1.015658578946292</v>
      </c>
      <c r="L334" s="12">
        <f t="shared" si="28"/>
        <v>858.63786626596539</v>
      </c>
      <c r="M334" s="26">
        <f t="shared" si="29"/>
        <v>0.25295886818067526</v>
      </c>
      <c r="O334" s="5"/>
    </row>
    <row r="335" spans="1:15" x14ac:dyDescent="0.3">
      <c r="A335" s="10">
        <v>5522</v>
      </c>
      <c r="B335" s="11" t="s">
        <v>339</v>
      </c>
      <c r="C335" s="12">
        <v>52191.16</v>
      </c>
      <c r="D335" s="12">
        <v>1072.1967344999998</v>
      </c>
      <c r="E335" s="12">
        <f t="shared" si="25"/>
        <v>51118.963265500002</v>
      </c>
      <c r="F335" s="12">
        <v>0</v>
      </c>
      <c r="G335" s="12">
        <v>3724.6950000000002</v>
      </c>
      <c r="H335" s="13">
        <v>61140.108300776556</v>
      </c>
      <c r="I335" s="12">
        <v>2087</v>
      </c>
      <c r="J335" s="12">
        <f t="shared" si="26"/>
        <v>24493.992939865839</v>
      </c>
      <c r="K335" s="26">
        <f t="shared" si="27"/>
        <v>0.825037813252531</v>
      </c>
      <c r="L335" s="12">
        <f t="shared" si="28"/>
        <v>1784.7125059894586</v>
      </c>
      <c r="M335" s="26">
        <f t="shared" si="29"/>
        <v>0.52578493597806164</v>
      </c>
      <c r="O335" s="5"/>
    </row>
    <row r="336" spans="1:15" x14ac:dyDescent="0.3">
      <c r="A336" s="10">
        <v>5524</v>
      </c>
      <c r="B336" s="11" t="s">
        <v>340</v>
      </c>
      <c r="C336" s="12">
        <v>196593.97200000001</v>
      </c>
      <c r="D336" s="12">
        <v>8039.7795179999994</v>
      </c>
      <c r="E336" s="12">
        <f t="shared" si="25"/>
        <v>188554.19248200001</v>
      </c>
      <c r="F336" s="12">
        <v>4311.5709999999999</v>
      </c>
      <c r="G336" s="12">
        <v>10109.965</v>
      </c>
      <c r="H336" s="13">
        <v>227107.59570369776</v>
      </c>
      <c r="I336" s="12">
        <v>6599</v>
      </c>
      <c r="J336" s="12">
        <f t="shared" si="26"/>
        <v>28573.146307319294</v>
      </c>
      <c r="K336" s="26">
        <f t="shared" si="27"/>
        <v>0.96243704344206704</v>
      </c>
      <c r="L336" s="12">
        <f t="shared" si="28"/>
        <v>1532.0450068192151</v>
      </c>
      <c r="M336" s="26">
        <f t="shared" si="29"/>
        <v>0.45134786870300991</v>
      </c>
      <c r="O336" s="5"/>
    </row>
    <row r="337" spans="1:15" x14ac:dyDescent="0.3">
      <c r="A337" s="10">
        <v>5526</v>
      </c>
      <c r="B337" s="11" t="s">
        <v>341</v>
      </c>
      <c r="C337" s="12">
        <v>94438.494999999995</v>
      </c>
      <c r="D337" s="12">
        <v>4013.8163414999995</v>
      </c>
      <c r="E337" s="12">
        <f t="shared" si="25"/>
        <v>90424.678658499994</v>
      </c>
      <c r="F337" s="12">
        <v>0</v>
      </c>
      <c r="G337" s="12">
        <v>6503.8720000000003</v>
      </c>
      <c r="H337" s="13">
        <v>108087.57508594317</v>
      </c>
      <c r="I337" s="12">
        <v>3414</v>
      </c>
      <c r="J337" s="12">
        <f t="shared" si="26"/>
        <v>26486.431944493263</v>
      </c>
      <c r="K337" s="26">
        <f t="shared" si="27"/>
        <v>0.89214967710635729</v>
      </c>
      <c r="L337" s="12">
        <f t="shared" si="28"/>
        <v>1905.0591681312244</v>
      </c>
      <c r="M337" s="26">
        <f t="shared" si="29"/>
        <v>0.56123964469838894</v>
      </c>
      <c r="O337" s="5"/>
    </row>
    <row r="338" spans="1:15" x14ac:dyDescent="0.3">
      <c r="A338" s="10">
        <v>5528</v>
      </c>
      <c r="B338" s="11" t="s">
        <v>342</v>
      </c>
      <c r="C338" s="12">
        <v>26022.611000000001</v>
      </c>
      <c r="D338" s="12">
        <v>743.65917599999989</v>
      </c>
      <c r="E338" s="12">
        <f t="shared" si="25"/>
        <v>25278.951824</v>
      </c>
      <c r="F338" s="12">
        <v>0</v>
      </c>
      <c r="G338" s="12">
        <v>1391.06</v>
      </c>
      <c r="H338" s="13">
        <v>29896.39508129282</v>
      </c>
      <c r="I338" s="12">
        <v>1068</v>
      </c>
      <c r="J338" s="12">
        <f t="shared" si="26"/>
        <v>23669.430546816482</v>
      </c>
      <c r="K338" s="26">
        <f t="shared" si="27"/>
        <v>0.79726385433444524</v>
      </c>
      <c r="L338" s="12">
        <f t="shared" si="28"/>
        <v>1302.4906367041199</v>
      </c>
      <c r="M338" s="26">
        <f t="shared" si="29"/>
        <v>0.38372004103362589</v>
      </c>
      <c r="O338" s="5"/>
    </row>
    <row r="339" spans="1:15" x14ac:dyDescent="0.3">
      <c r="A339" s="10">
        <v>5530</v>
      </c>
      <c r="B339" s="11" t="s">
        <v>343</v>
      </c>
      <c r="C339" s="12">
        <v>430660.98</v>
      </c>
      <c r="D339" s="12">
        <v>46371.297395999994</v>
      </c>
      <c r="E339" s="12">
        <f t="shared" si="25"/>
        <v>384289.68260399997</v>
      </c>
      <c r="F339" s="12">
        <v>320.87</v>
      </c>
      <c r="G339" s="12">
        <v>31629.26</v>
      </c>
      <c r="H339" s="13">
        <v>462666.56607873313</v>
      </c>
      <c r="I339" s="12">
        <v>14738</v>
      </c>
      <c r="J339" s="12">
        <f t="shared" si="26"/>
        <v>26074.751160537384</v>
      </c>
      <c r="K339" s="26">
        <f t="shared" si="27"/>
        <v>0.87828292150685539</v>
      </c>
      <c r="L339" s="12">
        <f t="shared" si="28"/>
        <v>2146.1025919392046</v>
      </c>
      <c r="M339" s="26">
        <f t="shared" si="29"/>
        <v>0.63225220315219299</v>
      </c>
      <c r="O339" s="5"/>
    </row>
    <row r="340" spans="1:15" x14ac:dyDescent="0.3">
      <c r="A340" s="10">
        <v>5532</v>
      </c>
      <c r="B340" s="11" t="s">
        <v>344</v>
      </c>
      <c r="C340" s="12">
        <v>143446.48800000001</v>
      </c>
      <c r="D340" s="12">
        <v>6721.9636619999992</v>
      </c>
      <c r="E340" s="12">
        <f t="shared" si="25"/>
        <v>136724.52433800002</v>
      </c>
      <c r="F340" s="12">
        <v>0</v>
      </c>
      <c r="G340" s="12">
        <v>6562.8419999999996</v>
      </c>
      <c r="H340" s="13">
        <v>160977.90516329449</v>
      </c>
      <c r="I340" s="12">
        <v>5576</v>
      </c>
      <c r="J340" s="12">
        <f t="shared" si="26"/>
        <v>24520.180118005745</v>
      </c>
      <c r="K340" s="26">
        <f t="shared" si="27"/>
        <v>0.82591988308250297</v>
      </c>
      <c r="L340" s="12">
        <f t="shared" si="28"/>
        <v>1176.9802725968436</v>
      </c>
      <c r="M340" s="26">
        <f t="shared" si="29"/>
        <v>0.34674408074015484</v>
      </c>
      <c r="O340" s="5"/>
    </row>
    <row r="341" spans="1:15" x14ac:dyDescent="0.3">
      <c r="A341" s="10">
        <v>5534</v>
      </c>
      <c r="B341" s="11" t="s">
        <v>345</v>
      </c>
      <c r="C341" s="12">
        <v>60796.000999999997</v>
      </c>
      <c r="D341" s="12">
        <v>1339.6504844999997</v>
      </c>
      <c r="E341" s="12">
        <f t="shared" si="25"/>
        <v>59456.350515499995</v>
      </c>
      <c r="F341" s="12">
        <v>0</v>
      </c>
      <c r="G341" s="12">
        <v>4536.2510000000002</v>
      </c>
      <c r="H341" s="13">
        <v>71264.971637380819</v>
      </c>
      <c r="I341" s="12">
        <v>2179</v>
      </c>
      <c r="J341" s="12">
        <f t="shared" si="26"/>
        <v>27286.071829050019</v>
      </c>
      <c r="K341" s="26">
        <f t="shared" si="27"/>
        <v>0.91908416440550433</v>
      </c>
      <c r="L341" s="12">
        <f t="shared" si="28"/>
        <v>2081.8040385497934</v>
      </c>
      <c r="M341" s="26">
        <f t="shared" si="29"/>
        <v>0.6133095383454652</v>
      </c>
      <c r="O341" s="5"/>
    </row>
    <row r="342" spans="1:15" x14ac:dyDescent="0.3">
      <c r="A342" s="10">
        <v>5536</v>
      </c>
      <c r="B342" s="11" t="s">
        <v>346</v>
      </c>
      <c r="C342" s="12">
        <v>70546.31</v>
      </c>
      <c r="D342" s="12">
        <v>4094.5326239999995</v>
      </c>
      <c r="E342" s="12">
        <f t="shared" si="25"/>
        <v>66451.777375999998</v>
      </c>
      <c r="F342" s="12">
        <v>0</v>
      </c>
      <c r="G342" s="12">
        <v>4314.3860000000004</v>
      </c>
      <c r="H342" s="13">
        <v>79083.071323971162</v>
      </c>
      <c r="I342" s="12">
        <v>2729</v>
      </c>
      <c r="J342" s="12">
        <f t="shared" si="26"/>
        <v>24350.229892268228</v>
      </c>
      <c r="K342" s="26">
        <f t="shared" si="27"/>
        <v>0.82019540349485498</v>
      </c>
      <c r="L342" s="12">
        <f t="shared" si="28"/>
        <v>1580.9402711615976</v>
      </c>
      <c r="M342" s="26">
        <f t="shared" si="29"/>
        <v>0.46575265005889394</v>
      </c>
      <c r="O342" s="5"/>
    </row>
    <row r="343" spans="1:15" x14ac:dyDescent="0.3">
      <c r="A343" s="10">
        <v>5538</v>
      </c>
      <c r="B343" s="11" t="s">
        <v>347</v>
      </c>
      <c r="C343" s="12">
        <v>45495.311000000002</v>
      </c>
      <c r="D343" s="12">
        <v>621.63336149999986</v>
      </c>
      <c r="E343" s="12">
        <f t="shared" si="25"/>
        <v>44873.677638500005</v>
      </c>
      <c r="F343" s="12">
        <v>4378.1760000000004</v>
      </c>
      <c r="G343" s="12">
        <v>2333.9259999999999</v>
      </c>
      <c r="H343" s="13">
        <v>57346.911548368269</v>
      </c>
      <c r="I343" s="12">
        <v>1836</v>
      </c>
      <c r="J343" s="12">
        <f t="shared" si="26"/>
        <v>24441.000892429198</v>
      </c>
      <c r="K343" s="26">
        <f t="shared" si="27"/>
        <v>0.82325286773367512</v>
      </c>
      <c r="L343" s="12">
        <f t="shared" si="28"/>
        <v>1271.2015250544662</v>
      </c>
      <c r="M343" s="26">
        <f t="shared" si="29"/>
        <v>0.37450211741269918</v>
      </c>
      <c r="O343" s="5"/>
    </row>
    <row r="344" spans="1:15" x14ac:dyDescent="0.3">
      <c r="A344" s="10">
        <v>5540</v>
      </c>
      <c r="B344" s="11" t="s">
        <v>348</v>
      </c>
      <c r="C344" s="12">
        <v>45362.254000000001</v>
      </c>
      <c r="D344" s="12">
        <v>-99.632407499999985</v>
      </c>
      <c r="E344" s="12">
        <f t="shared" si="25"/>
        <v>45461.886407500002</v>
      </c>
      <c r="F344" s="12">
        <v>3431.5709999999999</v>
      </c>
      <c r="G344" s="12">
        <v>2159.192</v>
      </c>
      <c r="H344" s="13">
        <v>56940.630660686569</v>
      </c>
      <c r="I344" s="12">
        <v>2012</v>
      </c>
      <c r="J344" s="12">
        <f t="shared" si="26"/>
        <v>22595.370977882703</v>
      </c>
      <c r="K344" s="26">
        <f t="shared" si="27"/>
        <v>0.76108601431335909</v>
      </c>
      <c r="L344" s="12">
        <f t="shared" si="28"/>
        <v>1073.1570576540755</v>
      </c>
      <c r="M344" s="26">
        <f t="shared" si="29"/>
        <v>0.31615725947985585</v>
      </c>
      <c r="O344" s="5"/>
    </row>
    <row r="345" spans="1:15" x14ac:dyDescent="0.3">
      <c r="A345" s="10">
        <v>5542</v>
      </c>
      <c r="B345" s="11" t="s">
        <v>349</v>
      </c>
      <c r="C345" s="12">
        <v>74038.084000000003</v>
      </c>
      <c r="D345" s="12">
        <v>4051.5274844999994</v>
      </c>
      <c r="E345" s="12">
        <f t="shared" si="25"/>
        <v>69986.556515500008</v>
      </c>
      <c r="F345" s="12">
        <v>0</v>
      </c>
      <c r="G345" s="12">
        <v>4490.7569999999996</v>
      </c>
      <c r="H345" s="13">
        <v>83249.905159477275</v>
      </c>
      <c r="I345" s="12">
        <v>2804</v>
      </c>
      <c r="J345" s="12">
        <f t="shared" si="26"/>
        <v>24959.542266583456</v>
      </c>
      <c r="K345" s="26">
        <f t="shared" si="27"/>
        <v>0.84071903760085465</v>
      </c>
      <c r="L345" s="12">
        <f t="shared" si="28"/>
        <v>1601.5538516405136</v>
      </c>
      <c r="M345" s="26">
        <f t="shared" si="29"/>
        <v>0.47182551056500477</v>
      </c>
      <c r="O345" s="5"/>
    </row>
    <row r="346" spans="1:15" x14ac:dyDescent="0.3">
      <c r="A346" s="10">
        <v>5544</v>
      </c>
      <c r="B346" s="11" t="s">
        <v>350</v>
      </c>
      <c r="C346" s="12">
        <v>125353.39599999999</v>
      </c>
      <c r="D346" s="12">
        <v>4983.3659144999992</v>
      </c>
      <c r="E346" s="12">
        <f t="shared" si="25"/>
        <v>120370.0300855</v>
      </c>
      <c r="F346" s="12">
        <v>154.02199999999999</v>
      </c>
      <c r="G346" s="12">
        <v>7435.63</v>
      </c>
      <c r="H346" s="13">
        <v>143119.68962025709</v>
      </c>
      <c r="I346" s="12">
        <v>4746</v>
      </c>
      <c r="J346" s="12">
        <f t="shared" si="26"/>
        <v>25362.416790033712</v>
      </c>
      <c r="K346" s="26">
        <f t="shared" si="27"/>
        <v>0.85428916953722711</v>
      </c>
      <c r="L346" s="12">
        <f t="shared" si="28"/>
        <v>1566.7151285292878</v>
      </c>
      <c r="M346" s="26">
        <f t="shared" si="29"/>
        <v>0.46156185423989943</v>
      </c>
      <c r="O346" s="5"/>
    </row>
    <row r="347" spans="1:15" x14ac:dyDescent="0.3">
      <c r="A347" s="10">
        <v>5546</v>
      </c>
      <c r="B347" s="11" t="s">
        <v>351</v>
      </c>
      <c r="C347" s="12">
        <v>28588.237000000001</v>
      </c>
      <c r="D347" s="12">
        <v>839.82667499999991</v>
      </c>
      <c r="E347" s="12">
        <f t="shared" si="25"/>
        <v>27748.410325000001</v>
      </c>
      <c r="F347" s="12">
        <v>2876.1370000000002</v>
      </c>
      <c r="G347" s="12">
        <v>1393.588</v>
      </c>
      <c r="H347" s="13">
        <v>35593.039144442431</v>
      </c>
      <c r="I347" s="12">
        <v>1159</v>
      </c>
      <c r="J347" s="12">
        <f t="shared" si="26"/>
        <v>23941.682765314927</v>
      </c>
      <c r="K347" s="26">
        <f t="shared" si="27"/>
        <v>0.80643419971482311</v>
      </c>
      <c r="L347" s="12">
        <f t="shared" si="28"/>
        <v>1202.4055220017256</v>
      </c>
      <c r="M347" s="26">
        <f t="shared" si="29"/>
        <v>0.35423448218336134</v>
      </c>
      <c r="O347" s="5"/>
    </row>
    <row r="348" spans="1:15" x14ac:dyDescent="0.3">
      <c r="A348" s="10">
        <v>5601</v>
      </c>
      <c r="B348" s="11" t="s">
        <v>329</v>
      </c>
      <c r="C348" s="12">
        <v>628334.31099999999</v>
      </c>
      <c r="D348" s="12">
        <v>53654.414722499998</v>
      </c>
      <c r="E348" s="12">
        <f t="shared" si="25"/>
        <v>574679.89627749997</v>
      </c>
      <c r="F348" s="12">
        <v>6840.2950000000001</v>
      </c>
      <c r="G348" s="12">
        <v>37277.451999999997</v>
      </c>
      <c r="H348" s="13">
        <v>690731.29915589257</v>
      </c>
      <c r="I348" s="12">
        <v>21144</v>
      </c>
      <c r="J348" s="12">
        <f t="shared" si="26"/>
        <v>27179.336751678959</v>
      </c>
      <c r="K348" s="26">
        <f t="shared" si="27"/>
        <v>0.91548897782046068</v>
      </c>
      <c r="L348" s="12">
        <f t="shared" si="28"/>
        <v>1763.0274309496783</v>
      </c>
      <c r="M348" s="26">
        <f t="shared" si="29"/>
        <v>0.51939640799206577</v>
      </c>
      <c r="O348" s="5"/>
    </row>
    <row r="349" spans="1:15" x14ac:dyDescent="0.3">
      <c r="A349" s="10">
        <v>5603</v>
      </c>
      <c r="B349" s="11" t="s">
        <v>332</v>
      </c>
      <c r="C349" s="12">
        <v>383882.26400000002</v>
      </c>
      <c r="D349" s="12">
        <v>11758.309727999998</v>
      </c>
      <c r="E349" s="12">
        <f t="shared" si="25"/>
        <v>372123.954272</v>
      </c>
      <c r="F349" s="12">
        <v>564.70699999999999</v>
      </c>
      <c r="G349" s="12">
        <v>11959.928</v>
      </c>
      <c r="H349" s="13">
        <v>434272.58398742077</v>
      </c>
      <c r="I349" s="12">
        <v>11274</v>
      </c>
      <c r="J349" s="12">
        <f t="shared" si="26"/>
        <v>33007.269316302998</v>
      </c>
      <c r="K349" s="26">
        <f t="shared" si="27"/>
        <v>1.1117928124261618</v>
      </c>
      <c r="L349" s="12">
        <f t="shared" si="28"/>
        <v>1060.8415824019869</v>
      </c>
      <c r="M349" s="26">
        <f t="shared" si="29"/>
        <v>0.31252906090712895</v>
      </c>
      <c r="O349" s="5"/>
    </row>
    <row r="350" spans="1:15" x14ac:dyDescent="0.3">
      <c r="A350" s="10">
        <v>5605</v>
      </c>
      <c r="B350" s="11" t="s">
        <v>365</v>
      </c>
      <c r="C350" s="12">
        <v>283039.07400000002</v>
      </c>
      <c r="D350" s="12">
        <v>5235.3635205</v>
      </c>
      <c r="E350" s="12">
        <f t="shared" si="25"/>
        <v>277803.71047950001</v>
      </c>
      <c r="F350" s="12">
        <v>4577.0889999999999</v>
      </c>
      <c r="G350" s="12">
        <v>9559.9439999999995</v>
      </c>
      <c r="H350" s="13">
        <v>328828.95439971826</v>
      </c>
      <c r="I350" s="12">
        <v>9925</v>
      </c>
      <c r="J350" s="12">
        <f t="shared" si="26"/>
        <v>27990.29828508816</v>
      </c>
      <c r="K350" s="26">
        <f t="shared" si="27"/>
        <v>0.94280481529124227</v>
      </c>
      <c r="L350" s="12">
        <f t="shared" si="28"/>
        <v>963.21853904282113</v>
      </c>
      <c r="M350" s="26">
        <f t="shared" si="29"/>
        <v>0.28376884018232068</v>
      </c>
      <c r="O350" s="5"/>
    </row>
    <row r="351" spans="1:15" x14ac:dyDescent="0.3">
      <c r="A351" s="10">
        <v>5607</v>
      </c>
      <c r="B351" s="11" t="s">
        <v>331</v>
      </c>
      <c r="C351" s="12">
        <v>166411.43400000001</v>
      </c>
      <c r="D351" s="12">
        <v>9284.3317709999992</v>
      </c>
      <c r="E351" s="12">
        <f t="shared" si="25"/>
        <v>157127.10222900001</v>
      </c>
      <c r="F351" s="12">
        <v>0</v>
      </c>
      <c r="G351" s="12">
        <v>6163.58</v>
      </c>
      <c r="H351" s="13">
        <v>183965.72254606755</v>
      </c>
      <c r="I351" s="12">
        <v>5568</v>
      </c>
      <c r="J351" s="12">
        <f t="shared" si="26"/>
        <v>28219.666348599138</v>
      </c>
      <c r="K351" s="26">
        <f t="shared" si="27"/>
        <v>0.95053068203798519</v>
      </c>
      <c r="L351" s="12">
        <f t="shared" si="28"/>
        <v>1106.9647988505747</v>
      </c>
      <c r="M351" s="26">
        <f t="shared" si="29"/>
        <v>0.32611718354656666</v>
      </c>
      <c r="O351" s="5"/>
    </row>
    <row r="352" spans="1:15" x14ac:dyDescent="0.3">
      <c r="A352" s="10">
        <v>5610</v>
      </c>
      <c r="B352" s="11" t="s">
        <v>358</v>
      </c>
      <c r="C352" s="12">
        <v>67249.839000000007</v>
      </c>
      <c r="D352" s="12">
        <v>2508.6551835</v>
      </c>
      <c r="E352" s="12">
        <f t="shared" si="25"/>
        <v>64741.183816500008</v>
      </c>
      <c r="F352" s="12">
        <v>0</v>
      </c>
      <c r="G352" s="12">
        <v>1971.7180000000001</v>
      </c>
      <c r="H352" s="13">
        <v>75373.61883332787</v>
      </c>
      <c r="I352" s="12">
        <v>2584</v>
      </c>
      <c r="J352" s="12">
        <f t="shared" si="26"/>
        <v>25054.637699883904</v>
      </c>
      <c r="K352" s="26">
        <f t="shared" si="27"/>
        <v>0.84392216289500821</v>
      </c>
      <c r="L352" s="12">
        <f t="shared" si="28"/>
        <v>763.04876160990716</v>
      </c>
      <c r="M352" s="26">
        <f t="shared" si="29"/>
        <v>0.22479785563489177</v>
      </c>
      <c r="O352" s="5"/>
    </row>
    <row r="353" spans="1:15" x14ac:dyDescent="0.3">
      <c r="A353" s="10">
        <v>5612</v>
      </c>
      <c r="B353" s="11" t="s">
        <v>352</v>
      </c>
      <c r="C353" s="12">
        <v>60626.870999999999</v>
      </c>
      <c r="D353" s="12">
        <v>546.06664499999988</v>
      </c>
      <c r="E353" s="12">
        <f t="shared" si="25"/>
        <v>60080.804355</v>
      </c>
      <c r="F353" s="12">
        <v>1631.7070000000001</v>
      </c>
      <c r="G353" s="12">
        <v>2327.317</v>
      </c>
      <c r="H353" s="13">
        <v>71952.722449434732</v>
      </c>
      <c r="I353" s="12">
        <v>2877</v>
      </c>
      <c r="J353" s="12">
        <f t="shared" si="26"/>
        <v>20883.143675703857</v>
      </c>
      <c r="K353" s="26">
        <f t="shared" si="27"/>
        <v>0.7034125972984584</v>
      </c>
      <c r="L353" s="12">
        <f t="shared" si="28"/>
        <v>808.93882516510257</v>
      </c>
      <c r="M353" s="26">
        <f t="shared" si="29"/>
        <v>0.23831729030429846</v>
      </c>
      <c r="O353" s="5"/>
    </row>
    <row r="354" spans="1:15" x14ac:dyDescent="0.3">
      <c r="A354" s="10">
        <v>5614</v>
      </c>
      <c r="B354" s="11" t="s">
        <v>353</v>
      </c>
      <c r="C354" s="12">
        <v>21963.446</v>
      </c>
      <c r="D354" s="12">
        <v>63.723086999999992</v>
      </c>
      <c r="E354" s="12">
        <f t="shared" si="25"/>
        <v>21899.722913000001</v>
      </c>
      <c r="F354" s="12">
        <v>0</v>
      </c>
      <c r="G354" s="12">
        <v>1067.876</v>
      </c>
      <c r="H354" s="13">
        <v>25796.994708093353</v>
      </c>
      <c r="I354" s="12">
        <v>859</v>
      </c>
      <c r="J354" s="12">
        <f t="shared" si="26"/>
        <v>25494.438781140863</v>
      </c>
      <c r="K354" s="26">
        <f t="shared" si="27"/>
        <v>0.85873610210194617</v>
      </c>
      <c r="L354" s="12">
        <f t="shared" si="28"/>
        <v>1243.1618160651922</v>
      </c>
      <c r="M354" s="26">
        <f t="shared" si="29"/>
        <v>0.36624148353116798</v>
      </c>
      <c r="O354" s="5"/>
    </row>
    <row r="355" spans="1:15" x14ac:dyDescent="0.3">
      <c r="A355" s="10">
        <v>5616</v>
      </c>
      <c r="B355" s="11" t="s">
        <v>354</v>
      </c>
      <c r="C355" s="12">
        <v>26633.392</v>
      </c>
      <c r="D355" s="12">
        <v>1775.6590079999996</v>
      </c>
      <c r="E355" s="12">
        <f t="shared" si="25"/>
        <v>24857.732992000001</v>
      </c>
      <c r="F355" s="12">
        <v>0</v>
      </c>
      <c r="G355" s="12">
        <v>536.48400000000004</v>
      </c>
      <c r="H355" s="13">
        <v>28774.688830823983</v>
      </c>
      <c r="I355" s="12">
        <v>964</v>
      </c>
      <c r="J355" s="12">
        <f t="shared" si="26"/>
        <v>25786.030074688799</v>
      </c>
      <c r="K355" s="26">
        <f t="shared" si="27"/>
        <v>0.86855785079693792</v>
      </c>
      <c r="L355" s="12">
        <f t="shared" si="28"/>
        <v>556.51867219917017</v>
      </c>
      <c r="M355" s="26">
        <f t="shared" si="29"/>
        <v>0.16395309241732003</v>
      </c>
      <c r="O355" s="5"/>
    </row>
    <row r="356" spans="1:15" x14ac:dyDescent="0.3">
      <c r="A356" s="10">
        <v>5618</v>
      </c>
      <c r="B356" s="11" t="s">
        <v>355</v>
      </c>
      <c r="C356" s="12">
        <v>35039.868999999999</v>
      </c>
      <c r="D356" s="12">
        <v>1139.6563994999999</v>
      </c>
      <c r="E356" s="12">
        <f t="shared" si="25"/>
        <v>33900.212600499995</v>
      </c>
      <c r="F356" s="12">
        <v>0</v>
      </c>
      <c r="G356" s="12">
        <v>2112.2730000000001</v>
      </c>
      <c r="H356" s="13">
        <v>40277.511092341738</v>
      </c>
      <c r="I356" s="12">
        <v>1162</v>
      </c>
      <c r="J356" s="12">
        <f t="shared" si="26"/>
        <v>29174.021170826156</v>
      </c>
      <c r="K356" s="26">
        <f t="shared" si="27"/>
        <v>0.98267647458108942</v>
      </c>
      <c r="L356" s="12">
        <f t="shared" si="28"/>
        <v>1817.7908777969019</v>
      </c>
      <c r="M356" s="26">
        <f t="shared" si="29"/>
        <v>0.53552998429518128</v>
      </c>
      <c r="O356" s="5"/>
    </row>
    <row r="357" spans="1:15" x14ac:dyDescent="0.3">
      <c r="A357" s="10">
        <v>5620</v>
      </c>
      <c r="B357" s="11" t="s">
        <v>356</v>
      </c>
      <c r="C357" s="12">
        <v>90670.857000000004</v>
      </c>
      <c r="D357" s="12">
        <v>1667.5815224999997</v>
      </c>
      <c r="E357" s="12">
        <f t="shared" si="25"/>
        <v>89003.275477500007</v>
      </c>
      <c r="F357" s="12">
        <v>0</v>
      </c>
      <c r="G357" s="12">
        <v>5200.143</v>
      </c>
      <c r="H357" s="13">
        <v>105487.40536245919</v>
      </c>
      <c r="I357" s="12">
        <v>2947</v>
      </c>
      <c r="J357" s="12">
        <f t="shared" si="26"/>
        <v>30201.315058534106</v>
      </c>
      <c r="K357" s="26">
        <f t="shared" si="27"/>
        <v>1.0172790934665874</v>
      </c>
      <c r="L357" s="12">
        <f t="shared" si="28"/>
        <v>1764.5548014930437</v>
      </c>
      <c r="M357" s="26">
        <f t="shared" si="29"/>
        <v>0.51984637874122741</v>
      </c>
      <c r="O357" s="5"/>
    </row>
    <row r="358" spans="1:15" x14ac:dyDescent="0.3">
      <c r="A358" s="10">
        <v>5622</v>
      </c>
      <c r="B358" s="11" t="s">
        <v>357</v>
      </c>
      <c r="C358" s="12">
        <v>108526.183</v>
      </c>
      <c r="D358" s="12">
        <v>3478.4955884999995</v>
      </c>
      <c r="E358" s="12">
        <f t="shared" si="25"/>
        <v>105047.68741150001</v>
      </c>
      <c r="F358" s="12">
        <v>0</v>
      </c>
      <c r="G358" s="12">
        <v>4058.5329999999999</v>
      </c>
      <c r="H358" s="13">
        <v>122944.10207226434</v>
      </c>
      <c r="I358" s="12">
        <v>3904</v>
      </c>
      <c r="J358" s="12">
        <f t="shared" si="26"/>
        <v>26907.706816470287</v>
      </c>
      <c r="K358" s="26">
        <f t="shared" si="27"/>
        <v>0.90633959297705513</v>
      </c>
      <c r="L358" s="12">
        <f t="shared" si="28"/>
        <v>1039.5832479508197</v>
      </c>
      <c r="M358" s="26">
        <f t="shared" si="29"/>
        <v>0.30626625276245784</v>
      </c>
      <c r="O358" s="5"/>
    </row>
    <row r="359" spans="1:15" x14ac:dyDescent="0.3">
      <c r="A359" s="10">
        <v>5624</v>
      </c>
      <c r="B359" s="11" t="s">
        <v>359</v>
      </c>
      <c r="C359" s="12">
        <v>36017.415000000001</v>
      </c>
      <c r="D359" s="12">
        <v>2443.6180964999994</v>
      </c>
      <c r="E359" s="12">
        <f t="shared" si="25"/>
        <v>33573.796903499999</v>
      </c>
      <c r="F359" s="12">
        <v>2281.4110000000001</v>
      </c>
      <c r="G359" s="12">
        <v>2334.0100000000002</v>
      </c>
      <c r="H359" s="13">
        <v>42352.657781839465</v>
      </c>
      <c r="I359" s="12">
        <v>1221</v>
      </c>
      <c r="J359" s="12">
        <f t="shared" si="26"/>
        <v>27496.967160933658</v>
      </c>
      <c r="K359" s="26">
        <f t="shared" si="27"/>
        <v>0.92618780911829635</v>
      </c>
      <c r="L359" s="12">
        <f t="shared" si="28"/>
        <v>1911.5561015561016</v>
      </c>
      <c r="M359" s="26">
        <f t="shared" si="29"/>
        <v>0.56315367270759986</v>
      </c>
      <c r="O359" s="5"/>
    </row>
    <row r="360" spans="1:15" x14ac:dyDescent="0.3">
      <c r="A360" s="10">
        <v>5626</v>
      </c>
      <c r="B360" s="11" t="s">
        <v>360</v>
      </c>
      <c r="C360" s="12">
        <v>28636.511999999999</v>
      </c>
      <c r="D360" s="12">
        <v>-360.11221199999994</v>
      </c>
      <c r="E360" s="12">
        <f t="shared" si="25"/>
        <v>28996.624211999999</v>
      </c>
      <c r="F360" s="12">
        <v>0</v>
      </c>
      <c r="G360" s="12">
        <v>1078.049</v>
      </c>
      <c r="H360" s="13">
        <v>33904.944632472434</v>
      </c>
      <c r="I360" s="12">
        <v>1057</v>
      </c>
      <c r="J360" s="12">
        <f t="shared" si="26"/>
        <v>27432.946274361399</v>
      </c>
      <c r="K360" s="26">
        <f t="shared" si="27"/>
        <v>0.92403137621698295</v>
      </c>
      <c r="L360" s="12">
        <f t="shared" si="28"/>
        <v>1019.9139072847682</v>
      </c>
      <c r="M360" s="26">
        <f t="shared" si="29"/>
        <v>0.30047156987200713</v>
      </c>
      <c r="O360" s="5"/>
    </row>
    <row r="361" spans="1:15" x14ac:dyDescent="0.3">
      <c r="A361" s="10">
        <v>5628</v>
      </c>
      <c r="B361" s="11" t="s">
        <v>362</v>
      </c>
      <c r="C361" s="12">
        <v>78932.578999999998</v>
      </c>
      <c r="D361" s="12">
        <v>1861.4664929999997</v>
      </c>
      <c r="E361" s="12">
        <f t="shared" si="25"/>
        <v>77071.112506999998</v>
      </c>
      <c r="F361" s="12">
        <v>0</v>
      </c>
      <c r="G361" s="12">
        <v>3850.576</v>
      </c>
      <c r="H361" s="13">
        <v>90855.998794202125</v>
      </c>
      <c r="I361" s="12">
        <v>2821</v>
      </c>
      <c r="J361" s="12">
        <f t="shared" si="26"/>
        <v>27320.49362176533</v>
      </c>
      <c r="K361" s="26">
        <f t="shared" si="27"/>
        <v>0.92024360299356112</v>
      </c>
      <c r="L361" s="12">
        <f t="shared" si="28"/>
        <v>1364.9684509039348</v>
      </c>
      <c r="M361" s="26">
        <f t="shared" si="29"/>
        <v>0.402126307269143</v>
      </c>
      <c r="O361" s="5"/>
    </row>
    <row r="362" spans="1:15" x14ac:dyDescent="0.3">
      <c r="A362" s="10">
        <v>5630</v>
      </c>
      <c r="B362" s="11" t="s">
        <v>361</v>
      </c>
      <c r="C362" s="12">
        <v>27468.115000000002</v>
      </c>
      <c r="D362" s="12">
        <v>143.82167999999999</v>
      </c>
      <c r="E362" s="12">
        <f t="shared" si="25"/>
        <v>27324.293320000001</v>
      </c>
      <c r="F362" s="12">
        <v>0</v>
      </c>
      <c r="G362" s="12">
        <v>1070.95</v>
      </c>
      <c r="H362" s="13">
        <v>31990.84145319329</v>
      </c>
      <c r="I362" s="12">
        <v>906</v>
      </c>
      <c r="J362" s="12">
        <f t="shared" si="26"/>
        <v>30159.264150110375</v>
      </c>
      <c r="K362" s="26">
        <f t="shared" si="27"/>
        <v>1.0158626813031493</v>
      </c>
      <c r="L362" s="12">
        <f t="shared" si="28"/>
        <v>1182.0640176600441</v>
      </c>
      <c r="M362" s="26">
        <f t="shared" si="29"/>
        <v>0.34824177662316863</v>
      </c>
      <c r="O362" s="5"/>
    </row>
    <row r="363" spans="1:15" x14ac:dyDescent="0.3">
      <c r="A363" s="10">
        <v>5632</v>
      </c>
      <c r="B363" s="11" t="s">
        <v>364</v>
      </c>
      <c r="C363" s="12">
        <v>61452.966</v>
      </c>
      <c r="D363" s="12">
        <v>2248.5992534999996</v>
      </c>
      <c r="E363" s="12">
        <f t="shared" si="25"/>
        <v>59204.366746500004</v>
      </c>
      <c r="F363" s="12">
        <v>0</v>
      </c>
      <c r="G363" s="12">
        <v>3238.0169999999998</v>
      </c>
      <c r="H363" s="13">
        <v>70003.684809330603</v>
      </c>
      <c r="I363" s="12">
        <v>2165</v>
      </c>
      <c r="J363" s="12">
        <f t="shared" si="26"/>
        <v>27346.12782748268</v>
      </c>
      <c r="K363" s="26">
        <f t="shared" si="27"/>
        <v>0.92110704690331613</v>
      </c>
      <c r="L363" s="12">
        <f t="shared" si="28"/>
        <v>1495.6198614318707</v>
      </c>
      <c r="M363" s="26">
        <f t="shared" si="29"/>
        <v>0.44061684470267182</v>
      </c>
      <c r="O363" s="5"/>
    </row>
    <row r="364" spans="1:15" x14ac:dyDescent="0.3">
      <c r="A364" s="10">
        <v>5634</v>
      </c>
      <c r="B364" s="11" t="s">
        <v>330</v>
      </c>
      <c r="C364" s="12">
        <v>49654.73</v>
      </c>
      <c r="D364" s="12">
        <v>52.795972499999998</v>
      </c>
      <c r="E364" s="12">
        <f t="shared" si="25"/>
        <v>49601.934027500007</v>
      </c>
      <c r="F364" s="12">
        <v>0</v>
      </c>
      <c r="G364" s="12">
        <v>1893.971</v>
      </c>
      <c r="H364" s="13">
        <v>58035.545863775806</v>
      </c>
      <c r="I364" s="12">
        <v>1897</v>
      </c>
      <c r="J364" s="12">
        <f t="shared" si="26"/>
        <v>26147.566698734845</v>
      </c>
      <c r="K364" s="26">
        <f t="shared" si="27"/>
        <v>0.88073558704622779</v>
      </c>
      <c r="L364" s="12">
        <f t="shared" si="28"/>
        <v>998.40326831839752</v>
      </c>
      <c r="M364" s="26">
        <f t="shared" si="29"/>
        <v>0.29413443159689312</v>
      </c>
      <c r="O364" s="5"/>
    </row>
    <row r="365" spans="1:15" x14ac:dyDescent="0.3">
      <c r="A365" s="10">
        <v>5636</v>
      </c>
      <c r="B365" s="11" t="s">
        <v>363</v>
      </c>
      <c r="C365" s="12">
        <v>23707.486000000001</v>
      </c>
      <c r="D365" s="12">
        <v>1880.3319194999999</v>
      </c>
      <c r="E365" s="12">
        <f t="shared" si="25"/>
        <v>21827.1540805</v>
      </c>
      <c r="F365" s="12">
        <v>0</v>
      </c>
      <c r="G365" s="12">
        <v>1298.0139999999999</v>
      </c>
      <c r="H365" s="13">
        <v>25886.768991063986</v>
      </c>
      <c r="I365" s="12">
        <v>854</v>
      </c>
      <c r="J365" s="12">
        <f t="shared" si="26"/>
        <v>25558.728431498828</v>
      </c>
      <c r="K365" s="26">
        <f t="shared" si="27"/>
        <v>0.86090158784681126</v>
      </c>
      <c r="L365" s="12">
        <f t="shared" si="28"/>
        <v>1519.9227166276346</v>
      </c>
      <c r="M365" s="26">
        <f t="shared" si="29"/>
        <v>0.44777658338344301</v>
      </c>
      <c r="O365" s="5"/>
    </row>
    <row r="366" spans="1:15" x14ac:dyDescent="0.3">
      <c r="A366" s="10"/>
      <c r="B366" s="11"/>
      <c r="C366" s="11"/>
      <c r="D366" s="11"/>
      <c r="E366" s="11"/>
      <c r="F366" s="11"/>
      <c r="G366" s="11"/>
      <c r="H366" s="11"/>
      <c r="I366" s="12"/>
      <c r="J366" s="12"/>
      <c r="L366" s="12"/>
    </row>
    <row r="367" spans="1:15" ht="15" thickBot="1" x14ac:dyDescent="0.35">
      <c r="A367" s="17" t="s">
        <v>366</v>
      </c>
      <c r="B367" s="17"/>
      <c r="C367" s="18">
        <f>SUM(C10:C366)</f>
        <v>179236358.13699991</v>
      </c>
      <c r="D367" s="18">
        <f t="shared" ref="D367:I367" si="30">SUM(D10:D366)</f>
        <v>18169164.679539014</v>
      </c>
      <c r="E367" s="18">
        <f t="shared" si="30"/>
        <v>161067193.45746094</v>
      </c>
      <c r="F367" s="18">
        <f t="shared" si="30"/>
        <v>1414838.7660000003</v>
      </c>
      <c r="G367" s="18">
        <f t="shared" si="30"/>
        <v>18415413.897999987</v>
      </c>
      <c r="H367" s="18">
        <f t="shared" si="30"/>
        <v>199066610.80100003</v>
      </c>
      <c r="I367" s="18">
        <f t="shared" si="30"/>
        <v>5425270</v>
      </c>
      <c r="J367" s="18">
        <f t="shared" ref="J367" si="31">+E367*1000/I367</f>
        <v>29688.327669859922</v>
      </c>
      <c r="K367" s="25">
        <f>+J367/$J$367</f>
        <v>1</v>
      </c>
      <c r="L367" s="18">
        <f t="shared" ref="L367" si="32">+G367*1000/I367</f>
        <v>3394.377403889574</v>
      </c>
      <c r="M367" s="25">
        <f>+L367/$L$367</f>
        <v>1</v>
      </c>
    </row>
    <row r="368" spans="1:15" ht="15" thickTop="1" x14ac:dyDescent="0.3">
      <c r="A368" s="3"/>
      <c r="B368" s="3"/>
      <c r="C368" s="3"/>
      <c r="D368" s="3"/>
      <c r="E368" s="3"/>
      <c r="F368" s="3"/>
      <c r="G368" s="4">
        <v>210502833.99999988</v>
      </c>
      <c r="H368" s="3"/>
      <c r="I368" s="4"/>
      <c r="L368" s="4"/>
    </row>
    <row r="369" spans="1:12" x14ac:dyDescent="0.3">
      <c r="A369" s="3"/>
      <c r="B369" s="3"/>
      <c r="C369" s="3"/>
      <c r="D369" s="3"/>
      <c r="E369" s="3"/>
      <c r="F369" s="3"/>
      <c r="G369" s="3"/>
      <c r="H369" s="3"/>
      <c r="I369" s="3"/>
      <c r="L369" s="3"/>
    </row>
    <row r="370" spans="1:12" x14ac:dyDescent="0.3">
      <c r="A370" s="3"/>
      <c r="B370" s="19" t="s">
        <v>367</v>
      </c>
      <c r="C370" s="19"/>
      <c r="D370" s="19"/>
      <c r="E370" s="19"/>
      <c r="F370" s="19"/>
      <c r="G370" s="19"/>
      <c r="H370" s="19"/>
      <c r="I370" s="3"/>
      <c r="L370" s="3"/>
    </row>
    <row r="372" spans="1:12" x14ac:dyDescent="0.3">
      <c r="D372">
        <f>D367*1000/I367</f>
        <v>3348.9881018896781</v>
      </c>
      <c r="G372">
        <f>G367*1000/I367</f>
        <v>3394.377403889574</v>
      </c>
    </row>
    <row r="373" spans="1:12" x14ac:dyDescent="0.3">
      <c r="G373">
        <f>G325*1000/I325</f>
        <v>5466.059494451295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7F24-A7C7-4E2B-800E-FDD8785E6B1D}">
  <dimension ref="A1:I370"/>
  <sheetViews>
    <sheetView workbookViewId="0">
      <pane ySplit="8" topLeftCell="A333" activePane="bottomLeft" state="frozen"/>
      <selection activeCell="I367" sqref="I367"/>
      <selection pane="bottomLeft" activeCell="I367" sqref="I367"/>
    </sheetView>
  </sheetViews>
  <sheetFormatPr baseColWidth="10" defaultColWidth="10.6640625" defaultRowHeight="14.4" x14ac:dyDescent="0.3"/>
  <cols>
    <col min="1" max="1" width="8.44140625" customWidth="1"/>
    <col min="2" max="5" width="12.5546875" customWidth="1"/>
    <col min="6" max="6" width="20" customWidth="1"/>
    <col min="7" max="7" width="19.5546875" customWidth="1"/>
    <col min="8" max="8" width="19.44140625" customWidth="1"/>
    <col min="9" max="9" width="22.88671875" customWidth="1"/>
  </cols>
  <sheetData>
    <row r="1" spans="1:9" ht="17.399999999999999" x14ac:dyDescent="0.3">
      <c r="A1" s="1" t="s">
        <v>373</v>
      </c>
      <c r="G1" s="3"/>
    </row>
    <row r="2" spans="1:9" x14ac:dyDescent="0.3">
      <c r="A2" s="2"/>
      <c r="B2" s="3"/>
      <c r="C2" s="4">
        <f>+'Skattegrunnlag 2022'!E367+'Skattegrunnlag 2022'!D367+'Skattegrunnlag 2022'!G367*0.25</f>
        <v>183840211.61149997</v>
      </c>
      <c r="D2" s="4">
        <f>+'Skattegrunnlag 2022'!F367</f>
        <v>1414838.7660000003</v>
      </c>
      <c r="E2" s="4">
        <f>+'Skattegrunnlag 2022'!G367*0.75</f>
        <v>13811560.42349999</v>
      </c>
      <c r="F2" s="4">
        <f>+C2+D2+E2</f>
        <v>199066610.80099997</v>
      </c>
      <c r="G2" s="4">
        <f>+F2-D2</f>
        <v>197651772.03499997</v>
      </c>
    </row>
    <row r="3" spans="1:9" x14ac:dyDescent="0.3">
      <c r="C3" s="4">
        <f>+C2*1000/$G$367</f>
        <v>33885.910122721994</v>
      </c>
      <c r="D3" s="4">
        <f>+D2*1000/$G$367</f>
        <v>260.78679328402092</v>
      </c>
      <c r="E3" s="4">
        <f>+E2*1000/$G$367</f>
        <v>2545.7830529171802</v>
      </c>
      <c r="F3" s="4">
        <f>+F2*1000/$G$367</f>
        <v>36692.479968923202</v>
      </c>
      <c r="G3" s="3"/>
    </row>
    <row r="4" spans="1:9" x14ac:dyDescent="0.3">
      <c r="A4" s="3"/>
      <c r="B4" s="3"/>
      <c r="C4" s="3"/>
      <c r="D4" s="4"/>
      <c r="E4" s="3"/>
      <c r="F4" s="3"/>
      <c r="G4" s="3"/>
    </row>
    <row r="5" spans="1:9" x14ac:dyDescent="0.3">
      <c r="A5" s="6" t="s">
        <v>0</v>
      </c>
      <c r="B5" s="6" t="s">
        <v>1</v>
      </c>
      <c r="C5" s="6" t="s">
        <v>3</v>
      </c>
      <c r="D5" s="6" t="s">
        <v>4</v>
      </c>
      <c r="E5" s="6" t="s">
        <v>5</v>
      </c>
      <c r="F5" s="6" t="s">
        <v>6</v>
      </c>
      <c r="G5" s="20" t="s">
        <v>368</v>
      </c>
      <c r="H5" s="6" t="s">
        <v>374</v>
      </c>
      <c r="I5" s="6" t="s">
        <v>374</v>
      </c>
    </row>
    <row r="6" spans="1:9" x14ac:dyDescent="0.3">
      <c r="A6" s="7"/>
      <c r="B6" s="7"/>
      <c r="C6" s="8" t="s">
        <v>394</v>
      </c>
      <c r="D6" s="8" t="s">
        <v>390</v>
      </c>
      <c r="E6" s="7" t="s">
        <v>395</v>
      </c>
      <c r="F6" s="7" t="s">
        <v>9</v>
      </c>
      <c r="G6" s="21">
        <v>44562</v>
      </c>
      <c r="H6" s="7" t="s">
        <v>370</v>
      </c>
      <c r="I6" s="7" t="s">
        <v>369</v>
      </c>
    </row>
    <row r="7" spans="1:9" x14ac:dyDescent="0.3">
      <c r="A7" s="7"/>
      <c r="B7" s="7"/>
      <c r="C7" s="7"/>
      <c r="D7" s="7"/>
      <c r="E7" s="7"/>
      <c r="F7" s="7" t="s">
        <v>10</v>
      </c>
      <c r="G7" s="22"/>
      <c r="H7" s="7"/>
      <c r="I7" s="7" t="s">
        <v>371</v>
      </c>
    </row>
    <row r="8" spans="1:9" x14ac:dyDescent="0.3">
      <c r="A8" s="9"/>
      <c r="B8" s="9"/>
      <c r="C8" s="9"/>
      <c r="D8" s="9"/>
      <c r="E8" s="9"/>
      <c r="F8" s="9" t="s">
        <v>385</v>
      </c>
      <c r="G8" s="23"/>
      <c r="H8" s="9"/>
      <c r="I8" s="9"/>
    </row>
    <row r="9" spans="1:9" x14ac:dyDescent="0.3">
      <c r="E9" s="5"/>
    </row>
    <row r="10" spans="1:9" x14ac:dyDescent="0.3">
      <c r="A10" s="10">
        <v>301</v>
      </c>
      <c r="B10" s="11" t="s">
        <v>12</v>
      </c>
      <c r="C10" s="12">
        <f>+$C$3*'Skattegrunnlag 2022'!K10*'Skattegrunnlag 2022'!I10/1000</f>
        <v>29305281.493804213</v>
      </c>
      <c r="D10" s="12">
        <f>+'Skattegrunnlag 2022'!F10</f>
        <v>0</v>
      </c>
      <c r="E10" s="12">
        <f>+$E$3*'Skattegrunnlag 2022'!M10*'Skattegrunnlag 2022'!I10/1000</f>
        <v>4077244.6574999993</v>
      </c>
      <c r="F10" s="13">
        <f t="shared" ref="F10:F73" si="0">+C10+D10+E10</f>
        <v>33382526.151304211</v>
      </c>
      <c r="G10" s="12">
        <f>+'Skattegrunnlag 2022'!I10</f>
        <v>699827</v>
      </c>
      <c r="H10" s="12">
        <f t="shared" ref="H10:H73" si="1">+(C10+E10)*1000/G10</f>
        <v>47701.112062415727</v>
      </c>
      <c r="I10" s="26">
        <f>+H10/H$367</f>
        <v>1.3093300888445139</v>
      </c>
    </row>
    <row r="11" spans="1:9" x14ac:dyDescent="0.3">
      <c r="A11" s="10">
        <v>1101</v>
      </c>
      <c r="B11" s="11" t="s">
        <v>13</v>
      </c>
      <c r="C11" s="12">
        <f>+$C$3*'Skattegrunnlag 2022'!K11*'Skattegrunnlag 2022'!I11/1000</f>
        <v>485539.7455307644</v>
      </c>
      <c r="D11" s="12">
        <f>+'Skattegrunnlag 2022'!F11</f>
        <v>773.3</v>
      </c>
      <c r="E11" s="12">
        <f>+$E$3*'Skattegrunnlag 2022'!M11*'Skattegrunnlag 2022'!I11/1000</f>
        <v>41423.672250000003</v>
      </c>
      <c r="F11" s="13">
        <f t="shared" si="0"/>
        <v>527736.71778076445</v>
      </c>
      <c r="G11" s="12">
        <f>+'Skattegrunnlag 2022'!I11</f>
        <v>14860</v>
      </c>
      <c r="H11" s="12">
        <f t="shared" si="1"/>
        <v>35461.871990630178</v>
      </c>
      <c r="I11" s="26">
        <f t="shared" ref="I11:I74" si="2">+H11/H$367</f>
        <v>0.97337973889016227</v>
      </c>
    </row>
    <row r="12" spans="1:9" x14ac:dyDescent="0.3">
      <c r="A12" s="10">
        <v>1103</v>
      </c>
      <c r="B12" s="11" t="s">
        <v>14</v>
      </c>
      <c r="C12" s="12">
        <f>+$C$3*'Skattegrunnlag 2022'!K12*'Skattegrunnlag 2022'!I12/1000</f>
        <v>6097493.5683489796</v>
      </c>
      <c r="D12" s="12">
        <f>+'Skattegrunnlag 2022'!F12</f>
        <v>0</v>
      </c>
      <c r="E12" s="12">
        <f>+$E$3*'Skattegrunnlag 2022'!M12*'Skattegrunnlag 2022'!I12/1000</f>
        <v>512112.53474999999</v>
      </c>
      <c r="F12" s="13">
        <f t="shared" si="0"/>
        <v>6609606.1030989792</v>
      </c>
      <c r="G12" s="12">
        <f>+'Skattegrunnlag 2022'!I12</f>
        <v>144699</v>
      </c>
      <c r="H12" s="12">
        <f t="shared" si="1"/>
        <v>45678.312241957297</v>
      </c>
      <c r="I12" s="26">
        <f t="shared" si="2"/>
        <v>1.2538070086871795</v>
      </c>
    </row>
    <row r="13" spans="1:9" x14ac:dyDescent="0.3">
      <c r="A13" s="10">
        <v>1106</v>
      </c>
      <c r="B13" s="11" t="s">
        <v>15</v>
      </c>
      <c r="C13" s="12">
        <f>+$C$3*'Skattegrunnlag 2022'!K13*'Skattegrunnlag 2022'!I13/1000</f>
        <v>1307838.133464454</v>
      </c>
      <c r="D13" s="12">
        <f>+'Skattegrunnlag 2022'!F13</f>
        <v>0</v>
      </c>
      <c r="E13" s="12">
        <f>+$E$3*'Skattegrunnlag 2022'!M13*'Skattegrunnlag 2022'!I13/1000</f>
        <v>63101.900249999992</v>
      </c>
      <c r="F13" s="13">
        <f t="shared" si="0"/>
        <v>1370940.0337144539</v>
      </c>
      <c r="G13" s="12">
        <f>+'Skattegrunnlag 2022'!I13</f>
        <v>37444</v>
      </c>
      <c r="H13" s="12">
        <f t="shared" si="1"/>
        <v>36613.076426515705</v>
      </c>
      <c r="I13" s="26">
        <f t="shared" si="2"/>
        <v>1.0049787214116583</v>
      </c>
    </row>
    <row r="14" spans="1:9" x14ac:dyDescent="0.3">
      <c r="A14" s="10">
        <v>1108</v>
      </c>
      <c r="B14" s="11" t="s">
        <v>16</v>
      </c>
      <c r="C14" s="12">
        <f>+$C$3*'Skattegrunnlag 2022'!K14*'Skattegrunnlag 2022'!I14/1000</f>
        <v>2847292.5015411894</v>
      </c>
      <c r="D14" s="12">
        <f>+'Skattegrunnlag 2022'!F14</f>
        <v>20354.135999999999</v>
      </c>
      <c r="E14" s="12">
        <f>+$E$3*'Skattegrunnlag 2022'!M14*'Skattegrunnlag 2022'!I14/1000</f>
        <v>137765.64974999995</v>
      </c>
      <c r="F14" s="13">
        <f t="shared" si="0"/>
        <v>3005412.2872911892</v>
      </c>
      <c r="G14" s="12">
        <f>+'Skattegrunnlag 2022'!I14</f>
        <v>81305</v>
      </c>
      <c r="H14" s="12">
        <f t="shared" si="1"/>
        <v>36714.324473171262</v>
      </c>
      <c r="I14" s="26">
        <f t="shared" si="2"/>
        <v>1.0077578413984081</v>
      </c>
    </row>
    <row r="15" spans="1:9" x14ac:dyDescent="0.3">
      <c r="A15" s="10">
        <v>1111</v>
      </c>
      <c r="B15" s="11" t="s">
        <v>17</v>
      </c>
      <c r="C15" s="12">
        <f>+$C$3*'Skattegrunnlag 2022'!K15*'Skattegrunnlag 2022'!I15/1000</f>
        <v>98886.941278479935</v>
      </c>
      <c r="D15" s="12">
        <f>+'Skattegrunnlag 2022'!F15</f>
        <v>389.76299999999998</v>
      </c>
      <c r="E15" s="12">
        <f>+$E$3*'Skattegrunnlag 2022'!M15*'Skattegrunnlag 2022'!I15/1000</f>
        <v>4129.5164999999988</v>
      </c>
      <c r="F15" s="13">
        <f t="shared" si="0"/>
        <v>103406.22077847994</v>
      </c>
      <c r="G15" s="12">
        <f>+'Skattegrunnlag 2022'!I15</f>
        <v>3281</v>
      </c>
      <c r="H15" s="12">
        <f t="shared" si="1"/>
        <v>31397.884114135915</v>
      </c>
      <c r="I15" s="26">
        <f t="shared" si="2"/>
        <v>0.86182884673421567</v>
      </c>
    </row>
    <row r="16" spans="1:9" x14ac:dyDescent="0.3">
      <c r="A16" s="10">
        <v>1112</v>
      </c>
      <c r="B16" s="11" t="s">
        <v>18</v>
      </c>
      <c r="C16" s="12">
        <f>+$C$3*'Skattegrunnlag 2022'!K16*'Skattegrunnlag 2022'!I16/1000</f>
        <v>86314.855255497794</v>
      </c>
      <c r="D16" s="12">
        <f>+'Skattegrunnlag 2022'!F16</f>
        <v>1282.2260000000001</v>
      </c>
      <c r="E16" s="12">
        <f>+$E$3*'Skattegrunnlag 2022'!M16*'Skattegrunnlag 2022'!I16/1000</f>
        <v>5824.7782500000003</v>
      </c>
      <c r="F16" s="13">
        <f t="shared" si="0"/>
        <v>93421.859505497792</v>
      </c>
      <c r="G16" s="12">
        <f>+'Skattegrunnlag 2022'!I16</f>
        <v>3178</v>
      </c>
      <c r="H16" s="12">
        <f t="shared" si="1"/>
        <v>28992.962084801071</v>
      </c>
      <c r="I16" s="26">
        <f t="shared" si="2"/>
        <v>0.79581703614554544</v>
      </c>
    </row>
    <row r="17" spans="1:9" x14ac:dyDescent="0.3">
      <c r="A17" s="10">
        <v>1114</v>
      </c>
      <c r="B17" s="11" t="s">
        <v>19</v>
      </c>
      <c r="C17" s="12">
        <f>+$C$3*'Skattegrunnlag 2022'!K17*'Skattegrunnlag 2022'!I17/1000</f>
        <v>91187.761303448715</v>
      </c>
      <c r="D17" s="12">
        <f>+'Skattegrunnlag 2022'!F17</f>
        <v>0.45100000000000001</v>
      </c>
      <c r="E17" s="12">
        <f>+$E$3*'Skattegrunnlag 2022'!M17*'Skattegrunnlag 2022'!I17/1000</f>
        <v>5086.4444999999987</v>
      </c>
      <c r="F17" s="13">
        <f t="shared" si="0"/>
        <v>96274.656803448714</v>
      </c>
      <c r="G17" s="12">
        <f>+'Skattegrunnlag 2022'!I17</f>
        <v>2789</v>
      </c>
      <c r="H17" s="12">
        <f t="shared" si="1"/>
        <v>34519.25629381452</v>
      </c>
      <c r="I17" s="26">
        <f t="shared" si="2"/>
        <v>0.94750623111023957</v>
      </c>
    </row>
    <row r="18" spans="1:9" x14ac:dyDescent="0.3">
      <c r="A18" s="10">
        <v>1119</v>
      </c>
      <c r="B18" s="11" t="s">
        <v>20</v>
      </c>
      <c r="C18" s="12">
        <f>+$C$3*'Skattegrunnlag 2022'!K18*'Skattegrunnlag 2022'!I18/1000</f>
        <v>570477.22827775369</v>
      </c>
      <c r="D18" s="12">
        <f>+'Skattegrunnlag 2022'!F18</f>
        <v>0</v>
      </c>
      <c r="E18" s="12">
        <f>+$E$3*'Skattegrunnlag 2022'!M18*'Skattegrunnlag 2022'!I18/1000</f>
        <v>26890.522499999995</v>
      </c>
      <c r="F18" s="13">
        <f t="shared" si="0"/>
        <v>597367.75077775365</v>
      </c>
      <c r="G18" s="12">
        <f>+'Skattegrunnlag 2022'!I18</f>
        <v>19296</v>
      </c>
      <c r="H18" s="12">
        <f t="shared" si="1"/>
        <v>30958.113120737649</v>
      </c>
      <c r="I18" s="26">
        <f t="shared" si="2"/>
        <v>0.84975773625142514</v>
      </c>
    </row>
    <row r="19" spans="1:9" x14ac:dyDescent="0.3">
      <c r="A19" s="10">
        <v>1120</v>
      </c>
      <c r="B19" s="11" t="s">
        <v>21</v>
      </c>
      <c r="C19" s="12">
        <f>+$C$3*'Skattegrunnlag 2022'!K19*'Skattegrunnlag 2022'!I19/1000</f>
        <v>662798.30610187456</v>
      </c>
      <c r="D19" s="12">
        <f>+'Skattegrunnlag 2022'!F19</f>
        <v>0</v>
      </c>
      <c r="E19" s="12">
        <f>+$E$3*'Skattegrunnlag 2022'!M19*'Skattegrunnlag 2022'!I19/1000</f>
        <v>36613.057499999995</v>
      </c>
      <c r="F19" s="13">
        <f t="shared" si="0"/>
        <v>699411.36360187456</v>
      </c>
      <c r="G19" s="12">
        <f>+'Skattegrunnlag 2022'!I19</f>
        <v>20163</v>
      </c>
      <c r="H19" s="12">
        <f t="shared" si="1"/>
        <v>34687.862103946565</v>
      </c>
      <c r="I19" s="26">
        <f t="shared" si="2"/>
        <v>0.95213422930179181</v>
      </c>
    </row>
    <row r="20" spans="1:9" x14ac:dyDescent="0.3">
      <c r="A20" s="10">
        <v>1121</v>
      </c>
      <c r="B20" s="11" t="s">
        <v>22</v>
      </c>
      <c r="C20" s="12">
        <f>+$C$3*'Skattegrunnlag 2022'!K20*'Skattegrunnlag 2022'!I20/1000</f>
        <v>647037.940792204</v>
      </c>
      <c r="D20" s="12">
        <f>+'Skattegrunnlag 2022'!F20</f>
        <v>0</v>
      </c>
      <c r="E20" s="12">
        <f>+$E$3*'Skattegrunnlag 2022'!M20*'Skattegrunnlag 2022'!I20/1000</f>
        <v>32742.78975</v>
      </c>
      <c r="F20" s="13">
        <f t="shared" si="0"/>
        <v>679780.73054220399</v>
      </c>
      <c r="G20" s="12">
        <f>+'Skattegrunnlag 2022'!I20</f>
        <v>19353</v>
      </c>
      <c r="H20" s="12">
        <f t="shared" si="1"/>
        <v>35125.341318772495</v>
      </c>
      <c r="I20" s="26">
        <f t="shared" si="2"/>
        <v>0.96414243360667595</v>
      </c>
    </row>
    <row r="21" spans="1:9" x14ac:dyDescent="0.3">
      <c r="A21" s="10">
        <v>1122</v>
      </c>
      <c r="B21" s="11" t="s">
        <v>23</v>
      </c>
      <c r="C21" s="12">
        <f>+$C$3*'Skattegrunnlag 2022'!K21*'Skattegrunnlag 2022'!I21/1000</f>
        <v>371452.88824972004</v>
      </c>
      <c r="D21" s="12">
        <f>+'Skattegrunnlag 2022'!F21</f>
        <v>3377.0990000000002</v>
      </c>
      <c r="E21" s="12">
        <f>+$E$3*'Skattegrunnlag 2022'!M21*'Skattegrunnlag 2022'!I21/1000</f>
        <v>14435.402249999996</v>
      </c>
      <c r="F21" s="13">
        <f t="shared" si="0"/>
        <v>389265.38949972001</v>
      </c>
      <c r="G21" s="12">
        <f>+'Skattegrunnlag 2022'!I21</f>
        <v>12131</v>
      </c>
      <c r="H21" s="12">
        <f t="shared" si="1"/>
        <v>31810.09731264694</v>
      </c>
      <c r="I21" s="26">
        <f t="shared" si="2"/>
        <v>0.87314353355164476</v>
      </c>
    </row>
    <row r="22" spans="1:9" x14ac:dyDescent="0.3">
      <c r="A22" s="10">
        <v>1124</v>
      </c>
      <c r="B22" s="11" t="s">
        <v>24</v>
      </c>
      <c r="C22" s="12">
        <f>+$C$3*'Skattegrunnlag 2022'!K22*'Skattegrunnlag 2022'!I22/1000</f>
        <v>1154315.1404432966</v>
      </c>
      <c r="D22" s="12">
        <f>+'Skattegrunnlag 2022'!F22</f>
        <v>0</v>
      </c>
      <c r="E22" s="12">
        <f>+$E$3*'Skattegrunnlag 2022'!M22*'Skattegrunnlag 2022'!I22/1000</f>
        <v>82812.218999999983</v>
      </c>
      <c r="F22" s="13">
        <f t="shared" si="0"/>
        <v>1237127.3594432967</v>
      </c>
      <c r="G22" s="12">
        <f>+'Skattegrunnlag 2022'!I22</f>
        <v>27568</v>
      </c>
      <c r="H22" s="12">
        <f t="shared" si="1"/>
        <v>44875.484599655276</v>
      </c>
      <c r="I22" s="26">
        <f t="shared" si="2"/>
        <v>1.2317704912398144</v>
      </c>
    </row>
    <row r="23" spans="1:9" x14ac:dyDescent="0.3">
      <c r="A23" s="10">
        <v>1127</v>
      </c>
      <c r="B23" s="11" t="s">
        <v>25</v>
      </c>
      <c r="C23" s="12">
        <f>+$C$3*'Skattegrunnlag 2022'!K23*'Skattegrunnlag 2022'!I23/1000</f>
        <v>420704.16510851169</v>
      </c>
      <c r="D23" s="12">
        <f>+'Skattegrunnlag 2022'!F23</f>
        <v>0</v>
      </c>
      <c r="E23" s="12">
        <f>+$E$3*'Skattegrunnlag 2022'!M23*'Skattegrunnlag 2022'!I23/1000</f>
        <v>26246.601749999998</v>
      </c>
      <c r="F23" s="13">
        <f t="shared" si="0"/>
        <v>446950.76685851166</v>
      </c>
      <c r="G23" s="12">
        <f>+'Skattegrunnlag 2022'!I23</f>
        <v>11454</v>
      </c>
      <c r="H23" s="12">
        <f t="shared" si="1"/>
        <v>39021.369552864649</v>
      </c>
      <c r="I23" s="26">
        <f t="shared" si="2"/>
        <v>1.0710830639888322</v>
      </c>
    </row>
    <row r="24" spans="1:9" x14ac:dyDescent="0.3">
      <c r="A24" s="10">
        <v>1130</v>
      </c>
      <c r="B24" s="11" t="s">
        <v>26</v>
      </c>
      <c r="C24" s="12">
        <f>+$C$3*'Skattegrunnlag 2022'!K24*'Skattegrunnlag 2022'!I24/1000</f>
        <v>412536.24390933872</v>
      </c>
      <c r="D24" s="12">
        <f>+'Skattegrunnlag 2022'!F24</f>
        <v>975.678</v>
      </c>
      <c r="E24" s="12">
        <f>+$E$3*'Skattegrunnlag 2022'!M24*'Skattegrunnlag 2022'!I24/1000</f>
        <v>17846.683499999999</v>
      </c>
      <c r="F24" s="13">
        <f t="shared" si="0"/>
        <v>431358.60540933872</v>
      </c>
      <c r="G24" s="12">
        <f>+'Skattegrunnlag 2022'!I24</f>
        <v>13268</v>
      </c>
      <c r="H24" s="12">
        <f t="shared" si="1"/>
        <v>32437.664109838614</v>
      </c>
      <c r="I24" s="26">
        <f t="shared" si="2"/>
        <v>0.89036938122680331</v>
      </c>
    </row>
    <row r="25" spans="1:9" x14ac:dyDescent="0.3">
      <c r="A25" s="10">
        <v>1133</v>
      </c>
      <c r="B25" s="11" t="s">
        <v>27</v>
      </c>
      <c r="C25" s="12">
        <f>+$C$3*'Skattegrunnlag 2022'!K25*'Skattegrunnlag 2022'!I25/1000</f>
        <v>84822.868122072978</v>
      </c>
      <c r="D25" s="12">
        <f>+'Skattegrunnlag 2022'!F25</f>
        <v>23103.124</v>
      </c>
      <c r="E25" s="12">
        <f>+$E$3*'Skattegrunnlag 2022'!M25*'Skattegrunnlag 2022'!I25/1000</f>
        <v>5841.3944999999994</v>
      </c>
      <c r="F25" s="13">
        <f t="shared" si="0"/>
        <v>113767.38662207297</v>
      </c>
      <c r="G25" s="12">
        <f>+'Skattegrunnlag 2022'!I25</f>
        <v>2534</v>
      </c>
      <c r="H25" s="12">
        <f t="shared" si="1"/>
        <v>35779.109164196125</v>
      </c>
      <c r="I25" s="26">
        <f t="shared" si="2"/>
        <v>0.98208746411271863</v>
      </c>
    </row>
    <row r="26" spans="1:9" x14ac:dyDescent="0.3">
      <c r="A26" s="10">
        <v>1134</v>
      </c>
      <c r="B26" s="11" t="s">
        <v>28</v>
      </c>
      <c r="C26" s="12">
        <f>+$C$3*'Skattegrunnlag 2022'!K26*'Skattegrunnlag 2022'!I26/1000</f>
        <v>116161.99841642387</v>
      </c>
      <c r="D26" s="12">
        <f>+'Skattegrunnlag 2022'!F26</f>
        <v>52018.680999999997</v>
      </c>
      <c r="E26" s="12">
        <f>+$E$3*'Skattegrunnlag 2022'!M26*'Skattegrunnlag 2022'!I26/1000</f>
        <v>6585.2999999999993</v>
      </c>
      <c r="F26" s="13">
        <f t="shared" si="0"/>
        <v>174765.97941642386</v>
      </c>
      <c r="G26" s="12">
        <f>+'Skattegrunnlag 2022'!I26</f>
        <v>3784</v>
      </c>
      <c r="H26" s="12">
        <f t="shared" si="1"/>
        <v>32438.503809837177</v>
      </c>
      <c r="I26" s="26">
        <f t="shared" si="2"/>
        <v>0.89039242983984779</v>
      </c>
    </row>
    <row r="27" spans="1:9" x14ac:dyDescent="0.3">
      <c r="A27" s="10">
        <v>1135</v>
      </c>
      <c r="B27" s="11" t="s">
        <v>29</v>
      </c>
      <c r="C27" s="12">
        <f>+$C$3*'Skattegrunnlag 2022'!K27*'Skattegrunnlag 2022'!I27/1000</f>
        <v>141445.3142166046</v>
      </c>
      <c r="D27" s="12">
        <f>+'Skattegrunnlag 2022'!F27</f>
        <v>18673.523000000001</v>
      </c>
      <c r="E27" s="12">
        <f>+$E$3*'Skattegrunnlag 2022'!M27*'Skattegrunnlag 2022'!I27/1000</f>
        <v>5101.0087499999991</v>
      </c>
      <c r="F27" s="13">
        <f t="shared" si="0"/>
        <v>165219.84596660463</v>
      </c>
      <c r="G27" s="12">
        <f>+'Skattegrunnlag 2022'!I27</f>
        <v>4525</v>
      </c>
      <c r="H27" s="12">
        <f t="shared" si="1"/>
        <v>32385.927727426435</v>
      </c>
      <c r="I27" s="26">
        <f t="shared" si="2"/>
        <v>0.88894928850251631</v>
      </c>
    </row>
    <row r="28" spans="1:9" x14ac:dyDescent="0.3">
      <c r="A28" s="10">
        <v>1144</v>
      </c>
      <c r="B28" s="11" t="s">
        <v>30</v>
      </c>
      <c r="C28" s="12">
        <f>+$C$3*'Skattegrunnlag 2022'!K28*'Skattegrunnlag 2022'!I28/1000</f>
        <v>17294.021458789084</v>
      </c>
      <c r="D28" s="12">
        <f>+'Skattegrunnlag 2022'!F28</f>
        <v>0</v>
      </c>
      <c r="E28" s="12">
        <f>+$E$3*'Skattegrunnlag 2022'!M28*'Skattegrunnlag 2022'!I28/1000</f>
        <v>742.86824999999988</v>
      </c>
      <c r="F28" s="13">
        <f t="shared" si="0"/>
        <v>18036.889708789084</v>
      </c>
      <c r="G28" s="12">
        <f>+'Skattegrunnlag 2022'!I28</f>
        <v>523</v>
      </c>
      <c r="H28" s="12">
        <f t="shared" si="1"/>
        <v>34487.360819864407</v>
      </c>
      <c r="I28" s="26">
        <f t="shared" si="2"/>
        <v>0.94663074410511072</v>
      </c>
    </row>
    <row r="29" spans="1:9" x14ac:dyDescent="0.3">
      <c r="A29" s="10">
        <v>1145</v>
      </c>
      <c r="B29" s="11" t="s">
        <v>31</v>
      </c>
      <c r="C29" s="12">
        <f>+$C$3*'Skattegrunnlag 2022'!K29*'Skattegrunnlag 2022'!I29/1000</f>
        <v>29932.613749104545</v>
      </c>
      <c r="D29" s="12">
        <f>+'Skattegrunnlag 2022'!F29</f>
        <v>0</v>
      </c>
      <c r="E29" s="12">
        <f>+$E$3*'Skattegrunnlag 2022'!M29*'Skattegrunnlag 2022'!I29/1000</f>
        <v>979.33349999999984</v>
      </c>
      <c r="F29" s="13">
        <f t="shared" si="0"/>
        <v>30911.947249104545</v>
      </c>
      <c r="G29" s="12">
        <f>+'Skattegrunnlag 2022'!I29</f>
        <v>855</v>
      </c>
      <c r="H29" s="12">
        <f t="shared" si="1"/>
        <v>36154.324267958531</v>
      </c>
      <c r="I29" s="26">
        <f t="shared" si="2"/>
        <v>0.99238660398396961</v>
      </c>
    </row>
    <row r="30" spans="1:9" x14ac:dyDescent="0.3">
      <c r="A30" s="10">
        <v>1146</v>
      </c>
      <c r="B30" s="11" t="s">
        <v>32</v>
      </c>
      <c r="C30" s="12">
        <f>+$C$3*'Skattegrunnlag 2022'!K30*'Skattegrunnlag 2022'!I30/1000</f>
        <v>362396.90232969768</v>
      </c>
      <c r="D30" s="12">
        <f>+'Skattegrunnlag 2022'!F30</f>
        <v>0</v>
      </c>
      <c r="E30" s="12">
        <f>+$E$3*'Skattegrunnlag 2022'!M30*'Skattegrunnlag 2022'!I30/1000</f>
        <v>14096.144999999999</v>
      </c>
      <c r="F30" s="13">
        <f t="shared" si="0"/>
        <v>376493.0473296977</v>
      </c>
      <c r="G30" s="12">
        <f>+'Skattegrunnlag 2022'!I30</f>
        <v>11283</v>
      </c>
      <c r="H30" s="12">
        <f t="shared" si="1"/>
        <v>33368.168690037906</v>
      </c>
      <c r="I30" s="26">
        <f t="shared" si="2"/>
        <v>0.91591045546986083</v>
      </c>
    </row>
    <row r="31" spans="1:9" x14ac:dyDescent="0.3">
      <c r="A31" s="10">
        <v>1149</v>
      </c>
      <c r="B31" s="11" t="s">
        <v>33</v>
      </c>
      <c r="C31" s="12">
        <f>+$C$3*'Skattegrunnlag 2022'!K31*'Skattegrunnlag 2022'!I31/1000</f>
        <v>1325254.6837218271</v>
      </c>
      <c r="D31" s="12">
        <f>+'Skattegrunnlag 2022'!F31</f>
        <v>0</v>
      </c>
      <c r="E31" s="12">
        <f>+$E$3*'Skattegrunnlag 2022'!M31*'Skattegrunnlag 2022'!I31/1000</f>
        <v>54975.874499999991</v>
      </c>
      <c r="F31" s="13">
        <f t="shared" si="0"/>
        <v>1380230.558221827</v>
      </c>
      <c r="G31" s="12">
        <f>+'Skattegrunnlag 2022'!I31</f>
        <v>42541</v>
      </c>
      <c r="H31" s="12">
        <f t="shared" si="1"/>
        <v>32444.713528638891</v>
      </c>
      <c r="I31" s="26">
        <f t="shared" si="2"/>
        <v>0.89056287810234769</v>
      </c>
    </row>
    <row r="32" spans="1:9" x14ac:dyDescent="0.3">
      <c r="A32" s="10">
        <v>1151</v>
      </c>
      <c r="B32" s="11" t="s">
        <v>34</v>
      </c>
      <c r="C32" s="12">
        <f>+$C$3*'Skattegrunnlag 2022'!K32*'Skattegrunnlag 2022'!I32/1000</f>
        <v>6730.0415562897033</v>
      </c>
      <c r="D32" s="12">
        <f>+'Skattegrunnlag 2022'!F32</f>
        <v>0</v>
      </c>
      <c r="E32" s="12">
        <f>+$E$3*'Skattegrunnlag 2022'!M32*'Skattegrunnlag 2022'!I32/1000</f>
        <v>267.78749999999997</v>
      </c>
      <c r="F32" s="13">
        <f t="shared" si="0"/>
        <v>6997.8290562897037</v>
      </c>
      <c r="G32" s="12">
        <f>+'Skattegrunnlag 2022'!I32</f>
        <v>188</v>
      </c>
      <c r="H32" s="12">
        <f t="shared" si="1"/>
        <v>37222.494980264382</v>
      </c>
      <c r="I32" s="26">
        <f t="shared" si="2"/>
        <v>1.0217064247004031</v>
      </c>
    </row>
    <row r="33" spans="1:9" x14ac:dyDescent="0.3">
      <c r="A33" s="10">
        <v>1160</v>
      </c>
      <c r="B33" s="11" t="s">
        <v>35</v>
      </c>
      <c r="C33" s="12">
        <f>+$C$3*'Skattegrunnlag 2022'!K33*'Skattegrunnlag 2022'!I33/1000</f>
        <v>291278.70565953746</v>
      </c>
      <c r="D33" s="12">
        <f>+'Skattegrunnlag 2022'!F33</f>
        <v>0</v>
      </c>
      <c r="E33" s="12">
        <f>+$E$3*'Skattegrunnlag 2022'!M33*'Skattegrunnlag 2022'!I33/1000</f>
        <v>39145.615499999993</v>
      </c>
      <c r="F33" s="13">
        <f t="shared" si="0"/>
        <v>330424.32115953747</v>
      </c>
      <c r="G33" s="12">
        <f>+'Skattegrunnlag 2022'!I33</f>
        <v>8775</v>
      </c>
      <c r="H33" s="12">
        <f t="shared" si="1"/>
        <v>37655.19329453419</v>
      </c>
      <c r="I33" s="26">
        <f t="shared" si="2"/>
        <v>1.0335833998435495</v>
      </c>
    </row>
    <row r="34" spans="1:9" x14ac:dyDescent="0.3">
      <c r="A34" s="10">
        <v>1505</v>
      </c>
      <c r="B34" s="11" t="s">
        <v>36</v>
      </c>
      <c r="C34" s="12">
        <f>+$C$3*'Skattegrunnlag 2022'!K34*'Skattegrunnlag 2022'!I34/1000</f>
        <v>753669.12431183446</v>
      </c>
      <c r="D34" s="12">
        <f>+'Skattegrunnlag 2022'!F34</f>
        <v>0</v>
      </c>
      <c r="E34" s="12">
        <f>+$E$3*'Skattegrunnlag 2022'!M34*'Skattegrunnlag 2022'!I34/1000</f>
        <v>28409.232749999996</v>
      </c>
      <c r="F34" s="13">
        <f t="shared" si="0"/>
        <v>782078.35706183442</v>
      </c>
      <c r="G34" s="12">
        <f>+'Skattegrunnlag 2022'!I34</f>
        <v>24013</v>
      </c>
      <c r="H34" s="12">
        <f t="shared" si="1"/>
        <v>32568.956692701224</v>
      </c>
      <c r="I34" s="26">
        <f t="shared" si="2"/>
        <v>0.89397318251678559</v>
      </c>
    </row>
    <row r="35" spans="1:9" x14ac:dyDescent="0.3">
      <c r="A35" s="10">
        <v>1506</v>
      </c>
      <c r="B35" s="11" t="s">
        <v>37</v>
      </c>
      <c r="C35" s="12">
        <f>+$C$3*'Skattegrunnlag 2022'!K35*'Skattegrunnlag 2022'!I35/1000</f>
        <v>1058799.6615910258</v>
      </c>
      <c r="D35" s="12">
        <f>+'Skattegrunnlag 2022'!F35</f>
        <v>11897.028</v>
      </c>
      <c r="E35" s="12">
        <f>+$E$3*'Skattegrunnlag 2022'!M35*'Skattegrunnlag 2022'!I35/1000</f>
        <v>53916.299249999996</v>
      </c>
      <c r="F35" s="13">
        <f t="shared" si="0"/>
        <v>1124612.9888410256</v>
      </c>
      <c r="G35" s="12">
        <f>+'Skattegrunnlag 2022'!I35</f>
        <v>32002</v>
      </c>
      <c r="H35" s="12">
        <f t="shared" si="1"/>
        <v>34770.200638742128</v>
      </c>
      <c r="I35" s="26">
        <f t="shared" si="2"/>
        <v>0.9543943091284034</v>
      </c>
    </row>
    <row r="36" spans="1:9" x14ac:dyDescent="0.3">
      <c r="A36" s="10">
        <v>1507</v>
      </c>
      <c r="B36" s="11" t="s">
        <v>38</v>
      </c>
      <c r="C36" s="12">
        <f>+$C$3*'Skattegrunnlag 2022'!K36*'Skattegrunnlag 2022'!I36/1000</f>
        <v>2213673.6893127197</v>
      </c>
      <c r="D36" s="12">
        <f>+'Skattegrunnlag 2022'!F36</f>
        <v>0</v>
      </c>
      <c r="E36" s="12">
        <f>+$E$3*'Skattegrunnlag 2022'!M36*'Skattegrunnlag 2022'!I36/1000</f>
        <v>150003.85949999999</v>
      </c>
      <c r="F36" s="13">
        <f t="shared" si="0"/>
        <v>2363677.5488127195</v>
      </c>
      <c r="G36" s="12">
        <f>+'Skattegrunnlag 2022'!I36</f>
        <v>67114</v>
      </c>
      <c r="H36" s="12">
        <f t="shared" si="1"/>
        <v>35218.844783692213</v>
      </c>
      <c r="I36" s="26">
        <f t="shared" si="2"/>
        <v>0.96670897544893775</v>
      </c>
    </row>
    <row r="37" spans="1:9" x14ac:dyDescent="0.3">
      <c r="A37" s="10">
        <v>1511</v>
      </c>
      <c r="B37" s="11" t="s">
        <v>39</v>
      </c>
      <c r="C37" s="12">
        <f>+$C$3*'Skattegrunnlag 2022'!K37*'Skattegrunnlag 2022'!I37/1000</f>
        <v>96496.451574215505</v>
      </c>
      <c r="D37" s="12">
        <f>+'Skattegrunnlag 2022'!F37</f>
        <v>409.05700000000002</v>
      </c>
      <c r="E37" s="12">
        <f>+$E$3*'Skattegrunnlag 2022'!M37*'Skattegrunnlag 2022'!I37/1000</f>
        <v>3602.9362500000002</v>
      </c>
      <c r="F37" s="13">
        <f t="shared" si="0"/>
        <v>100508.4448242155</v>
      </c>
      <c r="G37" s="12">
        <f>+'Skattegrunnlag 2022'!I37</f>
        <v>3045</v>
      </c>
      <c r="H37" s="12">
        <f t="shared" si="1"/>
        <v>32873.362175440234</v>
      </c>
      <c r="I37" s="26">
        <f t="shared" si="2"/>
        <v>0.9023286954288936</v>
      </c>
    </row>
    <row r="38" spans="1:9" x14ac:dyDescent="0.3">
      <c r="A38" s="14">
        <v>1514</v>
      </c>
      <c r="B38" s="15" t="s">
        <v>40</v>
      </c>
      <c r="C38" s="12">
        <f>+$C$3*'Skattegrunnlag 2022'!K38*'Skattegrunnlag 2022'!I38/1000</f>
        <v>80152.081472885897</v>
      </c>
      <c r="D38" s="12">
        <f>+'Skattegrunnlag 2022'!F38</f>
        <v>0</v>
      </c>
      <c r="E38" s="12">
        <f>+$E$3*'Skattegrunnlag 2022'!M38*'Skattegrunnlag 2022'!I38/1000</f>
        <v>3474.8130000000001</v>
      </c>
      <c r="F38" s="13">
        <f t="shared" si="0"/>
        <v>83626.894472885891</v>
      </c>
      <c r="G38" s="12">
        <f>+'Skattegrunnlag 2022'!I38</f>
        <v>2422</v>
      </c>
      <c r="H38" s="12">
        <f t="shared" si="1"/>
        <v>34528.032400035467</v>
      </c>
      <c r="I38" s="26">
        <f t="shared" si="2"/>
        <v>0.94774712318677956</v>
      </c>
    </row>
    <row r="39" spans="1:9" x14ac:dyDescent="0.3">
      <c r="A39" s="10">
        <v>1515</v>
      </c>
      <c r="B39" s="11" t="s">
        <v>41</v>
      </c>
      <c r="C39" s="12">
        <f>+$C$3*'Skattegrunnlag 2022'!K39*'Skattegrunnlag 2022'!I39/1000</f>
        <v>281107.72977983905</v>
      </c>
      <c r="D39" s="12">
        <f>+'Skattegrunnlag 2022'!F39</f>
        <v>0</v>
      </c>
      <c r="E39" s="12">
        <f>+$E$3*'Skattegrunnlag 2022'!M39*'Skattegrunnlag 2022'!I39/1000</f>
        <v>29147.391749999992</v>
      </c>
      <c r="F39" s="13">
        <f t="shared" si="0"/>
        <v>310255.12152983906</v>
      </c>
      <c r="G39" s="12">
        <f>+'Skattegrunnlag 2022'!I39</f>
        <v>8765</v>
      </c>
      <c r="H39" s="12">
        <f t="shared" si="1"/>
        <v>35397.047521943983</v>
      </c>
      <c r="I39" s="26">
        <f t="shared" si="2"/>
        <v>0.97160039615213267</v>
      </c>
    </row>
    <row r="40" spans="1:9" x14ac:dyDescent="0.3">
      <c r="A40" s="10">
        <v>1516</v>
      </c>
      <c r="B40" s="11" t="s">
        <v>42</v>
      </c>
      <c r="C40" s="12">
        <f>+$C$3*'Skattegrunnlag 2022'!K40*'Skattegrunnlag 2022'!I40/1000</f>
        <v>280764.83285732963</v>
      </c>
      <c r="D40" s="12">
        <f>+'Skattegrunnlag 2022'!F40</f>
        <v>0</v>
      </c>
      <c r="E40" s="12">
        <f>+$E$3*'Skattegrunnlag 2022'!M40*'Skattegrunnlag 2022'!I40/1000</f>
        <v>20150.113499999996</v>
      </c>
      <c r="F40" s="13">
        <f t="shared" si="0"/>
        <v>300914.94635732961</v>
      </c>
      <c r="G40" s="12">
        <f>+'Skattegrunnlag 2022'!I40</f>
        <v>8557</v>
      </c>
      <c r="H40" s="12">
        <f t="shared" si="1"/>
        <v>35165.939740251211</v>
      </c>
      <c r="I40" s="26">
        <f t="shared" si="2"/>
        <v>0.96525680458260044</v>
      </c>
    </row>
    <row r="41" spans="1:9" x14ac:dyDescent="0.3">
      <c r="A41" s="10">
        <v>1517</v>
      </c>
      <c r="B41" s="11" t="s">
        <v>43</v>
      </c>
      <c r="C41" s="12">
        <f>+$C$3*'Skattegrunnlag 2022'!K41*'Skattegrunnlag 2022'!I41/1000</f>
        <v>149002.70095385279</v>
      </c>
      <c r="D41" s="12">
        <f>+'Skattegrunnlag 2022'!F41</f>
        <v>0</v>
      </c>
      <c r="E41" s="12">
        <f>+$E$3*'Skattegrunnlag 2022'!M41*'Skattegrunnlag 2022'!I41/1000</f>
        <v>6293.1809999999978</v>
      </c>
      <c r="F41" s="13">
        <f t="shared" si="0"/>
        <v>155295.8819538528</v>
      </c>
      <c r="G41" s="12">
        <f>+'Skattegrunnlag 2022'!I41</f>
        <v>5126</v>
      </c>
      <c r="H41" s="12">
        <f t="shared" si="1"/>
        <v>30295.724142382522</v>
      </c>
      <c r="I41" s="26">
        <f t="shared" si="2"/>
        <v>0.83157606747304269</v>
      </c>
    </row>
    <row r="42" spans="1:9" x14ac:dyDescent="0.3">
      <c r="A42" s="10">
        <v>1520</v>
      </c>
      <c r="B42" s="11" t="s">
        <v>44</v>
      </c>
      <c r="C42" s="12">
        <f>+$C$3*'Skattegrunnlag 2022'!K42*'Skattegrunnlag 2022'!I42/1000</f>
        <v>310863.65563651139</v>
      </c>
      <c r="D42" s="12">
        <f>+'Skattegrunnlag 2022'!F42</f>
        <v>0</v>
      </c>
      <c r="E42" s="12">
        <f>+$E$3*'Skattegrunnlag 2022'!M42*'Skattegrunnlag 2022'!I42/1000</f>
        <v>21590.010749999998</v>
      </c>
      <c r="F42" s="13">
        <f t="shared" si="0"/>
        <v>332453.66638651141</v>
      </c>
      <c r="G42" s="12">
        <f>+'Skattegrunnlag 2022'!I42</f>
        <v>10833</v>
      </c>
      <c r="H42" s="12">
        <f t="shared" si="1"/>
        <v>30688.975019524729</v>
      </c>
      <c r="I42" s="26">
        <f t="shared" si="2"/>
        <v>0.84237026458176134</v>
      </c>
    </row>
    <row r="43" spans="1:9" x14ac:dyDescent="0.3">
      <c r="A43" s="10">
        <v>1525</v>
      </c>
      <c r="B43" s="11" t="s">
        <v>45</v>
      </c>
      <c r="C43" s="12">
        <f>+$C$3*'Skattegrunnlag 2022'!K43*'Skattegrunnlag 2022'!I43/1000</f>
        <v>139268.57771233009</v>
      </c>
      <c r="D43" s="12">
        <f>+'Skattegrunnlag 2022'!F43</f>
        <v>85.965000000000003</v>
      </c>
      <c r="E43" s="12">
        <f>+$E$3*'Skattegrunnlag 2022'!M43*'Skattegrunnlag 2022'!I43/1000</f>
        <v>11131.436249999999</v>
      </c>
      <c r="F43" s="13">
        <f t="shared" si="0"/>
        <v>150485.97896233009</v>
      </c>
      <c r="G43" s="12">
        <f>+'Skattegrunnlag 2022'!I43</f>
        <v>4467</v>
      </c>
      <c r="H43" s="12">
        <f t="shared" si="1"/>
        <v>33669.132295126503</v>
      </c>
      <c r="I43" s="26">
        <f t="shared" si="2"/>
        <v>0.92417149356209649</v>
      </c>
    </row>
    <row r="44" spans="1:9" x14ac:dyDescent="0.3">
      <c r="A44" s="10">
        <v>1528</v>
      </c>
      <c r="B44" s="11" t="s">
        <v>46</v>
      </c>
      <c r="C44" s="12">
        <f>+$C$3*'Skattegrunnlag 2022'!K44*'Skattegrunnlag 2022'!I44/1000</f>
        <v>221327.77325468982</v>
      </c>
      <c r="D44" s="12">
        <f>+'Skattegrunnlag 2022'!F44</f>
        <v>0</v>
      </c>
      <c r="E44" s="12">
        <f>+$E$3*'Skattegrunnlag 2022'!M44*'Skattegrunnlag 2022'!I44/1000</f>
        <v>9424.8044999999984</v>
      </c>
      <c r="F44" s="13">
        <f t="shared" si="0"/>
        <v>230752.57775468982</v>
      </c>
      <c r="G44" s="12">
        <f>+'Skattegrunnlag 2022'!I44</f>
        <v>7558</v>
      </c>
      <c r="H44" s="12">
        <f t="shared" si="1"/>
        <v>30530.904704245808</v>
      </c>
      <c r="I44" s="26">
        <f t="shared" si="2"/>
        <v>0.83803145127114043</v>
      </c>
    </row>
    <row r="45" spans="1:9" x14ac:dyDescent="0.3">
      <c r="A45" s="10">
        <v>1531</v>
      </c>
      <c r="B45" s="11" t="s">
        <v>47</v>
      </c>
      <c r="C45" s="12">
        <f>+$C$3*'Skattegrunnlag 2022'!K45*'Skattegrunnlag 2022'!I45/1000</f>
        <v>282264.64350337756</v>
      </c>
      <c r="D45" s="12">
        <f>+'Skattegrunnlag 2022'!F45</f>
        <v>0</v>
      </c>
      <c r="E45" s="12">
        <f>+$E$3*'Skattegrunnlag 2022'!M45*'Skattegrunnlag 2022'!I45/1000</f>
        <v>8972.3084999999974</v>
      </c>
      <c r="F45" s="13">
        <f t="shared" si="0"/>
        <v>291236.95200337755</v>
      </c>
      <c r="G45" s="12">
        <f>+'Skattegrunnlag 2022'!I45</f>
        <v>9547</v>
      </c>
      <c r="H45" s="12">
        <f t="shared" si="1"/>
        <v>30505.598827210386</v>
      </c>
      <c r="I45" s="26">
        <f t="shared" si="2"/>
        <v>0.83733683966158878</v>
      </c>
    </row>
    <row r="46" spans="1:9" x14ac:dyDescent="0.3">
      <c r="A46" s="10">
        <v>1532</v>
      </c>
      <c r="B46" s="11" t="s">
        <v>48</v>
      </c>
      <c r="C46" s="12">
        <f>+$C$3*'Skattegrunnlag 2022'!K46*'Skattegrunnlag 2022'!I46/1000</f>
        <v>287862.54292484035</v>
      </c>
      <c r="D46" s="12">
        <f>+'Skattegrunnlag 2022'!F46</f>
        <v>0</v>
      </c>
      <c r="E46" s="12">
        <f>+$E$3*'Skattegrunnlag 2022'!M46*'Skattegrunnlag 2022'!I46/1000</f>
        <v>8640.1282499999979</v>
      </c>
      <c r="F46" s="13">
        <f t="shared" si="0"/>
        <v>296502.67117484036</v>
      </c>
      <c r="G46" s="12">
        <f>+'Skattegrunnlag 2022'!I46</f>
        <v>8597</v>
      </c>
      <c r="H46" s="12">
        <f t="shared" si="1"/>
        <v>34489.085864236404</v>
      </c>
      <c r="I46" s="26">
        <f t="shared" si="2"/>
        <v>0.94667809420667426</v>
      </c>
    </row>
    <row r="47" spans="1:9" x14ac:dyDescent="0.3">
      <c r="A47" s="10">
        <v>1535</v>
      </c>
      <c r="B47" s="11" t="s">
        <v>49</v>
      </c>
      <c r="C47" s="12">
        <f>+$C$3*'Skattegrunnlag 2022'!K47*'Skattegrunnlag 2022'!I47/1000</f>
        <v>221569.88302764896</v>
      </c>
      <c r="D47" s="12">
        <f>+'Skattegrunnlag 2022'!F47</f>
        <v>0</v>
      </c>
      <c r="E47" s="12">
        <f>+$E$3*'Skattegrunnlag 2022'!M47*'Skattegrunnlag 2022'!I47/1000</f>
        <v>11750.286749999997</v>
      </c>
      <c r="F47" s="13">
        <f t="shared" si="0"/>
        <v>233320.16977764896</v>
      </c>
      <c r="G47" s="12">
        <f>+'Skattegrunnlag 2022'!I47</f>
        <v>6936</v>
      </c>
      <c r="H47" s="12">
        <f t="shared" si="1"/>
        <v>33639.0094835134</v>
      </c>
      <c r="I47" s="26">
        <f t="shared" si="2"/>
        <v>0.92334466370634749</v>
      </c>
    </row>
    <row r="48" spans="1:9" x14ac:dyDescent="0.3">
      <c r="A48" s="10">
        <v>1539</v>
      </c>
      <c r="B48" s="11" t="s">
        <v>50</v>
      </c>
      <c r="C48" s="12">
        <f>+$C$3*'Skattegrunnlag 2022'!K48*'Skattegrunnlag 2022'!I48/1000</f>
        <v>209958.25977138919</v>
      </c>
      <c r="D48" s="12">
        <f>+'Skattegrunnlag 2022'!F48</f>
        <v>3466.1</v>
      </c>
      <c r="E48" s="12">
        <f>+$E$3*'Skattegrunnlag 2022'!M48*'Skattegrunnlag 2022'!I48/1000</f>
        <v>21134.343000000001</v>
      </c>
      <c r="F48" s="13">
        <f t="shared" si="0"/>
        <v>234558.70277138919</v>
      </c>
      <c r="G48" s="12">
        <f>+'Skattegrunnlag 2022'!I48</f>
        <v>7019</v>
      </c>
      <c r="H48" s="12">
        <f t="shared" si="1"/>
        <v>32923.864193102891</v>
      </c>
      <c r="I48" s="26">
        <f t="shared" si="2"/>
        <v>0.90371490653413056</v>
      </c>
    </row>
    <row r="49" spans="1:9" x14ac:dyDescent="0.3">
      <c r="A49" s="10">
        <v>1547</v>
      </c>
      <c r="B49" s="11" t="s">
        <v>51</v>
      </c>
      <c r="C49" s="12">
        <f>+$C$3*'Skattegrunnlag 2022'!K49*'Skattegrunnlag 2022'!I49/1000</f>
        <v>116951.28416286437</v>
      </c>
      <c r="D49" s="12">
        <f>+'Skattegrunnlag 2022'!F49</f>
        <v>0</v>
      </c>
      <c r="E49" s="12">
        <f>+$E$3*'Skattegrunnlag 2022'!M49*'Skattegrunnlag 2022'!I49/1000</f>
        <v>3968.8589999999995</v>
      </c>
      <c r="F49" s="13">
        <f t="shared" si="0"/>
        <v>120920.14316286436</v>
      </c>
      <c r="G49" s="12">
        <f>+'Skattegrunnlag 2022'!I49</f>
        <v>3518</v>
      </c>
      <c r="H49" s="12">
        <f t="shared" si="1"/>
        <v>34371.842854708455</v>
      </c>
      <c r="I49" s="26">
        <f t="shared" si="2"/>
        <v>0.94345993443126341</v>
      </c>
    </row>
    <row r="50" spans="1:9" x14ac:dyDescent="0.3">
      <c r="A50" s="10">
        <v>1554</v>
      </c>
      <c r="B50" s="11" t="s">
        <v>52</v>
      </c>
      <c r="C50" s="12">
        <f>+$C$3*'Skattegrunnlag 2022'!K50*'Skattegrunnlag 2022'!I50/1000</f>
        <v>187449.14320035162</v>
      </c>
      <c r="D50" s="12">
        <f>+'Skattegrunnlag 2022'!F50</f>
        <v>0</v>
      </c>
      <c r="E50" s="12">
        <f>+$E$3*'Skattegrunnlag 2022'!M50*'Skattegrunnlag 2022'!I50/1000</f>
        <v>9771.4162499999984</v>
      </c>
      <c r="F50" s="13">
        <f t="shared" si="0"/>
        <v>197220.55945035163</v>
      </c>
      <c r="G50" s="12">
        <f>+'Skattegrunnlag 2022'!I50</f>
        <v>5828</v>
      </c>
      <c r="H50" s="12">
        <f t="shared" si="1"/>
        <v>33840.178354555872</v>
      </c>
      <c r="I50" s="26">
        <f t="shared" si="2"/>
        <v>0.92886647324928107</v>
      </c>
    </row>
    <row r="51" spans="1:9" x14ac:dyDescent="0.3">
      <c r="A51" s="10">
        <v>1557</v>
      </c>
      <c r="B51" s="11" t="s">
        <v>53</v>
      </c>
      <c r="C51" s="12">
        <f>+$C$3*'Skattegrunnlag 2022'!K51*'Skattegrunnlag 2022'!I51/1000</f>
        <v>73387.440682917542</v>
      </c>
      <c r="D51" s="12">
        <f>+'Skattegrunnlag 2022'!F51</f>
        <v>0</v>
      </c>
      <c r="E51" s="12">
        <f>+$E$3*'Skattegrunnlag 2022'!M51*'Skattegrunnlag 2022'!I51/1000</f>
        <v>3706.2622500000002</v>
      </c>
      <c r="F51" s="13">
        <f t="shared" si="0"/>
        <v>77093.702932917542</v>
      </c>
      <c r="G51" s="12">
        <f>+'Skattegrunnlag 2022'!I51</f>
        <v>2669</v>
      </c>
      <c r="H51" s="12">
        <f t="shared" si="1"/>
        <v>28884.864343543475</v>
      </c>
      <c r="I51" s="26">
        <f t="shared" si="2"/>
        <v>0.79284990143850753</v>
      </c>
    </row>
    <row r="52" spans="1:9" x14ac:dyDescent="0.3">
      <c r="A52" s="10">
        <v>1560</v>
      </c>
      <c r="B52" s="11" t="s">
        <v>54</v>
      </c>
      <c r="C52" s="12">
        <f>+$C$3*'Skattegrunnlag 2022'!K52*'Skattegrunnlag 2022'!I52/1000</f>
        <v>85357.057640749932</v>
      </c>
      <c r="D52" s="12">
        <f>+'Skattegrunnlag 2022'!F52</f>
        <v>0</v>
      </c>
      <c r="E52" s="12">
        <f>+$E$3*'Skattegrunnlag 2022'!M52*'Skattegrunnlag 2022'!I52/1000</f>
        <v>2833.8037499999996</v>
      </c>
      <c r="F52" s="13">
        <f t="shared" si="0"/>
        <v>88190.861390749938</v>
      </c>
      <c r="G52" s="12">
        <f>+'Skattegrunnlag 2022'!I52</f>
        <v>2960</v>
      </c>
      <c r="H52" s="12">
        <f t="shared" si="1"/>
        <v>29794.20992930741</v>
      </c>
      <c r="I52" s="26">
        <f t="shared" si="2"/>
        <v>0.81781019031061486</v>
      </c>
    </row>
    <row r="53" spans="1:9" x14ac:dyDescent="0.3">
      <c r="A53" s="10">
        <v>1563</v>
      </c>
      <c r="B53" s="11" t="s">
        <v>55</v>
      </c>
      <c r="C53" s="12">
        <f>+$C$3*'Skattegrunnlag 2022'!K53*'Skattegrunnlag 2022'!I53/1000</f>
        <v>234877.28727726109</v>
      </c>
      <c r="D53" s="12">
        <f>+'Skattegrunnlag 2022'!F53</f>
        <v>14572.481</v>
      </c>
      <c r="E53" s="12">
        <f>+$E$3*'Skattegrunnlag 2022'!M53*'Skattegrunnlag 2022'!I53/1000</f>
        <v>7067.1847499999994</v>
      </c>
      <c r="F53" s="13">
        <f t="shared" si="0"/>
        <v>256516.95302726107</v>
      </c>
      <c r="G53" s="12">
        <f>+'Skattegrunnlag 2022'!I53</f>
        <v>6932</v>
      </c>
      <c r="H53" s="12">
        <f t="shared" si="1"/>
        <v>34902.549340343488</v>
      </c>
      <c r="I53" s="26">
        <f t="shared" si="2"/>
        <v>0.95802709942896114</v>
      </c>
    </row>
    <row r="54" spans="1:9" x14ac:dyDescent="0.3">
      <c r="A54" s="10">
        <v>1566</v>
      </c>
      <c r="B54" s="11" t="s">
        <v>56</v>
      </c>
      <c r="C54" s="12">
        <f>+$C$3*'Skattegrunnlag 2022'!K54*'Skattegrunnlag 2022'!I54/1000</f>
        <v>162709.97879849916</v>
      </c>
      <c r="D54" s="12">
        <f>+'Skattegrunnlag 2022'!F54</f>
        <v>7524.4620000000004</v>
      </c>
      <c r="E54" s="12">
        <f>+$E$3*'Skattegrunnlag 2022'!M54*'Skattegrunnlag 2022'!I54/1000</f>
        <v>10756.256249999999</v>
      </c>
      <c r="F54" s="13">
        <f t="shared" si="0"/>
        <v>180990.69704849916</v>
      </c>
      <c r="G54" s="12">
        <f>+'Skattegrunnlag 2022'!I54</f>
        <v>5849</v>
      </c>
      <c r="H54" s="12">
        <f t="shared" si="1"/>
        <v>29657.417515558074</v>
      </c>
      <c r="I54" s="26">
        <f t="shared" si="2"/>
        <v>0.81405542620756166</v>
      </c>
    </row>
    <row r="55" spans="1:9" x14ac:dyDescent="0.3">
      <c r="A55" s="10">
        <v>1573</v>
      </c>
      <c r="B55" s="11" t="s">
        <v>57</v>
      </c>
      <c r="C55" s="12">
        <f>+$C$3*'Skattegrunnlag 2022'!K55*'Skattegrunnlag 2022'!I55/1000</f>
        <v>69818.864939700958</v>
      </c>
      <c r="D55" s="12">
        <f>+'Skattegrunnlag 2022'!F55</f>
        <v>0</v>
      </c>
      <c r="E55" s="12">
        <f>+$E$3*'Skattegrunnlag 2022'!M55*'Skattegrunnlag 2022'!I55/1000</f>
        <v>2540.1599999999994</v>
      </c>
      <c r="F55" s="13">
        <f t="shared" si="0"/>
        <v>72359.024939700961</v>
      </c>
      <c r="G55" s="12">
        <f>+'Skattegrunnlag 2022'!I55</f>
        <v>2120</v>
      </c>
      <c r="H55" s="12">
        <f t="shared" si="1"/>
        <v>34131.615537594793</v>
      </c>
      <c r="I55" s="26">
        <f t="shared" si="2"/>
        <v>0.93686602412477527</v>
      </c>
    </row>
    <row r="56" spans="1:9" x14ac:dyDescent="0.3">
      <c r="A56" s="10">
        <v>1576</v>
      </c>
      <c r="B56" s="11" t="s">
        <v>58</v>
      </c>
      <c r="C56" s="12">
        <f>+$C$3*'Skattegrunnlag 2022'!K56*'Skattegrunnlag 2022'!I56/1000</f>
        <v>103913.21094591057</v>
      </c>
      <c r="D56" s="12">
        <f>+'Skattegrunnlag 2022'!F56</f>
        <v>0</v>
      </c>
      <c r="E56" s="12">
        <f>+$E$3*'Skattegrunnlag 2022'!M56*'Skattegrunnlag 2022'!I56/1000</f>
        <v>5163.7244999999994</v>
      </c>
      <c r="F56" s="13">
        <f t="shared" si="0"/>
        <v>109076.93544591057</v>
      </c>
      <c r="G56" s="12">
        <f>+'Skattegrunnlag 2022'!I56</f>
        <v>3384</v>
      </c>
      <c r="H56" s="12">
        <f t="shared" si="1"/>
        <v>32233.136952101235</v>
      </c>
      <c r="I56" s="26">
        <f t="shared" si="2"/>
        <v>0.88475539132105441</v>
      </c>
    </row>
    <row r="57" spans="1:9" x14ac:dyDescent="0.3">
      <c r="A57" s="10">
        <v>1577</v>
      </c>
      <c r="B57" s="11" t="s">
        <v>59</v>
      </c>
      <c r="C57" s="12">
        <f>+$C$3*'Skattegrunnlag 2022'!K57*'Skattegrunnlag 2022'!I57/1000</f>
        <v>292614.82795169187</v>
      </c>
      <c r="D57" s="12">
        <f>+'Skattegrunnlag 2022'!F57</f>
        <v>4100.8440000000001</v>
      </c>
      <c r="E57" s="12">
        <f>+$E$3*'Skattegrunnlag 2022'!M57*'Skattegrunnlag 2022'!I57/1000</f>
        <v>12027.5895</v>
      </c>
      <c r="F57" s="13">
        <f t="shared" si="0"/>
        <v>308743.26145169185</v>
      </c>
      <c r="G57" s="12">
        <f>+'Skattegrunnlag 2022'!I57</f>
        <v>10809</v>
      </c>
      <c r="H57" s="12">
        <f t="shared" si="1"/>
        <v>28184.144458478291</v>
      </c>
      <c r="I57" s="26">
        <f t="shared" si="2"/>
        <v>0.77361610185398166</v>
      </c>
    </row>
    <row r="58" spans="1:9" x14ac:dyDescent="0.3">
      <c r="A58" s="10">
        <v>1578</v>
      </c>
      <c r="B58" s="11" t="s">
        <v>60</v>
      </c>
      <c r="C58" s="12">
        <f>+$C$3*'Skattegrunnlag 2022'!K58*'Skattegrunnlag 2022'!I58/1000</f>
        <v>68957.121381442194</v>
      </c>
      <c r="D58" s="12">
        <f>+'Skattegrunnlag 2022'!F58</f>
        <v>9719.6769999999997</v>
      </c>
      <c r="E58" s="12">
        <f>+$E$3*'Skattegrunnlag 2022'!M58*'Skattegrunnlag 2022'!I58/1000</f>
        <v>3676.1287499999994</v>
      </c>
      <c r="F58" s="13">
        <f t="shared" si="0"/>
        <v>82352.927131442193</v>
      </c>
      <c r="G58" s="12">
        <f>+'Skattegrunnlag 2022'!I58</f>
        <v>2491</v>
      </c>
      <c r="H58" s="12">
        <f t="shared" si="1"/>
        <v>29158.269823943076</v>
      </c>
      <c r="I58" s="26">
        <f t="shared" si="2"/>
        <v>0.80035450681277598</v>
      </c>
    </row>
    <row r="59" spans="1:9" x14ac:dyDescent="0.3">
      <c r="A59" s="10">
        <v>1579</v>
      </c>
      <c r="B59" s="11" t="s">
        <v>61</v>
      </c>
      <c r="C59" s="12">
        <f>+$C$3*'Skattegrunnlag 2022'!K59*'Skattegrunnlag 2022'!I59/1000</f>
        <v>404863.55492863024</v>
      </c>
      <c r="D59" s="12">
        <f>+'Skattegrunnlag 2022'!F59</f>
        <v>0</v>
      </c>
      <c r="E59" s="12">
        <f>+$E$3*'Skattegrunnlag 2022'!M59*'Skattegrunnlag 2022'!I59/1000</f>
        <v>14572.639499999996</v>
      </c>
      <c r="F59" s="13">
        <f t="shared" si="0"/>
        <v>419436.19442863023</v>
      </c>
      <c r="G59" s="12">
        <f>+'Skattegrunnlag 2022'!I59</f>
        <v>13287</v>
      </c>
      <c r="H59" s="12">
        <f t="shared" si="1"/>
        <v>31567.411336541751</v>
      </c>
      <c r="I59" s="26">
        <f t="shared" si="2"/>
        <v>0.86648213642867311</v>
      </c>
    </row>
    <row r="60" spans="1:9" x14ac:dyDescent="0.3">
      <c r="A60" s="10">
        <v>1804</v>
      </c>
      <c r="B60" s="11" t="s">
        <v>62</v>
      </c>
      <c r="C60" s="12">
        <f>+$C$3*'Skattegrunnlag 2022'!K60*'Skattegrunnlag 2022'!I60/1000</f>
        <v>1787240.3075703972</v>
      </c>
      <c r="D60" s="12">
        <f>+'Skattegrunnlag 2022'!F60</f>
        <v>1438.7339999999999</v>
      </c>
      <c r="E60" s="12">
        <f>+$E$3*'Skattegrunnlag 2022'!M60*'Skattegrunnlag 2022'!I60/1000</f>
        <v>103769.82074999998</v>
      </c>
      <c r="F60" s="13">
        <f t="shared" si="0"/>
        <v>1892448.862320397</v>
      </c>
      <c r="G60" s="12">
        <f>+'Skattegrunnlag 2022'!I60</f>
        <v>52803</v>
      </c>
      <c r="H60" s="12">
        <f t="shared" si="1"/>
        <v>35812.55095961209</v>
      </c>
      <c r="I60" s="26">
        <f t="shared" si="2"/>
        <v>0.98300539552081267</v>
      </c>
    </row>
    <row r="61" spans="1:9" x14ac:dyDescent="0.3">
      <c r="A61" s="10">
        <v>1806</v>
      </c>
      <c r="B61" s="11" t="s">
        <v>63</v>
      </c>
      <c r="C61" s="12">
        <f>+$C$3*'Skattegrunnlag 2022'!K61*'Skattegrunnlag 2022'!I61/1000</f>
        <v>680349.96483211452</v>
      </c>
      <c r="D61" s="12">
        <f>+'Skattegrunnlag 2022'!F61</f>
        <v>21410.312000000002</v>
      </c>
      <c r="E61" s="12">
        <f>+$E$3*'Skattegrunnlag 2022'!M61*'Skattegrunnlag 2022'!I61/1000</f>
        <v>20567.345249999998</v>
      </c>
      <c r="F61" s="13">
        <f t="shared" si="0"/>
        <v>722327.62208211457</v>
      </c>
      <c r="G61" s="12">
        <f>+'Skattegrunnlag 2022'!I61</f>
        <v>21530</v>
      </c>
      <c r="H61" s="12">
        <f t="shared" si="1"/>
        <v>32555.379009852048</v>
      </c>
      <c r="I61" s="26">
        <f t="shared" si="2"/>
        <v>0.89360049374869255</v>
      </c>
    </row>
    <row r="62" spans="1:9" x14ac:dyDescent="0.3">
      <c r="A62" s="10">
        <v>1811</v>
      </c>
      <c r="B62" s="11" t="s">
        <v>64</v>
      </c>
      <c r="C62" s="12">
        <f>+$C$3*'Skattegrunnlag 2022'!K62*'Skattegrunnlag 2022'!I62/1000</f>
        <v>34949.875982338213</v>
      </c>
      <c r="D62" s="12">
        <f>+'Skattegrunnlag 2022'!F62</f>
        <v>6382.7830000000004</v>
      </c>
      <c r="E62" s="12">
        <f>+$E$3*'Skattegrunnlag 2022'!M62*'Skattegrunnlag 2022'!I62/1000</f>
        <v>3372.0007499999992</v>
      </c>
      <c r="F62" s="13">
        <f t="shared" si="0"/>
        <v>44704.659732338216</v>
      </c>
      <c r="G62" s="12">
        <f>+'Skattegrunnlag 2022'!I62</f>
        <v>1406</v>
      </c>
      <c r="H62" s="12">
        <f t="shared" si="1"/>
        <v>27255.957846613237</v>
      </c>
      <c r="I62" s="26">
        <f t="shared" si="2"/>
        <v>0.74813865266186708</v>
      </c>
    </row>
    <row r="63" spans="1:9" x14ac:dyDescent="0.3">
      <c r="A63" s="10">
        <v>1812</v>
      </c>
      <c r="B63" s="11" t="s">
        <v>65</v>
      </c>
      <c r="C63" s="12">
        <f>+$C$3*'Skattegrunnlag 2022'!K63*'Skattegrunnlag 2022'!I63/1000</f>
        <v>55860.828311791571</v>
      </c>
      <c r="D63" s="12">
        <f>+'Skattegrunnlag 2022'!F63</f>
        <v>0</v>
      </c>
      <c r="E63" s="12">
        <f>+$E$3*'Skattegrunnlag 2022'!M63*'Skattegrunnlag 2022'!I63/1000</f>
        <v>1730.7262499999997</v>
      </c>
      <c r="F63" s="13">
        <f t="shared" si="0"/>
        <v>57591.55456179157</v>
      </c>
      <c r="G63" s="12">
        <f>+'Skattegrunnlag 2022'!I63</f>
        <v>1981</v>
      </c>
      <c r="H63" s="12">
        <f t="shared" si="1"/>
        <v>29071.960909536381</v>
      </c>
      <c r="I63" s="26">
        <f t="shared" si="2"/>
        <v>0.79798544551247907</v>
      </c>
    </row>
    <row r="64" spans="1:9" x14ac:dyDescent="0.3">
      <c r="A64" s="10">
        <v>1813</v>
      </c>
      <c r="B64" s="11" t="s">
        <v>66</v>
      </c>
      <c r="C64" s="12">
        <f>+$C$3*'Skattegrunnlag 2022'!K64*'Skattegrunnlag 2022'!I64/1000</f>
        <v>230892.60850668271</v>
      </c>
      <c r="D64" s="12">
        <f>+'Skattegrunnlag 2022'!F64</f>
        <v>252.89</v>
      </c>
      <c r="E64" s="12">
        <f>+$E$3*'Skattegrunnlag 2022'!M64*'Skattegrunnlag 2022'!I64/1000</f>
        <v>18354.7245</v>
      </c>
      <c r="F64" s="13">
        <f t="shared" si="0"/>
        <v>249500.22300668273</v>
      </c>
      <c r="G64" s="12">
        <f>+'Skattegrunnlag 2022'!I64</f>
        <v>7777</v>
      </c>
      <c r="H64" s="12">
        <f t="shared" si="1"/>
        <v>32049.290601347915</v>
      </c>
      <c r="I64" s="26">
        <f t="shared" si="2"/>
        <v>0.879709061196704</v>
      </c>
    </row>
    <row r="65" spans="1:9" x14ac:dyDescent="0.3">
      <c r="A65" s="10">
        <v>1815</v>
      </c>
      <c r="B65" s="11" t="s">
        <v>67</v>
      </c>
      <c r="C65" s="12">
        <f>+$C$3*'Skattegrunnlag 2022'!K65*'Skattegrunnlag 2022'!I65/1000</f>
        <v>32812.672864919827</v>
      </c>
      <c r="D65" s="12">
        <f>+'Skattegrunnlag 2022'!F65</f>
        <v>0</v>
      </c>
      <c r="E65" s="12">
        <f>+$E$3*'Skattegrunnlag 2022'!M65*'Skattegrunnlag 2022'!I65/1000</f>
        <v>1291.248</v>
      </c>
      <c r="F65" s="13">
        <f t="shared" si="0"/>
        <v>34103.920864919826</v>
      </c>
      <c r="G65" s="12">
        <f>+'Skattegrunnlag 2022'!I65</f>
        <v>1175</v>
      </c>
      <c r="H65" s="12">
        <f t="shared" si="1"/>
        <v>29024.613502059427</v>
      </c>
      <c r="I65" s="26">
        <f t="shared" si="2"/>
        <v>0.79668582412928701</v>
      </c>
    </row>
    <row r="66" spans="1:9" x14ac:dyDescent="0.3">
      <c r="A66" s="10">
        <v>1816</v>
      </c>
      <c r="B66" s="11" t="s">
        <v>68</v>
      </c>
      <c r="C66" s="12">
        <f>+$C$3*'Skattegrunnlag 2022'!K66*'Skattegrunnlag 2022'!I66/1000</f>
        <v>14573.61472098334</v>
      </c>
      <c r="D66" s="12">
        <f>+'Skattegrunnlag 2022'!F66</f>
        <v>0</v>
      </c>
      <c r="E66" s="12">
        <f>+$E$3*'Skattegrunnlag 2022'!M66*'Skattegrunnlag 2022'!I66/1000</f>
        <v>466.52174999999988</v>
      </c>
      <c r="F66" s="13">
        <f t="shared" si="0"/>
        <v>15040.13647098334</v>
      </c>
      <c r="G66" s="12">
        <f>+'Skattegrunnlag 2022'!I66</f>
        <v>462</v>
      </c>
      <c r="H66" s="12">
        <f t="shared" si="1"/>
        <v>32554.407945851384</v>
      </c>
      <c r="I66" s="26">
        <f t="shared" si="2"/>
        <v>0.89357383937399792</v>
      </c>
    </row>
    <row r="67" spans="1:9" x14ac:dyDescent="0.3">
      <c r="A67" s="10">
        <v>1818</v>
      </c>
      <c r="B67" s="11" t="s">
        <v>41</v>
      </c>
      <c r="C67" s="12">
        <f>+$C$3*'Skattegrunnlag 2022'!K67*'Skattegrunnlag 2022'!I67/1000</f>
        <v>62483.616723512408</v>
      </c>
      <c r="D67" s="12">
        <f>+'Skattegrunnlag 2022'!F67</f>
        <v>0</v>
      </c>
      <c r="E67" s="12">
        <f>+$E$3*'Skattegrunnlag 2022'!M67*'Skattegrunnlag 2022'!I67/1000</f>
        <v>0</v>
      </c>
      <c r="F67" s="13">
        <f t="shared" si="0"/>
        <v>62483.616723512408</v>
      </c>
      <c r="G67" s="12">
        <f>+'Skattegrunnlag 2022'!I67</f>
        <v>1825</v>
      </c>
      <c r="H67" s="12">
        <f t="shared" si="1"/>
        <v>34237.598204664333</v>
      </c>
      <c r="I67" s="26">
        <f t="shared" si="2"/>
        <v>0.93977510294684907</v>
      </c>
    </row>
    <row r="68" spans="1:9" x14ac:dyDescent="0.3">
      <c r="A68" s="10">
        <v>1820</v>
      </c>
      <c r="B68" s="11" t="s">
        <v>69</v>
      </c>
      <c r="C68" s="12">
        <f>+$C$3*'Skattegrunnlag 2022'!K68*'Skattegrunnlag 2022'!I68/1000</f>
        <v>221571.9701023986</v>
      </c>
      <c r="D68" s="12">
        <f>+'Skattegrunnlag 2022'!F68</f>
        <v>0</v>
      </c>
      <c r="E68" s="12">
        <f>+$E$3*'Skattegrunnlag 2022'!M68*'Skattegrunnlag 2022'!I68/1000</f>
        <v>7817.1967499999992</v>
      </c>
      <c r="F68" s="13">
        <f t="shared" si="0"/>
        <v>229389.1668523986</v>
      </c>
      <c r="G68" s="12">
        <f>+'Skattegrunnlag 2022'!I68</f>
        <v>7333</v>
      </c>
      <c r="H68" s="12">
        <f t="shared" si="1"/>
        <v>31281.762832728571</v>
      </c>
      <c r="I68" s="26">
        <f t="shared" si="2"/>
        <v>0.85864147685690806</v>
      </c>
    </row>
    <row r="69" spans="1:9" x14ac:dyDescent="0.3">
      <c r="A69" s="10">
        <v>1822</v>
      </c>
      <c r="B69" s="11" t="s">
        <v>70</v>
      </c>
      <c r="C69" s="12">
        <f>+$C$3*'Skattegrunnlag 2022'!K69*'Skattegrunnlag 2022'!I69/1000</f>
        <v>59087.512502704471</v>
      </c>
      <c r="D69" s="12">
        <f>+'Skattegrunnlag 2022'!F69</f>
        <v>0</v>
      </c>
      <c r="E69" s="12">
        <f>+$E$3*'Skattegrunnlag 2022'!M69*'Skattegrunnlag 2022'!I69/1000</f>
        <v>2132.4307499999995</v>
      </c>
      <c r="F69" s="13">
        <f t="shared" si="0"/>
        <v>61219.94325270447</v>
      </c>
      <c r="G69" s="12">
        <f>+'Skattegrunnlag 2022'!I69</f>
        <v>2257</v>
      </c>
      <c r="H69" s="12">
        <f t="shared" si="1"/>
        <v>27124.476407932863</v>
      </c>
      <c r="I69" s="26">
        <f t="shared" si="2"/>
        <v>0.74452966753876293</v>
      </c>
    </row>
    <row r="70" spans="1:9" x14ac:dyDescent="0.3">
      <c r="A70" s="10">
        <v>1824</v>
      </c>
      <c r="B70" s="11" t="s">
        <v>71</v>
      </c>
      <c r="C70" s="12">
        <f>+$C$3*'Skattegrunnlag 2022'!K70*'Skattegrunnlag 2022'!I70/1000</f>
        <v>396229.87554877228</v>
      </c>
      <c r="D70" s="12">
        <f>+'Skattegrunnlag 2022'!F70</f>
        <v>3559.6219999999998</v>
      </c>
      <c r="E70" s="12">
        <f>+$E$3*'Skattegrunnlag 2022'!M70*'Skattegrunnlag 2022'!I70/1000</f>
        <v>16464.709500000001</v>
      </c>
      <c r="F70" s="13">
        <f t="shared" si="0"/>
        <v>416254.20704877225</v>
      </c>
      <c r="G70" s="12">
        <f>+'Skattegrunnlag 2022'!I70</f>
        <v>13233</v>
      </c>
      <c r="H70" s="12">
        <f t="shared" si="1"/>
        <v>31186.774355684447</v>
      </c>
      <c r="I70" s="26">
        <f t="shared" si="2"/>
        <v>0.85603417346899857</v>
      </c>
    </row>
    <row r="71" spans="1:9" x14ac:dyDescent="0.3">
      <c r="A71" s="10">
        <v>1825</v>
      </c>
      <c r="B71" s="11" t="s">
        <v>72</v>
      </c>
      <c r="C71" s="12">
        <f>+$C$3*'Skattegrunnlag 2022'!K71*'Skattegrunnlag 2022'!I71/1000</f>
        <v>38155.25705930277</v>
      </c>
      <c r="D71" s="12">
        <f>+'Skattegrunnlag 2022'!F71</f>
        <v>2587.42</v>
      </c>
      <c r="E71" s="12">
        <f>+$E$3*'Skattegrunnlag 2022'!M71*'Skattegrunnlag 2022'!I71/1000</f>
        <v>1666.5029999999997</v>
      </c>
      <c r="F71" s="13">
        <f t="shared" si="0"/>
        <v>42409.180059302766</v>
      </c>
      <c r="G71" s="12">
        <f>+'Skattegrunnlag 2022'!I71</f>
        <v>1461</v>
      </c>
      <c r="H71" s="12">
        <f t="shared" si="1"/>
        <v>27256.509280836941</v>
      </c>
      <c r="I71" s="26">
        <f t="shared" si="2"/>
        <v>0.74815378877484007</v>
      </c>
    </row>
    <row r="72" spans="1:9" x14ac:dyDescent="0.3">
      <c r="A72" s="10">
        <v>1826</v>
      </c>
      <c r="B72" s="11" t="s">
        <v>73</v>
      </c>
      <c r="C72" s="12">
        <f>+$C$3*'Skattegrunnlag 2022'!K72*'Skattegrunnlag 2022'!I72/1000</f>
        <v>31629.497456535439</v>
      </c>
      <c r="D72" s="12">
        <f>+'Skattegrunnlag 2022'!F72</f>
        <v>2833.402</v>
      </c>
      <c r="E72" s="12">
        <f>+$E$3*'Skattegrunnlag 2022'!M72*'Skattegrunnlag 2022'!I72/1000</f>
        <v>1113.9419999999998</v>
      </c>
      <c r="F72" s="13">
        <f t="shared" si="0"/>
        <v>35576.84145653544</v>
      </c>
      <c r="G72" s="12">
        <f>+'Skattegrunnlag 2022'!I72</f>
        <v>1273</v>
      </c>
      <c r="H72" s="12">
        <f t="shared" si="1"/>
        <v>25721.476399477953</v>
      </c>
      <c r="I72" s="26">
        <f t="shared" si="2"/>
        <v>0.70601924196806631</v>
      </c>
    </row>
    <row r="73" spans="1:9" x14ac:dyDescent="0.3">
      <c r="A73" s="10">
        <v>1827</v>
      </c>
      <c r="B73" s="11" t="s">
        <v>74</v>
      </c>
      <c r="C73" s="12">
        <f>+$C$3*'Skattegrunnlag 2022'!K73*'Skattegrunnlag 2022'!I73/1000</f>
        <v>39392.232607467624</v>
      </c>
      <c r="D73" s="12">
        <f>+'Skattegrunnlag 2022'!F73</f>
        <v>0</v>
      </c>
      <c r="E73" s="12">
        <f>+$E$3*'Skattegrunnlag 2022'!M73*'Skattegrunnlag 2022'!I73/1000</f>
        <v>6029.2462499999992</v>
      </c>
      <c r="F73" s="13">
        <f t="shared" si="0"/>
        <v>45421.47885746762</v>
      </c>
      <c r="G73" s="12">
        <f>+'Skattegrunnlag 2022'!I73</f>
        <v>1369</v>
      </c>
      <c r="H73" s="12">
        <f t="shared" si="1"/>
        <v>33178.58207265714</v>
      </c>
      <c r="I73" s="26">
        <f t="shared" si="2"/>
        <v>0.91070656290119101</v>
      </c>
    </row>
    <row r="74" spans="1:9" x14ac:dyDescent="0.3">
      <c r="A74" s="10">
        <v>1828</v>
      </c>
      <c r="B74" s="11" t="s">
        <v>75</v>
      </c>
      <c r="C74" s="12">
        <f>+$C$3*'Skattegrunnlag 2022'!K74*'Skattegrunnlag 2022'!I74/1000</f>
        <v>47492.344149760429</v>
      </c>
      <c r="D74" s="12">
        <f>+'Skattegrunnlag 2022'!F74</f>
        <v>0</v>
      </c>
      <c r="E74" s="12">
        <f>+$E$3*'Skattegrunnlag 2022'!M74*'Skattegrunnlag 2022'!I74/1000</f>
        <v>2499.00675</v>
      </c>
      <c r="F74" s="13">
        <f t="shared" ref="F74:F137" si="3">+C74+D74+E74</f>
        <v>49991.350899760429</v>
      </c>
      <c r="G74" s="12">
        <f>+'Skattegrunnlag 2022'!I74</f>
        <v>1698</v>
      </c>
      <c r="H74" s="12">
        <f t="shared" ref="H74:H137" si="4">+(C74+E74)*1000/G74</f>
        <v>29441.313839670456</v>
      </c>
      <c r="I74" s="26">
        <f t="shared" si="2"/>
        <v>0.80812367675947072</v>
      </c>
    </row>
    <row r="75" spans="1:9" x14ac:dyDescent="0.3">
      <c r="A75" s="10">
        <v>1832</v>
      </c>
      <c r="B75" s="11" t="s">
        <v>76</v>
      </c>
      <c r="C75" s="12">
        <f>+$C$3*'Skattegrunnlag 2022'!K75*'Skattegrunnlag 2022'!I75/1000</f>
        <v>118674.83079650463</v>
      </c>
      <c r="D75" s="12">
        <f>+'Skattegrunnlag 2022'!F75</f>
        <v>34015.542000000001</v>
      </c>
      <c r="E75" s="12">
        <f>+$E$3*'Skattegrunnlag 2022'!M75*'Skattegrunnlag 2022'!I75/1000</f>
        <v>2764.7085000000002</v>
      </c>
      <c r="F75" s="13">
        <f t="shared" si="3"/>
        <v>155455.08129650465</v>
      </c>
      <c r="G75" s="12">
        <f>+'Skattegrunnlag 2022'!I75</f>
        <v>4420</v>
      </c>
      <c r="H75" s="12">
        <f t="shared" si="4"/>
        <v>27475.008890611905</v>
      </c>
      <c r="I75" s="26">
        <f t="shared" ref="I75:I138" si="5">+H75/H$367</f>
        <v>0.75415130332135227</v>
      </c>
    </row>
    <row r="76" spans="1:9" x14ac:dyDescent="0.3">
      <c r="A76" s="10">
        <v>1833</v>
      </c>
      <c r="B76" s="11" t="s">
        <v>77</v>
      </c>
      <c r="C76" s="12">
        <f>+$C$3*'Skattegrunnlag 2022'!K76*'Skattegrunnlag 2022'!I76/1000</f>
        <v>806306.03670512629</v>
      </c>
      <c r="D76" s="12">
        <f>+'Skattegrunnlag 2022'!F76</f>
        <v>28749.478999999999</v>
      </c>
      <c r="E76" s="12">
        <f>+$E$3*'Skattegrunnlag 2022'!M76*'Skattegrunnlag 2022'!I76/1000</f>
        <v>25798.502249999998</v>
      </c>
      <c r="F76" s="13">
        <f t="shared" si="3"/>
        <v>860854.01795512636</v>
      </c>
      <c r="G76" s="12">
        <f>+'Skattegrunnlag 2022'!I76</f>
        <v>26092</v>
      </c>
      <c r="H76" s="12">
        <f t="shared" si="4"/>
        <v>31891.175032773506</v>
      </c>
      <c r="I76" s="26">
        <f t="shared" si="5"/>
        <v>0.87536900574520116</v>
      </c>
    </row>
    <row r="77" spans="1:9" x14ac:dyDescent="0.3">
      <c r="A77" s="10">
        <v>1834</v>
      </c>
      <c r="B77" s="11" t="s">
        <v>78</v>
      </c>
      <c r="C77" s="12">
        <f>+$C$3*'Skattegrunnlag 2022'!K77*'Skattegrunnlag 2022'!I77/1000</f>
        <v>59207.320316021738</v>
      </c>
      <c r="D77" s="12">
        <f>+'Skattegrunnlag 2022'!F77</f>
        <v>0</v>
      </c>
      <c r="E77" s="12">
        <f>+$E$3*'Skattegrunnlag 2022'!M77*'Skattegrunnlag 2022'!I77/1000</f>
        <v>12102.645749999998</v>
      </c>
      <c r="F77" s="13">
        <f t="shared" si="3"/>
        <v>71309.966066021734</v>
      </c>
      <c r="G77" s="12">
        <f>+'Skattegrunnlag 2022'!I77</f>
        <v>1869</v>
      </c>
      <c r="H77" s="12">
        <f t="shared" si="4"/>
        <v>38154.074941691673</v>
      </c>
      <c r="I77" s="26">
        <f t="shared" si="5"/>
        <v>1.0472770166829413</v>
      </c>
    </row>
    <row r="78" spans="1:9" x14ac:dyDescent="0.3">
      <c r="A78" s="10">
        <v>1835</v>
      </c>
      <c r="B78" s="11" t="s">
        <v>79</v>
      </c>
      <c r="C78" s="12">
        <f>+$C$3*'Skattegrunnlag 2022'!K78*'Skattegrunnlag 2022'!I78/1000</f>
        <v>13368.829081303396</v>
      </c>
      <c r="D78" s="12">
        <f>+'Skattegrunnlag 2022'!F78</f>
        <v>0</v>
      </c>
      <c r="E78" s="12">
        <f>+$E$3*'Skattegrunnlag 2022'!M78*'Skattegrunnlag 2022'!I78/1000</f>
        <v>853.49624999999992</v>
      </c>
      <c r="F78" s="13">
        <f t="shared" si="3"/>
        <v>14222.325331303397</v>
      </c>
      <c r="G78" s="12">
        <f>+'Skattegrunnlag 2022'!I78</f>
        <v>450</v>
      </c>
      <c r="H78" s="12">
        <f t="shared" si="4"/>
        <v>31605.167402896437</v>
      </c>
      <c r="I78" s="26">
        <f t="shared" si="5"/>
        <v>0.8675184886556383</v>
      </c>
    </row>
    <row r="79" spans="1:9" x14ac:dyDescent="0.3">
      <c r="A79" s="10">
        <v>1836</v>
      </c>
      <c r="B79" s="11" t="s">
        <v>80</v>
      </c>
      <c r="C79" s="12">
        <f>+$C$3*'Skattegrunnlag 2022'!K79*'Skattegrunnlag 2022'!I79/1000</f>
        <v>33461.973480468943</v>
      </c>
      <c r="D79" s="12">
        <f>+'Skattegrunnlag 2022'!F79</f>
        <v>998.51400000000001</v>
      </c>
      <c r="E79" s="12">
        <f>+$E$3*'Skattegrunnlag 2022'!M79*'Skattegrunnlag 2022'!I79/1000</f>
        <v>1397.0249999999999</v>
      </c>
      <c r="F79" s="13">
        <f t="shared" si="3"/>
        <v>35857.512480468948</v>
      </c>
      <c r="G79" s="12">
        <f>+'Skattegrunnlag 2022'!I79</f>
        <v>1153</v>
      </c>
      <c r="H79" s="12">
        <f t="shared" si="4"/>
        <v>30233.30310535034</v>
      </c>
      <c r="I79" s="26">
        <f t="shared" si="5"/>
        <v>0.82986269563684378</v>
      </c>
    </row>
    <row r="80" spans="1:9" x14ac:dyDescent="0.3">
      <c r="A80" s="10">
        <v>1837</v>
      </c>
      <c r="B80" s="11" t="s">
        <v>81</v>
      </c>
      <c r="C80" s="12">
        <f>+$C$3*'Skattegrunnlag 2022'!K80*'Skattegrunnlag 2022'!I80/1000</f>
        <v>197298.31837602486</v>
      </c>
      <c r="D80" s="12">
        <f>+'Skattegrunnlag 2022'!F80</f>
        <v>20084.349999999999</v>
      </c>
      <c r="E80" s="12">
        <f>+$E$3*'Skattegrunnlag 2022'!M80*'Skattegrunnlag 2022'!I80/1000</f>
        <v>6060.1574999999993</v>
      </c>
      <c r="F80" s="13">
        <f t="shared" si="3"/>
        <v>223442.82587602487</v>
      </c>
      <c r="G80" s="12">
        <f>+'Skattegrunnlag 2022'!I80</f>
        <v>6214</v>
      </c>
      <c r="H80" s="12">
        <f t="shared" si="4"/>
        <v>32725.857076927081</v>
      </c>
      <c r="I80" s="26">
        <f t="shared" si="5"/>
        <v>0.8982798828249331</v>
      </c>
    </row>
    <row r="81" spans="1:9" x14ac:dyDescent="0.3">
      <c r="A81" s="10">
        <v>1838</v>
      </c>
      <c r="B81" s="11" t="s">
        <v>82</v>
      </c>
      <c r="C81" s="12">
        <f>+$C$3*'Skattegrunnlag 2022'!K81*'Skattegrunnlag 2022'!I81/1000</f>
        <v>57562.569568123567</v>
      </c>
      <c r="D81" s="12">
        <f>+'Skattegrunnlag 2022'!F81</f>
        <v>3661.8780000000002</v>
      </c>
      <c r="E81" s="12">
        <f>+$E$3*'Skattegrunnlag 2022'!M81*'Skattegrunnlag 2022'!I81/1000</f>
        <v>2390.7059999999997</v>
      </c>
      <c r="F81" s="13">
        <f t="shared" si="3"/>
        <v>63615.153568123562</v>
      </c>
      <c r="G81" s="12">
        <f>+'Skattegrunnlag 2022'!I81</f>
        <v>1894</v>
      </c>
      <c r="H81" s="12">
        <f t="shared" si="4"/>
        <v>31654.316561839263</v>
      </c>
      <c r="I81" s="26">
        <f t="shared" si="5"/>
        <v>0.86886756564489254</v>
      </c>
    </row>
    <row r="82" spans="1:9" x14ac:dyDescent="0.3">
      <c r="A82" s="10">
        <v>1839</v>
      </c>
      <c r="B82" s="11" t="s">
        <v>83</v>
      </c>
      <c r="C82" s="12">
        <f>+$C$3*'Skattegrunnlag 2022'!K82*'Skattegrunnlag 2022'!I82/1000</f>
        <v>24289.134755235587</v>
      </c>
      <c r="D82" s="12">
        <f>+'Skattegrunnlag 2022'!F82</f>
        <v>7042.9369999999999</v>
      </c>
      <c r="E82" s="12">
        <f>+$E$3*'Skattegrunnlag 2022'!M82*'Skattegrunnlag 2022'!I82/1000</f>
        <v>891.1484999999999</v>
      </c>
      <c r="F82" s="13">
        <f t="shared" si="3"/>
        <v>32223.220255235585</v>
      </c>
      <c r="G82" s="12">
        <f>+'Skattegrunnlag 2022'!I82</f>
        <v>1012</v>
      </c>
      <c r="H82" s="12">
        <f t="shared" si="4"/>
        <v>24881.702821379036</v>
      </c>
      <c r="I82" s="26">
        <f t="shared" si="5"/>
        <v>0.6829686092661954</v>
      </c>
    </row>
    <row r="83" spans="1:9" x14ac:dyDescent="0.3">
      <c r="A83" s="10">
        <v>1840</v>
      </c>
      <c r="B83" s="11" t="s">
        <v>84</v>
      </c>
      <c r="C83" s="12">
        <f>+$C$3*'Skattegrunnlag 2022'!K83*'Skattegrunnlag 2022'!I83/1000</f>
        <v>133293.96167664244</v>
      </c>
      <c r="D83" s="12">
        <f>+'Skattegrunnlag 2022'!F83</f>
        <v>653.78499999999997</v>
      </c>
      <c r="E83" s="12">
        <f>+$E$3*'Skattegrunnlag 2022'!M83*'Skattegrunnlag 2022'!I83/1000</f>
        <v>5144.3099999999995</v>
      </c>
      <c r="F83" s="13">
        <f t="shared" si="3"/>
        <v>139092.05667664245</v>
      </c>
      <c r="G83" s="12">
        <f>+'Skattegrunnlag 2022'!I83</f>
        <v>4617</v>
      </c>
      <c r="H83" s="12">
        <f t="shared" si="4"/>
        <v>29984.46430076726</v>
      </c>
      <c r="I83" s="26">
        <f t="shared" si="5"/>
        <v>0.82303241181271802</v>
      </c>
    </row>
    <row r="84" spans="1:9" x14ac:dyDescent="0.3">
      <c r="A84" s="10">
        <v>1841</v>
      </c>
      <c r="B84" s="11" t="s">
        <v>85</v>
      </c>
      <c r="C84" s="12">
        <f>+$C$3*'Skattegrunnlag 2022'!K84*'Skattegrunnlag 2022'!I84/1000</f>
        <v>285911.60321442643</v>
      </c>
      <c r="D84" s="12">
        <f>+'Skattegrunnlag 2022'!F84</f>
        <v>12684.529</v>
      </c>
      <c r="E84" s="12">
        <f>+$E$3*'Skattegrunnlag 2022'!M84*'Skattegrunnlag 2022'!I84/1000</f>
        <v>9634.6049999999977</v>
      </c>
      <c r="F84" s="13">
        <f t="shared" si="3"/>
        <v>308230.73721442639</v>
      </c>
      <c r="G84" s="12">
        <f>+'Skattegrunnlag 2022'!I84</f>
        <v>9603</v>
      </c>
      <c r="H84" s="12">
        <f t="shared" si="4"/>
        <v>30776.445716383048</v>
      </c>
      <c r="I84" s="26">
        <f t="shared" si="5"/>
        <v>0.84477121521660059</v>
      </c>
    </row>
    <row r="85" spans="1:9" x14ac:dyDescent="0.3">
      <c r="A85" s="10">
        <v>1845</v>
      </c>
      <c r="B85" s="11" t="s">
        <v>86</v>
      </c>
      <c r="C85" s="12">
        <f>+$C$3*'Skattegrunnlag 2022'!K85*'Skattegrunnlag 2022'!I85/1000</f>
        <v>53734.741458181001</v>
      </c>
      <c r="D85" s="12">
        <f>+'Skattegrunnlag 2022'!F85</f>
        <v>15241.434999999999</v>
      </c>
      <c r="E85" s="12">
        <f>+$E$3*'Skattegrunnlag 2022'!M85*'Skattegrunnlag 2022'!I85/1000</f>
        <v>1420.9792499999999</v>
      </c>
      <c r="F85" s="13">
        <f t="shared" si="3"/>
        <v>70397.155708181002</v>
      </c>
      <c r="G85" s="12">
        <f>+'Skattegrunnlag 2022'!I85</f>
        <v>1869</v>
      </c>
      <c r="H85" s="12">
        <f t="shared" si="4"/>
        <v>29510.818998491704</v>
      </c>
      <c r="I85" s="26">
        <f t="shared" si="5"/>
        <v>0.81003149802065011</v>
      </c>
    </row>
    <row r="86" spans="1:9" x14ac:dyDescent="0.3">
      <c r="A86" s="10">
        <v>1848</v>
      </c>
      <c r="B86" s="11" t="s">
        <v>87</v>
      </c>
      <c r="C86" s="12">
        <f>+$C$3*'Skattegrunnlag 2022'!K86*'Skattegrunnlag 2022'!I86/1000</f>
        <v>80828.628153926387</v>
      </c>
      <c r="D86" s="12">
        <f>+'Skattegrunnlag 2022'!F86</f>
        <v>0</v>
      </c>
      <c r="E86" s="12">
        <f>+$E$3*'Skattegrunnlag 2022'!M86*'Skattegrunnlag 2022'!I86/1000</f>
        <v>4149.1514999999999</v>
      </c>
      <c r="F86" s="13">
        <f t="shared" si="3"/>
        <v>84977.77965392638</v>
      </c>
      <c r="G86" s="12">
        <f>+'Skattegrunnlag 2022'!I86</f>
        <v>2591</v>
      </c>
      <c r="H86" s="12">
        <f t="shared" si="4"/>
        <v>32797.290487814113</v>
      </c>
      <c r="I86" s="26">
        <f t="shared" si="5"/>
        <v>0.90024063196010629</v>
      </c>
    </row>
    <row r="87" spans="1:9" x14ac:dyDescent="0.3">
      <c r="A87" s="10">
        <v>1851</v>
      </c>
      <c r="B87" s="11" t="s">
        <v>88</v>
      </c>
      <c r="C87" s="12">
        <f>+$C$3*'Skattegrunnlag 2022'!K87*'Skattegrunnlag 2022'!I87/1000</f>
        <v>56341.943256398205</v>
      </c>
      <c r="D87" s="12">
        <f>+'Skattegrunnlag 2022'!F87</f>
        <v>0</v>
      </c>
      <c r="E87" s="12">
        <f>+$E$3*'Skattegrunnlag 2022'!M87*'Skattegrunnlag 2022'!I87/1000</f>
        <v>2743.8179999999988</v>
      </c>
      <c r="F87" s="13">
        <f t="shared" si="3"/>
        <v>59085.761256398204</v>
      </c>
      <c r="G87" s="12">
        <f>+'Skattegrunnlag 2022'!I87</f>
        <v>1976</v>
      </c>
      <c r="H87" s="12">
        <f t="shared" si="4"/>
        <v>29901.701040687349</v>
      </c>
      <c r="I87" s="26">
        <f t="shared" si="5"/>
        <v>0.8207606738596972</v>
      </c>
    </row>
    <row r="88" spans="1:9" x14ac:dyDescent="0.3">
      <c r="A88" s="10">
        <v>1853</v>
      </c>
      <c r="B88" s="11" t="s">
        <v>89</v>
      </c>
      <c r="C88" s="12">
        <f>+$C$3*'Skattegrunnlag 2022'!K88*'Skattegrunnlag 2022'!I88/1000</f>
        <v>47921.721350238236</v>
      </c>
      <c r="D88" s="12">
        <f>+'Skattegrunnlag 2022'!F88</f>
        <v>792.09900000000005</v>
      </c>
      <c r="E88" s="12">
        <f>+$E$3*'Skattegrunnlag 2022'!M88*'Skattegrunnlag 2022'!I88/1000</f>
        <v>1043.1405</v>
      </c>
      <c r="F88" s="13">
        <f t="shared" si="3"/>
        <v>49756.96085023824</v>
      </c>
      <c r="G88" s="12">
        <f>+'Skattegrunnlag 2022'!I88</f>
        <v>1334</v>
      </c>
      <c r="H88" s="12">
        <f t="shared" si="4"/>
        <v>36705.29374080828</v>
      </c>
      <c r="I88" s="26">
        <f t="shared" si="5"/>
        <v>1.0075099601835702</v>
      </c>
    </row>
    <row r="89" spans="1:9" x14ac:dyDescent="0.3">
      <c r="A89" s="10">
        <v>1856</v>
      </c>
      <c r="B89" s="11" t="s">
        <v>90</v>
      </c>
      <c r="C89" s="12">
        <f>+$C$3*'Skattegrunnlag 2022'!K89*'Skattegrunnlag 2022'!I89/1000</f>
        <v>15630.482252302969</v>
      </c>
      <c r="D89" s="12">
        <f>+'Skattegrunnlag 2022'!F89</f>
        <v>0</v>
      </c>
      <c r="E89" s="12">
        <f>+$E$3*'Skattegrunnlag 2022'!M89*'Skattegrunnlag 2022'!I89/1000</f>
        <v>1329.5182499999999</v>
      </c>
      <c r="F89" s="13">
        <f t="shared" si="3"/>
        <v>16960.00050230297</v>
      </c>
      <c r="G89" s="12">
        <f>+'Skattegrunnlag 2022'!I89</f>
        <v>469</v>
      </c>
      <c r="H89" s="12">
        <f t="shared" si="4"/>
        <v>36162.04797932403</v>
      </c>
      <c r="I89" s="26">
        <f t="shared" si="5"/>
        <v>0.9925986092654222</v>
      </c>
    </row>
    <row r="90" spans="1:9" x14ac:dyDescent="0.3">
      <c r="A90" s="10">
        <v>1857</v>
      </c>
      <c r="B90" s="11" t="s">
        <v>91</v>
      </c>
      <c r="C90" s="12">
        <f>+$C$3*'Skattegrunnlag 2022'!K90*'Skattegrunnlag 2022'!I90/1000</f>
        <v>22685.132163498532</v>
      </c>
      <c r="D90" s="12">
        <f>+'Skattegrunnlag 2022'!F90</f>
        <v>0</v>
      </c>
      <c r="E90" s="12">
        <f>+$E$3*'Skattegrunnlag 2022'!M90*'Skattegrunnlag 2022'!I90/1000</f>
        <v>2551.8915000000002</v>
      </c>
      <c r="F90" s="13">
        <f t="shared" si="3"/>
        <v>25237.023663498534</v>
      </c>
      <c r="G90" s="12">
        <f>+'Skattegrunnlag 2022'!I90</f>
        <v>678</v>
      </c>
      <c r="H90" s="12">
        <f t="shared" si="4"/>
        <v>37222.74876622203</v>
      </c>
      <c r="I90" s="26">
        <f t="shared" si="5"/>
        <v>1.0217133907767921</v>
      </c>
    </row>
    <row r="91" spans="1:9" x14ac:dyDescent="0.3">
      <c r="A91" s="10">
        <v>1859</v>
      </c>
      <c r="B91" s="11" t="s">
        <v>92</v>
      </c>
      <c r="C91" s="12">
        <f>+$C$3*'Skattegrunnlag 2022'!K91*'Skattegrunnlag 2022'!I91/1000</f>
        <v>40185.723349997148</v>
      </c>
      <c r="D91" s="12">
        <f>+'Skattegrunnlag 2022'!F91</f>
        <v>0</v>
      </c>
      <c r="E91" s="12">
        <f>+$E$3*'Skattegrunnlag 2022'!M91*'Skattegrunnlag 2022'!I91/1000</f>
        <v>2062.5127499999999</v>
      </c>
      <c r="F91" s="13">
        <f t="shared" si="3"/>
        <v>42248.23609999715</v>
      </c>
      <c r="G91" s="12">
        <f>+'Skattegrunnlag 2022'!I91</f>
        <v>1216</v>
      </c>
      <c r="H91" s="12">
        <f t="shared" si="4"/>
        <v>34743.615213813442</v>
      </c>
      <c r="I91" s="26">
        <f t="shared" si="5"/>
        <v>0.95366457568448915</v>
      </c>
    </row>
    <row r="92" spans="1:9" x14ac:dyDescent="0.3">
      <c r="A92" s="10">
        <v>1860</v>
      </c>
      <c r="B92" s="11" t="s">
        <v>93</v>
      </c>
      <c r="C92" s="12">
        <f>+$C$3*'Skattegrunnlag 2022'!K92*'Skattegrunnlag 2022'!I92/1000</f>
        <v>336800.2130594817</v>
      </c>
      <c r="D92" s="12">
        <f>+'Skattegrunnlag 2022'!F92</f>
        <v>0</v>
      </c>
      <c r="E92" s="12">
        <f>+$E$3*'Skattegrunnlag 2022'!M92*'Skattegrunnlag 2022'!I92/1000</f>
        <v>20248.681499999995</v>
      </c>
      <c r="F92" s="13">
        <f t="shared" si="3"/>
        <v>357048.89455948171</v>
      </c>
      <c r="G92" s="12">
        <f>+'Skattegrunnlag 2022'!I92</f>
        <v>11566</v>
      </c>
      <c r="H92" s="12">
        <f t="shared" si="4"/>
        <v>30870.559792450429</v>
      </c>
      <c r="I92" s="26">
        <f t="shared" si="5"/>
        <v>0.84735451749721791</v>
      </c>
    </row>
    <row r="93" spans="1:9" x14ac:dyDescent="0.3">
      <c r="A93" s="10">
        <v>1865</v>
      </c>
      <c r="B93" s="11" t="s">
        <v>94</v>
      </c>
      <c r="C93" s="12">
        <f>+$C$3*'Skattegrunnlag 2022'!K93*'Skattegrunnlag 2022'!I93/1000</f>
        <v>288918.49162658642</v>
      </c>
      <c r="D93" s="12">
        <f>+'Skattegrunnlag 2022'!F93</f>
        <v>0</v>
      </c>
      <c r="E93" s="12">
        <f>+$E$3*'Skattegrunnlag 2022'!M93*'Skattegrunnlag 2022'!I93/1000</f>
        <v>23932.146000000001</v>
      </c>
      <c r="F93" s="13">
        <f t="shared" si="3"/>
        <v>312850.63762658642</v>
      </c>
      <c r="G93" s="12">
        <f>+'Skattegrunnlag 2022'!I93</f>
        <v>9724</v>
      </c>
      <c r="H93" s="12">
        <f t="shared" si="4"/>
        <v>32173.039657197289</v>
      </c>
      <c r="I93" s="26">
        <f t="shared" si="5"/>
        <v>0.88310580301852304</v>
      </c>
    </row>
    <row r="94" spans="1:9" x14ac:dyDescent="0.3">
      <c r="A94" s="10">
        <v>1866</v>
      </c>
      <c r="B94" s="11" t="s">
        <v>95</v>
      </c>
      <c r="C94" s="12">
        <f>+$C$3*'Skattegrunnlag 2022'!K94*'Skattegrunnlag 2022'!I94/1000</f>
        <v>243330.13604160267</v>
      </c>
      <c r="D94" s="12">
        <f>+'Skattegrunnlag 2022'!F94</f>
        <v>0</v>
      </c>
      <c r="E94" s="12">
        <f>+$E$3*'Skattegrunnlag 2022'!M94*'Skattegrunnlag 2022'!I94/1000</f>
        <v>36545.699249999991</v>
      </c>
      <c r="F94" s="13">
        <f t="shared" si="3"/>
        <v>279875.83529160265</v>
      </c>
      <c r="G94" s="12">
        <f>+'Skattegrunnlag 2022'!I94</f>
        <v>8107</v>
      </c>
      <c r="H94" s="12">
        <f t="shared" si="4"/>
        <v>34522.737793462773</v>
      </c>
      <c r="I94" s="26">
        <f t="shared" si="5"/>
        <v>0.94760179349959839</v>
      </c>
    </row>
    <row r="95" spans="1:9" x14ac:dyDescent="0.3">
      <c r="A95" s="14">
        <v>1867</v>
      </c>
      <c r="B95" s="15" t="s">
        <v>96</v>
      </c>
      <c r="C95" s="12">
        <f>+$C$3*'Skattegrunnlag 2022'!K95*'Skattegrunnlag 2022'!I95/1000</f>
        <v>69147.244056875497</v>
      </c>
      <c r="D95" s="12">
        <f>+'Skattegrunnlag 2022'!F95</f>
        <v>0</v>
      </c>
      <c r="E95" s="12">
        <f>+$E$3*'Skattegrunnlag 2022'!M95*'Skattegrunnlag 2022'!I95/1000</f>
        <v>6710.7382500000003</v>
      </c>
      <c r="F95" s="13">
        <f t="shared" si="3"/>
        <v>75857.982306875492</v>
      </c>
      <c r="G95" s="12">
        <f>+'Skattegrunnlag 2022'!I95</f>
        <v>2565</v>
      </c>
      <c r="H95" s="12">
        <f t="shared" si="4"/>
        <v>29574.262107943665</v>
      </c>
      <c r="I95" s="26">
        <f t="shared" si="5"/>
        <v>0.81177292434267412</v>
      </c>
    </row>
    <row r="96" spans="1:9" x14ac:dyDescent="0.3">
      <c r="A96" s="10">
        <v>1868</v>
      </c>
      <c r="B96" s="11" t="s">
        <v>97</v>
      </c>
      <c r="C96" s="12">
        <f>+$C$3*'Skattegrunnlag 2022'!K96*'Skattegrunnlag 2022'!I96/1000</f>
        <v>142457.70632375087</v>
      </c>
      <c r="D96" s="12">
        <f>+'Skattegrunnlag 2022'!F96</f>
        <v>0</v>
      </c>
      <c r="E96" s="12">
        <f>+$E$3*'Skattegrunnlag 2022'!M96*'Skattegrunnlag 2022'!I96/1000</f>
        <v>7320.0974999999989</v>
      </c>
      <c r="F96" s="13">
        <f t="shared" si="3"/>
        <v>149777.80382375087</v>
      </c>
      <c r="G96" s="12">
        <f>+'Skattegrunnlag 2022'!I96</f>
        <v>4458</v>
      </c>
      <c r="H96" s="12">
        <f t="shared" si="4"/>
        <v>33597.533383524198</v>
      </c>
      <c r="I96" s="26">
        <f t="shared" si="5"/>
        <v>0.92220620165932587</v>
      </c>
    </row>
    <row r="97" spans="1:9" x14ac:dyDescent="0.3">
      <c r="A97" s="10">
        <v>1870</v>
      </c>
      <c r="B97" s="11" t="s">
        <v>98</v>
      </c>
      <c r="C97" s="12">
        <f>+$C$3*'Skattegrunnlag 2022'!K97*'Skattegrunnlag 2022'!I97/1000</f>
        <v>310325.38891728746</v>
      </c>
      <c r="D97" s="12">
        <f>+'Skattegrunnlag 2022'!F97</f>
        <v>0</v>
      </c>
      <c r="E97" s="12">
        <f>+$E$3*'Skattegrunnlag 2022'!M97*'Skattegrunnlag 2022'!I97/1000</f>
        <v>22633.959749999995</v>
      </c>
      <c r="F97" s="13">
        <f t="shared" si="3"/>
        <v>332959.34866728744</v>
      </c>
      <c r="G97" s="12">
        <f>+'Skattegrunnlag 2022'!I97</f>
        <v>10468</v>
      </c>
      <c r="H97" s="12">
        <f t="shared" si="4"/>
        <v>31807.350847085163</v>
      </c>
      <c r="I97" s="26">
        <f t="shared" si="5"/>
        <v>0.8730681468396263</v>
      </c>
    </row>
    <row r="98" spans="1:9" x14ac:dyDescent="0.3">
      <c r="A98" s="10">
        <v>1871</v>
      </c>
      <c r="B98" s="11" t="s">
        <v>99</v>
      </c>
      <c r="C98" s="12">
        <f>+$C$3*'Skattegrunnlag 2022'!K98*'Skattegrunnlag 2022'!I98/1000</f>
        <v>150018.7730207486</v>
      </c>
      <c r="D98" s="12">
        <f>+'Skattegrunnlag 2022'!F98</f>
        <v>0</v>
      </c>
      <c r="E98" s="12">
        <f>+$E$3*'Skattegrunnlag 2022'!M98*'Skattegrunnlag 2022'!I98/1000</f>
        <v>5992.6747500000001</v>
      </c>
      <c r="F98" s="13">
        <f t="shared" si="3"/>
        <v>156011.44777074861</v>
      </c>
      <c r="G98" s="12">
        <f>+'Skattegrunnlag 2022'!I98</f>
        <v>4572</v>
      </c>
      <c r="H98" s="12">
        <f t="shared" si="4"/>
        <v>34123.238795001882</v>
      </c>
      <c r="I98" s="26">
        <f t="shared" si="5"/>
        <v>0.93663609403197046</v>
      </c>
    </row>
    <row r="99" spans="1:9" x14ac:dyDescent="0.3">
      <c r="A99" s="10">
        <v>1874</v>
      </c>
      <c r="B99" s="11" t="s">
        <v>100</v>
      </c>
      <c r="C99" s="12">
        <f>+$C$3*'Skattegrunnlag 2022'!K99*'Skattegrunnlag 2022'!I99/1000</f>
        <v>35085.93635992935</v>
      </c>
      <c r="D99" s="12">
        <f>+'Skattegrunnlag 2022'!F99</f>
        <v>0</v>
      </c>
      <c r="E99" s="12">
        <f>+$E$3*'Skattegrunnlag 2022'!M99*'Skattegrunnlag 2022'!I99/1000</f>
        <v>2431.2427499999999</v>
      </c>
      <c r="F99" s="13">
        <f t="shared" si="3"/>
        <v>37517.179109929348</v>
      </c>
      <c r="G99" s="12">
        <f>+'Skattegrunnlag 2022'!I99</f>
        <v>982</v>
      </c>
      <c r="H99" s="12">
        <f t="shared" si="4"/>
        <v>38204.866710722345</v>
      </c>
      <c r="I99" s="26">
        <f t="shared" si="5"/>
        <v>1.0486711810657439</v>
      </c>
    </row>
    <row r="100" spans="1:9" x14ac:dyDescent="0.3">
      <c r="A100" s="10">
        <v>1875</v>
      </c>
      <c r="B100" s="11" t="s">
        <v>101</v>
      </c>
      <c r="C100" s="12">
        <f>+$C$3*'Skattegrunnlag 2022'!K100*'Skattegrunnlag 2022'!I100/1000</f>
        <v>79287.243846617523</v>
      </c>
      <c r="D100" s="12">
        <f>+'Skattegrunnlag 2022'!F100</f>
        <v>7399.6559999999999</v>
      </c>
      <c r="E100" s="12">
        <f>+$E$3*'Skattegrunnlag 2022'!M100*'Skattegrunnlag 2022'!I100/1000</f>
        <v>2566.7684999999997</v>
      </c>
      <c r="F100" s="13">
        <f t="shared" si="3"/>
        <v>89253.668346617531</v>
      </c>
      <c r="G100" s="12">
        <f>+'Skattegrunnlag 2022'!I100</f>
        <v>2708</v>
      </c>
      <c r="H100" s="12">
        <f t="shared" si="4"/>
        <v>30226.740157539709</v>
      </c>
      <c r="I100" s="26">
        <f t="shared" si="5"/>
        <v>0.82968255172261529</v>
      </c>
    </row>
    <row r="101" spans="1:9" x14ac:dyDescent="0.3">
      <c r="A101" s="10">
        <v>3101</v>
      </c>
      <c r="B101" s="11" t="s">
        <v>102</v>
      </c>
      <c r="C101" s="12">
        <f>+$C$3*'Skattegrunnlag 2022'!K101*'Skattegrunnlag 2022'!I101/1000</f>
        <v>875311.02751163009</v>
      </c>
      <c r="D101" s="12">
        <f>+'Skattegrunnlag 2022'!F101</f>
        <v>1025.7059999999999</v>
      </c>
      <c r="E101" s="12">
        <f>+$E$3*'Skattegrunnlag 2022'!M101*'Skattegrunnlag 2022'!I101/1000</f>
        <v>40588.271249999998</v>
      </c>
      <c r="F101" s="13">
        <f t="shared" si="3"/>
        <v>916925.00476163009</v>
      </c>
      <c r="G101" s="12">
        <f>+'Skattegrunnlag 2022'!I101</f>
        <v>31444</v>
      </c>
      <c r="H101" s="12">
        <f t="shared" si="4"/>
        <v>29127.951239079954</v>
      </c>
      <c r="I101" s="26">
        <f t="shared" si="5"/>
        <v>0.79952230324987938</v>
      </c>
    </row>
    <row r="102" spans="1:9" x14ac:dyDescent="0.3">
      <c r="A102" s="10">
        <v>3103</v>
      </c>
      <c r="B102" s="11" t="s">
        <v>103</v>
      </c>
      <c r="C102" s="12">
        <f>+$C$3*'Skattegrunnlag 2022'!K102*'Skattegrunnlag 2022'!I102/1000</f>
        <v>1563447.8063656923</v>
      </c>
      <c r="D102" s="12">
        <f>+'Skattegrunnlag 2022'!F102</f>
        <v>0</v>
      </c>
      <c r="E102" s="12">
        <f>+$E$3*'Skattegrunnlag 2022'!M102*'Skattegrunnlag 2022'!I102/1000</f>
        <v>111478.0545</v>
      </c>
      <c r="F102" s="13">
        <f t="shared" si="3"/>
        <v>1674925.8608656924</v>
      </c>
      <c r="G102" s="12">
        <f>+'Skattegrunnlag 2022'!I102</f>
        <v>50290</v>
      </c>
      <c r="H102" s="12">
        <f t="shared" si="4"/>
        <v>33305.346209299911</v>
      </c>
      <c r="I102" s="26">
        <f t="shared" si="5"/>
        <v>0.91418606455464513</v>
      </c>
    </row>
    <row r="103" spans="1:9" x14ac:dyDescent="0.3">
      <c r="A103" s="10">
        <v>3105</v>
      </c>
      <c r="B103" s="11" t="s">
        <v>104</v>
      </c>
      <c r="C103" s="12">
        <f>+$C$3*'Skattegrunnlag 2022'!K103*'Skattegrunnlag 2022'!I103/1000</f>
        <v>1634679.8040067046</v>
      </c>
      <c r="D103" s="12">
        <f>+'Skattegrunnlag 2022'!F103</f>
        <v>8706.2690000000002</v>
      </c>
      <c r="E103" s="12">
        <f>+$E$3*'Skattegrunnlag 2022'!M103*'Skattegrunnlag 2022'!I103/1000</f>
        <v>79040.251499999984</v>
      </c>
      <c r="F103" s="13">
        <f t="shared" si="3"/>
        <v>1722426.3245067047</v>
      </c>
      <c r="G103" s="12">
        <f>+'Skattegrunnlag 2022'!I103</f>
        <v>58182</v>
      </c>
      <c r="H103" s="12">
        <f t="shared" si="4"/>
        <v>29454.471408798334</v>
      </c>
      <c r="I103" s="26">
        <f t="shared" si="5"/>
        <v>0.80848483398223403</v>
      </c>
    </row>
    <row r="104" spans="1:9" x14ac:dyDescent="0.3">
      <c r="A104" s="10">
        <v>3107</v>
      </c>
      <c r="B104" s="11" t="s">
        <v>105</v>
      </c>
      <c r="C104" s="12">
        <f>+$C$3*'Skattegrunnlag 2022'!K104*'Skattegrunnlag 2022'!I104/1000</f>
        <v>2473744.8492302205</v>
      </c>
      <c r="D104" s="12">
        <f>+'Skattegrunnlag 2022'!F104</f>
        <v>0</v>
      </c>
      <c r="E104" s="12">
        <f>+$E$3*'Skattegrunnlag 2022'!M104*'Skattegrunnlag 2022'!I104/1000</f>
        <v>136581.80924999996</v>
      </c>
      <c r="F104" s="13">
        <f t="shared" si="3"/>
        <v>2610326.6584802205</v>
      </c>
      <c r="G104" s="12">
        <f>+'Skattegrunnlag 2022'!I104</f>
        <v>83892</v>
      </c>
      <c r="H104" s="12">
        <f t="shared" si="4"/>
        <v>31115.32277785987</v>
      </c>
      <c r="I104" s="26">
        <f t="shared" si="5"/>
        <v>0.85407292567631143</v>
      </c>
    </row>
    <row r="105" spans="1:9" x14ac:dyDescent="0.3">
      <c r="A105" s="10">
        <v>3110</v>
      </c>
      <c r="B105" s="11" t="s">
        <v>109</v>
      </c>
      <c r="C105" s="12">
        <f>+$C$3*'Skattegrunnlag 2022'!K105*'Skattegrunnlag 2022'!I105/1000</f>
        <v>159119.44046828491</v>
      </c>
      <c r="D105" s="12">
        <f>+'Skattegrunnlag 2022'!F105</f>
        <v>0</v>
      </c>
      <c r="E105" s="12">
        <f>+$E$3*'Skattegrunnlag 2022'!M105*'Skattegrunnlag 2022'!I105/1000</f>
        <v>19735.046999999999</v>
      </c>
      <c r="F105" s="13">
        <f t="shared" si="3"/>
        <v>178854.4874682849</v>
      </c>
      <c r="G105" s="12">
        <f>+'Skattegrunnlag 2022'!I105</f>
        <v>4741</v>
      </c>
      <c r="H105" s="12">
        <f t="shared" si="4"/>
        <v>37725.055361376275</v>
      </c>
      <c r="I105" s="26">
        <f t="shared" si="5"/>
        <v>1.0355010177402879</v>
      </c>
    </row>
    <row r="106" spans="1:9" x14ac:dyDescent="0.3">
      <c r="A106" s="10">
        <v>3112</v>
      </c>
      <c r="B106" s="11" t="s">
        <v>115</v>
      </c>
      <c r="C106" s="12">
        <f>+$C$3*'Skattegrunnlag 2022'!K106*'Skattegrunnlag 2022'!I106/1000</f>
        <v>243344.31286454209</v>
      </c>
      <c r="D106" s="12">
        <f>+'Skattegrunnlag 2022'!F106</f>
        <v>0</v>
      </c>
      <c r="E106" s="12">
        <f>+$E$3*'Skattegrunnlag 2022'!M106*'Skattegrunnlag 2022'!I106/1000</f>
        <v>12351.383999999996</v>
      </c>
      <c r="F106" s="13">
        <f t="shared" si="3"/>
        <v>255695.69686454209</v>
      </c>
      <c r="G106" s="12">
        <f>+'Skattegrunnlag 2022'!I106</f>
        <v>7633</v>
      </c>
      <c r="H106" s="12">
        <f t="shared" si="4"/>
        <v>33498.715690363169</v>
      </c>
      <c r="I106" s="26">
        <f t="shared" si="5"/>
        <v>0.91949379154199695</v>
      </c>
    </row>
    <row r="107" spans="1:9" x14ac:dyDescent="0.3">
      <c r="A107" s="10">
        <v>3114</v>
      </c>
      <c r="B107" s="11" t="s">
        <v>116</v>
      </c>
      <c r="C107" s="12">
        <f>+$C$3*'Skattegrunnlag 2022'!K107*'Skattegrunnlag 2022'!I107/1000</f>
        <v>173567.84676990111</v>
      </c>
      <c r="D107" s="12">
        <f>+'Skattegrunnlag 2022'!F107</f>
        <v>542.77300000000002</v>
      </c>
      <c r="E107" s="12">
        <f>+$E$3*'Skattegrunnlag 2022'!M107*'Skattegrunnlag 2022'!I107/1000</f>
        <v>8867.0249999999978</v>
      </c>
      <c r="F107" s="13">
        <f t="shared" si="3"/>
        <v>182977.64476990109</v>
      </c>
      <c r="G107" s="12">
        <f>+'Skattegrunnlag 2022'!I107</f>
        <v>5913</v>
      </c>
      <c r="H107" s="12">
        <f t="shared" si="4"/>
        <v>30853.183116844426</v>
      </c>
      <c r="I107" s="26">
        <f t="shared" si="5"/>
        <v>0.84687755158947853</v>
      </c>
    </row>
    <row r="108" spans="1:9" x14ac:dyDescent="0.3">
      <c r="A108" s="10">
        <v>3116</v>
      </c>
      <c r="B108" s="11" t="s">
        <v>113</v>
      </c>
      <c r="C108" s="12">
        <f>+$C$3*'Skattegrunnlag 2022'!K108*'Skattegrunnlag 2022'!I108/1000</f>
        <v>110135.69656406852</v>
      </c>
      <c r="D108" s="12">
        <f>+'Skattegrunnlag 2022'!F108</f>
        <v>2985.3339999999998</v>
      </c>
      <c r="E108" s="12">
        <f>+$E$3*'Skattegrunnlag 2022'!M108*'Skattegrunnlag 2022'!I108/1000</f>
        <v>4342.3987500000003</v>
      </c>
      <c r="F108" s="13">
        <f t="shared" si="3"/>
        <v>117463.42931406852</v>
      </c>
      <c r="G108" s="12">
        <f>+'Skattegrunnlag 2022'!I108</f>
        <v>3846</v>
      </c>
      <c r="H108" s="12">
        <f t="shared" si="4"/>
        <v>29765.495401473872</v>
      </c>
      <c r="I108" s="26">
        <f t="shared" si="5"/>
        <v>0.81702201591270518</v>
      </c>
    </row>
    <row r="109" spans="1:9" x14ac:dyDescent="0.3">
      <c r="A109" s="10">
        <v>3118</v>
      </c>
      <c r="B109" s="11" t="s">
        <v>112</v>
      </c>
      <c r="C109" s="12">
        <f>+$C$3*'Skattegrunnlag 2022'!K109*'Skattegrunnlag 2022'!I109/1000</f>
        <v>1338262.9516586999</v>
      </c>
      <c r="D109" s="12">
        <f>+'Skattegrunnlag 2022'!F109</f>
        <v>34699.874000000003</v>
      </c>
      <c r="E109" s="12">
        <f>+$E$3*'Skattegrunnlag 2022'!M109*'Skattegrunnlag 2022'!I109/1000</f>
        <v>65785.692749999987</v>
      </c>
      <c r="F109" s="13">
        <f t="shared" si="3"/>
        <v>1438748.5184086999</v>
      </c>
      <c r="G109" s="12">
        <f>+'Skattegrunnlag 2022'!I109</f>
        <v>45608</v>
      </c>
      <c r="H109" s="12">
        <f t="shared" si="4"/>
        <v>30785.139545884489</v>
      </c>
      <c r="I109" s="26">
        <f t="shared" si="5"/>
        <v>0.84500984891005881</v>
      </c>
    </row>
    <row r="110" spans="1:9" x14ac:dyDescent="0.3">
      <c r="A110" s="10">
        <v>3120</v>
      </c>
      <c r="B110" s="11" t="s">
        <v>114</v>
      </c>
      <c r="C110" s="12">
        <f>+$C$3*'Skattegrunnlag 2022'!K110*'Skattegrunnlag 2022'!I110/1000</f>
        <v>238707.97248017255</v>
      </c>
      <c r="D110" s="12">
        <f>+'Skattegrunnlag 2022'!F110</f>
        <v>0</v>
      </c>
      <c r="E110" s="12">
        <f>+$E$3*'Skattegrunnlag 2022'!M110*'Skattegrunnlag 2022'!I110/1000</f>
        <v>13106.585249999998</v>
      </c>
      <c r="F110" s="13">
        <f t="shared" si="3"/>
        <v>251814.55773017256</v>
      </c>
      <c r="G110" s="12">
        <f>+'Skattegrunnlag 2022'!I110</f>
        <v>8312</v>
      </c>
      <c r="H110" s="12">
        <f t="shared" si="4"/>
        <v>30295.302903052521</v>
      </c>
      <c r="I110" s="26">
        <f t="shared" si="5"/>
        <v>0.83156450503129808</v>
      </c>
    </row>
    <row r="111" spans="1:9" x14ac:dyDescent="0.3">
      <c r="A111" s="10">
        <v>3122</v>
      </c>
      <c r="B111" s="11" t="s">
        <v>111</v>
      </c>
      <c r="C111" s="12">
        <f>+$C$3*'Skattegrunnlag 2022'!K111*'Skattegrunnlag 2022'!I111/1000</f>
        <v>103228.794343969</v>
      </c>
      <c r="D111" s="12">
        <f>+'Skattegrunnlag 2022'!F111</f>
        <v>0</v>
      </c>
      <c r="E111" s="12">
        <f>+$E$3*'Skattegrunnlag 2022'!M111*'Skattegrunnlag 2022'!I111/1000</f>
        <v>6322.5509999999995</v>
      </c>
      <c r="F111" s="13">
        <f t="shared" si="3"/>
        <v>109551.34534396901</v>
      </c>
      <c r="G111" s="12">
        <f>+'Skattegrunnlag 2022'!I111</f>
        <v>3578</v>
      </c>
      <c r="H111" s="12">
        <f t="shared" si="4"/>
        <v>30618.039503624652</v>
      </c>
      <c r="I111" s="26">
        <f t="shared" si="5"/>
        <v>0.84042318198095844</v>
      </c>
    </row>
    <row r="112" spans="1:9" x14ac:dyDescent="0.3">
      <c r="A112" s="10">
        <v>3124</v>
      </c>
      <c r="B112" s="11" t="s">
        <v>110</v>
      </c>
      <c r="C112" s="12">
        <f>+$C$3*'Skattegrunnlag 2022'!K112*'Skattegrunnlag 2022'!I112/1000</f>
        <v>37310.782095519782</v>
      </c>
      <c r="D112" s="12">
        <f>+'Skattegrunnlag 2022'!F112</f>
        <v>0</v>
      </c>
      <c r="E112" s="12">
        <f>+$E$3*'Skattegrunnlag 2022'!M112*'Skattegrunnlag 2022'!I112/1000</f>
        <v>3239.9324999999999</v>
      </c>
      <c r="F112" s="13">
        <f t="shared" si="3"/>
        <v>40550.714595519785</v>
      </c>
      <c r="G112" s="12">
        <f>+'Skattegrunnlag 2022'!I112</f>
        <v>1315</v>
      </c>
      <c r="H112" s="12">
        <f t="shared" si="4"/>
        <v>30837.045319786906</v>
      </c>
      <c r="I112" s="26">
        <f t="shared" si="5"/>
        <v>0.84643459119837838</v>
      </c>
    </row>
    <row r="113" spans="1:9" x14ac:dyDescent="0.3">
      <c r="A113" s="10">
        <v>3201</v>
      </c>
      <c r="B113" s="11" t="s">
        <v>122</v>
      </c>
      <c r="C113" s="12">
        <f>+$C$3*'Skattegrunnlag 2022'!K113*'Skattegrunnlag 2022'!I113/1000</f>
        <v>6331529.0544849895</v>
      </c>
      <c r="D113" s="12">
        <f>+'Skattegrunnlag 2022'!F113</f>
        <v>0</v>
      </c>
      <c r="E113" s="12">
        <f>+$E$3*'Skattegrunnlag 2022'!M113*'Skattegrunnlag 2022'!I113/1000</f>
        <v>842354.47950000002</v>
      </c>
      <c r="F113" s="13">
        <f t="shared" si="3"/>
        <v>7173883.5339849899</v>
      </c>
      <c r="G113" s="12">
        <f>+'Skattegrunnlag 2022'!I113</f>
        <v>128982</v>
      </c>
      <c r="H113" s="12">
        <f t="shared" si="4"/>
        <v>55619.261090578453</v>
      </c>
      <c r="I113" s="26">
        <f t="shared" si="5"/>
        <v>1.5266724174041253</v>
      </c>
    </row>
    <row r="114" spans="1:9" x14ac:dyDescent="0.3">
      <c r="A114" s="10">
        <v>3203</v>
      </c>
      <c r="B114" s="11" t="s">
        <v>123</v>
      </c>
      <c r="C114" s="12">
        <f>+$C$3*'Skattegrunnlag 2022'!K114*'Skattegrunnlag 2022'!I114/1000</f>
        <v>3970564.0388200418</v>
      </c>
      <c r="D114" s="12">
        <f>+'Skattegrunnlag 2022'!F114</f>
        <v>0</v>
      </c>
      <c r="E114" s="12">
        <f>+$E$3*'Skattegrunnlag 2022'!M114*'Skattegrunnlag 2022'!I114/1000</f>
        <v>367911.59624999994</v>
      </c>
      <c r="F114" s="13">
        <f t="shared" si="3"/>
        <v>4338475.6350700418</v>
      </c>
      <c r="G114" s="12">
        <f>+'Skattegrunnlag 2022'!I114</f>
        <v>96088</v>
      </c>
      <c r="H114" s="12">
        <f t="shared" si="4"/>
        <v>45151.066054762734</v>
      </c>
      <c r="I114" s="26">
        <f t="shared" si="5"/>
        <v>1.2393348241347713</v>
      </c>
    </row>
    <row r="115" spans="1:9" x14ac:dyDescent="0.3">
      <c r="A115" s="10">
        <v>3205</v>
      </c>
      <c r="B115" s="11" t="s">
        <v>128</v>
      </c>
      <c r="C115" s="12">
        <f>+$C$3*'Skattegrunnlag 2022'!K115*'Skattegrunnlag 2022'!I115/1000</f>
        <v>3164477.768427588</v>
      </c>
      <c r="D115" s="12">
        <f>+'Skattegrunnlag 2022'!F115</f>
        <v>3026.9470000000001</v>
      </c>
      <c r="E115" s="12">
        <f>+$E$3*'Skattegrunnlag 2022'!M115*'Skattegrunnlag 2022'!I115/1000</f>
        <v>144778.39724999998</v>
      </c>
      <c r="F115" s="13">
        <f t="shared" si="3"/>
        <v>3312283.1126775881</v>
      </c>
      <c r="G115" s="12">
        <f>+'Skattegrunnlag 2022'!I115</f>
        <v>89095</v>
      </c>
      <c r="H115" s="12">
        <f t="shared" si="4"/>
        <v>37143.006517510388</v>
      </c>
      <c r="I115" s="26">
        <f t="shared" si="5"/>
        <v>1.019524575441551</v>
      </c>
    </row>
    <row r="116" spans="1:9" x14ac:dyDescent="0.3">
      <c r="A116" s="10">
        <v>3207</v>
      </c>
      <c r="B116" s="11" t="s">
        <v>118</v>
      </c>
      <c r="C116" s="12">
        <f>+$C$3*'Skattegrunnlag 2022'!K116*'Skattegrunnlag 2022'!I116/1000</f>
        <v>2346858.0991389598</v>
      </c>
      <c r="D116" s="12">
        <f>+'Skattegrunnlag 2022'!F116</f>
        <v>0</v>
      </c>
      <c r="E116" s="12">
        <f>+$E$3*'Skattegrunnlag 2022'!M116*'Skattegrunnlag 2022'!I116/1000</f>
        <v>136860.75224999999</v>
      </c>
      <c r="F116" s="13">
        <f t="shared" si="3"/>
        <v>2483718.8513889597</v>
      </c>
      <c r="G116" s="12">
        <f>+'Skattegrunnlag 2022'!I116</f>
        <v>61032</v>
      </c>
      <c r="H116" s="12">
        <f t="shared" si="4"/>
        <v>40695.3540993079</v>
      </c>
      <c r="I116" s="26">
        <f t="shared" si="5"/>
        <v>1.1170316433857019</v>
      </c>
    </row>
    <row r="117" spans="1:9" x14ac:dyDescent="0.3">
      <c r="A117" s="10">
        <v>3209</v>
      </c>
      <c r="B117" s="11" t="s">
        <v>131</v>
      </c>
      <c r="C117" s="12">
        <f>+$C$3*'Skattegrunnlag 2022'!K117*'Skattegrunnlag 2022'!I117/1000</f>
        <v>1360455.0792889628</v>
      </c>
      <c r="D117" s="12">
        <f>+'Skattegrunnlag 2022'!F117</f>
        <v>0</v>
      </c>
      <c r="E117" s="12">
        <f>+$E$3*'Skattegrunnlag 2022'!M117*'Skattegrunnlag 2022'!I117/1000</f>
        <v>61040.251499999984</v>
      </c>
      <c r="F117" s="13">
        <f t="shared" si="3"/>
        <v>1421495.3307889628</v>
      </c>
      <c r="G117" s="12">
        <f>+'Skattegrunnlag 2022'!I117</f>
        <v>41565</v>
      </c>
      <c r="H117" s="12">
        <f t="shared" si="4"/>
        <v>34199.334314662883</v>
      </c>
      <c r="I117" s="26">
        <f t="shared" si="5"/>
        <v>0.93872481165742205</v>
      </c>
    </row>
    <row r="118" spans="1:9" x14ac:dyDescent="0.3">
      <c r="A118" s="10">
        <v>3212</v>
      </c>
      <c r="B118" s="11" t="s">
        <v>121</v>
      </c>
      <c r="C118" s="12">
        <f>+$C$3*'Skattegrunnlag 2022'!K118*'Skattegrunnlag 2022'!I118/1000</f>
        <v>715359.51814811316</v>
      </c>
      <c r="D118" s="12">
        <f>+'Skattegrunnlag 2022'!F118</f>
        <v>0</v>
      </c>
      <c r="E118" s="12">
        <f>+$E$3*'Skattegrunnlag 2022'!M118*'Skattegrunnlag 2022'!I118/1000</f>
        <v>39967.338749999995</v>
      </c>
      <c r="F118" s="13">
        <f t="shared" si="3"/>
        <v>755326.85689811315</v>
      </c>
      <c r="G118" s="12">
        <f>+'Skattegrunnlag 2022'!I118</f>
        <v>19939</v>
      </c>
      <c r="H118" s="12">
        <f t="shared" si="4"/>
        <v>37881.882586795386</v>
      </c>
      <c r="I118" s="26">
        <f t="shared" si="5"/>
        <v>1.0398057099395506</v>
      </c>
    </row>
    <row r="119" spans="1:9" x14ac:dyDescent="0.3">
      <c r="A119" s="10">
        <v>3214</v>
      </c>
      <c r="B119" s="11" t="s">
        <v>120</v>
      </c>
      <c r="C119" s="12">
        <f>+$C$3*'Skattegrunnlag 2022'!K119*'Skattegrunnlag 2022'!I119/1000</f>
        <v>631694.41679523699</v>
      </c>
      <c r="D119" s="12">
        <f>+'Skattegrunnlag 2022'!F119</f>
        <v>0</v>
      </c>
      <c r="E119" s="12">
        <f>+$E$3*'Skattegrunnlag 2022'!M119*'Skattegrunnlag 2022'!I119/1000</f>
        <v>51671.287499999999</v>
      </c>
      <c r="F119" s="13">
        <f t="shared" si="3"/>
        <v>683365.70429523697</v>
      </c>
      <c r="G119" s="12">
        <f>+'Skattegrunnlag 2022'!I119</f>
        <v>16084</v>
      </c>
      <c r="H119" s="12">
        <f t="shared" si="4"/>
        <v>42487.298202887148</v>
      </c>
      <c r="I119" s="26">
        <f t="shared" si="5"/>
        <v>1.16621805080685</v>
      </c>
    </row>
    <row r="120" spans="1:9" x14ac:dyDescent="0.3">
      <c r="A120" s="10">
        <v>3216</v>
      </c>
      <c r="B120" s="11" t="s">
        <v>117</v>
      </c>
      <c r="C120" s="12">
        <f>+$C$3*'Skattegrunnlag 2022'!K120*'Skattegrunnlag 2022'!I120/1000</f>
        <v>636079.75392865937</v>
      </c>
      <c r="D120" s="12">
        <f>+'Skattegrunnlag 2022'!F120</f>
        <v>0</v>
      </c>
      <c r="E120" s="12">
        <f>+$E$3*'Skattegrunnlag 2022'!M120*'Skattegrunnlag 2022'!I120/1000</f>
        <v>29631.516749999999</v>
      </c>
      <c r="F120" s="13">
        <f t="shared" si="3"/>
        <v>665711.27067865932</v>
      </c>
      <c r="G120" s="12">
        <f>+'Skattegrunnlag 2022'!I120</f>
        <v>18699</v>
      </c>
      <c r="H120" s="12">
        <f t="shared" si="4"/>
        <v>35601.437011533199</v>
      </c>
      <c r="I120" s="26">
        <f t="shared" si="5"/>
        <v>0.97721060725607023</v>
      </c>
    </row>
    <row r="121" spans="1:9" x14ac:dyDescent="0.3">
      <c r="A121" s="10">
        <v>3218</v>
      </c>
      <c r="B121" s="11" t="s">
        <v>119</v>
      </c>
      <c r="C121" s="12">
        <f>+$C$3*'Skattegrunnlag 2022'!K121*'Skattegrunnlag 2022'!I121/1000</f>
        <v>693003.16166009358</v>
      </c>
      <c r="D121" s="12">
        <f>+'Skattegrunnlag 2022'!F121</f>
        <v>0</v>
      </c>
      <c r="E121" s="12">
        <f>+$E$3*'Skattegrunnlag 2022'!M121*'Skattegrunnlag 2022'!I121/1000</f>
        <v>32614.616999999995</v>
      </c>
      <c r="F121" s="13">
        <f t="shared" si="3"/>
        <v>725617.77866009355</v>
      </c>
      <c r="G121" s="12">
        <f>+'Skattegrunnlag 2022'!I121</f>
        <v>20780</v>
      </c>
      <c r="H121" s="12">
        <f t="shared" si="4"/>
        <v>34919.046133786986</v>
      </c>
      <c r="I121" s="26">
        <f t="shared" si="5"/>
        <v>0.95847991377837849</v>
      </c>
    </row>
    <row r="122" spans="1:9" x14ac:dyDescent="0.3">
      <c r="A122" s="10">
        <v>3220</v>
      </c>
      <c r="B122" s="11" t="s">
        <v>126</v>
      </c>
      <c r="C122" s="12">
        <f>+$C$3*'Skattegrunnlag 2022'!K122*'Skattegrunnlag 2022'!I122/1000</f>
        <v>347908.58891987539</v>
      </c>
      <c r="D122" s="12">
        <f>+'Skattegrunnlag 2022'!F122</f>
        <v>9.3940000000000001</v>
      </c>
      <c r="E122" s="12">
        <f>+$E$3*'Skattegrunnlag 2022'!M122*'Skattegrunnlag 2022'!I122/1000</f>
        <v>11062.572749999999</v>
      </c>
      <c r="F122" s="13">
        <f t="shared" si="3"/>
        <v>358980.55566987535</v>
      </c>
      <c r="G122" s="12">
        <f>+'Skattegrunnlag 2022'!I122</f>
        <v>11249</v>
      </c>
      <c r="H122" s="12">
        <f t="shared" si="4"/>
        <v>31911.384271479721</v>
      </c>
      <c r="I122" s="26">
        <f t="shared" si="5"/>
        <v>0.87592372162427889</v>
      </c>
    </row>
    <row r="123" spans="1:9" x14ac:dyDescent="0.3">
      <c r="A123" s="10">
        <v>3222</v>
      </c>
      <c r="B123" s="11" t="s">
        <v>127</v>
      </c>
      <c r="C123" s="12">
        <f>+$C$3*'Skattegrunnlag 2022'!K123*'Skattegrunnlag 2022'!I123/1000</f>
        <v>1596630.3098177793</v>
      </c>
      <c r="D123" s="12">
        <f>+'Skattegrunnlag 2022'!F123</f>
        <v>0</v>
      </c>
      <c r="E123" s="12">
        <f>+$E$3*'Skattegrunnlag 2022'!M123*'Skattegrunnlag 2022'!I123/1000</f>
        <v>92986.713000000003</v>
      </c>
      <c r="F123" s="13">
        <f t="shared" si="3"/>
        <v>1689617.0228177793</v>
      </c>
      <c r="G123" s="12">
        <f>+'Skattegrunnlag 2022'!I123</f>
        <v>44693</v>
      </c>
      <c r="H123" s="12">
        <f t="shared" si="4"/>
        <v>37804.958781414971</v>
      </c>
      <c r="I123" s="26">
        <f t="shared" si="5"/>
        <v>1.0376942570073588</v>
      </c>
    </row>
    <row r="124" spans="1:9" x14ac:dyDescent="0.3">
      <c r="A124" s="10">
        <v>3224</v>
      </c>
      <c r="B124" s="11" t="s">
        <v>125</v>
      </c>
      <c r="C124" s="12">
        <f>+$C$3*'Skattegrunnlag 2022'!K124*'Skattegrunnlag 2022'!I124/1000</f>
        <v>666762.52758773556</v>
      </c>
      <c r="D124" s="12">
        <f>+'Skattegrunnlag 2022'!F124</f>
        <v>12.419</v>
      </c>
      <c r="E124" s="12">
        <f>+$E$3*'Skattegrunnlag 2022'!M124*'Skattegrunnlag 2022'!I124/1000</f>
        <v>28727.018999999997</v>
      </c>
      <c r="F124" s="13">
        <f t="shared" si="3"/>
        <v>695501.96558773553</v>
      </c>
      <c r="G124" s="12">
        <f>+'Skattegrunnlag 2022'!I124</f>
        <v>19024</v>
      </c>
      <c r="H124" s="12">
        <f t="shared" si="4"/>
        <v>36558.533777740515</v>
      </c>
      <c r="I124" s="26">
        <f t="shared" si="5"/>
        <v>1.0034816005253948</v>
      </c>
    </row>
    <row r="125" spans="1:9" x14ac:dyDescent="0.3">
      <c r="A125" s="10">
        <v>3226</v>
      </c>
      <c r="B125" s="11" t="s">
        <v>124</v>
      </c>
      <c r="C125" s="12">
        <f>+$C$3*'Skattegrunnlag 2022'!K125*'Skattegrunnlag 2022'!I125/1000</f>
        <v>519584.35914190899</v>
      </c>
      <c r="D125" s="12">
        <f>+'Skattegrunnlag 2022'!F125</f>
        <v>0</v>
      </c>
      <c r="E125" s="12">
        <f>+$E$3*'Skattegrunnlag 2022'!M125*'Skattegrunnlag 2022'!I125/1000</f>
        <v>20808.553499999995</v>
      </c>
      <c r="F125" s="13">
        <f t="shared" si="3"/>
        <v>540392.91264190897</v>
      </c>
      <c r="G125" s="12">
        <f>+'Skattegrunnlag 2022'!I125</f>
        <v>17754</v>
      </c>
      <c r="H125" s="12">
        <f t="shared" si="4"/>
        <v>30437.811909536387</v>
      </c>
      <c r="I125" s="26">
        <f t="shared" si="5"/>
        <v>0.83547618176278637</v>
      </c>
    </row>
    <row r="126" spans="1:9" x14ac:dyDescent="0.3">
      <c r="A126" s="10">
        <v>3228</v>
      </c>
      <c r="B126" s="11" t="s">
        <v>132</v>
      </c>
      <c r="C126" s="12">
        <f>+$C$3*'Skattegrunnlag 2022'!K126*'Skattegrunnlag 2022'!I126/1000</f>
        <v>734421.37207669369</v>
      </c>
      <c r="D126" s="12">
        <f>+'Skattegrunnlag 2022'!F126</f>
        <v>7187.3670000000002</v>
      </c>
      <c r="E126" s="12">
        <f>+$E$3*'Skattegrunnlag 2022'!M126*'Skattegrunnlag 2022'!I126/1000</f>
        <v>24056.405999999995</v>
      </c>
      <c r="F126" s="13">
        <f t="shared" si="3"/>
        <v>765665.14507669362</v>
      </c>
      <c r="G126" s="12">
        <f>+'Skattegrunnlag 2022'!I126</f>
        <v>23898</v>
      </c>
      <c r="H126" s="12">
        <f t="shared" si="4"/>
        <v>31738.127796329973</v>
      </c>
      <c r="I126" s="26">
        <f t="shared" si="5"/>
        <v>0.87116806905785915</v>
      </c>
    </row>
    <row r="127" spans="1:9" x14ac:dyDescent="0.3">
      <c r="A127" s="10">
        <v>3230</v>
      </c>
      <c r="B127" s="11" t="s">
        <v>130</v>
      </c>
      <c r="C127" s="12">
        <f>+$C$3*'Skattegrunnlag 2022'!K127*'Skattegrunnlag 2022'!I127/1000</f>
        <v>266252.80148804066</v>
      </c>
      <c r="D127" s="12">
        <f>+'Skattegrunnlag 2022'!F127</f>
        <v>0</v>
      </c>
      <c r="E127" s="12">
        <f>+$E$3*'Skattegrunnlag 2022'!M127*'Skattegrunnlag 2022'!I127/1000</f>
        <v>13540.426499999998</v>
      </c>
      <c r="F127" s="13">
        <f t="shared" si="3"/>
        <v>279793.22798804066</v>
      </c>
      <c r="G127" s="12">
        <f>+'Skattegrunnlag 2022'!I127</f>
        <v>6989</v>
      </c>
      <c r="H127" s="12">
        <f t="shared" si="4"/>
        <v>40033.370723714506</v>
      </c>
      <c r="I127" s="26">
        <f t="shared" si="5"/>
        <v>1.0988611078467156</v>
      </c>
    </row>
    <row r="128" spans="1:9" x14ac:dyDescent="0.3">
      <c r="A128" s="10">
        <v>3232</v>
      </c>
      <c r="B128" s="11" t="s">
        <v>129</v>
      </c>
      <c r="C128" s="12">
        <f>+$C$3*'Skattegrunnlag 2022'!K128*'Skattegrunnlag 2022'!I128/1000</f>
        <v>916935.82856674423</v>
      </c>
      <c r="D128" s="12">
        <f>+'Skattegrunnlag 2022'!F128</f>
        <v>0</v>
      </c>
      <c r="E128" s="12">
        <f>+$E$3*'Skattegrunnlag 2022'!M128*'Skattegrunnlag 2022'!I128/1000</f>
        <v>43038.21</v>
      </c>
      <c r="F128" s="13">
        <f t="shared" si="3"/>
        <v>959974.03856674419</v>
      </c>
      <c r="G128" s="12">
        <f>+'Skattegrunnlag 2022'!I128</f>
        <v>24947</v>
      </c>
      <c r="H128" s="12">
        <f t="shared" si="4"/>
        <v>38480.540288080498</v>
      </c>
      <c r="I128" s="26">
        <f t="shared" si="5"/>
        <v>1.0562380425901072</v>
      </c>
    </row>
    <row r="129" spans="1:9" x14ac:dyDescent="0.3">
      <c r="A129" s="10">
        <v>3234</v>
      </c>
      <c r="B129" s="11" t="s">
        <v>152</v>
      </c>
      <c r="C129" s="12">
        <f>+$C$3*'Skattegrunnlag 2022'!K129*'Skattegrunnlag 2022'!I129/1000</f>
        <v>287607.18808587914</v>
      </c>
      <c r="D129" s="12">
        <f>+'Skattegrunnlag 2022'!F129</f>
        <v>0</v>
      </c>
      <c r="E129" s="12">
        <f>+$E$3*'Skattegrunnlag 2022'!M129*'Skattegrunnlag 2022'!I129/1000</f>
        <v>10515.21225</v>
      </c>
      <c r="F129" s="13">
        <f t="shared" si="3"/>
        <v>298122.40033587912</v>
      </c>
      <c r="G129" s="12">
        <f>+'Skattegrunnlag 2022'!I129</f>
        <v>9144</v>
      </c>
      <c r="H129" s="12">
        <f t="shared" si="4"/>
        <v>32603.062153967534</v>
      </c>
      <c r="I129" s="26">
        <f t="shared" si="5"/>
        <v>0.89490933064204259</v>
      </c>
    </row>
    <row r="130" spans="1:9" x14ac:dyDescent="0.3">
      <c r="A130" s="10">
        <v>3236</v>
      </c>
      <c r="B130" s="11" t="s">
        <v>151</v>
      </c>
      <c r="C130" s="12">
        <f>+$C$3*'Skattegrunnlag 2022'!K130*'Skattegrunnlag 2022'!I130/1000</f>
        <v>202146.4090607398</v>
      </c>
      <c r="D130" s="12">
        <f>+'Skattegrunnlag 2022'!F130</f>
        <v>155.19900000000001</v>
      </c>
      <c r="E130" s="12">
        <f>+$E$3*'Skattegrunnlag 2022'!M130*'Skattegrunnlag 2022'!I130/1000</f>
        <v>7840.6312499999995</v>
      </c>
      <c r="F130" s="13">
        <f t="shared" si="3"/>
        <v>210142.23931073979</v>
      </c>
      <c r="G130" s="12">
        <f>+'Skattegrunnlag 2022'!I130</f>
        <v>6908</v>
      </c>
      <c r="H130" s="12">
        <f t="shared" si="4"/>
        <v>30397.660728248382</v>
      </c>
      <c r="I130" s="26">
        <f t="shared" si="5"/>
        <v>0.83437408691656456</v>
      </c>
    </row>
    <row r="131" spans="1:9" x14ac:dyDescent="0.3">
      <c r="A131" s="10">
        <v>3238</v>
      </c>
      <c r="B131" s="11" t="s">
        <v>134</v>
      </c>
      <c r="C131" s="12">
        <f>+$C$3*'Skattegrunnlag 2022'!K131*'Skattegrunnlag 2022'!I131/1000</f>
        <v>475194.28424372087</v>
      </c>
      <c r="D131" s="12">
        <f>+'Skattegrunnlag 2022'!F131</f>
        <v>26.631</v>
      </c>
      <c r="E131" s="12">
        <f>+$E$3*'Skattegrunnlag 2022'!M131*'Skattegrunnlag 2022'!I131/1000</f>
        <v>15076.018499999998</v>
      </c>
      <c r="F131" s="13">
        <f t="shared" si="3"/>
        <v>490296.93374372087</v>
      </c>
      <c r="G131" s="12">
        <f>+'Skattegrunnlag 2022'!I131</f>
        <v>15074</v>
      </c>
      <c r="H131" s="12">
        <f t="shared" si="4"/>
        <v>32524.233962035352</v>
      </c>
      <c r="I131" s="26">
        <f t="shared" si="5"/>
        <v>0.89274560491147747</v>
      </c>
    </row>
    <row r="132" spans="1:9" x14ac:dyDescent="0.3">
      <c r="A132" s="10">
        <v>3240</v>
      </c>
      <c r="B132" s="11" t="s">
        <v>133</v>
      </c>
      <c r="C132" s="12">
        <f>+$C$3*'Skattegrunnlag 2022'!K132*'Skattegrunnlag 2022'!I132/1000</f>
        <v>795416.47716051154</v>
      </c>
      <c r="D132" s="12">
        <f>+'Skattegrunnlag 2022'!F132</f>
        <v>761.13400000000001</v>
      </c>
      <c r="E132" s="12">
        <f>+$E$3*'Skattegrunnlag 2022'!M132*'Skattegrunnlag 2022'!I132/1000</f>
        <v>29013.683999999997</v>
      </c>
      <c r="F132" s="13">
        <f t="shared" si="3"/>
        <v>825191.29516051151</v>
      </c>
      <c r="G132" s="12">
        <f>+'Skattegrunnlag 2022'!I132</f>
        <v>26716</v>
      </c>
      <c r="H132" s="12">
        <f t="shared" si="4"/>
        <v>30859.041816159286</v>
      </c>
      <c r="I132" s="26">
        <f t="shared" si="5"/>
        <v>0.84703836484859918</v>
      </c>
    </row>
    <row r="133" spans="1:9" x14ac:dyDescent="0.3">
      <c r="A133" s="10">
        <v>3242</v>
      </c>
      <c r="B133" s="11" t="s">
        <v>135</v>
      </c>
      <c r="C133" s="12">
        <f>+$C$3*'Skattegrunnlag 2022'!K133*'Skattegrunnlag 2022'!I133/1000</f>
        <v>77729.595877316227</v>
      </c>
      <c r="D133" s="12">
        <f>+'Skattegrunnlag 2022'!F133</f>
        <v>58.244999999999997</v>
      </c>
      <c r="E133" s="12">
        <f>+$E$3*'Skattegrunnlag 2022'!M133*'Skattegrunnlag 2022'!I133/1000</f>
        <v>3777.8624999999997</v>
      </c>
      <c r="F133" s="13">
        <f t="shared" si="3"/>
        <v>81565.703377316226</v>
      </c>
      <c r="G133" s="12">
        <f>+'Skattegrunnlag 2022'!I133</f>
        <v>2905</v>
      </c>
      <c r="H133" s="12">
        <f t="shared" si="4"/>
        <v>28057.644880315398</v>
      </c>
      <c r="I133" s="26">
        <f t="shared" si="5"/>
        <v>0.77014386196787388</v>
      </c>
    </row>
    <row r="134" spans="1:9" x14ac:dyDescent="0.3">
      <c r="A134" s="10">
        <v>3301</v>
      </c>
      <c r="B134" s="11" t="s">
        <v>106</v>
      </c>
      <c r="C134" s="12">
        <f>+$C$3*'Skattegrunnlag 2022'!K134*'Skattegrunnlag 2022'!I134/1000</f>
        <v>3250220.7526572566</v>
      </c>
      <c r="D134" s="12">
        <f>+'Skattegrunnlag 2022'!F134</f>
        <v>0</v>
      </c>
      <c r="E134" s="12">
        <f>+$E$3*'Skattegrunnlag 2022'!M134*'Skattegrunnlag 2022'!I134/1000</f>
        <v>190610.19524999996</v>
      </c>
      <c r="F134" s="13">
        <f t="shared" si="3"/>
        <v>3440830.9479072564</v>
      </c>
      <c r="G134" s="12">
        <f>+'Skattegrunnlag 2022'!I134</f>
        <v>102273</v>
      </c>
      <c r="H134" s="12">
        <f t="shared" si="4"/>
        <v>33643.59066329585</v>
      </c>
      <c r="I134" s="26">
        <f t="shared" si="5"/>
        <v>0.92347041080682857</v>
      </c>
    </row>
    <row r="135" spans="1:9" x14ac:dyDescent="0.3">
      <c r="A135" s="10">
        <v>3303</v>
      </c>
      <c r="B135" s="11" t="s">
        <v>107</v>
      </c>
      <c r="C135" s="12">
        <f>+$C$3*'Skattegrunnlag 2022'!K135*'Skattegrunnlag 2022'!I135/1000</f>
        <v>986628.53429292468</v>
      </c>
      <c r="D135" s="12">
        <f>+'Skattegrunnlag 2022'!F135</f>
        <v>6880.7969999999996</v>
      </c>
      <c r="E135" s="12">
        <f>+$E$3*'Skattegrunnlag 2022'!M135*'Skattegrunnlag 2022'!I135/1000</f>
        <v>53717.514750000002</v>
      </c>
      <c r="F135" s="13">
        <f t="shared" si="3"/>
        <v>1047226.8460429247</v>
      </c>
      <c r="G135" s="12">
        <f>+'Skattegrunnlag 2022'!I135</f>
        <v>27879</v>
      </c>
      <c r="H135" s="12">
        <f t="shared" si="4"/>
        <v>37316.47652508787</v>
      </c>
      <c r="I135" s="26">
        <f t="shared" si="5"/>
        <v>1.0242860891801844</v>
      </c>
    </row>
    <row r="136" spans="1:9" x14ac:dyDescent="0.3">
      <c r="A136" s="10">
        <v>3305</v>
      </c>
      <c r="B136" s="11" t="s">
        <v>108</v>
      </c>
      <c r="C136" s="12">
        <f>+$C$3*'Skattegrunnlag 2022'!K136*'Skattegrunnlag 2022'!I136/1000</f>
        <v>930943.39359166857</v>
      </c>
      <c r="D136" s="12">
        <f>+'Skattegrunnlag 2022'!F136</f>
        <v>5430.183</v>
      </c>
      <c r="E136" s="12">
        <f>+$E$3*'Skattegrunnlag 2022'!M136*'Skattegrunnlag 2022'!I136/1000</f>
        <v>52902.003749999989</v>
      </c>
      <c r="F136" s="13">
        <f t="shared" si="3"/>
        <v>989275.58034166857</v>
      </c>
      <c r="G136" s="12">
        <f>+'Skattegrunnlag 2022'!I136</f>
        <v>31011</v>
      </c>
      <c r="H136" s="12">
        <f t="shared" si="4"/>
        <v>31725.690798157706</v>
      </c>
      <c r="I136" s="26">
        <f t="shared" si="5"/>
        <v>0.87082669051933481</v>
      </c>
    </row>
    <row r="137" spans="1:9" x14ac:dyDescent="0.3">
      <c r="A137" s="10">
        <v>3310</v>
      </c>
      <c r="B137" s="11" t="s">
        <v>136</v>
      </c>
      <c r="C137" s="12">
        <f>+$C$3*'Skattegrunnlag 2022'!K137*'Skattegrunnlag 2022'!I137/1000</f>
        <v>248312.16998724814</v>
      </c>
      <c r="D137" s="12">
        <f>+'Skattegrunnlag 2022'!F137</f>
        <v>155.68299999999999</v>
      </c>
      <c r="E137" s="12">
        <f>+$E$3*'Skattegrunnlag 2022'!M137*'Skattegrunnlag 2022'!I137/1000</f>
        <v>20004.204749999997</v>
      </c>
      <c r="F137" s="13">
        <f t="shared" si="3"/>
        <v>268472.05773724813</v>
      </c>
      <c r="G137" s="12">
        <f>+'Skattegrunnlag 2022'!I137</f>
        <v>6859</v>
      </c>
      <c r="H137" s="12">
        <f t="shared" si="4"/>
        <v>39118.876620097406</v>
      </c>
      <c r="I137" s="26">
        <f t="shared" si="5"/>
        <v>1.0737594992223711</v>
      </c>
    </row>
    <row r="138" spans="1:9" x14ac:dyDescent="0.3">
      <c r="A138" s="10">
        <v>3312</v>
      </c>
      <c r="B138" s="11" t="s">
        <v>147</v>
      </c>
      <c r="C138" s="12">
        <f>+$C$3*'Skattegrunnlag 2022'!K138*'Skattegrunnlag 2022'!I138/1000</f>
        <v>1031485.2539965298</v>
      </c>
      <c r="D138" s="12">
        <f>+'Skattegrunnlag 2022'!F138</f>
        <v>0.24199999999999999</v>
      </c>
      <c r="E138" s="12">
        <f>+$E$3*'Skattegrunnlag 2022'!M138*'Skattegrunnlag 2022'!I138/1000</f>
        <v>65674.48874999999</v>
      </c>
      <c r="F138" s="13">
        <f t="shared" ref="F138:F201" si="6">+C138+D138+E138</f>
        <v>1097159.9847465297</v>
      </c>
      <c r="G138" s="12">
        <f>+'Skattegrunnlag 2022'!I138</f>
        <v>27584</v>
      </c>
      <c r="H138" s="12">
        <f t="shared" ref="H138:H201" si="7">+(C138+E138)*1000/G138</f>
        <v>39775.222692377094</v>
      </c>
      <c r="I138" s="26">
        <f t="shared" si="5"/>
        <v>1.0917752985187532</v>
      </c>
    </row>
    <row r="139" spans="1:9" x14ac:dyDescent="0.3">
      <c r="A139" s="10">
        <v>3314</v>
      </c>
      <c r="B139" s="11" t="s">
        <v>146</v>
      </c>
      <c r="C139" s="12">
        <f>+$C$3*'Skattegrunnlag 2022'!K139*'Skattegrunnlag 2022'!I139/1000</f>
        <v>619753.18020090088</v>
      </c>
      <c r="D139" s="12">
        <f>+'Skattegrunnlag 2022'!F139</f>
        <v>648.428</v>
      </c>
      <c r="E139" s="12">
        <f>+$E$3*'Skattegrunnlag 2022'!M139*'Skattegrunnlag 2022'!I139/1000</f>
        <v>45494.218500000003</v>
      </c>
      <c r="F139" s="13">
        <f t="shared" si="6"/>
        <v>665895.8267009008</v>
      </c>
      <c r="G139" s="12">
        <f>+'Skattegrunnlag 2022'!I139</f>
        <v>20044</v>
      </c>
      <c r="H139" s="12">
        <f t="shared" si="7"/>
        <v>33189.35335765819</v>
      </c>
      <c r="I139" s="26">
        <f t="shared" ref="I139:I202" si="8">+H139/H$367</f>
        <v>0.91100221989822161</v>
      </c>
    </row>
    <row r="140" spans="1:9" x14ac:dyDescent="0.3">
      <c r="A140" s="10">
        <v>3316</v>
      </c>
      <c r="B140" s="11" t="s">
        <v>145</v>
      </c>
      <c r="C140" s="12">
        <f>+$C$3*'Skattegrunnlag 2022'!K140*'Skattegrunnlag 2022'!I140/1000</f>
        <v>403443.40159234352</v>
      </c>
      <c r="D140" s="12">
        <f>+'Skattegrunnlag 2022'!F140</f>
        <v>13916.165999999999</v>
      </c>
      <c r="E140" s="12">
        <f>+$E$3*'Skattegrunnlag 2022'!M140*'Skattegrunnlag 2022'!I140/1000</f>
        <v>20386.040999999997</v>
      </c>
      <c r="F140" s="13">
        <f t="shared" si="6"/>
        <v>437745.60859234352</v>
      </c>
      <c r="G140" s="12">
        <f>+'Skattegrunnlag 2022'!I140</f>
        <v>14273</v>
      </c>
      <c r="H140" s="12">
        <f t="shared" si="7"/>
        <v>29694.489076742349</v>
      </c>
      <c r="I140" s="26">
        <f t="shared" si="8"/>
        <v>0.81507298970661601</v>
      </c>
    </row>
    <row r="141" spans="1:9" x14ac:dyDescent="0.3">
      <c r="A141" s="10">
        <v>3318</v>
      </c>
      <c r="B141" s="11" t="s">
        <v>144</v>
      </c>
      <c r="C141" s="12">
        <f>+$C$3*'Skattegrunnlag 2022'!K141*'Skattegrunnlag 2022'!I141/1000</f>
        <v>72345.327292739006</v>
      </c>
      <c r="D141" s="12">
        <f>+'Skattegrunnlag 2022'!F141</f>
        <v>484.08800000000002</v>
      </c>
      <c r="E141" s="12">
        <f>+$E$3*'Skattegrunnlag 2022'!M141*'Skattegrunnlag 2022'!I141/1000</f>
        <v>11856.053249999999</v>
      </c>
      <c r="F141" s="13">
        <f t="shared" si="6"/>
        <v>84685.468542739007</v>
      </c>
      <c r="G141" s="12">
        <f>+'Skattegrunnlag 2022'!I141</f>
        <v>2189</v>
      </c>
      <c r="H141" s="12">
        <f t="shared" si="7"/>
        <v>38465.683208195071</v>
      </c>
      <c r="I141" s="26">
        <f t="shared" si="8"/>
        <v>1.0558302361284695</v>
      </c>
    </row>
    <row r="142" spans="1:9" x14ac:dyDescent="0.3">
      <c r="A142" s="10">
        <v>3320</v>
      </c>
      <c r="B142" s="11" t="s">
        <v>137</v>
      </c>
      <c r="C142" s="12">
        <f>+$C$3*'Skattegrunnlag 2022'!K142*'Skattegrunnlag 2022'!I142/1000</f>
        <v>36370.929790679576</v>
      </c>
      <c r="D142" s="12">
        <f>+'Skattegrunnlag 2022'!F142</f>
        <v>90.046000000000006</v>
      </c>
      <c r="E142" s="12">
        <f>+$E$3*'Skattegrunnlag 2022'!M142*'Skattegrunnlag 2022'!I142/1000</f>
        <v>7817.5057499999994</v>
      </c>
      <c r="F142" s="13">
        <f t="shared" si="6"/>
        <v>44278.481540679575</v>
      </c>
      <c r="G142" s="12">
        <f>+'Skattegrunnlag 2022'!I142</f>
        <v>1057</v>
      </c>
      <c r="H142" s="12">
        <f t="shared" si="7"/>
        <v>41805.520852109345</v>
      </c>
      <c r="I142" s="26">
        <f t="shared" si="8"/>
        <v>1.1475041978027933</v>
      </c>
    </row>
    <row r="143" spans="1:9" x14ac:dyDescent="0.3">
      <c r="A143" s="10">
        <v>3322</v>
      </c>
      <c r="B143" s="11" t="s">
        <v>138</v>
      </c>
      <c r="C143" s="12">
        <f>+$C$3*'Skattegrunnlag 2022'!K143*'Skattegrunnlag 2022'!I143/1000</f>
        <v>104262.16605623887</v>
      </c>
      <c r="D143" s="12">
        <f>+'Skattegrunnlag 2022'!F143</f>
        <v>3987.39</v>
      </c>
      <c r="E143" s="12">
        <f>+$E$3*'Skattegrunnlag 2022'!M143*'Skattegrunnlag 2022'!I143/1000</f>
        <v>14724.262499999997</v>
      </c>
      <c r="F143" s="13">
        <f t="shared" si="6"/>
        <v>122973.81855623887</v>
      </c>
      <c r="G143" s="12">
        <f>+'Skattegrunnlag 2022'!I143</f>
        <v>3273</v>
      </c>
      <c r="H143" s="12">
        <f t="shared" si="7"/>
        <v>36353.934786507445</v>
      </c>
      <c r="I143" s="26">
        <f t="shared" si="8"/>
        <v>0.99786563888873181</v>
      </c>
    </row>
    <row r="144" spans="1:9" x14ac:dyDescent="0.3">
      <c r="A144" s="10">
        <v>3324</v>
      </c>
      <c r="B144" s="11" t="s">
        <v>139</v>
      </c>
      <c r="C144" s="12">
        <f>+$C$3*'Skattegrunnlag 2022'!K144*'Skattegrunnlag 2022'!I144/1000</f>
        <v>151117.63664570803</v>
      </c>
      <c r="D144" s="12">
        <f>+'Skattegrunnlag 2022'!F144</f>
        <v>7824.652</v>
      </c>
      <c r="E144" s="12">
        <f>+$E$3*'Skattegrunnlag 2022'!M144*'Skattegrunnlag 2022'!I144/1000</f>
        <v>14850.785249999997</v>
      </c>
      <c r="F144" s="13">
        <f t="shared" si="6"/>
        <v>173793.07389570802</v>
      </c>
      <c r="G144" s="12">
        <f>+'Skattegrunnlag 2022'!I144</f>
        <v>4667</v>
      </c>
      <c r="H144" s="12">
        <f t="shared" si="7"/>
        <v>35562.121683245772</v>
      </c>
      <c r="I144" s="26">
        <f t="shared" si="8"/>
        <v>0.97613145542807567</v>
      </c>
    </row>
    <row r="145" spans="1:9" x14ac:dyDescent="0.3">
      <c r="A145" s="10">
        <v>3326</v>
      </c>
      <c r="B145" s="11" t="s">
        <v>140</v>
      </c>
      <c r="C145" s="12">
        <f>+$C$3*'Skattegrunnlag 2022'!K145*'Skattegrunnlag 2022'!I145/1000</f>
        <v>96994.584306342935</v>
      </c>
      <c r="D145" s="12">
        <f>+'Skattegrunnlag 2022'!F145</f>
        <v>4507.4920000000002</v>
      </c>
      <c r="E145" s="12">
        <f>+$E$3*'Skattegrunnlag 2022'!M145*'Skattegrunnlag 2022'!I145/1000</f>
        <v>15082.67175</v>
      </c>
      <c r="F145" s="13">
        <f t="shared" si="6"/>
        <v>116584.74805634293</v>
      </c>
      <c r="G145" s="12">
        <f>+'Skattegrunnlag 2022'!I145</f>
        <v>2611</v>
      </c>
      <c r="H145" s="12">
        <f t="shared" si="7"/>
        <v>42925.031044175768</v>
      </c>
      <c r="I145" s="26">
        <f t="shared" si="8"/>
        <v>1.1782332168102054</v>
      </c>
    </row>
    <row r="146" spans="1:9" x14ac:dyDescent="0.3">
      <c r="A146" s="10">
        <v>3328</v>
      </c>
      <c r="B146" s="11" t="s">
        <v>141</v>
      </c>
      <c r="C146" s="12">
        <f>+$C$3*'Skattegrunnlag 2022'!K146*'Skattegrunnlag 2022'!I146/1000</f>
        <v>145409.18759786402</v>
      </c>
      <c r="D146" s="12">
        <f>+'Skattegrunnlag 2022'!F146</f>
        <v>12684.804</v>
      </c>
      <c r="E146" s="12">
        <f>+$E$3*'Skattegrunnlag 2022'!M146*'Skattegrunnlag 2022'!I146/1000</f>
        <v>11708.333249999996</v>
      </c>
      <c r="F146" s="13">
        <f t="shared" si="6"/>
        <v>169802.32484786402</v>
      </c>
      <c r="G146" s="12">
        <f>+'Skattegrunnlag 2022'!I146</f>
        <v>4650</v>
      </c>
      <c r="H146" s="12">
        <f t="shared" si="7"/>
        <v>33788.714160830968</v>
      </c>
      <c r="I146" s="26">
        <f t="shared" si="8"/>
        <v>0.92745385173106643</v>
      </c>
    </row>
    <row r="147" spans="1:9" x14ac:dyDescent="0.3">
      <c r="A147" s="10">
        <v>3330</v>
      </c>
      <c r="B147" s="11" t="s">
        <v>142</v>
      </c>
      <c r="C147" s="12">
        <f>+$C$3*'Skattegrunnlag 2022'!K147*'Skattegrunnlag 2022'!I147/1000</f>
        <v>150212.57112576137</v>
      </c>
      <c r="D147" s="12">
        <f>+'Skattegrunnlag 2022'!F147</f>
        <v>24173.93</v>
      </c>
      <c r="E147" s="12">
        <f>+$E$3*'Skattegrunnlag 2022'!M147*'Skattegrunnlag 2022'!I147/1000</f>
        <v>36706.480499999998</v>
      </c>
      <c r="F147" s="13">
        <f t="shared" si="6"/>
        <v>211092.98162576137</v>
      </c>
      <c r="G147" s="12">
        <f>+'Skattegrunnlag 2022'!I147</f>
        <v>4504</v>
      </c>
      <c r="H147" s="12">
        <f t="shared" si="7"/>
        <v>41500.677536803152</v>
      </c>
      <c r="I147" s="26">
        <f t="shared" si="8"/>
        <v>1.1391366669873431</v>
      </c>
    </row>
    <row r="148" spans="1:9" x14ac:dyDescent="0.3">
      <c r="A148" s="10">
        <v>3332</v>
      </c>
      <c r="B148" s="11" t="s">
        <v>143</v>
      </c>
      <c r="C148" s="12">
        <f>+$C$3*'Skattegrunnlag 2022'!K148*'Skattegrunnlag 2022'!I148/1000</f>
        <v>107681.64166023102</v>
      </c>
      <c r="D148" s="12">
        <f>+'Skattegrunnlag 2022'!F148</f>
        <v>219.74700000000001</v>
      </c>
      <c r="E148" s="12">
        <f>+$E$3*'Skattegrunnlag 2022'!M148*'Skattegrunnlag 2022'!I148/1000</f>
        <v>15572.310749999999</v>
      </c>
      <c r="F148" s="13">
        <f t="shared" si="6"/>
        <v>123473.69941023103</v>
      </c>
      <c r="G148" s="12">
        <f>+'Skattegrunnlag 2022'!I148</f>
        <v>3492</v>
      </c>
      <c r="H148" s="12">
        <f t="shared" si="7"/>
        <v>35296.091755507165</v>
      </c>
      <c r="I148" s="26">
        <f t="shared" si="8"/>
        <v>0.96882929885643188</v>
      </c>
    </row>
    <row r="149" spans="1:9" x14ac:dyDescent="0.3">
      <c r="A149" s="10">
        <v>3334</v>
      </c>
      <c r="B149" s="11" t="s">
        <v>148</v>
      </c>
      <c r="C149" s="12">
        <f>+$C$3*'Skattegrunnlag 2022'!K149*'Skattegrunnlag 2022'!I149/1000</f>
        <v>89019.470314780629</v>
      </c>
      <c r="D149" s="12">
        <f>+'Skattegrunnlag 2022'!F149</f>
        <v>1378.2560000000001</v>
      </c>
      <c r="E149" s="12">
        <f>+$E$3*'Skattegrunnlag 2022'!M149*'Skattegrunnlag 2022'!I149/1000</f>
        <v>7623.0479999999989</v>
      </c>
      <c r="F149" s="13">
        <f t="shared" si="6"/>
        <v>98020.774314780618</v>
      </c>
      <c r="G149" s="12">
        <f>+'Skattegrunnlag 2022'!I149</f>
        <v>2720</v>
      </c>
      <c r="H149" s="12">
        <f t="shared" si="7"/>
        <v>35530.337615728167</v>
      </c>
      <c r="I149" s="26">
        <f t="shared" si="8"/>
        <v>0.97525902637668982</v>
      </c>
    </row>
    <row r="150" spans="1:9" x14ac:dyDescent="0.3">
      <c r="A150" s="10">
        <v>3336</v>
      </c>
      <c r="B150" s="11" t="s">
        <v>149</v>
      </c>
      <c r="C150" s="12">
        <f>+$C$3*'Skattegrunnlag 2022'!K150*'Skattegrunnlag 2022'!I150/1000</f>
        <v>39714.299265241258</v>
      </c>
      <c r="D150" s="12">
        <f>+'Skattegrunnlag 2022'!F150</f>
        <v>3692.645</v>
      </c>
      <c r="E150" s="12">
        <f>+$E$3*'Skattegrunnlag 2022'!M150*'Skattegrunnlag 2022'!I150/1000</f>
        <v>4151.7539999999999</v>
      </c>
      <c r="F150" s="13">
        <f t="shared" si="6"/>
        <v>47558.698265241255</v>
      </c>
      <c r="G150" s="12">
        <f>+'Skattegrunnlag 2022'!I150</f>
        <v>1370</v>
      </c>
      <c r="H150" s="12">
        <f t="shared" si="7"/>
        <v>32019.016981927925</v>
      </c>
      <c r="I150" s="26">
        <f t="shared" si="8"/>
        <v>0.87887809187353694</v>
      </c>
    </row>
    <row r="151" spans="1:9" x14ac:dyDescent="0.3">
      <c r="A151" s="10">
        <v>3338</v>
      </c>
      <c r="B151" s="11" t="s">
        <v>150</v>
      </c>
      <c r="C151" s="12">
        <f>+$C$3*'Skattegrunnlag 2022'!K151*'Skattegrunnlag 2022'!I151/1000</f>
        <v>72123.911523867253</v>
      </c>
      <c r="D151" s="12">
        <f>+'Skattegrunnlag 2022'!F151</f>
        <v>24090.010999999999</v>
      </c>
      <c r="E151" s="12">
        <f>+$E$3*'Skattegrunnlag 2022'!M151*'Skattegrunnlag 2022'!I151/1000</f>
        <v>7954.78575</v>
      </c>
      <c r="F151" s="13">
        <f t="shared" si="6"/>
        <v>104168.70827386725</v>
      </c>
      <c r="G151" s="12">
        <f>+'Skattegrunnlag 2022'!I151</f>
        <v>2455</v>
      </c>
      <c r="H151" s="12">
        <f t="shared" si="7"/>
        <v>32618.613960842056</v>
      </c>
      <c r="I151" s="26">
        <f t="shared" si="8"/>
        <v>0.89533620640649159</v>
      </c>
    </row>
    <row r="152" spans="1:9" x14ac:dyDescent="0.3">
      <c r="A152" s="10">
        <v>3401</v>
      </c>
      <c r="B152" s="11" t="s">
        <v>153</v>
      </c>
      <c r="C152" s="12">
        <f>+$C$3*'Skattegrunnlag 2022'!K152*'Skattegrunnlag 2022'!I152/1000</f>
        <v>516682.08308698901</v>
      </c>
      <c r="D152" s="12">
        <f>+'Skattegrunnlag 2022'!F152</f>
        <v>949.02499999999998</v>
      </c>
      <c r="E152" s="12">
        <f>+$E$3*'Skattegrunnlag 2022'!M152*'Skattegrunnlag 2022'!I152/1000</f>
        <v>31875.037499999991</v>
      </c>
      <c r="F152" s="13">
        <f t="shared" si="6"/>
        <v>549506.14558698901</v>
      </c>
      <c r="G152" s="12">
        <f>+'Skattegrunnlag 2022'!I152</f>
        <v>17949</v>
      </c>
      <c r="H152" s="12">
        <f t="shared" si="7"/>
        <v>30561.987887179726</v>
      </c>
      <c r="I152" s="26">
        <f t="shared" si="8"/>
        <v>0.83888464200219048</v>
      </c>
    </row>
    <row r="153" spans="1:9" x14ac:dyDescent="0.3">
      <c r="A153" s="10">
        <v>3403</v>
      </c>
      <c r="B153" s="11" t="s">
        <v>154</v>
      </c>
      <c r="C153" s="12">
        <f>+$C$3*'Skattegrunnlag 2022'!K153*'Skattegrunnlag 2022'!I153/1000</f>
        <v>1049236.4319231194</v>
      </c>
      <c r="D153" s="12">
        <f>+'Skattegrunnlag 2022'!F153</f>
        <v>149.61099999999999</v>
      </c>
      <c r="E153" s="12">
        <f>+$E$3*'Skattegrunnlag 2022'!M153*'Skattegrunnlag 2022'!I153/1000</f>
        <v>49923.050999999992</v>
      </c>
      <c r="F153" s="13">
        <f t="shared" si="6"/>
        <v>1099309.0939231194</v>
      </c>
      <c r="G153" s="12">
        <f>+'Skattegrunnlag 2022'!I153</f>
        <v>31999</v>
      </c>
      <c r="H153" s="12">
        <f t="shared" si="7"/>
        <v>34349.807272824757</v>
      </c>
      <c r="I153" s="26">
        <f t="shared" si="8"/>
        <v>0.94285508793737516</v>
      </c>
    </row>
    <row r="154" spans="1:9" x14ac:dyDescent="0.3">
      <c r="A154" s="10">
        <v>3405</v>
      </c>
      <c r="B154" s="11" t="s">
        <v>155</v>
      </c>
      <c r="C154" s="12">
        <f>+$C$3*'Skattegrunnlag 2022'!K154*'Skattegrunnlag 2022'!I154/1000</f>
        <v>913910.26304070849</v>
      </c>
      <c r="D154" s="12">
        <f>+'Skattegrunnlag 2022'!F154</f>
        <v>4029.19</v>
      </c>
      <c r="E154" s="12">
        <f>+$E$3*'Skattegrunnlag 2022'!M154*'Skattegrunnlag 2022'!I154/1000</f>
        <v>57019.320749999992</v>
      </c>
      <c r="F154" s="13">
        <f t="shared" si="6"/>
        <v>974958.77379070839</v>
      </c>
      <c r="G154" s="12">
        <f>+'Skattegrunnlag 2022'!I154</f>
        <v>28425</v>
      </c>
      <c r="H154" s="12">
        <f t="shared" si="7"/>
        <v>34157.59309729845</v>
      </c>
      <c r="I154" s="26">
        <f t="shared" si="8"/>
        <v>0.93757907250214323</v>
      </c>
    </row>
    <row r="155" spans="1:9" x14ac:dyDescent="0.3">
      <c r="A155" s="10">
        <v>3407</v>
      </c>
      <c r="B155" s="11" t="s">
        <v>156</v>
      </c>
      <c r="C155" s="12">
        <f>+$C$3*'Skattegrunnlag 2022'!K155*'Skattegrunnlag 2022'!I155/1000</f>
        <v>887223.85152621393</v>
      </c>
      <c r="D155" s="12">
        <f>+'Skattegrunnlag 2022'!F155</f>
        <v>270.65499999999997</v>
      </c>
      <c r="E155" s="12">
        <f>+$E$3*'Skattegrunnlag 2022'!M155*'Skattegrunnlag 2022'!I155/1000</f>
        <v>48273.055499999995</v>
      </c>
      <c r="F155" s="13">
        <f t="shared" si="6"/>
        <v>935767.56202621397</v>
      </c>
      <c r="G155" s="12">
        <f>+'Skattegrunnlag 2022'!I155</f>
        <v>30267</v>
      </c>
      <c r="H155" s="12">
        <f t="shared" si="7"/>
        <v>30908.147719503548</v>
      </c>
      <c r="I155" s="26">
        <f t="shared" si="8"/>
        <v>0.84838625453101169</v>
      </c>
    </row>
    <row r="156" spans="1:9" x14ac:dyDescent="0.3">
      <c r="A156" s="10">
        <v>3411</v>
      </c>
      <c r="B156" s="11" t="s">
        <v>157</v>
      </c>
      <c r="C156" s="12">
        <f>+$C$3*'Skattegrunnlag 2022'!K156*'Skattegrunnlag 2022'!I156/1000</f>
        <v>1017252.9395099499</v>
      </c>
      <c r="D156" s="12">
        <f>+'Skattegrunnlag 2022'!F156</f>
        <v>794.95899999999995</v>
      </c>
      <c r="E156" s="12">
        <f>+$E$3*'Skattegrunnlag 2022'!M156*'Skattegrunnlag 2022'!I156/1000</f>
        <v>48865.018499999998</v>
      </c>
      <c r="F156" s="13">
        <f t="shared" si="6"/>
        <v>1066912.9170099499</v>
      </c>
      <c r="G156" s="12">
        <f>+'Skattegrunnlag 2022'!I156</f>
        <v>35073</v>
      </c>
      <c r="H156" s="12">
        <f t="shared" si="7"/>
        <v>30397.113392351665</v>
      </c>
      <c r="I156" s="26">
        <f t="shared" si="8"/>
        <v>0.83435906329704523</v>
      </c>
    </row>
    <row r="157" spans="1:9" x14ac:dyDescent="0.3">
      <c r="A157" s="10">
        <v>3412</v>
      </c>
      <c r="B157" s="11" t="s">
        <v>158</v>
      </c>
      <c r="C157" s="12">
        <f>+$C$3*'Skattegrunnlag 2022'!K157*'Skattegrunnlag 2022'!I157/1000</f>
        <v>212750.01882822494</v>
      </c>
      <c r="D157" s="12">
        <f>+'Skattegrunnlag 2022'!F157</f>
        <v>21.032</v>
      </c>
      <c r="E157" s="12">
        <f>+$E$3*'Skattegrunnlag 2022'!M157*'Skattegrunnlag 2022'!I157/1000</f>
        <v>6420.9382499999992</v>
      </c>
      <c r="F157" s="13">
        <f t="shared" si="6"/>
        <v>219191.98907822496</v>
      </c>
      <c r="G157" s="12">
        <f>+'Skattegrunnlag 2022'!I157</f>
        <v>7715</v>
      </c>
      <c r="H157" s="12">
        <f t="shared" si="7"/>
        <v>28408.419582401162</v>
      </c>
      <c r="I157" s="26">
        <f t="shared" si="8"/>
        <v>0.77977214634089653</v>
      </c>
    </row>
    <row r="158" spans="1:9" x14ac:dyDescent="0.3">
      <c r="A158" s="10">
        <v>3413</v>
      </c>
      <c r="B158" s="11" t="s">
        <v>159</v>
      </c>
      <c r="C158" s="12">
        <f>+$C$3*'Skattegrunnlag 2022'!K158*'Skattegrunnlag 2022'!I158/1000</f>
        <v>621525.09367548639</v>
      </c>
      <c r="D158" s="12">
        <f>+'Skattegrunnlag 2022'!F158</f>
        <v>125.62</v>
      </c>
      <c r="E158" s="12">
        <f>+$E$3*'Skattegrunnlag 2022'!M158*'Skattegrunnlag 2022'!I158/1000</f>
        <v>20612.222249999995</v>
      </c>
      <c r="F158" s="13">
        <f t="shared" si="6"/>
        <v>642262.93592548638</v>
      </c>
      <c r="G158" s="12">
        <f>+'Skattegrunnlag 2022'!I158</f>
        <v>21156</v>
      </c>
      <c r="H158" s="12">
        <f t="shared" si="7"/>
        <v>30352.491771860765</v>
      </c>
      <c r="I158" s="26">
        <f t="shared" si="8"/>
        <v>0.83313426102733523</v>
      </c>
    </row>
    <row r="159" spans="1:9" x14ac:dyDescent="0.3">
      <c r="A159" s="10">
        <v>3414</v>
      </c>
      <c r="B159" s="11" t="s">
        <v>160</v>
      </c>
      <c r="C159" s="12">
        <f>+$C$3*'Skattegrunnlag 2022'!K159*'Skattegrunnlag 2022'!I159/1000</f>
        <v>136210.71191183774</v>
      </c>
      <c r="D159" s="12">
        <f>+'Skattegrunnlag 2022'!F159</f>
        <v>0</v>
      </c>
      <c r="E159" s="12">
        <f>+$E$3*'Skattegrunnlag 2022'!M159*'Skattegrunnlag 2022'!I159/1000</f>
        <v>4251.4972499999994</v>
      </c>
      <c r="F159" s="13">
        <f t="shared" si="6"/>
        <v>140462.20916183773</v>
      </c>
      <c r="G159" s="12">
        <f>+'Skattegrunnlag 2022'!I159</f>
        <v>5016</v>
      </c>
      <c r="H159" s="12">
        <f t="shared" si="7"/>
        <v>28002.832767511507</v>
      </c>
      <c r="I159" s="26">
        <f t="shared" si="8"/>
        <v>0.76863934466367834</v>
      </c>
    </row>
    <row r="160" spans="1:9" x14ac:dyDescent="0.3">
      <c r="A160" s="10">
        <v>3415</v>
      </c>
      <c r="B160" s="11" t="s">
        <v>161</v>
      </c>
      <c r="C160" s="12">
        <f>+$C$3*'Skattegrunnlag 2022'!K160*'Skattegrunnlag 2022'!I160/1000</f>
        <v>234549.78811448783</v>
      </c>
      <c r="D160" s="12">
        <f>+'Skattegrunnlag 2022'!F160</f>
        <v>949.02499999999998</v>
      </c>
      <c r="E160" s="12">
        <f>+$E$3*'Skattegrunnlag 2022'!M160*'Skattegrunnlag 2022'!I160/1000</f>
        <v>9728.4577499999978</v>
      </c>
      <c r="F160" s="13">
        <f t="shared" si="6"/>
        <v>245227.27086448783</v>
      </c>
      <c r="G160" s="12">
        <f>+'Skattegrunnlag 2022'!I160</f>
        <v>7978</v>
      </c>
      <c r="H160" s="12">
        <f t="shared" si="7"/>
        <v>30618.982936135351</v>
      </c>
      <c r="I160" s="26">
        <f t="shared" si="8"/>
        <v>0.8404490779091589</v>
      </c>
    </row>
    <row r="161" spans="1:9" x14ac:dyDescent="0.3">
      <c r="A161" s="10">
        <v>3416</v>
      </c>
      <c r="B161" s="11" t="s">
        <v>162</v>
      </c>
      <c r="C161" s="12">
        <f>+$C$3*'Skattegrunnlag 2022'!K161*'Skattegrunnlag 2022'!I161/1000</f>
        <v>157460.93334666386</v>
      </c>
      <c r="D161" s="12">
        <f>+'Skattegrunnlag 2022'!F161</f>
        <v>0</v>
      </c>
      <c r="E161" s="12">
        <f>+$E$3*'Skattegrunnlag 2022'!M161*'Skattegrunnlag 2022'!I161/1000</f>
        <v>5667.7484999999988</v>
      </c>
      <c r="F161" s="13">
        <f t="shared" si="6"/>
        <v>163128.68184666385</v>
      </c>
      <c r="G161" s="12">
        <f>+'Skattegrunnlag 2022'!I161</f>
        <v>6032</v>
      </c>
      <c r="H161" s="12">
        <f t="shared" si="7"/>
        <v>27043.879616489368</v>
      </c>
      <c r="I161" s="26">
        <f t="shared" si="8"/>
        <v>0.7423173961778099</v>
      </c>
    </row>
    <row r="162" spans="1:9" x14ac:dyDescent="0.3">
      <c r="A162" s="10">
        <v>3417</v>
      </c>
      <c r="B162" s="11" t="s">
        <v>163</v>
      </c>
      <c r="C162" s="12">
        <f>+$C$3*'Skattegrunnlag 2022'!K162*'Skattegrunnlag 2022'!I162/1000</f>
        <v>126134.18466205386</v>
      </c>
      <c r="D162" s="12">
        <f>+'Skattegrunnlag 2022'!F162</f>
        <v>0</v>
      </c>
      <c r="E162" s="12">
        <f>+$E$3*'Skattegrunnlag 2022'!M162*'Skattegrunnlag 2022'!I162/1000</f>
        <v>5534.3737499999988</v>
      </c>
      <c r="F162" s="13">
        <f t="shared" si="6"/>
        <v>131668.55841205386</v>
      </c>
      <c r="G162" s="12">
        <f>+'Skattegrunnlag 2022'!I162</f>
        <v>4548</v>
      </c>
      <c r="H162" s="12">
        <f t="shared" si="7"/>
        <v>28950.870363248428</v>
      </c>
      <c r="I162" s="26">
        <f t="shared" si="8"/>
        <v>0.79466167613112848</v>
      </c>
    </row>
    <row r="163" spans="1:9" x14ac:dyDescent="0.3">
      <c r="A163" s="10">
        <v>3418</v>
      </c>
      <c r="B163" s="11" t="s">
        <v>164</v>
      </c>
      <c r="C163" s="12">
        <f>+$C$3*'Skattegrunnlag 2022'!K163*'Skattegrunnlag 2022'!I163/1000</f>
        <v>196476.52182947815</v>
      </c>
      <c r="D163" s="12">
        <f>+'Skattegrunnlag 2022'!F163</f>
        <v>0</v>
      </c>
      <c r="E163" s="12">
        <f>+$E$3*'Skattegrunnlag 2022'!M163*'Skattegrunnlag 2022'!I163/1000</f>
        <v>6458.0032499999998</v>
      </c>
      <c r="F163" s="13">
        <f t="shared" si="6"/>
        <v>202934.52507947816</v>
      </c>
      <c r="G163" s="12">
        <f>+'Skattegrunnlag 2022'!I163</f>
        <v>7211</v>
      </c>
      <c r="H163" s="12">
        <f t="shared" si="7"/>
        <v>28142.355440227177</v>
      </c>
      <c r="I163" s="26">
        <f t="shared" si="8"/>
        <v>0.77246905062993754</v>
      </c>
    </row>
    <row r="164" spans="1:9" x14ac:dyDescent="0.3">
      <c r="A164" s="10">
        <v>3419</v>
      </c>
      <c r="B164" s="11" t="s">
        <v>116</v>
      </c>
      <c r="C164" s="12">
        <f>+$C$3*'Skattegrunnlag 2022'!K164*'Skattegrunnlag 2022'!I164/1000</f>
        <v>101029.3447476521</v>
      </c>
      <c r="D164" s="12">
        <f>+'Skattegrunnlag 2022'!F164</f>
        <v>1379.2239999999999</v>
      </c>
      <c r="E164" s="12">
        <f>+$E$3*'Skattegrunnlag 2022'!M164*'Skattegrunnlag 2022'!I164/1000</f>
        <v>0</v>
      </c>
      <c r="F164" s="13">
        <f t="shared" si="6"/>
        <v>102408.5687476521</v>
      </c>
      <c r="G164" s="12">
        <f>+'Skattegrunnlag 2022'!I164</f>
        <v>3597</v>
      </c>
      <c r="H164" s="12">
        <f t="shared" si="7"/>
        <v>28087.112801682542</v>
      </c>
      <c r="I164" s="26">
        <f t="shared" si="8"/>
        <v>0.77095271598476178</v>
      </c>
    </row>
    <row r="165" spans="1:9" x14ac:dyDescent="0.3">
      <c r="A165" s="10">
        <v>3420</v>
      </c>
      <c r="B165" s="11" t="s">
        <v>165</v>
      </c>
      <c r="C165" s="12">
        <f>+$C$3*'Skattegrunnlag 2022'!K165*'Skattegrunnlag 2022'!I165/1000</f>
        <v>617551.14171104529</v>
      </c>
      <c r="D165" s="12">
        <f>+'Skattegrunnlag 2022'!F165</f>
        <v>2993.7049999999999</v>
      </c>
      <c r="E165" s="12">
        <f>+$E$3*'Skattegrunnlag 2022'!M165*'Skattegrunnlag 2022'!I165/1000</f>
        <v>22982.833499999993</v>
      </c>
      <c r="F165" s="13">
        <f t="shared" si="6"/>
        <v>643527.6802110452</v>
      </c>
      <c r="G165" s="12">
        <f>+'Skattegrunnlag 2022'!I165</f>
        <v>21435</v>
      </c>
      <c r="H165" s="12">
        <f t="shared" si="7"/>
        <v>29882.620723631688</v>
      </c>
      <c r="I165" s="26">
        <f t="shared" si="8"/>
        <v>0.82023694533125147</v>
      </c>
    </row>
    <row r="166" spans="1:9" x14ac:dyDescent="0.3">
      <c r="A166" s="10">
        <v>3421</v>
      </c>
      <c r="B166" s="11" t="s">
        <v>166</v>
      </c>
      <c r="C166" s="12">
        <f>+$C$3*'Skattegrunnlag 2022'!K166*'Skattegrunnlag 2022'!I166/1000</f>
        <v>191649.91004734923</v>
      </c>
      <c r="D166" s="12">
        <f>+'Skattegrunnlag 2022'!F166</f>
        <v>1005.125</v>
      </c>
      <c r="E166" s="12">
        <f>+$E$3*'Skattegrunnlag 2022'!M166*'Skattegrunnlag 2022'!I166/1000</f>
        <v>17672.892749999995</v>
      </c>
      <c r="F166" s="13">
        <f t="shared" si="6"/>
        <v>210327.92779734923</v>
      </c>
      <c r="G166" s="12">
        <f>+'Skattegrunnlag 2022'!I166</f>
        <v>6603</v>
      </c>
      <c r="H166" s="12">
        <f t="shared" si="7"/>
        <v>31701.166560252797</v>
      </c>
      <c r="I166" s="26">
        <f t="shared" si="8"/>
        <v>0.87015353383164873</v>
      </c>
    </row>
    <row r="167" spans="1:9" x14ac:dyDescent="0.3">
      <c r="A167" s="10">
        <v>3422</v>
      </c>
      <c r="B167" s="11" t="s">
        <v>167</v>
      </c>
      <c r="C167" s="12">
        <f>+$C$3*'Skattegrunnlag 2022'!K167*'Skattegrunnlag 2022'!I167/1000</f>
        <v>123472.60709510924</v>
      </c>
      <c r="D167" s="12">
        <f>+'Skattegrunnlag 2022'!F167</f>
        <v>5456.5609999999997</v>
      </c>
      <c r="E167" s="12">
        <f>+$E$3*'Skattegrunnlag 2022'!M167*'Skattegrunnlag 2022'!I167/1000</f>
        <v>5650.4887499999986</v>
      </c>
      <c r="F167" s="13">
        <f t="shared" si="6"/>
        <v>134579.65684510925</v>
      </c>
      <c r="G167" s="12">
        <f>+'Skattegrunnlag 2022'!I167</f>
        <v>4195</v>
      </c>
      <c r="H167" s="12">
        <f t="shared" si="7"/>
        <v>30780.237388583846</v>
      </c>
      <c r="I167" s="26">
        <f t="shared" si="8"/>
        <v>0.84487529141702633</v>
      </c>
    </row>
    <row r="168" spans="1:9" x14ac:dyDescent="0.3">
      <c r="A168" s="10">
        <v>3423</v>
      </c>
      <c r="B168" s="11" t="s">
        <v>168</v>
      </c>
      <c r="C168" s="12">
        <f>+$C$3*'Skattegrunnlag 2022'!K168*'Skattegrunnlag 2022'!I168/1000</f>
        <v>58557.217654326771</v>
      </c>
      <c r="D168" s="12">
        <f>+'Skattegrunnlag 2022'!F168</f>
        <v>1021.724</v>
      </c>
      <c r="E168" s="12">
        <f>+$E$3*'Skattegrunnlag 2022'!M168*'Skattegrunnlag 2022'!I168/1000</f>
        <v>3498.7229999999995</v>
      </c>
      <c r="F168" s="13">
        <f t="shared" si="6"/>
        <v>63077.664654326771</v>
      </c>
      <c r="G168" s="12">
        <f>+'Skattegrunnlag 2022'!I168</f>
        <v>2318</v>
      </c>
      <c r="H168" s="12">
        <f t="shared" si="7"/>
        <v>26771.329013945975</v>
      </c>
      <c r="I168" s="26">
        <f t="shared" si="8"/>
        <v>0.7348362560279571</v>
      </c>
    </row>
    <row r="169" spans="1:9" x14ac:dyDescent="0.3">
      <c r="A169" s="10">
        <v>3424</v>
      </c>
      <c r="B169" s="11" t="s">
        <v>169</v>
      </c>
      <c r="C169" s="12">
        <f>+$C$3*'Skattegrunnlag 2022'!K169*'Skattegrunnlag 2022'!I169/1000</f>
        <v>43799.609437799008</v>
      </c>
      <c r="D169" s="12">
        <f>+'Skattegrunnlag 2022'!F169</f>
        <v>5473.2370000000001</v>
      </c>
      <c r="E169" s="12">
        <f>+$E$3*'Skattegrunnlag 2022'!M169*'Skattegrunnlag 2022'!I169/1000</f>
        <v>2408.3797499999996</v>
      </c>
      <c r="F169" s="13">
        <f t="shared" si="6"/>
        <v>51681.226187799009</v>
      </c>
      <c r="G169" s="12">
        <f>+'Skattegrunnlag 2022'!I169</f>
        <v>1722</v>
      </c>
      <c r="H169" s="12">
        <f t="shared" si="7"/>
        <v>26833.907774563882</v>
      </c>
      <c r="I169" s="26">
        <f t="shared" si="8"/>
        <v>0.7365539571602161</v>
      </c>
    </row>
    <row r="170" spans="1:9" x14ac:dyDescent="0.3">
      <c r="A170" s="10">
        <v>3425</v>
      </c>
      <c r="B170" s="11" t="s">
        <v>170</v>
      </c>
      <c r="C170" s="12">
        <f>+$C$3*'Skattegrunnlag 2022'!K170*'Skattegrunnlag 2022'!I170/1000</f>
        <v>31805.95561888914</v>
      </c>
      <c r="D170" s="12">
        <f>+'Skattegrunnlag 2022'!F170</f>
        <v>0</v>
      </c>
      <c r="E170" s="12">
        <f>+$E$3*'Skattegrunnlag 2022'!M170*'Skattegrunnlag 2022'!I170/1000</f>
        <v>1770.0682499999998</v>
      </c>
      <c r="F170" s="13">
        <f t="shared" si="6"/>
        <v>33576.02386888914</v>
      </c>
      <c r="G170" s="12">
        <f>+'Skattegrunnlag 2022'!I170</f>
        <v>1253</v>
      </c>
      <c r="H170" s="12">
        <f t="shared" si="7"/>
        <v>26796.507477166113</v>
      </c>
      <c r="I170" s="26">
        <f t="shared" si="8"/>
        <v>0.73552737030306781</v>
      </c>
    </row>
    <row r="171" spans="1:9" x14ac:dyDescent="0.3">
      <c r="A171" s="10">
        <v>3426</v>
      </c>
      <c r="B171" s="11" t="s">
        <v>171</v>
      </c>
      <c r="C171" s="12">
        <f>+$C$3*'Skattegrunnlag 2022'!K171*'Skattegrunnlag 2022'!I171/1000</f>
        <v>41092.671502643658</v>
      </c>
      <c r="D171" s="12">
        <f>+'Skattegrunnlag 2022'!F171</f>
        <v>220.209</v>
      </c>
      <c r="E171" s="12">
        <f>+$E$3*'Skattegrunnlag 2022'!M171*'Skattegrunnlag 2022'!I171/1000</f>
        <v>1201.3664999999999</v>
      </c>
      <c r="F171" s="13">
        <f t="shared" si="6"/>
        <v>42514.247002643657</v>
      </c>
      <c r="G171" s="12">
        <f>+'Skattegrunnlag 2022'!I171</f>
        <v>1551</v>
      </c>
      <c r="H171" s="12">
        <f t="shared" si="7"/>
        <v>27268.88330280055</v>
      </c>
      <c r="I171" s="26">
        <f t="shared" si="8"/>
        <v>0.7484934387028287</v>
      </c>
    </row>
    <row r="172" spans="1:9" x14ac:dyDescent="0.3">
      <c r="A172" s="10">
        <v>3427</v>
      </c>
      <c r="B172" s="11" t="s">
        <v>172</v>
      </c>
      <c r="C172" s="12">
        <f>+$C$3*'Skattegrunnlag 2022'!K172*'Skattegrunnlag 2022'!I172/1000</f>
        <v>158340.74423266467</v>
      </c>
      <c r="D172" s="12">
        <f>+'Skattegrunnlag 2022'!F172</f>
        <v>3596.9229999999998</v>
      </c>
      <c r="E172" s="12">
        <f>+$E$3*'Skattegrunnlag 2022'!M172*'Skattegrunnlag 2022'!I172/1000</f>
        <v>6596.6879999999983</v>
      </c>
      <c r="F172" s="13">
        <f t="shared" si="6"/>
        <v>168534.35523266467</v>
      </c>
      <c r="G172" s="12">
        <f>+'Skattegrunnlag 2022'!I172</f>
        <v>5581</v>
      </c>
      <c r="H172" s="12">
        <f t="shared" si="7"/>
        <v>29553.383306336618</v>
      </c>
      <c r="I172" s="26">
        <f t="shared" si="8"/>
        <v>0.81119982988048733</v>
      </c>
    </row>
    <row r="173" spans="1:9" x14ac:dyDescent="0.3">
      <c r="A173" s="10">
        <v>3428</v>
      </c>
      <c r="B173" s="11" t="s">
        <v>173</v>
      </c>
      <c r="C173" s="12">
        <f>+$C$3*'Skattegrunnlag 2022'!K173*'Skattegrunnlag 2022'!I173/1000</f>
        <v>67600.10210013279</v>
      </c>
      <c r="D173" s="12">
        <f>+'Skattegrunnlag 2022'!F173</f>
        <v>3258.9589999999998</v>
      </c>
      <c r="E173" s="12">
        <f>+$E$3*'Skattegrunnlag 2022'!M173*'Skattegrunnlag 2022'!I173/1000</f>
        <v>2646.2107500000002</v>
      </c>
      <c r="F173" s="13">
        <f t="shared" si="6"/>
        <v>73505.271850132791</v>
      </c>
      <c r="G173" s="12">
        <f>+'Skattegrunnlag 2022'!I173</f>
        <v>2445</v>
      </c>
      <c r="H173" s="12">
        <f t="shared" si="7"/>
        <v>28730.598302712799</v>
      </c>
      <c r="I173" s="26">
        <f t="shared" si="8"/>
        <v>0.78861551024271681</v>
      </c>
    </row>
    <row r="174" spans="1:9" x14ac:dyDescent="0.3">
      <c r="A174" s="10">
        <v>3429</v>
      </c>
      <c r="B174" s="11" t="s">
        <v>174</v>
      </c>
      <c r="C174" s="12">
        <f>+$C$3*'Skattegrunnlag 2022'!K174*'Skattegrunnlag 2022'!I174/1000</f>
        <v>39581.710120007476</v>
      </c>
      <c r="D174" s="12">
        <f>+'Skattegrunnlag 2022'!F174</f>
        <v>533.73099999999999</v>
      </c>
      <c r="E174" s="12">
        <f>+$E$3*'Skattegrunnlag 2022'!M174*'Skattegrunnlag 2022'!I174/1000</f>
        <v>1722.5684999999999</v>
      </c>
      <c r="F174" s="13">
        <f t="shared" si="6"/>
        <v>41838.009620007477</v>
      </c>
      <c r="G174" s="12">
        <f>+'Skattegrunnlag 2022'!I174</f>
        <v>1530</v>
      </c>
      <c r="H174" s="12">
        <f t="shared" si="7"/>
        <v>26996.260535952599</v>
      </c>
      <c r="I174" s="26">
        <f t="shared" si="8"/>
        <v>0.74101031774181203</v>
      </c>
    </row>
    <row r="175" spans="1:9" x14ac:dyDescent="0.3">
      <c r="A175" s="10">
        <v>3430</v>
      </c>
      <c r="B175" s="11" t="s">
        <v>175</v>
      </c>
      <c r="C175" s="12">
        <f>+$C$3*'Skattegrunnlag 2022'!K175*'Skattegrunnlag 2022'!I175/1000</f>
        <v>52446.451182656936</v>
      </c>
      <c r="D175" s="12">
        <f>+'Skattegrunnlag 2022'!F175</f>
        <v>0.52800000000000002</v>
      </c>
      <c r="E175" s="12">
        <f>+$E$3*'Skattegrunnlag 2022'!M175*'Skattegrunnlag 2022'!I175/1000</f>
        <v>3635.3114999999998</v>
      </c>
      <c r="F175" s="13">
        <f t="shared" si="6"/>
        <v>56082.290682656938</v>
      </c>
      <c r="G175" s="12">
        <f>+'Skattegrunnlag 2022'!I175</f>
        <v>1855</v>
      </c>
      <c r="H175" s="12">
        <f t="shared" si="7"/>
        <v>30232.756163157374</v>
      </c>
      <c r="I175" s="26">
        <f t="shared" si="8"/>
        <v>0.82984768282395227</v>
      </c>
    </row>
    <row r="176" spans="1:9" x14ac:dyDescent="0.3">
      <c r="A176" s="10">
        <v>3431</v>
      </c>
      <c r="B176" s="11" t="s">
        <v>176</v>
      </c>
      <c r="C176" s="12">
        <f>+$C$3*'Skattegrunnlag 2022'!K176*'Skattegrunnlag 2022'!I176/1000</f>
        <v>66806.581975985406</v>
      </c>
      <c r="D176" s="12">
        <f>+'Skattegrunnlag 2022'!F176</f>
        <v>56.177</v>
      </c>
      <c r="E176" s="12">
        <f>+$E$3*'Skattegrunnlag 2022'!M176*'Skattegrunnlag 2022'!I176/1000</f>
        <v>3209.1292499999995</v>
      </c>
      <c r="F176" s="13">
        <f t="shared" si="6"/>
        <v>70071.8882259854</v>
      </c>
      <c r="G176" s="12">
        <f>+'Skattegrunnlag 2022'!I176</f>
        <v>2498</v>
      </c>
      <c r="H176" s="12">
        <f t="shared" si="7"/>
        <v>28028.707456359251</v>
      </c>
      <c r="I176" s="26">
        <f t="shared" si="8"/>
        <v>0.76934956937717169</v>
      </c>
    </row>
    <row r="177" spans="1:9" x14ac:dyDescent="0.3">
      <c r="A177" s="10">
        <v>3432</v>
      </c>
      <c r="B177" s="11" t="s">
        <v>177</v>
      </c>
      <c r="C177" s="12">
        <f>+$C$3*'Skattegrunnlag 2022'!K177*'Skattegrunnlag 2022'!I177/1000</f>
        <v>53139.453918673928</v>
      </c>
      <c r="D177" s="12">
        <f>+'Skattegrunnlag 2022'!F177</f>
        <v>1625.173</v>
      </c>
      <c r="E177" s="12">
        <f>+$E$3*'Skattegrunnlag 2022'!M177*'Skattegrunnlag 2022'!I177/1000</f>
        <v>4808.7254999999986</v>
      </c>
      <c r="F177" s="13">
        <f t="shared" si="6"/>
        <v>59573.352418673931</v>
      </c>
      <c r="G177" s="12">
        <f>+'Skattegrunnlag 2022'!I177</f>
        <v>1986</v>
      </c>
      <c r="H177" s="12">
        <f t="shared" si="7"/>
        <v>29178.33807586804</v>
      </c>
      <c r="I177" s="26">
        <f t="shared" si="8"/>
        <v>0.80090535279811659</v>
      </c>
    </row>
    <row r="178" spans="1:9" x14ac:dyDescent="0.3">
      <c r="A178" s="10">
        <v>3433</v>
      </c>
      <c r="B178" s="11" t="s">
        <v>178</v>
      </c>
      <c r="C178" s="12">
        <f>+$C$3*'Skattegrunnlag 2022'!K178*'Skattegrunnlag 2022'!I178/1000</f>
        <v>55111.559344994195</v>
      </c>
      <c r="D178" s="12">
        <f>+'Skattegrunnlag 2022'!F178</f>
        <v>12060.62</v>
      </c>
      <c r="E178" s="12">
        <f>+$E$3*'Skattegrunnlag 2022'!M178*'Skattegrunnlag 2022'!I178/1000</f>
        <v>3247.78575</v>
      </c>
      <c r="F178" s="13">
        <f t="shared" si="6"/>
        <v>70419.965094994186</v>
      </c>
      <c r="G178" s="12">
        <f>+'Skattegrunnlag 2022'!I178</f>
        <v>2151</v>
      </c>
      <c r="H178" s="12">
        <f t="shared" si="7"/>
        <v>27131.262247789025</v>
      </c>
      <c r="I178" s="26">
        <f t="shared" si="8"/>
        <v>0.74471592953387389</v>
      </c>
    </row>
    <row r="179" spans="1:9" x14ac:dyDescent="0.3">
      <c r="A179" s="10">
        <v>3434</v>
      </c>
      <c r="B179" s="11" t="s">
        <v>179</v>
      </c>
      <c r="C179" s="12">
        <f>+$C$3*'Skattegrunnlag 2022'!K179*'Skattegrunnlag 2022'!I179/1000</f>
        <v>59588.90858442444</v>
      </c>
      <c r="D179" s="12">
        <f>+'Skattegrunnlag 2022'!F179</f>
        <v>2163.2159999999999</v>
      </c>
      <c r="E179" s="12">
        <f>+$E$3*'Skattegrunnlag 2022'!M179*'Skattegrunnlag 2022'!I179/1000</f>
        <v>2883.5894999999996</v>
      </c>
      <c r="F179" s="13">
        <f t="shared" si="6"/>
        <v>64635.714084424442</v>
      </c>
      <c r="G179" s="12">
        <f>+'Skattegrunnlag 2022'!I179</f>
        <v>2211</v>
      </c>
      <c r="H179" s="12">
        <f t="shared" si="7"/>
        <v>28255.31347101965</v>
      </c>
      <c r="I179" s="26">
        <f t="shared" si="8"/>
        <v>0.77556959361727273</v>
      </c>
    </row>
    <row r="180" spans="1:9" x14ac:dyDescent="0.3">
      <c r="A180" s="10">
        <v>3435</v>
      </c>
      <c r="B180" s="11" t="s">
        <v>180</v>
      </c>
      <c r="C180" s="12">
        <f>+$C$3*'Skattegrunnlag 2022'!K180*'Skattegrunnlag 2022'!I180/1000</f>
        <v>94028.146651347648</v>
      </c>
      <c r="D180" s="12">
        <f>+'Skattegrunnlag 2022'!F180</f>
        <v>3329.942</v>
      </c>
      <c r="E180" s="12">
        <f>+$E$3*'Skattegrunnlag 2022'!M180*'Skattegrunnlag 2022'!I180/1000</f>
        <v>4247.1090000000004</v>
      </c>
      <c r="F180" s="13">
        <f t="shared" si="6"/>
        <v>101605.19765134764</v>
      </c>
      <c r="G180" s="12">
        <f>+'Skattegrunnlag 2022'!I180</f>
        <v>3591</v>
      </c>
      <c r="H180" s="12">
        <f t="shared" si="7"/>
        <v>27367.099875062002</v>
      </c>
      <c r="I180" s="26">
        <f t="shared" si="8"/>
        <v>0.75118934887609301</v>
      </c>
    </row>
    <row r="181" spans="1:9" x14ac:dyDescent="0.3">
      <c r="A181" s="10">
        <v>3436</v>
      </c>
      <c r="B181" s="11" t="s">
        <v>181</v>
      </c>
      <c r="C181" s="12">
        <f>+$C$3*'Skattegrunnlag 2022'!K181*'Skattegrunnlag 2022'!I181/1000</f>
        <v>158563.39229571755</v>
      </c>
      <c r="D181" s="12">
        <f>+'Skattegrunnlag 2022'!F181</f>
        <v>17801.883000000002</v>
      </c>
      <c r="E181" s="12">
        <f>+$E$3*'Skattegrunnlag 2022'!M181*'Skattegrunnlag 2022'!I181/1000</f>
        <v>9489.6434999999983</v>
      </c>
      <c r="F181" s="13">
        <f t="shared" si="6"/>
        <v>185854.91879571756</v>
      </c>
      <c r="G181" s="12">
        <f>+'Skattegrunnlag 2022'!I181</f>
        <v>5628</v>
      </c>
      <c r="H181" s="12">
        <f t="shared" si="7"/>
        <v>29860.169828663391</v>
      </c>
      <c r="I181" s="26">
        <f t="shared" si="8"/>
        <v>0.81962069906292523</v>
      </c>
    </row>
    <row r="182" spans="1:9" x14ac:dyDescent="0.3">
      <c r="A182" s="10">
        <v>3437</v>
      </c>
      <c r="B182" s="11" t="s">
        <v>182</v>
      </c>
      <c r="C182" s="12">
        <f>+$C$3*'Skattegrunnlag 2022'!K182*'Skattegrunnlag 2022'!I182/1000</f>
        <v>140326.88968311032</v>
      </c>
      <c r="D182" s="12">
        <f>+'Skattegrunnlag 2022'!F182</f>
        <v>1511.499</v>
      </c>
      <c r="E182" s="12">
        <f>+$E$3*'Skattegrunnlag 2022'!M182*'Skattegrunnlag 2022'!I182/1000</f>
        <v>5970.5197500000004</v>
      </c>
      <c r="F182" s="13">
        <f t="shared" si="6"/>
        <v>147808.90843311034</v>
      </c>
      <c r="G182" s="12">
        <f>+'Skattegrunnlag 2022'!I182</f>
        <v>5531</v>
      </c>
      <c r="H182" s="12">
        <f t="shared" si="7"/>
        <v>26450.444663371964</v>
      </c>
      <c r="I182" s="26">
        <f t="shared" si="8"/>
        <v>0.72602842079979435</v>
      </c>
    </row>
    <row r="183" spans="1:9" x14ac:dyDescent="0.3">
      <c r="A183" s="10">
        <v>3438</v>
      </c>
      <c r="B183" s="11" t="s">
        <v>183</v>
      </c>
      <c r="C183" s="12">
        <f>+$C$3*'Skattegrunnlag 2022'!K183*'Skattegrunnlag 2022'!I183/1000</f>
        <v>82632.71032828989</v>
      </c>
      <c r="D183" s="12">
        <f>+'Skattegrunnlag 2022'!F183</f>
        <v>6073.0339999999997</v>
      </c>
      <c r="E183" s="12">
        <f>+$E$3*'Skattegrunnlag 2022'!M183*'Skattegrunnlag 2022'!I183/1000</f>
        <v>8636.9399999999987</v>
      </c>
      <c r="F183" s="13">
        <f t="shared" si="6"/>
        <v>97342.684328289892</v>
      </c>
      <c r="G183" s="12">
        <f>+'Skattegrunnlag 2022'!I183</f>
        <v>3064</v>
      </c>
      <c r="H183" s="12">
        <f t="shared" si="7"/>
        <v>29787.744885212109</v>
      </c>
      <c r="I183" s="26">
        <f t="shared" si="8"/>
        <v>0.81763273371906597</v>
      </c>
    </row>
    <row r="184" spans="1:9" x14ac:dyDescent="0.3">
      <c r="A184" s="10">
        <v>3439</v>
      </c>
      <c r="B184" s="11" t="s">
        <v>184</v>
      </c>
      <c r="C184" s="12">
        <f>+$C$3*'Skattegrunnlag 2022'!K184*'Skattegrunnlag 2022'!I184/1000</f>
        <v>128226.17442321713</v>
      </c>
      <c r="D184" s="12">
        <f>+'Skattegrunnlag 2022'!F184</f>
        <v>0</v>
      </c>
      <c r="E184" s="12">
        <f>+$E$3*'Skattegrunnlag 2022'!M184*'Skattegrunnlag 2022'!I184/1000</f>
        <v>15990.893249999997</v>
      </c>
      <c r="F184" s="13">
        <f t="shared" si="6"/>
        <v>144217.06767321713</v>
      </c>
      <c r="G184" s="12">
        <f>+'Skattegrunnlag 2022'!I184</f>
        <v>4385</v>
      </c>
      <c r="H184" s="12">
        <f t="shared" si="7"/>
        <v>32888.726949422373</v>
      </c>
      <c r="I184" s="26">
        <f t="shared" si="8"/>
        <v>0.90275043739702188</v>
      </c>
    </row>
    <row r="185" spans="1:9" x14ac:dyDescent="0.3">
      <c r="A185" s="10">
        <v>3440</v>
      </c>
      <c r="B185" s="11" t="s">
        <v>185</v>
      </c>
      <c r="C185" s="12">
        <f>+$C$3*'Skattegrunnlag 2022'!K185*'Skattegrunnlag 2022'!I185/1000</f>
        <v>156314.27289350508</v>
      </c>
      <c r="D185" s="12">
        <f>+'Skattegrunnlag 2022'!F185</f>
        <v>3360.5549999999998</v>
      </c>
      <c r="E185" s="12">
        <f>+$E$3*'Skattegrunnlag 2022'!M185*'Skattegrunnlag 2022'!I185/1000</f>
        <v>20533.940249999996</v>
      </c>
      <c r="F185" s="13">
        <f t="shared" si="6"/>
        <v>180208.76814350506</v>
      </c>
      <c r="G185" s="12">
        <f>+'Skattegrunnlag 2022'!I185</f>
        <v>5082</v>
      </c>
      <c r="H185" s="12">
        <f t="shared" si="7"/>
        <v>34798.940012496081</v>
      </c>
      <c r="I185" s="26">
        <f t="shared" si="8"/>
        <v>0.95518316551274429</v>
      </c>
    </row>
    <row r="186" spans="1:9" x14ac:dyDescent="0.3">
      <c r="A186" s="10">
        <v>3441</v>
      </c>
      <c r="B186" s="11" t="s">
        <v>186</v>
      </c>
      <c r="C186" s="12">
        <f>+$C$3*'Skattegrunnlag 2022'!K186*'Skattegrunnlag 2022'!I186/1000</f>
        <v>178834.52064058874</v>
      </c>
      <c r="D186" s="12">
        <f>+'Skattegrunnlag 2022'!F186</f>
        <v>991.55100000000004</v>
      </c>
      <c r="E186" s="12">
        <f>+$E$3*'Skattegrunnlag 2022'!M186*'Skattegrunnlag 2022'!I186/1000</f>
        <v>14631.893999999998</v>
      </c>
      <c r="F186" s="13">
        <f t="shared" si="6"/>
        <v>194457.96564058875</v>
      </c>
      <c r="G186" s="12">
        <f>+'Skattegrunnlag 2022'!I186</f>
        <v>6079</v>
      </c>
      <c r="H186" s="12">
        <f t="shared" si="7"/>
        <v>31825.368422534746</v>
      </c>
      <c r="I186" s="26">
        <f t="shared" si="8"/>
        <v>0.87356270456887375</v>
      </c>
    </row>
    <row r="187" spans="1:9" x14ac:dyDescent="0.3">
      <c r="A187" s="10">
        <v>3442</v>
      </c>
      <c r="B187" s="11" t="s">
        <v>187</v>
      </c>
      <c r="C187" s="12">
        <f>+$C$3*'Skattegrunnlag 2022'!K187*'Skattegrunnlag 2022'!I187/1000</f>
        <v>423794.99393343588</v>
      </c>
      <c r="D187" s="12">
        <f>+'Skattegrunnlag 2022'!F187</f>
        <v>79.739000000000004</v>
      </c>
      <c r="E187" s="12">
        <f>+$E$3*'Skattegrunnlag 2022'!M187*'Skattegrunnlag 2022'!I187/1000</f>
        <v>20570.123999999996</v>
      </c>
      <c r="F187" s="13">
        <f t="shared" si="6"/>
        <v>444444.85693343589</v>
      </c>
      <c r="G187" s="12">
        <f>+'Skattegrunnlag 2022'!I187</f>
        <v>14827</v>
      </c>
      <c r="H187" s="12">
        <f t="shared" si="7"/>
        <v>29969.995139504681</v>
      </c>
      <c r="I187" s="26">
        <f t="shared" si="8"/>
        <v>0.82263525318512354</v>
      </c>
    </row>
    <row r="188" spans="1:9" x14ac:dyDescent="0.3">
      <c r="A188" s="10">
        <v>3443</v>
      </c>
      <c r="B188" s="11" t="s">
        <v>188</v>
      </c>
      <c r="C188" s="12">
        <f>+$C$3*'Skattegrunnlag 2022'!K188*'Skattegrunnlag 2022'!I188/1000</f>
        <v>385819.17743334704</v>
      </c>
      <c r="D188" s="12">
        <f>+'Skattegrunnlag 2022'!F188</f>
        <v>42.030999999999999</v>
      </c>
      <c r="E188" s="12">
        <f>+$E$3*'Skattegrunnlag 2022'!M188*'Skattegrunnlag 2022'!I188/1000</f>
        <v>10459.895999999999</v>
      </c>
      <c r="F188" s="13">
        <f t="shared" si="6"/>
        <v>396321.10443334706</v>
      </c>
      <c r="G188" s="12">
        <f>+'Skattegrunnlag 2022'!I188</f>
        <v>13572</v>
      </c>
      <c r="H188" s="12">
        <f t="shared" si="7"/>
        <v>29198.281272719352</v>
      </c>
      <c r="I188" s="26">
        <f t="shared" si="8"/>
        <v>0.80145276619323846</v>
      </c>
    </row>
    <row r="189" spans="1:9" x14ac:dyDescent="0.3">
      <c r="A189" s="10">
        <v>3446</v>
      </c>
      <c r="B189" s="11" t="s">
        <v>189</v>
      </c>
      <c r="C189" s="12">
        <f>+$C$3*'Skattegrunnlag 2022'!K189*'Skattegrunnlag 2022'!I189/1000</f>
        <v>406103.4311319901</v>
      </c>
      <c r="D189" s="12">
        <f>+'Skattegrunnlag 2022'!F189</f>
        <v>42.57</v>
      </c>
      <c r="E189" s="12">
        <f>+$E$3*'Skattegrunnlag 2022'!M189*'Skattegrunnlag 2022'!I189/1000</f>
        <v>20458.113749999997</v>
      </c>
      <c r="F189" s="13">
        <f t="shared" si="6"/>
        <v>426604.11488199013</v>
      </c>
      <c r="G189" s="12">
        <f>+'Skattegrunnlag 2022'!I189</f>
        <v>13633</v>
      </c>
      <c r="H189" s="12">
        <f t="shared" si="7"/>
        <v>31288.897886157862</v>
      </c>
      <c r="I189" s="26">
        <f t="shared" si="8"/>
        <v>0.85883732428554371</v>
      </c>
    </row>
    <row r="190" spans="1:9" x14ac:dyDescent="0.3">
      <c r="A190" s="10">
        <v>3447</v>
      </c>
      <c r="B190" s="11" t="s">
        <v>190</v>
      </c>
      <c r="C190" s="12">
        <f>+$C$3*'Skattegrunnlag 2022'!K190*'Skattegrunnlag 2022'!I190/1000</f>
        <v>143140.21197172452</v>
      </c>
      <c r="D190" s="12">
        <f>+'Skattegrunnlag 2022'!F190</f>
        <v>118.44799999999999</v>
      </c>
      <c r="E190" s="12">
        <f>+$E$3*'Skattegrunnlag 2022'!M190*'Skattegrunnlag 2022'!I190/1000</f>
        <v>4446.0097499999993</v>
      </c>
      <c r="F190" s="13">
        <f t="shared" si="6"/>
        <v>147704.66972172452</v>
      </c>
      <c r="G190" s="12">
        <f>+'Skattegrunnlag 2022'!I190</f>
        <v>5535</v>
      </c>
      <c r="H190" s="12">
        <f t="shared" si="7"/>
        <v>26664.177366165222</v>
      </c>
      <c r="I190" s="26">
        <f t="shared" si="8"/>
        <v>0.73189509028899002</v>
      </c>
    </row>
    <row r="191" spans="1:9" x14ac:dyDescent="0.3">
      <c r="A191" s="10">
        <v>3448</v>
      </c>
      <c r="B191" s="11" t="s">
        <v>191</v>
      </c>
      <c r="C191" s="12">
        <f>+$C$3*'Skattegrunnlag 2022'!K191*'Skattegrunnlag 2022'!I191/1000</f>
        <v>165709.79421049973</v>
      </c>
      <c r="D191" s="12">
        <f>+'Skattegrunnlag 2022'!F191</f>
        <v>7025.018</v>
      </c>
      <c r="E191" s="12">
        <f>+$E$3*'Skattegrunnlag 2022'!M191*'Skattegrunnlag 2022'!I191/1000</f>
        <v>7333.0282499999994</v>
      </c>
      <c r="F191" s="13">
        <f t="shared" si="6"/>
        <v>180067.84046049975</v>
      </c>
      <c r="G191" s="12">
        <f>+'Skattegrunnlag 2022'!I191</f>
        <v>6577</v>
      </c>
      <c r="H191" s="12">
        <f t="shared" si="7"/>
        <v>26310.296861867071</v>
      </c>
      <c r="I191" s="26">
        <f t="shared" si="8"/>
        <v>0.72218155590583422</v>
      </c>
    </row>
    <row r="192" spans="1:9" x14ac:dyDescent="0.3">
      <c r="A192" s="10">
        <v>3449</v>
      </c>
      <c r="B192" s="11" t="s">
        <v>192</v>
      </c>
      <c r="C192" s="12">
        <f>+$C$3*'Skattegrunnlag 2022'!K192*'Skattegrunnlag 2022'!I192/1000</f>
        <v>78116.19182941402</v>
      </c>
      <c r="D192" s="12">
        <f>+'Skattegrunnlag 2022'!F192</f>
        <v>4345.0439999999999</v>
      </c>
      <c r="E192" s="12">
        <f>+$E$3*'Skattegrunnlag 2022'!M192*'Skattegrunnlag 2022'!I192/1000</f>
        <v>6727.5494999999983</v>
      </c>
      <c r="F192" s="13">
        <f t="shared" si="6"/>
        <v>89188.785329414008</v>
      </c>
      <c r="G192" s="12">
        <f>+'Skattegrunnlag 2022'!I192</f>
        <v>2889</v>
      </c>
      <c r="H192" s="12">
        <f t="shared" si="7"/>
        <v>29367.857850264456</v>
      </c>
      <c r="I192" s="26">
        <f t="shared" si="8"/>
        <v>0.80610741061856239</v>
      </c>
    </row>
    <row r="193" spans="1:9" x14ac:dyDescent="0.3">
      <c r="A193" s="10">
        <v>3450</v>
      </c>
      <c r="B193" s="11" t="s">
        <v>193</v>
      </c>
      <c r="C193" s="12">
        <f>+$C$3*'Skattegrunnlag 2022'!K193*'Skattegrunnlag 2022'!I193/1000</f>
        <v>32584.510742389863</v>
      </c>
      <c r="D193" s="12">
        <f>+'Skattegrunnlag 2022'!F193</f>
        <v>0</v>
      </c>
      <c r="E193" s="12">
        <f>+$E$3*'Skattegrunnlag 2022'!M193*'Skattegrunnlag 2022'!I193/1000</f>
        <v>3735.5317499999996</v>
      </c>
      <c r="F193" s="13">
        <f t="shared" si="6"/>
        <v>36320.042492389861</v>
      </c>
      <c r="G193" s="12">
        <f>+'Skattegrunnlag 2022'!I193</f>
        <v>1256</v>
      </c>
      <c r="H193" s="12">
        <f t="shared" si="7"/>
        <v>28917.231283749887</v>
      </c>
      <c r="I193" s="26">
        <f t="shared" si="8"/>
        <v>0.79373832954560564</v>
      </c>
    </row>
    <row r="194" spans="1:9" x14ac:dyDescent="0.3">
      <c r="A194" s="10">
        <v>3451</v>
      </c>
      <c r="B194" s="11" t="s">
        <v>194</v>
      </c>
      <c r="C194" s="12">
        <f>+$C$3*'Skattegrunnlag 2022'!K194*'Skattegrunnlag 2022'!I194/1000</f>
        <v>182405.31546924397</v>
      </c>
      <c r="D194" s="12">
        <f>+'Skattegrunnlag 2022'!F194</f>
        <v>6685.415</v>
      </c>
      <c r="E194" s="12">
        <f>+$E$3*'Skattegrunnlag 2022'!M194*'Skattegrunnlag 2022'!I194/1000</f>
        <v>16362.639000000001</v>
      </c>
      <c r="F194" s="13">
        <f t="shared" si="6"/>
        <v>205453.36946924397</v>
      </c>
      <c r="G194" s="12">
        <f>+'Skattegrunnlag 2022'!I194</f>
        <v>6354</v>
      </c>
      <c r="H194" s="12">
        <f t="shared" si="7"/>
        <v>31282.33466623292</v>
      </c>
      <c r="I194" s="26">
        <f t="shared" si="8"/>
        <v>0.85865717290215071</v>
      </c>
    </row>
    <row r="195" spans="1:9" x14ac:dyDescent="0.3">
      <c r="A195" s="10">
        <v>3452</v>
      </c>
      <c r="B195" s="11" t="s">
        <v>195</v>
      </c>
      <c r="C195" s="12">
        <f>+$C$3*'Skattegrunnlag 2022'!K195*'Skattegrunnlag 2022'!I195/1000</f>
        <v>61862.710644649043</v>
      </c>
      <c r="D195" s="12">
        <f>+'Skattegrunnlag 2022'!F195</f>
        <v>1366.2550000000001</v>
      </c>
      <c r="E195" s="12">
        <f>+$E$3*'Skattegrunnlag 2022'!M195*'Skattegrunnlag 2022'!I195/1000</f>
        <v>9133.0657499999998</v>
      </c>
      <c r="F195" s="13">
        <f t="shared" si="6"/>
        <v>72362.031394649035</v>
      </c>
      <c r="G195" s="12">
        <f>+'Skattegrunnlag 2022'!I195</f>
        <v>2111</v>
      </c>
      <c r="H195" s="12">
        <f t="shared" si="7"/>
        <v>33631.348363168661</v>
      </c>
      <c r="I195" s="26">
        <f t="shared" si="8"/>
        <v>0.92313437646255114</v>
      </c>
    </row>
    <row r="196" spans="1:9" x14ac:dyDescent="0.3">
      <c r="A196" s="10">
        <v>3453</v>
      </c>
      <c r="B196" s="11" t="s">
        <v>196</v>
      </c>
      <c r="C196" s="12">
        <f>+$C$3*'Skattegrunnlag 2022'!K196*'Skattegrunnlag 2022'!I196/1000</f>
        <v>99306.141451034287</v>
      </c>
      <c r="D196" s="12">
        <f>+'Skattegrunnlag 2022'!F196</f>
        <v>1406.614</v>
      </c>
      <c r="E196" s="12">
        <f>+$E$3*'Skattegrunnlag 2022'!M196*'Skattegrunnlag 2022'!I196/1000</f>
        <v>14722.157999999999</v>
      </c>
      <c r="F196" s="13">
        <f t="shared" si="6"/>
        <v>115434.91345103428</v>
      </c>
      <c r="G196" s="12">
        <f>+'Skattegrunnlag 2022'!I196</f>
        <v>3252</v>
      </c>
      <c r="H196" s="12">
        <f t="shared" si="7"/>
        <v>35064.052721720254</v>
      </c>
      <c r="I196" s="26">
        <f t="shared" si="8"/>
        <v>0.96246014569442428</v>
      </c>
    </row>
    <row r="197" spans="1:9" x14ac:dyDescent="0.3">
      <c r="A197" s="10">
        <v>3454</v>
      </c>
      <c r="B197" s="11" t="s">
        <v>197</v>
      </c>
      <c r="C197" s="12">
        <f>+$C$3*'Skattegrunnlag 2022'!K197*'Skattegrunnlag 2022'!I197/1000</f>
        <v>45564.240874375246</v>
      </c>
      <c r="D197" s="12">
        <f>+'Skattegrunnlag 2022'!F197</f>
        <v>6447.65</v>
      </c>
      <c r="E197" s="12">
        <f>+$E$3*'Skattegrunnlag 2022'!M197*'Skattegrunnlag 2022'!I197/1000</f>
        <v>5416.2254999999986</v>
      </c>
      <c r="F197" s="13">
        <f t="shared" si="6"/>
        <v>57428.116374375248</v>
      </c>
      <c r="G197" s="12">
        <f>+'Skattegrunnlag 2022'!I197</f>
        <v>1587</v>
      </c>
      <c r="H197" s="12">
        <f t="shared" si="7"/>
        <v>32123.797337350501</v>
      </c>
      <c r="I197" s="26">
        <f t="shared" si="8"/>
        <v>0.88175416889025493</v>
      </c>
    </row>
    <row r="198" spans="1:9" x14ac:dyDescent="0.3">
      <c r="A198" s="10">
        <v>3901</v>
      </c>
      <c r="B198" s="11" t="s">
        <v>198</v>
      </c>
      <c r="C198" s="12">
        <f>+$C$3*'Skattegrunnlag 2022'!K198*'Skattegrunnlag 2022'!I198/1000</f>
        <v>829225.03914656746</v>
      </c>
      <c r="D198" s="12">
        <f>+'Skattegrunnlag 2022'!F198</f>
        <v>0</v>
      </c>
      <c r="E198" s="12">
        <f>+$E$3*'Skattegrunnlag 2022'!M198*'Skattegrunnlag 2022'!I198/1000</f>
        <v>34635.129000000001</v>
      </c>
      <c r="F198" s="13">
        <f t="shared" si="6"/>
        <v>863860.16814656742</v>
      </c>
      <c r="G198" s="12">
        <f>+'Skattegrunnlag 2022'!I198</f>
        <v>27502</v>
      </c>
      <c r="H198" s="12">
        <f t="shared" si="7"/>
        <v>31410.812600776942</v>
      </c>
      <c r="I198" s="26">
        <f t="shared" si="8"/>
        <v>0.86218371595697452</v>
      </c>
    </row>
    <row r="199" spans="1:9" x14ac:dyDescent="0.3">
      <c r="A199" s="10">
        <v>3903</v>
      </c>
      <c r="B199" s="11" t="s">
        <v>199</v>
      </c>
      <c r="C199" s="12">
        <f>+$C$3*'Skattegrunnlag 2022'!K199*'Skattegrunnlag 2022'!I199/1000</f>
        <v>830865.04425811756</v>
      </c>
      <c r="D199" s="12">
        <f>+'Skattegrunnlag 2022'!F199</f>
        <v>0</v>
      </c>
      <c r="E199" s="12">
        <f>+$E$3*'Skattegrunnlag 2022'!M199*'Skattegrunnlag 2022'!I199/1000</f>
        <v>37929.968249999991</v>
      </c>
      <c r="F199" s="13">
        <f t="shared" si="6"/>
        <v>868795.01250811759</v>
      </c>
      <c r="G199" s="12">
        <f>+'Skattegrunnlag 2022'!I199</f>
        <v>25681</v>
      </c>
      <c r="H199" s="12">
        <f t="shared" si="7"/>
        <v>33830.264106075214</v>
      </c>
      <c r="I199" s="26">
        <f t="shared" si="8"/>
        <v>0.92859434072903668</v>
      </c>
    </row>
    <row r="200" spans="1:9" x14ac:dyDescent="0.3">
      <c r="A200" s="10">
        <v>3905</v>
      </c>
      <c r="B200" s="11" t="s">
        <v>200</v>
      </c>
      <c r="C200" s="12">
        <f>+$C$3*'Skattegrunnlag 2022'!K200*'Skattegrunnlag 2022'!I200/1000</f>
        <v>1895829.6994220014</v>
      </c>
      <c r="D200" s="12">
        <f>+'Skattegrunnlag 2022'!F200</f>
        <v>0</v>
      </c>
      <c r="E200" s="12">
        <f>+$E$3*'Skattegrunnlag 2022'!M200*'Skattegrunnlag 2022'!I200/1000</f>
        <v>112982.72474999998</v>
      </c>
      <c r="F200" s="13">
        <f t="shared" si="6"/>
        <v>2008812.4241720014</v>
      </c>
      <c r="G200" s="12">
        <f>+'Skattegrunnlag 2022'!I200</f>
        <v>57794</v>
      </c>
      <c r="H200" s="12">
        <f t="shared" si="7"/>
        <v>34758.148322870911</v>
      </c>
      <c r="I200" s="26">
        <f t="shared" si="8"/>
        <v>0.95406348959132858</v>
      </c>
    </row>
    <row r="201" spans="1:9" x14ac:dyDescent="0.3">
      <c r="A201" s="10">
        <v>3907</v>
      </c>
      <c r="B201" s="11" t="s">
        <v>201</v>
      </c>
      <c r="C201" s="12">
        <f>+$C$3*'Skattegrunnlag 2022'!K201*'Skattegrunnlag 2022'!I201/1000</f>
        <v>1933195.2927840995</v>
      </c>
      <c r="D201" s="12">
        <f>+'Skattegrunnlag 2022'!F201</f>
        <v>0</v>
      </c>
      <c r="E201" s="12">
        <f>+$E$3*'Skattegrunnlag 2022'!M201*'Skattegrunnlag 2022'!I201/1000</f>
        <v>135172.58024999997</v>
      </c>
      <c r="F201" s="13">
        <f t="shared" si="6"/>
        <v>2068367.8730340993</v>
      </c>
      <c r="G201" s="12">
        <f>+'Skattegrunnlag 2022'!I201</f>
        <v>64943</v>
      </c>
      <c r="H201" s="12">
        <f t="shared" si="7"/>
        <v>31848.973300187849</v>
      </c>
      <c r="I201" s="26">
        <f t="shared" si="8"/>
        <v>0.87421062607884314</v>
      </c>
    </row>
    <row r="202" spans="1:9" x14ac:dyDescent="0.3">
      <c r="A202" s="10">
        <v>3909</v>
      </c>
      <c r="B202" s="11" t="s">
        <v>202</v>
      </c>
      <c r="C202" s="12">
        <f>+$C$3*'Skattegrunnlag 2022'!K202*'Skattegrunnlag 2022'!I202/1000</f>
        <v>1408923.1920349142</v>
      </c>
      <c r="D202" s="12">
        <f>+'Skattegrunnlag 2022'!F202</f>
        <v>18.183</v>
      </c>
      <c r="E202" s="12">
        <f>+$E$3*'Skattegrunnlag 2022'!M202*'Skattegrunnlag 2022'!I202/1000</f>
        <v>103361.95799999998</v>
      </c>
      <c r="F202" s="13">
        <f t="shared" ref="F202:F265" si="9">+C202+D202+E202</f>
        <v>1512303.333034914</v>
      </c>
      <c r="G202" s="12">
        <f>+'Skattegrunnlag 2022'!I202</f>
        <v>47777</v>
      </c>
      <c r="H202" s="12">
        <f t="shared" ref="H202:H265" si="10">+(C202+E202)*1000/G202</f>
        <v>31652.995165768345</v>
      </c>
      <c r="I202" s="26">
        <f t="shared" si="8"/>
        <v>0.86883129513546142</v>
      </c>
    </row>
    <row r="203" spans="1:9" x14ac:dyDescent="0.3">
      <c r="A203" s="10">
        <v>3911</v>
      </c>
      <c r="B203" s="11" t="s">
        <v>206</v>
      </c>
      <c r="C203" s="12">
        <f>+$C$3*'Skattegrunnlag 2022'!K203*'Skattegrunnlag 2022'!I203/1000</f>
        <v>900671.2040296027</v>
      </c>
      <c r="D203" s="12">
        <f>+'Skattegrunnlag 2022'!F203</f>
        <v>0</v>
      </c>
      <c r="E203" s="12">
        <f>+$E$3*'Skattegrunnlag 2022'!M203*'Skattegrunnlag 2022'!I203/1000</f>
        <v>77382.344249999995</v>
      </c>
      <c r="F203" s="13">
        <f t="shared" si="9"/>
        <v>978053.54827960266</v>
      </c>
      <c r="G203" s="12">
        <f>+'Skattegrunnlag 2022'!I203</f>
        <v>27165</v>
      </c>
      <c r="H203" s="12">
        <f t="shared" si="10"/>
        <v>36004.179947712226</v>
      </c>
      <c r="I203" s="26">
        <f t="shared" ref="I203:I266" si="11">+H203/H$367</f>
        <v>0.98826534836396718</v>
      </c>
    </row>
    <row r="204" spans="1:9" x14ac:dyDescent="0.3">
      <c r="A204" s="10">
        <v>4001</v>
      </c>
      <c r="B204" s="11" t="s">
        <v>203</v>
      </c>
      <c r="C204" s="12">
        <f>+$C$3*'Skattegrunnlag 2022'!K204*'Skattegrunnlag 2022'!I204/1000</f>
        <v>1175583.0876939222</v>
      </c>
      <c r="D204" s="12">
        <f>+'Skattegrunnlag 2022'!F204</f>
        <v>0</v>
      </c>
      <c r="E204" s="12">
        <f>+$E$3*'Skattegrunnlag 2022'!M204*'Skattegrunnlag 2022'!I204/1000</f>
        <v>48357.705749999994</v>
      </c>
      <c r="F204" s="13">
        <f t="shared" si="9"/>
        <v>1223940.7934439222</v>
      </c>
      <c r="G204" s="12">
        <f>+'Skattegrunnlag 2022'!I204</f>
        <v>36624</v>
      </c>
      <c r="H204" s="12">
        <f t="shared" si="10"/>
        <v>33419.091127236847</v>
      </c>
      <c r="I204" s="26">
        <f t="shared" si="11"/>
        <v>0.91730820651462941</v>
      </c>
    </row>
    <row r="205" spans="1:9" x14ac:dyDescent="0.3">
      <c r="A205" s="10">
        <v>4003</v>
      </c>
      <c r="B205" s="11" t="s">
        <v>204</v>
      </c>
      <c r="C205" s="12">
        <f>+$C$3*'Skattegrunnlag 2022'!K205*'Skattegrunnlag 2022'!I205/1000</f>
        <v>1659378.5340599904</v>
      </c>
      <c r="D205" s="12">
        <f>+'Skattegrunnlag 2022'!F205</f>
        <v>2230.8330000000001</v>
      </c>
      <c r="E205" s="12">
        <f>+$E$3*'Skattegrunnlag 2022'!M205*'Skattegrunnlag 2022'!I205/1000</f>
        <v>67264.895999999993</v>
      </c>
      <c r="F205" s="13">
        <f t="shared" si="9"/>
        <v>1728874.2630599905</v>
      </c>
      <c r="G205" s="12">
        <f>+'Skattegrunnlag 2022'!I205</f>
        <v>55513</v>
      </c>
      <c r="H205" s="12">
        <f t="shared" si="10"/>
        <v>31103.406950804143</v>
      </c>
      <c r="I205" s="26">
        <f t="shared" si="11"/>
        <v>0.85374585256998392</v>
      </c>
    </row>
    <row r="206" spans="1:9" x14ac:dyDescent="0.3">
      <c r="A206" s="10">
        <v>4005</v>
      </c>
      <c r="B206" s="11" t="s">
        <v>205</v>
      </c>
      <c r="C206" s="12">
        <f>+$C$3*'Skattegrunnlag 2022'!K206*'Skattegrunnlag 2022'!I206/1000</f>
        <v>367231.22113207617</v>
      </c>
      <c r="D206" s="12">
        <f>+'Skattegrunnlag 2022'!F206</f>
        <v>11450.384</v>
      </c>
      <c r="E206" s="12">
        <f>+$E$3*'Skattegrunnlag 2022'!M206*'Skattegrunnlag 2022'!I206/1000</f>
        <v>16242.071999999998</v>
      </c>
      <c r="F206" s="13">
        <f t="shared" si="9"/>
        <v>394923.67713207618</v>
      </c>
      <c r="G206" s="12">
        <f>+'Skattegrunnlag 2022'!I206</f>
        <v>13029</v>
      </c>
      <c r="H206" s="12">
        <f t="shared" si="10"/>
        <v>29432.288980894631</v>
      </c>
      <c r="I206" s="26">
        <f t="shared" si="11"/>
        <v>0.80787595676654267</v>
      </c>
    </row>
    <row r="207" spans="1:9" x14ac:dyDescent="0.3">
      <c r="A207" s="10">
        <v>4010</v>
      </c>
      <c r="B207" s="11" t="s">
        <v>207</v>
      </c>
      <c r="C207" s="12">
        <f>+$C$3*'Skattegrunnlag 2022'!K207*'Skattegrunnlag 2022'!I207/1000</f>
        <v>70881.345133321651</v>
      </c>
      <c r="D207" s="12">
        <f>+'Skattegrunnlag 2022'!F207</f>
        <v>0</v>
      </c>
      <c r="E207" s="12">
        <f>+$E$3*'Skattegrunnlag 2022'!M207*'Skattegrunnlag 2022'!I207/1000</f>
        <v>1677.5302499999998</v>
      </c>
      <c r="F207" s="13">
        <f t="shared" si="9"/>
        <v>72558.875383321647</v>
      </c>
      <c r="G207" s="12">
        <f>+'Skattegrunnlag 2022'!I207</f>
        <v>2349</v>
      </c>
      <c r="H207" s="12">
        <f t="shared" si="10"/>
        <v>30889.26155100964</v>
      </c>
      <c r="I207" s="26">
        <f t="shared" si="11"/>
        <v>0.84786785511424956</v>
      </c>
    </row>
    <row r="208" spans="1:9" x14ac:dyDescent="0.3">
      <c r="A208" s="10">
        <v>4012</v>
      </c>
      <c r="B208" s="11" t="s">
        <v>208</v>
      </c>
      <c r="C208" s="12">
        <f>+$C$3*'Skattegrunnlag 2022'!K208*'Skattegrunnlag 2022'!I208/1000</f>
        <v>458425.35031566292</v>
      </c>
      <c r="D208" s="12">
        <f>+'Skattegrunnlag 2022'!F208</f>
        <v>0</v>
      </c>
      <c r="E208" s="12">
        <f>+$E$3*'Skattegrunnlag 2022'!M208*'Skattegrunnlag 2022'!I208/1000</f>
        <v>19344.932999999997</v>
      </c>
      <c r="F208" s="13">
        <f t="shared" si="9"/>
        <v>477770.28331566293</v>
      </c>
      <c r="G208" s="12">
        <f>+'Skattegrunnlag 2022'!I208</f>
        <v>14056</v>
      </c>
      <c r="H208" s="12">
        <f t="shared" si="10"/>
        <v>33990.486860818361</v>
      </c>
      <c r="I208" s="26">
        <f t="shared" si="11"/>
        <v>0.93299223555019428</v>
      </c>
    </row>
    <row r="209" spans="1:9" x14ac:dyDescent="0.3">
      <c r="A209" s="10">
        <v>4014</v>
      </c>
      <c r="B209" s="11" t="s">
        <v>209</v>
      </c>
      <c r="C209" s="12">
        <f>+$C$3*'Skattegrunnlag 2022'!K209*'Skattegrunnlag 2022'!I209/1000</f>
        <v>292910.15915430669</v>
      </c>
      <c r="D209" s="12">
        <f>+'Skattegrunnlag 2022'!F209</f>
        <v>0</v>
      </c>
      <c r="E209" s="12">
        <f>+$E$3*'Skattegrunnlag 2022'!M209*'Skattegrunnlag 2022'!I209/1000</f>
        <v>29196.016499999998</v>
      </c>
      <c r="F209" s="13">
        <f t="shared" si="9"/>
        <v>322106.17565430666</v>
      </c>
      <c r="G209" s="12">
        <f>+'Skattegrunnlag 2022'!I209</f>
        <v>10351</v>
      </c>
      <c r="H209" s="12">
        <f t="shared" si="10"/>
        <v>31118.363023312399</v>
      </c>
      <c r="I209" s="26">
        <f t="shared" si="11"/>
        <v>0.85415637624331842</v>
      </c>
    </row>
    <row r="210" spans="1:9" x14ac:dyDescent="0.3">
      <c r="A210" s="10">
        <v>4016</v>
      </c>
      <c r="B210" s="11" t="s">
        <v>210</v>
      </c>
      <c r="C210" s="12">
        <f>+$C$3*'Skattegrunnlag 2022'!K210*'Skattegrunnlag 2022'!I210/1000</f>
        <v>110454.61401450472</v>
      </c>
      <c r="D210" s="12">
        <f>+'Skattegrunnlag 2022'!F210</f>
        <v>0</v>
      </c>
      <c r="E210" s="12">
        <f>+$E$3*'Skattegrunnlag 2022'!M210*'Skattegrunnlag 2022'!I210/1000</f>
        <v>3917.3204999999994</v>
      </c>
      <c r="F210" s="13">
        <f t="shared" si="9"/>
        <v>114371.93451450473</v>
      </c>
      <c r="G210" s="12">
        <f>+'Skattegrunnlag 2022'!I210</f>
        <v>4093</v>
      </c>
      <c r="H210" s="12">
        <f t="shared" si="10"/>
        <v>27943.301860372521</v>
      </c>
      <c r="I210" s="26">
        <f t="shared" si="11"/>
        <v>0.76700530292831393</v>
      </c>
    </row>
    <row r="211" spans="1:9" x14ac:dyDescent="0.3">
      <c r="A211" s="10">
        <v>4018</v>
      </c>
      <c r="B211" s="11" t="s">
        <v>211</v>
      </c>
      <c r="C211" s="12">
        <f>+$C$3*'Skattegrunnlag 2022'!K211*'Skattegrunnlag 2022'!I211/1000</f>
        <v>184669.91503486308</v>
      </c>
      <c r="D211" s="12">
        <f>+'Skattegrunnlag 2022'!F211</f>
        <v>3534.069</v>
      </c>
      <c r="E211" s="12">
        <f>+$E$3*'Skattegrunnlag 2022'!M211*'Skattegrunnlag 2022'!I211/1000</f>
        <v>9026.0280000000002</v>
      </c>
      <c r="F211" s="13">
        <f t="shared" si="9"/>
        <v>197230.01203486306</v>
      </c>
      <c r="G211" s="12">
        <f>+'Skattegrunnlag 2022'!I211</f>
        <v>6494</v>
      </c>
      <c r="H211" s="12">
        <f t="shared" si="10"/>
        <v>29826.908382331858</v>
      </c>
      <c r="I211" s="26">
        <f t="shared" si="11"/>
        <v>0.81870771798979258</v>
      </c>
    </row>
    <row r="212" spans="1:9" x14ac:dyDescent="0.3">
      <c r="A212" s="10">
        <v>4020</v>
      </c>
      <c r="B212" s="11" t="s">
        <v>212</v>
      </c>
      <c r="C212" s="12">
        <f>+$C$3*'Skattegrunnlag 2022'!K212*'Skattegrunnlag 2022'!I212/1000</f>
        <v>286433.54178778408</v>
      </c>
      <c r="D212" s="12">
        <f>+'Skattegrunnlag 2022'!F212</f>
        <v>0</v>
      </c>
      <c r="E212" s="12">
        <f>+$E$3*'Skattegrunnlag 2022'!M212*'Skattegrunnlag 2022'!I212/1000</f>
        <v>15417.43275</v>
      </c>
      <c r="F212" s="13">
        <f t="shared" si="9"/>
        <v>301850.97453778406</v>
      </c>
      <c r="G212" s="12">
        <f>+'Skattegrunnlag 2022'!I212</f>
        <v>10539</v>
      </c>
      <c r="H212" s="12">
        <f t="shared" si="10"/>
        <v>28641.329778706142</v>
      </c>
      <c r="I212" s="26">
        <f t="shared" si="11"/>
        <v>0.78616521171894826</v>
      </c>
    </row>
    <row r="213" spans="1:9" x14ac:dyDescent="0.3">
      <c r="A213" s="10">
        <v>4022</v>
      </c>
      <c r="B213" s="11" t="s">
        <v>215</v>
      </c>
      <c r="C213" s="12">
        <f>+$C$3*'Skattegrunnlag 2022'!K213*'Skattegrunnlag 2022'!I213/1000</f>
        <v>84761.252041639411</v>
      </c>
      <c r="D213" s="12">
        <f>+'Skattegrunnlag 2022'!F213</f>
        <v>4535.0910000000003</v>
      </c>
      <c r="E213" s="12">
        <f>+$E$3*'Skattegrunnlag 2022'!M213*'Skattegrunnlag 2022'!I213/1000</f>
        <v>5197.1452499999996</v>
      </c>
      <c r="F213" s="13">
        <f t="shared" si="9"/>
        <v>94493.488291639413</v>
      </c>
      <c r="G213" s="12">
        <f>+'Skattegrunnlag 2022'!I213</f>
        <v>2889</v>
      </c>
      <c r="H213" s="12">
        <f t="shared" si="10"/>
        <v>31138.247591429357</v>
      </c>
      <c r="I213" s="26">
        <f t="shared" si="11"/>
        <v>0.85470218036011014</v>
      </c>
    </row>
    <row r="214" spans="1:9" x14ac:dyDescent="0.3">
      <c r="A214" s="10">
        <v>4024</v>
      </c>
      <c r="B214" s="11" t="s">
        <v>214</v>
      </c>
      <c r="C214" s="12">
        <f>+$C$3*'Skattegrunnlag 2022'!K214*'Skattegrunnlag 2022'!I214/1000</f>
        <v>45777.934069869669</v>
      </c>
      <c r="D214" s="12">
        <f>+'Skattegrunnlag 2022'!F214</f>
        <v>5336.4849999999997</v>
      </c>
      <c r="E214" s="12">
        <f>+$E$3*'Skattegrunnlag 2022'!M214*'Skattegrunnlag 2022'!I214/1000</f>
        <v>4571.0257499999989</v>
      </c>
      <c r="F214" s="13">
        <f t="shared" si="9"/>
        <v>55685.44481986967</v>
      </c>
      <c r="G214" s="12">
        <f>+'Skattegrunnlag 2022'!I214</f>
        <v>1562</v>
      </c>
      <c r="H214" s="12">
        <f t="shared" si="10"/>
        <v>32233.649052413359</v>
      </c>
      <c r="I214" s="26">
        <f t="shared" si="11"/>
        <v>0.88476944777211353</v>
      </c>
    </row>
    <row r="215" spans="1:9" x14ac:dyDescent="0.3">
      <c r="A215" s="10">
        <v>4026</v>
      </c>
      <c r="B215" s="11" t="s">
        <v>213</v>
      </c>
      <c r="C215" s="12">
        <f>+$C$3*'Skattegrunnlag 2022'!K215*'Skattegrunnlag 2022'!I215/1000</f>
        <v>173699.76194531252</v>
      </c>
      <c r="D215" s="12">
        <f>+'Skattegrunnlag 2022'!F215</f>
        <v>47590.279000000002</v>
      </c>
      <c r="E215" s="12">
        <f>+$E$3*'Skattegrunnlag 2022'!M215*'Skattegrunnlag 2022'!I215/1000</f>
        <v>10675.013249999996</v>
      </c>
      <c r="F215" s="13">
        <f t="shared" si="9"/>
        <v>231965.05419531252</v>
      </c>
      <c r="G215" s="12">
        <f>+'Skattegrunnlag 2022'!I215</f>
        <v>5512</v>
      </c>
      <c r="H215" s="12">
        <f t="shared" si="10"/>
        <v>33449.705224113299</v>
      </c>
      <c r="I215" s="26">
        <f t="shared" si="11"/>
        <v>0.91814852147690307</v>
      </c>
    </row>
    <row r="216" spans="1:9" x14ac:dyDescent="0.3">
      <c r="A216" s="10">
        <v>4028</v>
      </c>
      <c r="B216" s="11" t="s">
        <v>216</v>
      </c>
      <c r="C216" s="12">
        <f>+$C$3*'Skattegrunnlag 2022'!K216*'Skattegrunnlag 2022'!I216/1000</f>
        <v>74540.861890060158</v>
      </c>
      <c r="D216" s="12">
        <f>+'Skattegrunnlag 2022'!F216</f>
        <v>1346.807</v>
      </c>
      <c r="E216" s="12">
        <f>+$E$3*'Skattegrunnlag 2022'!M216*'Skattegrunnlag 2022'!I216/1000</f>
        <v>5188.6214999999993</v>
      </c>
      <c r="F216" s="13">
        <f t="shared" si="9"/>
        <v>81076.290390060152</v>
      </c>
      <c r="G216" s="12">
        <f>+'Skattegrunnlag 2022'!I216</f>
        <v>2452</v>
      </c>
      <c r="H216" s="12">
        <f t="shared" si="10"/>
        <v>32516.102524494356</v>
      </c>
      <c r="I216" s="26">
        <f t="shared" si="11"/>
        <v>0.89252240810583372</v>
      </c>
    </row>
    <row r="217" spans="1:9" x14ac:dyDescent="0.3">
      <c r="A217" s="10">
        <v>4030</v>
      </c>
      <c r="B217" s="11" t="s">
        <v>217</v>
      </c>
      <c r="C217" s="12">
        <f>+$C$3*'Skattegrunnlag 2022'!K217*'Skattegrunnlag 2022'!I217/1000</f>
        <v>40832.623833664642</v>
      </c>
      <c r="D217" s="12">
        <f>+'Skattegrunnlag 2022'!F217</f>
        <v>6012.1049999999996</v>
      </c>
      <c r="E217" s="12">
        <f>+$E$3*'Skattegrunnlag 2022'!M217*'Skattegrunnlag 2022'!I217/1000</f>
        <v>3546.4904999999999</v>
      </c>
      <c r="F217" s="13">
        <f t="shared" si="9"/>
        <v>50391.219333664645</v>
      </c>
      <c r="G217" s="12">
        <f>+'Skattegrunnlag 2022'!I217</f>
        <v>1414</v>
      </c>
      <c r="H217" s="12">
        <f t="shared" si="10"/>
        <v>31385.512258602997</v>
      </c>
      <c r="I217" s="26">
        <f t="shared" si="11"/>
        <v>0.86148925627177764</v>
      </c>
    </row>
    <row r="218" spans="1:9" x14ac:dyDescent="0.3">
      <c r="A218" s="10">
        <v>4032</v>
      </c>
      <c r="B218" s="11" t="s">
        <v>218</v>
      </c>
      <c r="C218" s="12">
        <f>+$C$3*'Skattegrunnlag 2022'!K218*'Skattegrunnlag 2022'!I218/1000</f>
        <v>35199.593571781952</v>
      </c>
      <c r="D218" s="12">
        <f>+'Skattegrunnlag 2022'!F218</f>
        <v>5424.5510000000004</v>
      </c>
      <c r="E218" s="12">
        <f>+$E$3*'Skattegrunnlag 2022'!M218*'Skattegrunnlag 2022'!I218/1000</f>
        <v>1494.6254999999999</v>
      </c>
      <c r="F218" s="13">
        <f t="shared" si="9"/>
        <v>42118.770071781953</v>
      </c>
      <c r="G218" s="12">
        <f>+'Skattegrunnlag 2022'!I218</f>
        <v>1198</v>
      </c>
      <c r="H218" s="12">
        <f t="shared" si="10"/>
        <v>30629.565168432349</v>
      </c>
      <c r="I218" s="26">
        <f t="shared" si="11"/>
        <v>0.84073954566880926</v>
      </c>
    </row>
    <row r="219" spans="1:9" x14ac:dyDescent="0.3">
      <c r="A219" s="10">
        <v>4034</v>
      </c>
      <c r="B219" s="11" t="s">
        <v>219</v>
      </c>
      <c r="C219" s="12">
        <f>+$C$3*'Skattegrunnlag 2022'!K219*'Skattegrunnlag 2022'!I219/1000</f>
        <v>69629.572914175224</v>
      </c>
      <c r="D219" s="12">
        <f>+'Skattegrunnlag 2022'!F219</f>
        <v>22743.27</v>
      </c>
      <c r="E219" s="12">
        <f>+$E$3*'Skattegrunnlag 2022'!M219*'Skattegrunnlag 2022'!I219/1000</f>
        <v>2833.3169999999991</v>
      </c>
      <c r="F219" s="13">
        <f t="shared" si="9"/>
        <v>95206.159914175223</v>
      </c>
      <c r="G219" s="12">
        <f>+'Skattegrunnlag 2022'!I219</f>
        <v>2140</v>
      </c>
      <c r="H219" s="12">
        <f t="shared" si="10"/>
        <v>33861.163511296829</v>
      </c>
      <c r="I219" s="26">
        <f t="shared" si="11"/>
        <v>0.92944248701399379</v>
      </c>
    </row>
    <row r="220" spans="1:9" x14ac:dyDescent="0.3">
      <c r="A220" s="10">
        <v>4036</v>
      </c>
      <c r="B220" s="11" t="s">
        <v>220</v>
      </c>
      <c r="C220" s="12">
        <f>+$C$3*'Skattegrunnlag 2022'!K220*'Skattegrunnlag 2022'!I220/1000</f>
        <v>118136.98226826052</v>
      </c>
      <c r="D220" s="12">
        <f>+'Skattegrunnlag 2022'!F220</f>
        <v>39071.108999999997</v>
      </c>
      <c r="E220" s="12">
        <f>+$E$3*'Skattegrunnlag 2022'!M220*'Skattegrunnlag 2022'!I220/1000</f>
        <v>15553.878749999998</v>
      </c>
      <c r="F220" s="13">
        <f t="shared" si="9"/>
        <v>172761.9700182605</v>
      </c>
      <c r="G220" s="12">
        <f>+'Skattegrunnlag 2022'!I220</f>
        <v>3755</v>
      </c>
      <c r="H220" s="12">
        <f t="shared" si="10"/>
        <v>35603.42503815193</v>
      </c>
      <c r="I220" s="26">
        <f t="shared" si="11"/>
        <v>0.97726517585954265</v>
      </c>
    </row>
    <row r="221" spans="1:9" x14ac:dyDescent="0.3">
      <c r="A221" s="10">
        <v>4201</v>
      </c>
      <c r="B221" s="11" t="s">
        <v>221</v>
      </c>
      <c r="C221" s="12">
        <f>+$C$3*'Skattegrunnlag 2022'!K221*'Skattegrunnlag 2022'!I221/1000</f>
        <v>186479.86447930569</v>
      </c>
      <c r="D221" s="12">
        <f>+'Skattegrunnlag 2022'!F221</f>
        <v>0</v>
      </c>
      <c r="E221" s="12">
        <f>+$E$3*'Skattegrunnlag 2022'!M221*'Skattegrunnlag 2022'!I221/1000</f>
        <v>13854.412499999999</v>
      </c>
      <c r="F221" s="13">
        <f t="shared" si="9"/>
        <v>200334.27697930569</v>
      </c>
      <c r="G221" s="12">
        <f>+'Skattegrunnlag 2022'!I221</f>
        <v>6735</v>
      </c>
      <c r="H221" s="12">
        <f t="shared" si="10"/>
        <v>29745.252706652664</v>
      </c>
      <c r="I221" s="26">
        <f t="shared" si="11"/>
        <v>0.81646638170916663</v>
      </c>
    </row>
    <row r="222" spans="1:9" x14ac:dyDescent="0.3">
      <c r="A222" s="10">
        <v>4202</v>
      </c>
      <c r="B222" s="11" t="s">
        <v>222</v>
      </c>
      <c r="C222" s="12">
        <f>+$C$3*'Skattegrunnlag 2022'!K222*'Skattegrunnlag 2022'!I222/1000</f>
        <v>663066.67422340182</v>
      </c>
      <c r="D222" s="12">
        <f>+'Skattegrunnlag 2022'!F222</f>
        <v>1543.52</v>
      </c>
      <c r="E222" s="12">
        <f>+$E$3*'Skattegrunnlag 2022'!M222*'Skattegrunnlag 2022'!I222/1000</f>
        <v>53682.656249999985</v>
      </c>
      <c r="F222" s="13">
        <f t="shared" si="9"/>
        <v>718292.85047340184</v>
      </c>
      <c r="G222" s="12">
        <f>+'Skattegrunnlag 2022'!I222</f>
        <v>24017</v>
      </c>
      <c r="H222" s="12">
        <f t="shared" si="10"/>
        <v>29843.416349810625</v>
      </c>
      <c r="I222" s="26">
        <f t="shared" si="11"/>
        <v>0.81916083905114923</v>
      </c>
    </row>
    <row r="223" spans="1:9" x14ac:dyDescent="0.3">
      <c r="A223" s="10">
        <v>4203</v>
      </c>
      <c r="B223" s="11" t="s">
        <v>223</v>
      </c>
      <c r="C223" s="12">
        <f>+$C$3*'Skattegrunnlag 2022'!K223*'Skattegrunnlag 2022'!I223/1000</f>
        <v>1352211.2329114967</v>
      </c>
      <c r="D223" s="12">
        <f>+'Skattegrunnlag 2022'!F223</f>
        <v>1058.6510000000001</v>
      </c>
      <c r="E223" s="12">
        <f>+$E$3*'Skattegrunnlag 2022'!M223*'Skattegrunnlag 2022'!I223/1000</f>
        <v>62824.467750000003</v>
      </c>
      <c r="F223" s="13">
        <f t="shared" si="9"/>
        <v>1416094.3516614968</v>
      </c>
      <c r="G223" s="12">
        <f>+'Skattegrunnlag 2022'!I223</f>
        <v>45509</v>
      </c>
      <c r="H223" s="12">
        <f t="shared" si="10"/>
        <v>31093.535359192614</v>
      </c>
      <c r="I223" s="26">
        <f t="shared" si="11"/>
        <v>0.85347489092227968</v>
      </c>
    </row>
    <row r="224" spans="1:9" x14ac:dyDescent="0.3">
      <c r="A224" s="10">
        <v>4204</v>
      </c>
      <c r="B224" s="11" t="s">
        <v>224</v>
      </c>
      <c r="C224" s="12">
        <f>+$C$3*'Skattegrunnlag 2022'!K224*'Skattegrunnlag 2022'!I224/1000</f>
        <v>3366779.2673326437</v>
      </c>
      <c r="D224" s="12">
        <f>+'Skattegrunnlag 2022'!F224</f>
        <v>0</v>
      </c>
      <c r="E224" s="12">
        <f>+$E$3*'Skattegrunnlag 2022'!M224*'Skattegrunnlag 2022'!I224/1000</f>
        <v>222353.69399999996</v>
      </c>
      <c r="F224" s="13">
        <f t="shared" si="9"/>
        <v>3589132.9613326439</v>
      </c>
      <c r="G224" s="12">
        <f>+'Skattegrunnlag 2022'!I224</f>
        <v>113737</v>
      </c>
      <c r="H224" s="12">
        <f t="shared" si="10"/>
        <v>31556.423690906598</v>
      </c>
      <c r="I224" s="26">
        <f t="shared" si="11"/>
        <v>0.86618054062904393</v>
      </c>
    </row>
    <row r="225" spans="1:9" x14ac:dyDescent="0.3">
      <c r="A225" s="10">
        <v>4205</v>
      </c>
      <c r="B225" s="11" t="s">
        <v>225</v>
      </c>
      <c r="C225" s="12">
        <f>+$C$3*'Skattegrunnlag 2022'!K225*'Skattegrunnlag 2022'!I225/1000</f>
        <v>660216.13716128934</v>
      </c>
      <c r="D225" s="12">
        <f>+'Skattegrunnlag 2022'!F225</f>
        <v>3926.098</v>
      </c>
      <c r="E225" s="12">
        <f>+$E$3*'Skattegrunnlag 2022'!M225*'Skattegrunnlag 2022'!I225/1000</f>
        <v>32922.718500000003</v>
      </c>
      <c r="F225" s="13">
        <f t="shared" si="9"/>
        <v>697064.9536612893</v>
      </c>
      <c r="G225" s="12">
        <f>+'Skattegrunnlag 2022'!I225</f>
        <v>23147</v>
      </c>
      <c r="H225" s="12">
        <f t="shared" si="10"/>
        <v>29945.083840726198</v>
      </c>
      <c r="I225" s="26">
        <f t="shared" si="11"/>
        <v>0.82195147220743514</v>
      </c>
    </row>
    <row r="226" spans="1:9" x14ac:dyDescent="0.3">
      <c r="A226" s="10">
        <v>4206</v>
      </c>
      <c r="B226" s="11" t="s">
        <v>226</v>
      </c>
      <c r="C226" s="12">
        <f>+$C$3*'Skattegrunnlag 2022'!K226*'Skattegrunnlag 2022'!I226/1000</f>
        <v>286887.29129309091</v>
      </c>
      <c r="D226" s="12">
        <f>+'Skattegrunnlag 2022'!F226</f>
        <v>0</v>
      </c>
      <c r="E226" s="12">
        <f>+$E$3*'Skattegrunnlag 2022'!M226*'Skattegrunnlag 2022'!I226/1000</f>
        <v>16337.196749999997</v>
      </c>
      <c r="F226" s="13">
        <f t="shared" si="9"/>
        <v>303224.48804309091</v>
      </c>
      <c r="G226" s="12">
        <f>+'Skattegrunnlag 2022'!I226</f>
        <v>9622</v>
      </c>
      <c r="H226" s="12">
        <f t="shared" si="10"/>
        <v>31513.665354717414</v>
      </c>
      <c r="I226" s="26">
        <f t="shared" si="11"/>
        <v>0.86500688295732808</v>
      </c>
    </row>
    <row r="227" spans="1:9" x14ac:dyDescent="0.3">
      <c r="A227" s="10">
        <v>4207</v>
      </c>
      <c r="B227" s="11" t="s">
        <v>227</v>
      </c>
      <c r="C227" s="12">
        <f>+$C$3*'Skattegrunnlag 2022'!K227*'Skattegrunnlag 2022'!I227/1000</f>
        <v>270600.132702648</v>
      </c>
      <c r="D227" s="12">
        <f>+'Skattegrunnlag 2022'!F227</f>
        <v>2287.3510000000001</v>
      </c>
      <c r="E227" s="12">
        <f>+$E$3*'Skattegrunnlag 2022'!M227*'Skattegrunnlag 2022'!I227/1000</f>
        <v>13638.457499999999</v>
      </c>
      <c r="F227" s="13">
        <f t="shared" si="9"/>
        <v>286525.94120264804</v>
      </c>
      <c r="G227" s="12">
        <f>+'Skattegrunnlag 2022'!I227</f>
        <v>9048</v>
      </c>
      <c r="H227" s="12">
        <f t="shared" si="10"/>
        <v>31414.521463599474</v>
      </c>
      <c r="I227" s="26">
        <f t="shared" si="11"/>
        <v>0.86228551915356633</v>
      </c>
    </row>
    <row r="228" spans="1:9" x14ac:dyDescent="0.3">
      <c r="A228" s="10">
        <v>4211</v>
      </c>
      <c r="B228" s="11" t="s">
        <v>228</v>
      </c>
      <c r="C228" s="12">
        <f>+$C$3*'Skattegrunnlag 2022'!K228*'Skattegrunnlag 2022'!I228/1000</f>
        <v>63709.492362822515</v>
      </c>
      <c r="D228" s="12">
        <f>+'Skattegrunnlag 2022'!F228</f>
        <v>0</v>
      </c>
      <c r="E228" s="12">
        <f>+$E$3*'Skattegrunnlag 2022'!M228*'Skattegrunnlag 2022'!I228/1000</f>
        <v>1366.9635000000001</v>
      </c>
      <c r="F228" s="13">
        <f t="shared" si="9"/>
        <v>65076.455862822513</v>
      </c>
      <c r="G228" s="12">
        <f>+'Skattegrunnlag 2022'!I228</f>
        <v>2427</v>
      </c>
      <c r="H228" s="12">
        <f t="shared" si="10"/>
        <v>26813.537644343844</v>
      </c>
      <c r="I228" s="26">
        <f t="shared" si="11"/>
        <v>0.73599482502979785</v>
      </c>
    </row>
    <row r="229" spans="1:9" x14ac:dyDescent="0.3">
      <c r="A229" s="10">
        <v>4212</v>
      </c>
      <c r="B229" s="11" t="s">
        <v>229</v>
      </c>
      <c r="C229" s="12">
        <f>+$C$3*'Skattegrunnlag 2022'!K229*'Skattegrunnlag 2022'!I229/1000</f>
        <v>56255.501988228818</v>
      </c>
      <c r="D229" s="12">
        <f>+'Skattegrunnlag 2022'!F229</f>
        <v>0</v>
      </c>
      <c r="E229" s="12">
        <f>+$E$3*'Skattegrunnlag 2022'!M229*'Skattegrunnlag 2022'!I229/1000</f>
        <v>1700.1645000000001</v>
      </c>
      <c r="F229" s="13">
        <f t="shared" si="9"/>
        <v>57955.666488228817</v>
      </c>
      <c r="G229" s="12">
        <f>+'Skattegrunnlag 2022'!I229</f>
        <v>2131</v>
      </c>
      <c r="H229" s="12">
        <f t="shared" si="10"/>
        <v>27196.464799731966</v>
      </c>
      <c r="I229" s="26">
        <f t="shared" si="11"/>
        <v>0.74650565013863945</v>
      </c>
    </row>
    <row r="230" spans="1:9" x14ac:dyDescent="0.3">
      <c r="A230" s="10">
        <v>4213</v>
      </c>
      <c r="B230" s="11" t="s">
        <v>230</v>
      </c>
      <c r="C230" s="12">
        <f>+$C$3*'Skattegrunnlag 2022'!K230*'Skattegrunnlag 2022'!I230/1000</f>
        <v>173113.44030202844</v>
      </c>
      <c r="D230" s="12">
        <f>+'Skattegrunnlag 2022'!F230</f>
        <v>0</v>
      </c>
      <c r="E230" s="12">
        <f>+$E$3*'Skattegrunnlag 2022'!M230*'Skattegrunnlag 2022'!I230/1000</f>
        <v>10940.2155</v>
      </c>
      <c r="F230" s="13">
        <f t="shared" si="9"/>
        <v>184053.65580202843</v>
      </c>
      <c r="G230" s="12">
        <f>+'Skattegrunnlag 2022'!I230</f>
        <v>6115</v>
      </c>
      <c r="H230" s="12">
        <f t="shared" si="10"/>
        <v>30098.717220282651</v>
      </c>
      <c r="I230" s="26">
        <f t="shared" si="11"/>
        <v>0.82616849771914491</v>
      </c>
    </row>
    <row r="231" spans="1:9" x14ac:dyDescent="0.3">
      <c r="A231" s="10">
        <v>4214</v>
      </c>
      <c r="B231" s="11" t="s">
        <v>231</v>
      </c>
      <c r="C231" s="12">
        <f>+$C$3*'Skattegrunnlag 2022'!K231*'Skattegrunnlag 2022'!I231/1000</f>
        <v>163558.92277233026</v>
      </c>
      <c r="D231" s="12">
        <f>+'Skattegrunnlag 2022'!F231</f>
        <v>5556.1220000000003</v>
      </c>
      <c r="E231" s="12">
        <f>+$E$3*'Skattegrunnlag 2022'!M231*'Skattegrunnlag 2022'!I231/1000</f>
        <v>5599.2007499999991</v>
      </c>
      <c r="F231" s="13">
        <f t="shared" si="9"/>
        <v>174714.24552233025</v>
      </c>
      <c r="G231" s="12">
        <f>+'Skattegrunnlag 2022'!I231</f>
        <v>6098</v>
      </c>
      <c r="H231" s="12">
        <f t="shared" si="10"/>
        <v>27739.934982343431</v>
      </c>
      <c r="I231" s="26">
        <f t="shared" si="11"/>
        <v>0.76142316110886443</v>
      </c>
    </row>
    <row r="232" spans="1:9" x14ac:dyDescent="0.3">
      <c r="A232" s="10">
        <v>4215</v>
      </c>
      <c r="B232" s="11" t="s">
        <v>232</v>
      </c>
      <c r="C232" s="12">
        <f>+$C$3*'Skattegrunnlag 2022'!K232*'Skattegrunnlag 2022'!I232/1000</f>
        <v>341391.79609961913</v>
      </c>
      <c r="D232" s="12">
        <f>+'Skattegrunnlag 2022'!F232</f>
        <v>0</v>
      </c>
      <c r="E232" s="12">
        <f>+$E$3*'Skattegrunnlag 2022'!M232*'Skattegrunnlag 2022'!I232/1000</f>
        <v>31099.859250000001</v>
      </c>
      <c r="F232" s="13">
        <f t="shared" si="9"/>
        <v>372491.6553496191</v>
      </c>
      <c r="G232" s="12">
        <f>+'Skattegrunnlag 2022'!I232</f>
        <v>11279</v>
      </c>
      <c r="H232" s="12">
        <f t="shared" si="10"/>
        <v>33025.23764071452</v>
      </c>
      <c r="I232" s="26">
        <f t="shared" si="11"/>
        <v>0.90649746860509728</v>
      </c>
    </row>
    <row r="233" spans="1:9" x14ac:dyDescent="0.3">
      <c r="A233" s="10">
        <v>4216</v>
      </c>
      <c r="B233" s="11" t="s">
        <v>233</v>
      </c>
      <c r="C233" s="12">
        <f>+$C$3*'Skattegrunnlag 2022'!K233*'Skattegrunnlag 2022'!I233/1000</f>
        <v>136046.88345880687</v>
      </c>
      <c r="D233" s="12">
        <f>+'Skattegrunnlag 2022'!F233</f>
        <v>836.60500000000002</v>
      </c>
      <c r="E233" s="12">
        <f>+$E$3*'Skattegrunnlag 2022'!M233*'Skattegrunnlag 2022'!I233/1000</f>
        <v>4682.8207499999999</v>
      </c>
      <c r="F233" s="13">
        <f t="shared" si="9"/>
        <v>141566.3092088069</v>
      </c>
      <c r="G233" s="12">
        <f>+'Skattegrunnlag 2022'!I233</f>
        <v>5342</v>
      </c>
      <c r="H233" s="12">
        <f t="shared" si="10"/>
        <v>26344.010522052951</v>
      </c>
      <c r="I233" s="26">
        <f t="shared" si="11"/>
        <v>0.72310694962891331</v>
      </c>
    </row>
    <row r="234" spans="1:9" x14ac:dyDescent="0.3">
      <c r="A234" s="10">
        <v>4217</v>
      </c>
      <c r="B234" s="11" t="s">
        <v>234</v>
      </c>
      <c r="C234" s="12">
        <f>+$C$3*'Skattegrunnlag 2022'!K234*'Skattegrunnlag 2022'!I234/1000</f>
        <v>47863.461291567517</v>
      </c>
      <c r="D234" s="12">
        <f>+'Skattegrunnlag 2022'!F234</f>
        <v>3320.152</v>
      </c>
      <c r="E234" s="12">
        <f>+$E$3*'Skattegrunnlag 2022'!M234*'Skattegrunnlag 2022'!I234/1000</f>
        <v>2968.0889999999999</v>
      </c>
      <c r="F234" s="13">
        <f t="shared" si="9"/>
        <v>54151.702291567519</v>
      </c>
      <c r="G234" s="12">
        <f>+'Skattegrunnlag 2022'!I234</f>
        <v>1801</v>
      </c>
      <c r="H234" s="12">
        <f t="shared" si="10"/>
        <v>28224.070123024718</v>
      </c>
      <c r="I234" s="26">
        <f t="shared" si="11"/>
        <v>0.77471200657501516</v>
      </c>
    </row>
    <row r="235" spans="1:9" x14ac:dyDescent="0.3">
      <c r="A235" s="10">
        <v>4218</v>
      </c>
      <c r="B235" s="11" t="s">
        <v>235</v>
      </c>
      <c r="C235" s="12">
        <f>+$C$3*'Skattegrunnlag 2022'!K235*'Skattegrunnlag 2022'!I235/1000</f>
        <v>31742.640046075507</v>
      </c>
      <c r="D235" s="12">
        <f>+'Skattegrunnlag 2022'!F235</f>
        <v>5215.375</v>
      </c>
      <c r="E235" s="12">
        <f>+$E$3*'Skattegrunnlag 2022'!M235*'Skattegrunnlag 2022'!I235/1000</f>
        <v>904.28250000000003</v>
      </c>
      <c r="F235" s="13">
        <f t="shared" si="9"/>
        <v>37862.297546075511</v>
      </c>
      <c r="G235" s="12">
        <f>+'Skattegrunnlag 2022'!I235</f>
        <v>1323</v>
      </c>
      <c r="H235" s="12">
        <f t="shared" si="10"/>
        <v>24676.434275189349</v>
      </c>
      <c r="I235" s="26">
        <f t="shared" si="11"/>
        <v>0.67733426926448104</v>
      </c>
    </row>
    <row r="236" spans="1:9" x14ac:dyDescent="0.3">
      <c r="A236" s="10">
        <v>4219</v>
      </c>
      <c r="B236" s="11" t="s">
        <v>236</v>
      </c>
      <c r="C236" s="12">
        <f>+$C$3*'Skattegrunnlag 2022'!K236*'Skattegrunnlag 2022'!I236/1000</f>
        <v>94887.333862755244</v>
      </c>
      <c r="D236" s="12">
        <f>+'Skattegrunnlag 2022'!F236</f>
        <v>1033.835</v>
      </c>
      <c r="E236" s="12">
        <f>+$E$3*'Skattegrunnlag 2022'!M236*'Skattegrunnlag 2022'!I236/1000</f>
        <v>5206.3987500000003</v>
      </c>
      <c r="F236" s="13">
        <f t="shared" si="9"/>
        <v>101127.56761275526</v>
      </c>
      <c r="G236" s="12">
        <f>+'Skattegrunnlag 2022'!I236</f>
        <v>3653</v>
      </c>
      <c r="H236" s="12">
        <f t="shared" si="10"/>
        <v>27400.419549070692</v>
      </c>
      <c r="I236" s="26">
        <f t="shared" si="11"/>
        <v>0.75210392821908578</v>
      </c>
    </row>
    <row r="237" spans="1:9" x14ac:dyDescent="0.3">
      <c r="A237" s="10">
        <v>4220</v>
      </c>
      <c r="B237" s="11" t="s">
        <v>237</v>
      </c>
      <c r="C237" s="12">
        <f>+$C$3*'Skattegrunnlag 2022'!K237*'Skattegrunnlag 2022'!I237/1000</f>
        <v>31224.37143618862</v>
      </c>
      <c r="D237" s="12">
        <f>+'Skattegrunnlag 2022'!F237</f>
        <v>3730.837</v>
      </c>
      <c r="E237" s="12">
        <f>+$E$3*'Skattegrunnlag 2022'!M237*'Skattegrunnlag 2022'!I237/1000</f>
        <v>1292.2252499999997</v>
      </c>
      <c r="F237" s="13">
        <f t="shared" si="9"/>
        <v>36247.433686188626</v>
      </c>
      <c r="G237" s="12">
        <f>+'Skattegrunnlag 2022'!I237</f>
        <v>1134</v>
      </c>
      <c r="H237" s="12">
        <f t="shared" si="10"/>
        <v>28674.24751868485</v>
      </c>
      <c r="I237" s="26">
        <f t="shared" si="11"/>
        <v>0.78706875852419855</v>
      </c>
    </row>
    <row r="238" spans="1:9" x14ac:dyDescent="0.3">
      <c r="A238" s="10">
        <v>4221</v>
      </c>
      <c r="B238" s="11" t="s">
        <v>238</v>
      </c>
      <c r="C238" s="12">
        <f>+$C$3*'Skattegrunnlag 2022'!K238*'Skattegrunnlag 2022'!I238/1000</f>
        <v>39747.833432964144</v>
      </c>
      <c r="D238" s="12">
        <f>+'Skattegrunnlag 2022'!F238</f>
        <v>14950.584000000001</v>
      </c>
      <c r="E238" s="12">
        <f>+$E$3*'Skattegrunnlag 2022'!M238*'Skattegrunnlag 2022'!I238/1000</f>
        <v>2443.5149999999994</v>
      </c>
      <c r="F238" s="13">
        <f t="shared" si="9"/>
        <v>57141.932432964146</v>
      </c>
      <c r="G238" s="12">
        <f>+'Skattegrunnlag 2022'!I238</f>
        <v>1169</v>
      </c>
      <c r="H238" s="12">
        <f t="shared" si="10"/>
        <v>36091.829283972751</v>
      </c>
      <c r="I238" s="26">
        <f t="shared" si="11"/>
        <v>0.99067120240533613</v>
      </c>
    </row>
    <row r="239" spans="1:9" x14ac:dyDescent="0.3">
      <c r="A239" s="10">
        <v>4222</v>
      </c>
      <c r="B239" s="11" t="s">
        <v>239</v>
      </c>
      <c r="C239" s="12">
        <f>+$C$3*'Skattegrunnlag 2022'!K239*'Skattegrunnlag 2022'!I239/1000</f>
        <v>31371.920597626304</v>
      </c>
      <c r="D239" s="12">
        <f>+'Skattegrunnlag 2022'!F239</f>
        <v>42876.262000000002</v>
      </c>
      <c r="E239" s="12">
        <f>+$E$3*'Skattegrunnlag 2022'!M239*'Skattegrunnlag 2022'!I239/1000</f>
        <v>7422.5414999999985</v>
      </c>
      <c r="F239" s="13">
        <f t="shared" si="9"/>
        <v>81670.724097626298</v>
      </c>
      <c r="G239" s="12">
        <f>+'Skattegrunnlag 2022'!I239</f>
        <v>935</v>
      </c>
      <c r="H239" s="12">
        <f t="shared" si="10"/>
        <v>41491.403312969313</v>
      </c>
      <c r="I239" s="26">
        <f t="shared" si="11"/>
        <v>1.1388821022656561</v>
      </c>
    </row>
    <row r="240" spans="1:9" x14ac:dyDescent="0.3">
      <c r="A240" s="10">
        <v>4223</v>
      </c>
      <c r="B240" s="11" t="s">
        <v>240</v>
      </c>
      <c r="C240" s="12">
        <f>+$C$3*'Skattegrunnlag 2022'!K240*'Skattegrunnlag 2022'!I240/1000</f>
        <v>393561.47035960952</v>
      </c>
      <c r="D240" s="12">
        <f>+'Skattegrunnlag 2022'!F240</f>
        <v>9024.9940000000006</v>
      </c>
      <c r="E240" s="12">
        <f>+$E$3*'Skattegrunnlag 2022'!M240*'Skattegrunnlag 2022'!I240/1000</f>
        <v>10082.042249999999</v>
      </c>
      <c r="F240" s="13">
        <f t="shared" si="9"/>
        <v>412668.50660960953</v>
      </c>
      <c r="G240" s="12">
        <f>+'Skattegrunnlag 2022'!I240</f>
        <v>15123</v>
      </c>
      <c r="H240" s="12">
        <f t="shared" si="10"/>
        <v>26690.703736666637</v>
      </c>
      <c r="I240" s="26">
        <f t="shared" si="11"/>
        <v>0.73262320276988757</v>
      </c>
    </row>
    <row r="241" spans="1:9" x14ac:dyDescent="0.3">
      <c r="A241" s="10">
        <v>4224</v>
      </c>
      <c r="B241" s="11" t="s">
        <v>241</v>
      </c>
      <c r="C241" s="12">
        <f>+$C$3*'Skattegrunnlag 2022'!K241*'Skattegrunnlag 2022'!I241/1000</f>
        <v>28594.319553650686</v>
      </c>
      <c r="D241" s="12">
        <f>+'Skattegrunnlag 2022'!F241</f>
        <v>14796.078</v>
      </c>
      <c r="E241" s="12">
        <f>+$E$3*'Skattegrunnlag 2022'!M241*'Skattegrunnlag 2022'!I241/1000</f>
        <v>2989.7729999999997</v>
      </c>
      <c r="F241" s="13">
        <f t="shared" si="9"/>
        <v>46380.170553650685</v>
      </c>
      <c r="G241" s="12">
        <f>+'Skattegrunnlag 2022'!I241</f>
        <v>912</v>
      </c>
      <c r="H241" s="12">
        <f t="shared" si="10"/>
        <v>34631.68043163453</v>
      </c>
      <c r="I241" s="26">
        <f t="shared" si="11"/>
        <v>0.9505921194678848</v>
      </c>
    </row>
    <row r="242" spans="1:9" x14ac:dyDescent="0.3">
      <c r="A242" s="10">
        <v>4225</v>
      </c>
      <c r="B242" s="11" t="s">
        <v>242</v>
      </c>
      <c r="C242" s="12">
        <f>+$C$3*'Skattegrunnlag 2022'!K242*'Skattegrunnlag 2022'!I242/1000</f>
        <v>278718.63346815511</v>
      </c>
      <c r="D242" s="12">
        <f>+'Skattegrunnlag 2022'!F242</f>
        <v>512.92999999999995</v>
      </c>
      <c r="E242" s="12">
        <f>+$E$3*'Skattegrunnlag 2022'!M242*'Skattegrunnlag 2022'!I242/1000</f>
        <v>13822.821749999997</v>
      </c>
      <c r="F242" s="13">
        <f t="shared" si="9"/>
        <v>293054.3852181551</v>
      </c>
      <c r="G242" s="12">
        <f>+'Skattegrunnlag 2022'!I242</f>
        <v>10480</v>
      </c>
      <c r="H242" s="12">
        <f t="shared" si="10"/>
        <v>27914.260994098768</v>
      </c>
      <c r="I242" s="26">
        <f t="shared" si="11"/>
        <v>0.76620817098789751</v>
      </c>
    </row>
    <row r="243" spans="1:9" x14ac:dyDescent="0.3">
      <c r="A243" s="10">
        <v>4226</v>
      </c>
      <c r="B243" s="11" t="s">
        <v>243</v>
      </c>
      <c r="C243" s="12">
        <f>+$C$3*'Skattegrunnlag 2022'!K243*'Skattegrunnlag 2022'!I243/1000</f>
        <v>51064.404213063426</v>
      </c>
      <c r="D243" s="12">
        <f>+'Skattegrunnlag 2022'!F243</f>
        <v>0</v>
      </c>
      <c r="E243" s="12">
        <f>+$E$3*'Skattegrunnlag 2022'!M243*'Skattegrunnlag 2022'!I243/1000</f>
        <v>2227.7219999999998</v>
      </c>
      <c r="F243" s="13">
        <f t="shared" si="9"/>
        <v>53292.126213063428</v>
      </c>
      <c r="G243" s="12">
        <f>+'Skattegrunnlag 2022'!I243</f>
        <v>1704</v>
      </c>
      <c r="H243" s="12">
        <f t="shared" si="10"/>
        <v>31274.721956023139</v>
      </c>
      <c r="I243" s="26">
        <f t="shared" si="11"/>
        <v>0.85844821445014907</v>
      </c>
    </row>
    <row r="244" spans="1:9" x14ac:dyDescent="0.3">
      <c r="A244" s="10">
        <v>4227</v>
      </c>
      <c r="B244" s="11" t="s">
        <v>244</v>
      </c>
      <c r="C244" s="12">
        <f>+$C$3*'Skattegrunnlag 2022'!K244*'Skattegrunnlag 2022'!I244/1000</f>
        <v>172919.29936905249</v>
      </c>
      <c r="D244" s="12">
        <f>+'Skattegrunnlag 2022'!F244</f>
        <v>24982.749</v>
      </c>
      <c r="E244" s="12">
        <f>+$E$3*'Skattegrunnlag 2022'!M244*'Skattegrunnlag 2022'!I244/1000</f>
        <v>5768.0872499999987</v>
      </c>
      <c r="F244" s="13">
        <f t="shared" si="9"/>
        <v>203670.13561905251</v>
      </c>
      <c r="G244" s="12">
        <f>+'Skattegrunnlag 2022'!I244</f>
        <v>5883</v>
      </c>
      <c r="H244" s="12">
        <f t="shared" si="10"/>
        <v>30373.514638628676</v>
      </c>
      <c r="I244" s="26">
        <f t="shared" si="11"/>
        <v>0.83371130988055653</v>
      </c>
    </row>
    <row r="245" spans="1:9" x14ac:dyDescent="0.3">
      <c r="A245" s="10">
        <v>4228</v>
      </c>
      <c r="B245" s="11" t="s">
        <v>245</v>
      </c>
      <c r="C245" s="12">
        <f>+$C$3*'Skattegrunnlag 2022'!K245*'Skattegrunnlag 2022'!I245/1000</f>
        <v>65996.451095372875</v>
      </c>
      <c r="D245" s="12">
        <f>+'Skattegrunnlag 2022'!F245</f>
        <v>39629.953000000001</v>
      </c>
      <c r="E245" s="12">
        <f>+$E$3*'Skattegrunnlag 2022'!M245*'Skattegrunnlag 2022'!I245/1000</f>
        <v>10054.589999999998</v>
      </c>
      <c r="F245" s="13">
        <f t="shared" si="9"/>
        <v>115680.99409537288</v>
      </c>
      <c r="G245" s="12">
        <f>+'Skattegrunnlag 2022'!I245</f>
        <v>1810</v>
      </c>
      <c r="H245" s="12">
        <f t="shared" si="10"/>
        <v>42017.1497764491</v>
      </c>
      <c r="I245" s="26">
        <f t="shared" si="11"/>
        <v>1.1533131214594425</v>
      </c>
    </row>
    <row r="246" spans="1:9" x14ac:dyDescent="0.3">
      <c r="A246" s="10">
        <v>4601</v>
      </c>
      <c r="B246" s="11" t="s">
        <v>246</v>
      </c>
      <c r="C246" s="12">
        <f>+$C$3*'Skattegrunnlag 2022'!K246*'Skattegrunnlag 2022'!I246/1000</f>
        <v>10158708.131993162</v>
      </c>
      <c r="D246" s="12">
        <f>+'Skattegrunnlag 2022'!F246</f>
        <v>0</v>
      </c>
      <c r="E246" s="12">
        <f>+$E$3*'Skattegrunnlag 2022'!M246*'Skattegrunnlag 2022'!I246/1000</f>
        <v>775848.6577499999</v>
      </c>
      <c r="F246" s="13">
        <f t="shared" si="9"/>
        <v>10934556.789743161</v>
      </c>
      <c r="G246" s="12">
        <f>+'Skattegrunnlag 2022'!I246</f>
        <v>286930</v>
      </c>
      <c r="H246" s="12">
        <f t="shared" si="10"/>
        <v>38108.795837811173</v>
      </c>
      <c r="I246" s="26">
        <f t="shared" si="11"/>
        <v>1.0460341673961346</v>
      </c>
    </row>
    <row r="247" spans="1:9" x14ac:dyDescent="0.3">
      <c r="A247" s="10">
        <v>4602</v>
      </c>
      <c r="B247" s="11" t="s">
        <v>247</v>
      </c>
      <c r="C247" s="12">
        <f>+$C$3*'Skattegrunnlag 2022'!K247*'Skattegrunnlag 2022'!I247/1000</f>
        <v>558792.78905686247</v>
      </c>
      <c r="D247" s="12">
        <f>+'Skattegrunnlag 2022'!F247</f>
        <v>709.79700000000003</v>
      </c>
      <c r="E247" s="12">
        <f>+$E$3*'Skattegrunnlag 2022'!M247*'Skattegrunnlag 2022'!I247/1000</f>
        <v>36577.794749999994</v>
      </c>
      <c r="F247" s="13">
        <f t="shared" si="9"/>
        <v>596080.38080686249</v>
      </c>
      <c r="G247" s="12">
        <f>+'Skattegrunnlag 2022'!I247</f>
        <v>17131</v>
      </c>
      <c r="H247" s="12">
        <f t="shared" si="10"/>
        <v>34753.988897721232</v>
      </c>
      <c r="I247" s="26">
        <f t="shared" si="11"/>
        <v>0.95394931907694624</v>
      </c>
    </row>
    <row r="248" spans="1:9" x14ac:dyDescent="0.3">
      <c r="A248" s="10">
        <v>4611</v>
      </c>
      <c r="B248" s="11" t="s">
        <v>248</v>
      </c>
      <c r="C248" s="12">
        <f>+$C$3*'Skattegrunnlag 2022'!K248*'Skattegrunnlag 2022'!I248/1000</f>
        <v>121523.93701309124</v>
      </c>
      <c r="D248" s="12">
        <f>+'Skattegrunnlag 2022'!F248</f>
        <v>3175.0070000000001</v>
      </c>
      <c r="E248" s="12">
        <f>+$E$3*'Skattegrunnlag 2022'!M248*'Skattegrunnlag 2022'!I248/1000</f>
        <v>7070.0324999999993</v>
      </c>
      <c r="F248" s="13">
        <f t="shared" si="9"/>
        <v>131768.97651309124</v>
      </c>
      <c r="G248" s="12">
        <f>+'Skattegrunnlag 2022'!I248</f>
        <v>4043</v>
      </c>
      <c r="H248" s="12">
        <f t="shared" si="10"/>
        <v>31806.571732152177</v>
      </c>
      <c r="I248" s="26">
        <f t="shared" si="11"/>
        <v>0.87304676120352009</v>
      </c>
    </row>
    <row r="249" spans="1:9" x14ac:dyDescent="0.3">
      <c r="A249" s="10">
        <v>4612</v>
      </c>
      <c r="B249" s="11" t="s">
        <v>249</v>
      </c>
      <c r="C249" s="12">
        <f>+$C$3*'Skattegrunnlag 2022'!K249*'Skattegrunnlag 2022'!I249/1000</f>
        <v>172480.56971609025</v>
      </c>
      <c r="D249" s="12">
        <f>+'Skattegrunnlag 2022'!F249</f>
        <v>0</v>
      </c>
      <c r="E249" s="12">
        <f>+$E$3*'Skattegrunnlag 2022'!M249*'Skattegrunnlag 2022'!I249/1000</f>
        <v>8560.3537500000002</v>
      </c>
      <c r="F249" s="13">
        <f t="shared" si="9"/>
        <v>181040.92346609026</v>
      </c>
      <c r="G249" s="12">
        <f>+'Skattegrunnlag 2022'!I249</f>
        <v>5775</v>
      </c>
      <c r="H249" s="12">
        <f t="shared" si="10"/>
        <v>31349.077656465844</v>
      </c>
      <c r="I249" s="26">
        <f t="shared" si="11"/>
        <v>0.86048917642477463</v>
      </c>
    </row>
    <row r="250" spans="1:9" x14ac:dyDescent="0.3">
      <c r="A250" s="10">
        <v>4613</v>
      </c>
      <c r="B250" s="11" t="s">
        <v>250</v>
      </c>
      <c r="C250" s="12">
        <f>+$C$3*'Skattegrunnlag 2022'!K250*'Skattegrunnlag 2022'!I250/1000</f>
        <v>383117.73253044265</v>
      </c>
      <c r="D250" s="12">
        <f>+'Skattegrunnlag 2022'!F250</f>
        <v>0</v>
      </c>
      <c r="E250" s="12">
        <f>+$E$3*'Skattegrunnlag 2022'!M250*'Skattegrunnlag 2022'!I250/1000</f>
        <v>28349.68275</v>
      </c>
      <c r="F250" s="13">
        <f t="shared" si="9"/>
        <v>411467.41528044263</v>
      </c>
      <c r="G250" s="12">
        <f>+'Skattegrunnlag 2022'!I250</f>
        <v>12061</v>
      </c>
      <c r="H250" s="12">
        <f t="shared" si="10"/>
        <v>34115.530659186028</v>
      </c>
      <c r="I250" s="26">
        <f t="shared" si="11"/>
        <v>0.93642451627798873</v>
      </c>
    </row>
    <row r="251" spans="1:9" x14ac:dyDescent="0.3">
      <c r="A251" s="10">
        <v>4614</v>
      </c>
      <c r="B251" s="11" t="s">
        <v>251</v>
      </c>
      <c r="C251" s="12">
        <f>+$C$3*'Skattegrunnlag 2022'!K251*'Skattegrunnlag 2022'!I251/1000</f>
        <v>669847.00457302225</v>
      </c>
      <c r="D251" s="12">
        <f>+'Skattegrunnlag 2022'!F251</f>
        <v>0</v>
      </c>
      <c r="E251" s="12">
        <f>+$E$3*'Skattegrunnlag 2022'!M251*'Skattegrunnlag 2022'!I251/1000</f>
        <v>23489.447999999997</v>
      </c>
      <c r="F251" s="13">
        <f t="shared" si="9"/>
        <v>693336.45257302222</v>
      </c>
      <c r="G251" s="12">
        <f>+'Skattegrunnlag 2022'!I251</f>
        <v>18919</v>
      </c>
      <c r="H251" s="12">
        <f t="shared" si="10"/>
        <v>36647.626860458913</v>
      </c>
      <c r="I251" s="26">
        <f t="shared" si="11"/>
        <v>1.0059270834264742</v>
      </c>
    </row>
    <row r="252" spans="1:9" x14ac:dyDescent="0.3">
      <c r="A252" s="10">
        <v>4615</v>
      </c>
      <c r="B252" s="11" t="s">
        <v>252</v>
      </c>
      <c r="C252" s="12">
        <f>+$C$3*'Skattegrunnlag 2022'!K252*'Skattegrunnlag 2022'!I252/1000</f>
        <v>98305.970753502057</v>
      </c>
      <c r="D252" s="12">
        <f>+'Skattegrunnlag 2022'!F252</f>
        <v>0</v>
      </c>
      <c r="E252" s="12">
        <f>+$E$3*'Skattegrunnlag 2022'!M252*'Skattegrunnlag 2022'!I252/1000</f>
        <v>5997.2557499999994</v>
      </c>
      <c r="F252" s="13">
        <f t="shared" si="9"/>
        <v>104303.22650350205</v>
      </c>
      <c r="G252" s="12">
        <f>+'Skattegrunnlag 2022'!I252</f>
        <v>3117</v>
      </c>
      <c r="H252" s="12">
        <f t="shared" si="10"/>
        <v>33462.696985403287</v>
      </c>
      <c r="I252" s="26">
        <f t="shared" si="11"/>
        <v>0.91850512750197455</v>
      </c>
    </row>
    <row r="253" spans="1:9" x14ac:dyDescent="0.3">
      <c r="A253" s="10">
        <v>4616</v>
      </c>
      <c r="B253" s="11" t="s">
        <v>253</v>
      </c>
      <c r="C253" s="12">
        <f>+$C$3*'Skattegrunnlag 2022'!K253*'Skattegrunnlag 2022'!I253/1000</f>
        <v>90030.82599854008</v>
      </c>
      <c r="D253" s="12">
        <f>+'Skattegrunnlag 2022'!F253</f>
        <v>0</v>
      </c>
      <c r="E253" s="12">
        <f>+$E$3*'Skattegrunnlag 2022'!M253*'Skattegrunnlag 2022'!I253/1000</f>
        <v>19924.328249999999</v>
      </c>
      <c r="F253" s="13">
        <f t="shared" si="9"/>
        <v>109955.15424854009</v>
      </c>
      <c r="G253" s="12">
        <f>+'Skattegrunnlag 2022'!I253</f>
        <v>2883</v>
      </c>
      <c r="H253" s="12">
        <f t="shared" si="10"/>
        <v>38139.1447272078</v>
      </c>
      <c r="I253" s="26">
        <f t="shared" si="11"/>
        <v>1.0468672027769035</v>
      </c>
    </row>
    <row r="254" spans="1:9" x14ac:dyDescent="0.3">
      <c r="A254" s="10">
        <v>4617</v>
      </c>
      <c r="B254" s="11" t="s">
        <v>254</v>
      </c>
      <c r="C254" s="12">
        <f>+$C$3*'Skattegrunnlag 2022'!K254*'Skattegrunnlag 2022'!I254/1000</f>
        <v>410950.91509519919</v>
      </c>
      <c r="D254" s="12">
        <f>+'Skattegrunnlag 2022'!F254</f>
        <v>27083.550999999999</v>
      </c>
      <c r="E254" s="12">
        <f>+$E$3*'Skattegrunnlag 2022'!M254*'Skattegrunnlag 2022'!I254/1000</f>
        <v>15922.696499999998</v>
      </c>
      <c r="F254" s="13">
        <f t="shared" si="9"/>
        <v>453957.16259519919</v>
      </c>
      <c r="G254" s="12">
        <f>+'Skattegrunnlag 2022'!I254</f>
        <v>13017</v>
      </c>
      <c r="H254" s="12">
        <f t="shared" si="10"/>
        <v>32793.547790980963</v>
      </c>
      <c r="I254" s="26">
        <f t="shared" si="11"/>
        <v>0.9001379000663372</v>
      </c>
    </row>
    <row r="255" spans="1:9" x14ac:dyDescent="0.3">
      <c r="A255" s="10">
        <v>4618</v>
      </c>
      <c r="B255" s="11" t="s">
        <v>255</v>
      </c>
      <c r="C255" s="12">
        <f>+$C$3*'Skattegrunnlag 2022'!K255*'Skattegrunnlag 2022'!I255/1000</f>
        <v>359639.5101387137</v>
      </c>
      <c r="D255" s="12">
        <f>+'Skattegrunnlag 2022'!F255</f>
        <v>48532.472999999998</v>
      </c>
      <c r="E255" s="12">
        <f>+$E$3*'Skattegrunnlag 2022'!M255*'Skattegrunnlag 2022'!I255/1000</f>
        <v>13077.908249999997</v>
      </c>
      <c r="F255" s="13">
        <f t="shared" si="9"/>
        <v>421249.89138871367</v>
      </c>
      <c r="G255" s="12">
        <f>+'Skattegrunnlag 2022'!I255</f>
        <v>10881</v>
      </c>
      <c r="H255" s="12">
        <f t="shared" si="10"/>
        <v>34253.967318142968</v>
      </c>
      <c r="I255" s="26">
        <f t="shared" si="11"/>
        <v>0.94022441265638457</v>
      </c>
    </row>
    <row r="256" spans="1:9" x14ac:dyDescent="0.3">
      <c r="A256" s="10">
        <v>4619</v>
      </c>
      <c r="B256" s="11" t="s">
        <v>256</v>
      </c>
      <c r="C256" s="12">
        <f>+$C$3*'Skattegrunnlag 2022'!K256*'Skattegrunnlag 2022'!I256/1000</f>
        <v>31111.717591405337</v>
      </c>
      <c r="D256" s="12">
        <f>+'Skattegrunnlag 2022'!F256</f>
        <v>25871.615000000002</v>
      </c>
      <c r="E256" s="12">
        <f>+$E$3*'Skattegrunnlag 2022'!M256*'Skattegrunnlag 2022'!I256/1000</f>
        <v>3301.3882499999995</v>
      </c>
      <c r="F256" s="13">
        <f t="shared" si="9"/>
        <v>60284.720841405338</v>
      </c>
      <c r="G256" s="12">
        <f>+'Skattegrunnlag 2022'!I256</f>
        <v>937</v>
      </c>
      <c r="H256" s="12">
        <f t="shared" si="10"/>
        <v>36726.900577807188</v>
      </c>
      <c r="I256" s="26">
        <f t="shared" si="11"/>
        <v>1.008103038218531</v>
      </c>
    </row>
    <row r="257" spans="1:9" x14ac:dyDescent="0.3">
      <c r="A257" s="10">
        <v>4620</v>
      </c>
      <c r="B257" s="11" t="s">
        <v>257</v>
      </c>
      <c r="C257" s="12">
        <f>+$C$3*'Skattegrunnlag 2022'!K257*'Skattegrunnlag 2022'!I257/1000</f>
        <v>30037.643641596682</v>
      </c>
      <c r="D257" s="12">
        <f>+'Skattegrunnlag 2022'!F257</f>
        <v>9986.7350000000006</v>
      </c>
      <c r="E257" s="12">
        <f>+$E$3*'Skattegrunnlag 2022'!M257*'Skattegrunnlag 2022'!I257/1000</f>
        <v>1303.4992499999998</v>
      </c>
      <c r="F257" s="13">
        <f t="shared" si="9"/>
        <v>41327.877891596683</v>
      </c>
      <c r="G257" s="12">
        <f>+'Skattegrunnlag 2022'!I257</f>
        <v>1051</v>
      </c>
      <c r="H257" s="12">
        <f t="shared" si="10"/>
        <v>29820.307223212829</v>
      </c>
      <c r="I257" s="26">
        <f t="shared" si="11"/>
        <v>0.81852652522756753</v>
      </c>
    </row>
    <row r="258" spans="1:9" x14ac:dyDescent="0.3">
      <c r="A258" s="10">
        <v>4621</v>
      </c>
      <c r="B258" s="11" t="s">
        <v>258</v>
      </c>
      <c r="C258" s="12">
        <f>+$C$3*'Skattegrunnlag 2022'!K258*'Skattegrunnlag 2022'!I258/1000</f>
        <v>487263.10382391966</v>
      </c>
      <c r="D258" s="12">
        <f>+'Skattegrunnlag 2022'!F258</f>
        <v>12473.263000000001</v>
      </c>
      <c r="E258" s="12">
        <f>+$E$3*'Skattegrunnlag 2022'!M258*'Skattegrunnlag 2022'!I258/1000</f>
        <v>27822.489749999997</v>
      </c>
      <c r="F258" s="13">
        <f t="shared" si="9"/>
        <v>527558.85657391965</v>
      </c>
      <c r="G258" s="12">
        <f>+'Skattegrunnlag 2022'!I258</f>
        <v>15875</v>
      </c>
      <c r="H258" s="12">
        <f t="shared" si="10"/>
        <v>32446.336603081552</v>
      </c>
      <c r="I258" s="26">
        <f t="shared" si="11"/>
        <v>0.89060742926923508</v>
      </c>
    </row>
    <row r="259" spans="1:9" x14ac:dyDescent="0.3">
      <c r="A259" s="10">
        <v>4622</v>
      </c>
      <c r="B259" s="11" t="s">
        <v>259</v>
      </c>
      <c r="C259" s="12">
        <f>+$C$3*'Skattegrunnlag 2022'!K259*'Skattegrunnlag 2022'!I259/1000</f>
        <v>261197.51448482269</v>
      </c>
      <c r="D259" s="12">
        <f>+'Skattegrunnlag 2022'!F259</f>
        <v>6628.1049999999996</v>
      </c>
      <c r="E259" s="12">
        <f>+$E$3*'Skattegrunnlag 2022'!M259*'Skattegrunnlag 2022'!I259/1000</f>
        <v>15112.178249999999</v>
      </c>
      <c r="F259" s="13">
        <f t="shared" si="9"/>
        <v>282937.79773482267</v>
      </c>
      <c r="G259" s="12">
        <f>+'Skattegrunnlag 2022'!I259</f>
        <v>8497</v>
      </c>
      <c r="H259" s="12">
        <f t="shared" si="10"/>
        <v>32518.499792258761</v>
      </c>
      <c r="I259" s="26">
        <f t="shared" si="11"/>
        <v>0.89258820981735032</v>
      </c>
    </row>
    <row r="260" spans="1:9" x14ac:dyDescent="0.3">
      <c r="A260" s="10">
        <v>4623</v>
      </c>
      <c r="B260" s="11" t="s">
        <v>260</v>
      </c>
      <c r="C260" s="12">
        <f>+$C$3*'Skattegrunnlag 2022'!K260*'Skattegrunnlag 2022'!I260/1000</f>
        <v>75221.783602088879</v>
      </c>
      <c r="D260" s="12">
        <f>+'Skattegrunnlag 2022'!F260</f>
        <v>4545.8159999999998</v>
      </c>
      <c r="E260" s="12">
        <f>+$E$3*'Skattegrunnlag 2022'!M260*'Skattegrunnlag 2022'!I260/1000</f>
        <v>2877.4395</v>
      </c>
      <c r="F260" s="13">
        <f t="shared" si="9"/>
        <v>82645.039102088878</v>
      </c>
      <c r="G260" s="12">
        <f>+'Skattegrunnlag 2022'!I260</f>
        <v>2501</v>
      </c>
      <c r="H260" s="12">
        <f t="shared" si="10"/>
        <v>31227.198361490951</v>
      </c>
      <c r="I260" s="26">
        <f t="shared" si="11"/>
        <v>0.85714375697398748</v>
      </c>
    </row>
    <row r="261" spans="1:9" x14ac:dyDescent="0.3">
      <c r="A261" s="10">
        <v>4624</v>
      </c>
      <c r="B261" s="11" t="s">
        <v>261</v>
      </c>
      <c r="C261" s="12">
        <f>+$C$3*'Skattegrunnlag 2022'!K261*'Skattegrunnlag 2022'!I261/1000</f>
        <v>811621.1099286346</v>
      </c>
      <c r="D261" s="12">
        <f>+'Skattegrunnlag 2022'!F261</f>
        <v>1078.066</v>
      </c>
      <c r="E261" s="12">
        <f>+$E$3*'Skattegrunnlag 2022'!M261*'Skattegrunnlag 2022'!I261/1000</f>
        <v>38628.773249999991</v>
      </c>
      <c r="F261" s="13">
        <f t="shared" si="9"/>
        <v>851327.94917863456</v>
      </c>
      <c r="G261" s="12">
        <f>+'Skattegrunnlag 2022'!I261</f>
        <v>25213</v>
      </c>
      <c r="H261" s="12">
        <f t="shared" si="10"/>
        <v>33722.678109651155</v>
      </c>
      <c r="I261" s="26">
        <f t="shared" si="11"/>
        <v>0.92564125271565834</v>
      </c>
    </row>
    <row r="262" spans="1:9" x14ac:dyDescent="0.3">
      <c r="A262" s="10">
        <v>4625</v>
      </c>
      <c r="B262" s="11" t="s">
        <v>262</v>
      </c>
      <c r="C262" s="12">
        <f>+$C$3*'Skattegrunnlag 2022'!K262*'Skattegrunnlag 2022'!I262/1000</f>
        <v>196440.27569174432</v>
      </c>
      <c r="D262" s="12">
        <f>+'Skattegrunnlag 2022'!F262</f>
        <v>0</v>
      </c>
      <c r="E262" s="12">
        <f>+$E$3*'Skattegrunnlag 2022'!M262*'Skattegrunnlag 2022'!I262/1000</f>
        <v>55867.867499999993</v>
      </c>
      <c r="F262" s="13">
        <f t="shared" si="9"/>
        <v>252308.14319174431</v>
      </c>
      <c r="G262" s="12">
        <f>+'Skattegrunnlag 2022'!I262</f>
        <v>5283</v>
      </c>
      <c r="H262" s="12">
        <f t="shared" si="10"/>
        <v>47758.497670214711</v>
      </c>
      <c r="I262" s="26">
        <f t="shared" si="11"/>
        <v>1.3109052450559566</v>
      </c>
    </row>
    <row r="263" spans="1:9" x14ac:dyDescent="0.3">
      <c r="A263" s="10">
        <v>4626</v>
      </c>
      <c r="B263" s="11" t="s">
        <v>263</v>
      </c>
      <c r="C263" s="12">
        <f>+$C$3*'Skattegrunnlag 2022'!K263*'Skattegrunnlag 2022'!I263/1000</f>
        <v>1242444.9148597913</v>
      </c>
      <c r="D263" s="12">
        <f>+'Skattegrunnlag 2022'!F263</f>
        <v>0</v>
      </c>
      <c r="E263" s="12">
        <f>+$E$3*'Skattegrunnlag 2022'!M263*'Skattegrunnlag 2022'!I263/1000</f>
        <v>60032.292749999993</v>
      </c>
      <c r="F263" s="13">
        <f t="shared" si="9"/>
        <v>1302477.2076097913</v>
      </c>
      <c r="G263" s="12">
        <f>+'Skattegrunnlag 2022'!I263</f>
        <v>39032</v>
      </c>
      <c r="H263" s="12">
        <f t="shared" si="10"/>
        <v>33369.471398078276</v>
      </c>
      <c r="I263" s="26">
        <f t="shared" si="11"/>
        <v>0.91594621301849</v>
      </c>
    </row>
    <row r="264" spans="1:9" x14ac:dyDescent="0.3">
      <c r="A264" s="10">
        <v>4627</v>
      </c>
      <c r="B264" s="11" t="s">
        <v>264</v>
      </c>
      <c r="C264" s="12">
        <f>+$C$3*'Skattegrunnlag 2022'!K264*'Skattegrunnlag 2022'!I264/1000</f>
        <v>911151.61351348402</v>
      </c>
      <c r="D264" s="12">
        <f>+'Skattegrunnlag 2022'!F264</f>
        <v>0</v>
      </c>
      <c r="E264" s="12">
        <f>+$E$3*'Skattegrunnlag 2022'!M264*'Skattegrunnlag 2022'!I264/1000</f>
        <v>30648.377999999993</v>
      </c>
      <c r="F264" s="13">
        <f t="shared" si="9"/>
        <v>941799.99151348404</v>
      </c>
      <c r="G264" s="12">
        <f>+'Skattegrunnlag 2022'!I264</f>
        <v>29816</v>
      </c>
      <c r="H264" s="12">
        <f t="shared" si="10"/>
        <v>31587.067061761605</v>
      </c>
      <c r="I264" s="26">
        <f t="shared" si="11"/>
        <v>0.86702165912187024</v>
      </c>
    </row>
    <row r="265" spans="1:9" x14ac:dyDescent="0.3">
      <c r="A265" s="10">
        <v>4628</v>
      </c>
      <c r="B265" s="11" t="s">
        <v>265</v>
      </c>
      <c r="C265" s="12">
        <f>+$C$3*'Skattegrunnlag 2022'!K265*'Skattegrunnlag 2022'!I265/1000</f>
        <v>109085.79121437602</v>
      </c>
      <c r="D265" s="12">
        <f>+'Skattegrunnlag 2022'!F265</f>
        <v>16184.927</v>
      </c>
      <c r="E265" s="12">
        <f>+$E$3*'Skattegrunnlag 2022'!M265*'Skattegrunnlag 2022'!I265/1000</f>
        <v>2189.0789999999997</v>
      </c>
      <c r="F265" s="13">
        <f t="shared" si="9"/>
        <v>127459.79721437601</v>
      </c>
      <c r="G265" s="12">
        <f>+'Skattegrunnlag 2022'!I265</f>
        <v>3867</v>
      </c>
      <c r="H265" s="12">
        <f t="shared" si="10"/>
        <v>28775.503029318857</v>
      </c>
      <c r="I265" s="26">
        <f t="shared" si="11"/>
        <v>0.78984808338691759</v>
      </c>
    </row>
    <row r="266" spans="1:9" x14ac:dyDescent="0.3">
      <c r="A266" s="10">
        <v>4629</v>
      </c>
      <c r="B266" s="11" t="s">
        <v>266</v>
      </c>
      <c r="C266" s="12">
        <f>+$C$3*'Skattegrunnlag 2022'!K266*'Skattegrunnlag 2022'!I266/1000</f>
        <v>10537.204798934927</v>
      </c>
      <c r="D266" s="12">
        <f>+'Skattegrunnlag 2022'!F266</f>
        <v>15728.24</v>
      </c>
      <c r="E266" s="12">
        <f>+$E$3*'Skattegrunnlag 2022'!M266*'Skattegrunnlag 2022'!I266/1000</f>
        <v>668.44500000000005</v>
      </c>
      <c r="F266" s="13">
        <f t="shared" ref="F266:F329" si="12">+C266+D266+E266</f>
        <v>26933.889798934928</v>
      </c>
      <c r="G266" s="12">
        <f>+'Skattegrunnlag 2022'!I266</f>
        <v>378</v>
      </c>
      <c r="H266" s="12">
        <f t="shared" ref="H266:H329" si="13">+(C266+E266)*1000/G266</f>
        <v>29644.576187658538</v>
      </c>
      <c r="I266" s="26">
        <f t="shared" si="11"/>
        <v>0.81370294937269083</v>
      </c>
    </row>
    <row r="267" spans="1:9" x14ac:dyDescent="0.3">
      <c r="A267" s="10">
        <v>4630</v>
      </c>
      <c r="B267" s="11" t="s">
        <v>267</v>
      </c>
      <c r="C267" s="12">
        <f>+$C$3*'Skattegrunnlag 2022'!K267*'Skattegrunnlag 2022'!I267/1000</f>
        <v>228462.4057610422</v>
      </c>
      <c r="D267" s="12">
        <f>+'Skattegrunnlag 2022'!F267</f>
        <v>564.27800000000002</v>
      </c>
      <c r="E267" s="12">
        <f>+$E$3*'Skattegrunnlag 2022'!M267*'Skattegrunnlag 2022'!I267/1000</f>
        <v>10013.721750000001</v>
      </c>
      <c r="F267" s="13">
        <f t="shared" si="12"/>
        <v>239040.40551104219</v>
      </c>
      <c r="G267" s="12">
        <f>+'Skattegrunnlag 2022'!I267</f>
        <v>8131</v>
      </c>
      <c r="H267" s="12">
        <f t="shared" si="13"/>
        <v>29329.249478667101</v>
      </c>
      <c r="I267" s="26">
        <f t="shared" ref="I267:I330" si="14">+H267/H$367</f>
        <v>0.80504766378189407</v>
      </c>
    </row>
    <row r="268" spans="1:9" x14ac:dyDescent="0.3">
      <c r="A268" s="10">
        <v>4631</v>
      </c>
      <c r="B268" s="11" t="s">
        <v>268</v>
      </c>
      <c r="C268" s="12">
        <f>+$C$3*'Skattegrunnlag 2022'!K268*'Skattegrunnlag 2022'!I268/1000</f>
        <v>929336.17796102364</v>
      </c>
      <c r="D268" s="12">
        <f>+'Skattegrunnlag 2022'!F268</f>
        <v>83.445999999999998</v>
      </c>
      <c r="E268" s="12">
        <f>+$E$3*'Skattegrunnlag 2022'!M268*'Skattegrunnlag 2022'!I268/1000</f>
        <v>31981.158749999995</v>
      </c>
      <c r="F268" s="13">
        <f t="shared" si="12"/>
        <v>961400.78271102358</v>
      </c>
      <c r="G268" s="12">
        <f>+'Skattegrunnlag 2022'!I268</f>
        <v>29593</v>
      </c>
      <c r="H268" s="12">
        <f t="shared" si="13"/>
        <v>32484.61922451335</v>
      </c>
      <c r="I268" s="26">
        <f t="shared" si="14"/>
        <v>0.89165823471072903</v>
      </c>
    </row>
    <row r="269" spans="1:9" x14ac:dyDescent="0.3">
      <c r="A269" s="10">
        <v>4632</v>
      </c>
      <c r="B269" s="11" t="s">
        <v>269</v>
      </c>
      <c r="C269" s="12">
        <f>+$C$3*'Skattegrunnlag 2022'!K269*'Skattegrunnlag 2022'!I269/1000</f>
        <v>121156.56088161157</v>
      </c>
      <c r="D269" s="12">
        <f>+'Skattegrunnlag 2022'!F269</f>
        <v>0</v>
      </c>
      <c r="E269" s="12">
        <f>+$E$3*'Skattegrunnlag 2022'!M269*'Skattegrunnlag 2022'!I269/1000</f>
        <v>7402.3072499999989</v>
      </c>
      <c r="F269" s="13">
        <f t="shared" si="12"/>
        <v>128558.86813161157</v>
      </c>
      <c r="G269" s="12">
        <f>+'Skattegrunnlag 2022'!I269</f>
        <v>2889</v>
      </c>
      <c r="H269" s="12">
        <f t="shared" si="13"/>
        <v>44499.435144206152</v>
      </c>
      <c r="I269" s="26">
        <f t="shared" si="14"/>
        <v>1.2214484495593423</v>
      </c>
    </row>
    <row r="270" spans="1:9" x14ac:dyDescent="0.3">
      <c r="A270" s="10">
        <v>4633</v>
      </c>
      <c r="B270" s="11" t="s">
        <v>270</v>
      </c>
      <c r="C270" s="12">
        <f>+$C$3*'Skattegrunnlag 2022'!K270*'Skattegrunnlag 2022'!I270/1000</f>
        <v>15710.89992014346</v>
      </c>
      <c r="D270" s="12">
        <f>+'Skattegrunnlag 2022'!F270</f>
        <v>0</v>
      </c>
      <c r="E270" s="12">
        <f>+$E$3*'Skattegrunnlag 2022'!M270*'Skattegrunnlag 2022'!I270/1000</f>
        <v>858.34874999999988</v>
      </c>
      <c r="F270" s="13">
        <f t="shared" si="12"/>
        <v>16569.248670143461</v>
      </c>
      <c r="G270" s="12">
        <f>+'Skattegrunnlag 2022'!I270</f>
        <v>502</v>
      </c>
      <c r="H270" s="12">
        <f t="shared" si="13"/>
        <v>33006.471454469043</v>
      </c>
      <c r="I270" s="26">
        <f t="shared" si="14"/>
        <v>0.90598236253646069</v>
      </c>
    </row>
    <row r="271" spans="1:9" x14ac:dyDescent="0.3">
      <c r="A271" s="10">
        <v>4634</v>
      </c>
      <c r="B271" s="11" t="s">
        <v>271</v>
      </c>
      <c r="C271" s="12">
        <f>+$C$3*'Skattegrunnlag 2022'!K271*'Skattegrunnlag 2022'!I271/1000</f>
        <v>51055.286878580984</v>
      </c>
      <c r="D271" s="12">
        <f>+'Skattegrunnlag 2022'!F271</f>
        <v>11746.922</v>
      </c>
      <c r="E271" s="12">
        <f>+$E$3*'Skattegrunnlag 2022'!M271*'Skattegrunnlag 2022'!I271/1000</f>
        <v>3883.2764999999995</v>
      </c>
      <c r="F271" s="13">
        <f t="shared" si="12"/>
        <v>66685.485378580983</v>
      </c>
      <c r="G271" s="12">
        <f>+'Skattegrunnlag 2022'!I271</f>
        <v>1629</v>
      </c>
      <c r="H271" s="12">
        <f t="shared" si="13"/>
        <v>33725.330496366478</v>
      </c>
      <c r="I271" s="26">
        <f t="shared" si="14"/>
        <v>0.92571405709240073</v>
      </c>
    </row>
    <row r="272" spans="1:9" x14ac:dyDescent="0.3">
      <c r="A272" s="10">
        <v>4635</v>
      </c>
      <c r="B272" s="11" t="s">
        <v>272</v>
      </c>
      <c r="C272" s="12">
        <f>+$C$3*'Skattegrunnlag 2022'!K272*'Skattegrunnlag 2022'!I272/1000</f>
        <v>82080.311577057233</v>
      </c>
      <c r="D272" s="12">
        <f>+'Skattegrunnlag 2022'!F272</f>
        <v>217.25</v>
      </c>
      <c r="E272" s="12">
        <f>+$E$3*'Skattegrunnlag 2022'!M272*'Skattegrunnlag 2022'!I272/1000</f>
        <v>9483.0847499999982</v>
      </c>
      <c r="F272" s="13">
        <f t="shared" si="12"/>
        <v>91780.646327057228</v>
      </c>
      <c r="G272" s="12">
        <f>+'Skattegrunnlag 2022'!I272</f>
        <v>2230</v>
      </c>
      <c r="H272" s="12">
        <f t="shared" si="13"/>
        <v>41059.818980743148</v>
      </c>
      <c r="I272" s="26">
        <f t="shared" si="14"/>
        <v>1.1270357044014263</v>
      </c>
    </row>
    <row r="273" spans="1:9" x14ac:dyDescent="0.3">
      <c r="A273" s="10">
        <v>4636</v>
      </c>
      <c r="B273" s="11" t="s">
        <v>273</v>
      </c>
      <c r="C273" s="12">
        <f>+$C$3*'Skattegrunnlag 2022'!K273*'Skattegrunnlag 2022'!I273/1000</f>
        <v>24210.904837729864</v>
      </c>
      <c r="D273" s="12">
        <f>+'Skattegrunnlag 2022'!F273</f>
        <v>0</v>
      </c>
      <c r="E273" s="12">
        <f>+$E$3*'Skattegrunnlag 2022'!M273*'Skattegrunnlag 2022'!I273/1000</f>
        <v>2155.5142500000002</v>
      </c>
      <c r="F273" s="13">
        <f t="shared" si="12"/>
        <v>26366.419087729864</v>
      </c>
      <c r="G273" s="12">
        <f>+'Skattegrunnlag 2022'!I273</f>
        <v>768</v>
      </c>
      <c r="H273" s="12">
        <f t="shared" si="13"/>
        <v>34331.274853814924</v>
      </c>
      <c r="I273" s="26">
        <f t="shared" si="14"/>
        <v>0.94234639845867085</v>
      </c>
    </row>
    <row r="274" spans="1:9" x14ac:dyDescent="0.3">
      <c r="A274" s="10">
        <v>4637</v>
      </c>
      <c r="B274" s="11" t="s">
        <v>274</v>
      </c>
      <c r="C274" s="12">
        <f>+$C$3*'Skattegrunnlag 2022'!K274*'Skattegrunnlag 2022'!I274/1000</f>
        <v>42141.981347823916</v>
      </c>
      <c r="D274" s="12">
        <f>+'Skattegrunnlag 2022'!F274</f>
        <v>404.81099999999998</v>
      </c>
      <c r="E274" s="12">
        <f>+$E$3*'Skattegrunnlag 2022'!M274*'Skattegrunnlag 2022'!I274/1000</f>
        <v>1605.0659999999998</v>
      </c>
      <c r="F274" s="13">
        <f t="shared" si="12"/>
        <v>44151.858347823916</v>
      </c>
      <c r="G274" s="12">
        <f>+'Skattegrunnlag 2022'!I274</f>
        <v>1290</v>
      </c>
      <c r="H274" s="12">
        <f t="shared" si="13"/>
        <v>33912.439804514666</v>
      </c>
      <c r="I274" s="26">
        <f t="shared" si="14"/>
        <v>0.93084995092105494</v>
      </c>
    </row>
    <row r="275" spans="1:9" x14ac:dyDescent="0.3">
      <c r="A275" s="10">
        <v>4638</v>
      </c>
      <c r="B275" s="11" t="s">
        <v>275</v>
      </c>
      <c r="C275" s="12">
        <f>+$C$3*'Skattegrunnlag 2022'!K275*'Skattegrunnlag 2022'!I275/1000</f>
        <v>122906.46414134794</v>
      </c>
      <c r="D275" s="12">
        <f>+'Skattegrunnlag 2022'!F275</f>
        <v>16042.642</v>
      </c>
      <c r="E275" s="12">
        <f>+$E$3*'Skattegrunnlag 2022'!M275*'Skattegrunnlag 2022'!I275/1000</f>
        <v>5677.8104999999978</v>
      </c>
      <c r="F275" s="13">
        <f t="shared" si="12"/>
        <v>144626.91664134793</v>
      </c>
      <c r="G275" s="12">
        <f>+'Skattegrunnlag 2022'!I275</f>
        <v>3965</v>
      </c>
      <c r="H275" s="12">
        <f t="shared" si="13"/>
        <v>32429.829669949035</v>
      </c>
      <c r="I275" s="26">
        <f t="shared" si="14"/>
        <v>0.89015433659926402</v>
      </c>
    </row>
    <row r="276" spans="1:9" x14ac:dyDescent="0.3">
      <c r="A276" s="10">
        <v>4639</v>
      </c>
      <c r="B276" s="11" t="s">
        <v>276</v>
      </c>
      <c r="C276" s="12">
        <f>+$C$3*'Skattegrunnlag 2022'!K276*'Skattegrunnlag 2022'!I276/1000</f>
        <v>79203.39955358686</v>
      </c>
      <c r="D276" s="12">
        <f>+'Skattegrunnlag 2022'!F276</f>
        <v>10910.68</v>
      </c>
      <c r="E276" s="12">
        <f>+$E$3*'Skattegrunnlag 2022'!M276*'Skattegrunnlag 2022'!I276/1000</f>
        <v>4795.9927499999994</v>
      </c>
      <c r="F276" s="13">
        <f t="shared" si="12"/>
        <v>94910.072303586872</v>
      </c>
      <c r="G276" s="12">
        <f>+'Skattegrunnlag 2022'!I276</f>
        <v>2560</v>
      </c>
      <c r="H276" s="12">
        <f t="shared" si="13"/>
        <v>32812.262618588618</v>
      </c>
      <c r="I276" s="26">
        <f t="shared" si="14"/>
        <v>0.90065159641082027</v>
      </c>
    </row>
    <row r="277" spans="1:9" x14ac:dyDescent="0.3">
      <c r="A277" s="10">
        <v>4640</v>
      </c>
      <c r="B277" s="11" t="s">
        <v>277</v>
      </c>
      <c r="C277" s="12">
        <f>+$C$3*'Skattegrunnlag 2022'!K277*'Skattegrunnlag 2022'!I277/1000</f>
        <v>365180.00571166311</v>
      </c>
      <c r="D277" s="12">
        <f>+'Skattegrunnlag 2022'!F277</f>
        <v>6212.6679999999997</v>
      </c>
      <c r="E277" s="12">
        <f>+$E$3*'Skattegrunnlag 2022'!M277*'Skattegrunnlag 2022'!I277/1000</f>
        <v>20302.741499999996</v>
      </c>
      <c r="F277" s="13">
        <f t="shared" si="12"/>
        <v>391695.41521166312</v>
      </c>
      <c r="G277" s="12">
        <f>+'Skattegrunnlag 2022'!I277</f>
        <v>12097</v>
      </c>
      <c r="H277" s="12">
        <f t="shared" si="13"/>
        <v>31865.978937890646</v>
      </c>
      <c r="I277" s="26">
        <f t="shared" si="14"/>
        <v>0.87467740750513623</v>
      </c>
    </row>
    <row r="278" spans="1:9" x14ac:dyDescent="0.3">
      <c r="A278" s="10">
        <v>4641</v>
      </c>
      <c r="B278" s="11" t="s">
        <v>278</v>
      </c>
      <c r="C278" s="12">
        <f>+$C$3*'Skattegrunnlag 2022'!K278*'Skattegrunnlag 2022'!I278/1000</f>
        <v>56881.577449556979</v>
      </c>
      <c r="D278" s="12">
        <f>+'Skattegrunnlag 2022'!F278</f>
        <v>32189.08</v>
      </c>
      <c r="E278" s="12">
        <f>+$E$3*'Skattegrunnlag 2022'!M278*'Skattegrunnlag 2022'!I278/1000</f>
        <v>3559.0807499999996</v>
      </c>
      <c r="F278" s="13">
        <f t="shared" si="12"/>
        <v>92629.738199556974</v>
      </c>
      <c r="G278" s="12">
        <f>+'Skattegrunnlag 2022'!I278</f>
        <v>1766</v>
      </c>
      <c r="H278" s="12">
        <f t="shared" si="13"/>
        <v>34224.608267019808</v>
      </c>
      <c r="I278" s="26">
        <f t="shared" si="14"/>
        <v>0.93941854697834382</v>
      </c>
    </row>
    <row r="279" spans="1:9" x14ac:dyDescent="0.3">
      <c r="A279" s="10">
        <v>4642</v>
      </c>
      <c r="B279" s="11" t="s">
        <v>279</v>
      </c>
      <c r="C279" s="12">
        <f>+$C$3*'Skattegrunnlag 2022'!K279*'Skattegrunnlag 2022'!I279/1000</f>
        <v>66412.970393328767</v>
      </c>
      <c r="D279" s="12">
        <f>+'Skattegrunnlag 2022'!F279</f>
        <v>13757.15</v>
      </c>
      <c r="E279" s="12">
        <f>+$E$3*'Skattegrunnlag 2022'!M279*'Skattegrunnlag 2022'!I279/1000</f>
        <v>3290.6505000000002</v>
      </c>
      <c r="F279" s="13">
        <f t="shared" si="12"/>
        <v>83460.770893328765</v>
      </c>
      <c r="G279" s="12">
        <f>+'Skattegrunnlag 2022'!I279</f>
        <v>2117</v>
      </c>
      <c r="H279" s="12">
        <f t="shared" si="13"/>
        <v>32925.659373324881</v>
      </c>
      <c r="I279" s="26">
        <f t="shared" si="14"/>
        <v>0.90376418176856277</v>
      </c>
    </row>
    <row r="280" spans="1:9" x14ac:dyDescent="0.3">
      <c r="A280" s="10">
        <v>4643</v>
      </c>
      <c r="B280" s="11" t="s">
        <v>280</v>
      </c>
      <c r="C280" s="12">
        <f>+$C$3*'Skattegrunnlag 2022'!K280*'Skattegrunnlag 2022'!I280/1000</f>
        <v>183064.36398210042</v>
      </c>
      <c r="D280" s="12">
        <f>+'Skattegrunnlag 2022'!F280</f>
        <v>21543.434000000001</v>
      </c>
      <c r="E280" s="12">
        <f>+$E$3*'Skattegrunnlag 2022'!M280*'Skattegrunnlag 2022'!I280/1000</f>
        <v>5166.3532499999992</v>
      </c>
      <c r="F280" s="13">
        <f t="shared" si="12"/>
        <v>209774.15123210041</v>
      </c>
      <c r="G280" s="12">
        <f>+'Skattegrunnlag 2022'!I280</f>
        <v>5204</v>
      </c>
      <c r="H280" s="12">
        <f t="shared" si="13"/>
        <v>36170.391474269869</v>
      </c>
      <c r="I280" s="26">
        <f t="shared" si="14"/>
        <v>0.99282762675592462</v>
      </c>
    </row>
    <row r="281" spans="1:9" x14ac:dyDescent="0.3">
      <c r="A281" s="10">
        <v>4644</v>
      </c>
      <c r="B281" s="11" t="s">
        <v>281</v>
      </c>
      <c r="C281" s="12">
        <f>+$C$3*'Skattegrunnlag 2022'!K281*'Skattegrunnlag 2022'!I281/1000</f>
        <v>152100.37465079653</v>
      </c>
      <c r="D281" s="12">
        <f>+'Skattegrunnlag 2022'!F281</f>
        <v>34641.364999999998</v>
      </c>
      <c r="E281" s="12">
        <f>+$E$3*'Skattegrunnlag 2022'!M281*'Skattegrunnlag 2022'!I281/1000</f>
        <v>7533.4304999999995</v>
      </c>
      <c r="F281" s="13">
        <f t="shared" si="12"/>
        <v>194275.1701507965</v>
      </c>
      <c r="G281" s="12">
        <f>+'Skattegrunnlag 2022'!I281</f>
        <v>5246</v>
      </c>
      <c r="H281" s="12">
        <f t="shared" si="13"/>
        <v>30429.623551428995</v>
      </c>
      <c r="I281" s="26">
        <f t="shared" si="14"/>
        <v>0.83525142256567964</v>
      </c>
    </row>
    <row r="282" spans="1:9" x14ac:dyDescent="0.3">
      <c r="A282" s="10">
        <v>4645</v>
      </c>
      <c r="B282" s="11" t="s">
        <v>282</v>
      </c>
      <c r="C282" s="12">
        <f>+$C$3*'Skattegrunnlag 2022'!K282*'Skattegrunnlag 2022'!I282/1000</f>
        <v>88115.706380416523</v>
      </c>
      <c r="D282" s="12">
        <f>+'Skattegrunnlag 2022'!F282</f>
        <v>0</v>
      </c>
      <c r="E282" s="12">
        <f>+$E$3*'Skattegrunnlag 2022'!M282*'Skattegrunnlag 2022'!I282/1000</f>
        <v>6367.512749999999</v>
      </c>
      <c r="F282" s="13">
        <f t="shared" si="12"/>
        <v>94483.219130416517</v>
      </c>
      <c r="G282" s="12">
        <f>+'Skattegrunnlag 2022'!I282</f>
        <v>2951</v>
      </c>
      <c r="H282" s="12">
        <f t="shared" si="13"/>
        <v>32017.356533519658</v>
      </c>
      <c r="I282" s="26">
        <f t="shared" si="14"/>
        <v>0.87883251484256386</v>
      </c>
    </row>
    <row r="283" spans="1:9" x14ac:dyDescent="0.3">
      <c r="A283" s="10">
        <v>4646</v>
      </c>
      <c r="B283" s="11" t="s">
        <v>283</v>
      </c>
      <c r="C283" s="12">
        <f>+$C$3*'Skattegrunnlag 2022'!K283*'Skattegrunnlag 2022'!I283/1000</f>
        <v>76323.037948753932</v>
      </c>
      <c r="D283" s="12">
        <f>+'Skattegrunnlag 2022'!F283</f>
        <v>0</v>
      </c>
      <c r="E283" s="12">
        <f>+$E$3*'Skattegrunnlag 2022'!M283*'Skattegrunnlag 2022'!I283/1000</f>
        <v>15395.423999999997</v>
      </c>
      <c r="F283" s="13">
        <f t="shared" si="12"/>
        <v>91718.461948753931</v>
      </c>
      <c r="G283" s="12">
        <f>+'Skattegrunnlag 2022'!I283</f>
        <v>2901</v>
      </c>
      <c r="H283" s="12">
        <f t="shared" si="13"/>
        <v>31616.15372242466</v>
      </c>
      <c r="I283" s="26">
        <f t="shared" si="14"/>
        <v>0.86782004805545143</v>
      </c>
    </row>
    <row r="284" spans="1:9" x14ac:dyDescent="0.3">
      <c r="A284" s="10">
        <v>4647</v>
      </c>
      <c r="B284" s="11" t="s">
        <v>284</v>
      </c>
      <c r="C284" s="12">
        <f>+$C$3*'Skattegrunnlag 2022'!K284*'Skattegrunnlag 2022'!I284/1000</f>
        <v>718051.62728505943</v>
      </c>
      <c r="D284" s="12">
        <f>+'Skattegrunnlag 2022'!F284</f>
        <v>4945.5780000000004</v>
      </c>
      <c r="E284" s="12">
        <f>+$E$3*'Skattegrunnlag 2022'!M284*'Skattegrunnlag 2022'!I284/1000</f>
        <v>39825.452250000002</v>
      </c>
      <c r="F284" s="13">
        <f t="shared" si="12"/>
        <v>762822.65753505938</v>
      </c>
      <c r="G284" s="12">
        <f>+'Skattegrunnlag 2022'!I284</f>
        <v>22116</v>
      </c>
      <c r="H284" s="12">
        <f t="shared" si="13"/>
        <v>34268.270914046821</v>
      </c>
      <c r="I284" s="26">
        <f t="shared" si="14"/>
        <v>0.94061702674200764</v>
      </c>
    </row>
    <row r="285" spans="1:9" x14ac:dyDescent="0.3">
      <c r="A285" s="10">
        <v>4648</v>
      </c>
      <c r="B285" s="11" t="s">
        <v>285</v>
      </c>
      <c r="C285" s="12">
        <f>+$C$3*'Skattegrunnlag 2022'!K285*'Skattegrunnlag 2022'!I285/1000</f>
        <v>106455.23517662703</v>
      </c>
      <c r="D285" s="12">
        <f>+'Skattegrunnlag 2022'!F285</f>
        <v>14989.513000000001</v>
      </c>
      <c r="E285" s="12">
        <f>+$E$3*'Skattegrunnlag 2022'!M285*'Skattegrunnlag 2022'!I285/1000</f>
        <v>3826.3739999999989</v>
      </c>
      <c r="F285" s="13">
        <f t="shared" si="12"/>
        <v>125271.12217662703</v>
      </c>
      <c r="G285" s="12">
        <f>+'Skattegrunnlag 2022'!I285</f>
        <v>3521</v>
      </c>
      <c r="H285" s="12">
        <f t="shared" si="13"/>
        <v>31321.104565926449</v>
      </c>
      <c r="I285" s="26">
        <f t="shared" si="14"/>
        <v>0.85972135346347178</v>
      </c>
    </row>
    <row r="286" spans="1:9" x14ac:dyDescent="0.3">
      <c r="A286" s="10">
        <v>4649</v>
      </c>
      <c r="B286" s="11" t="s">
        <v>286</v>
      </c>
      <c r="C286" s="12">
        <f>+$C$3*'Skattegrunnlag 2022'!K286*'Skattegrunnlag 2022'!I286/1000</f>
        <v>279815.19967533753</v>
      </c>
      <c r="D286" s="12">
        <f>+'Skattegrunnlag 2022'!F286</f>
        <v>48.421999999999997</v>
      </c>
      <c r="E286" s="12">
        <f>+$E$3*'Skattegrunnlag 2022'!M286*'Skattegrunnlag 2022'!I286/1000</f>
        <v>17250.181499999995</v>
      </c>
      <c r="F286" s="13">
        <f t="shared" si="12"/>
        <v>297113.80317533755</v>
      </c>
      <c r="G286" s="12">
        <f>+'Skattegrunnlag 2022'!I286</f>
        <v>9527</v>
      </c>
      <c r="H286" s="12">
        <f t="shared" si="13"/>
        <v>31181.419247962374</v>
      </c>
      <c r="I286" s="26">
        <f t="shared" si="14"/>
        <v>0.85588718310826362</v>
      </c>
    </row>
    <row r="287" spans="1:9" x14ac:dyDescent="0.3">
      <c r="A287" s="10">
        <v>4650</v>
      </c>
      <c r="B287" s="11" t="s">
        <v>287</v>
      </c>
      <c r="C287" s="12">
        <f>+$C$3*'Skattegrunnlag 2022'!K287*'Skattegrunnlag 2022'!I287/1000</f>
        <v>161554.15793714594</v>
      </c>
      <c r="D287" s="12">
        <f>+'Skattegrunnlag 2022'!F287</f>
        <v>503.30500000000001</v>
      </c>
      <c r="E287" s="12">
        <f>+$E$3*'Skattegrunnlag 2022'!M287*'Skattegrunnlag 2022'!I287/1000</f>
        <v>11227.606499999998</v>
      </c>
      <c r="F287" s="13">
        <f t="shared" si="12"/>
        <v>173285.06943714592</v>
      </c>
      <c r="G287" s="12">
        <f>+'Skattegrunnlag 2022'!I287</f>
        <v>5875</v>
      </c>
      <c r="H287" s="12">
        <f t="shared" si="13"/>
        <v>29409.662031854623</v>
      </c>
      <c r="I287" s="26">
        <f t="shared" si="14"/>
        <v>0.80725487805546214</v>
      </c>
    </row>
    <row r="288" spans="1:9" x14ac:dyDescent="0.3">
      <c r="A288" s="10">
        <v>4651</v>
      </c>
      <c r="B288" s="11" t="s">
        <v>288</v>
      </c>
      <c r="C288" s="12">
        <f>+$C$3*'Skattegrunnlag 2022'!K288*'Skattegrunnlag 2022'!I288/1000</f>
        <v>200329.41194582713</v>
      </c>
      <c r="D288" s="12">
        <f>+'Skattegrunnlag 2022'!F288</f>
        <v>494.17500000000001</v>
      </c>
      <c r="E288" s="12">
        <f>+$E$3*'Skattegrunnlag 2022'!M288*'Skattegrunnlag 2022'!I288/1000</f>
        <v>22712.264999999996</v>
      </c>
      <c r="F288" s="13">
        <f t="shared" si="12"/>
        <v>223535.8519458271</v>
      </c>
      <c r="G288" s="12">
        <f>+'Skattegrunnlag 2022'!I288</f>
        <v>7207</v>
      </c>
      <c r="H288" s="12">
        <f t="shared" si="13"/>
        <v>30947.922429003349</v>
      </c>
      <c r="I288" s="26">
        <f t="shared" si="14"/>
        <v>0.84947801574309822</v>
      </c>
    </row>
    <row r="289" spans="1:9" x14ac:dyDescent="0.3">
      <c r="A289" s="10">
        <v>5001</v>
      </c>
      <c r="B289" s="11" t="s">
        <v>289</v>
      </c>
      <c r="C289" s="12">
        <f>+$C$3*'Skattegrunnlag 2022'!K289*'Skattegrunnlag 2022'!I289/1000</f>
        <v>7295471.3850277076</v>
      </c>
      <c r="D289" s="12">
        <f>+'Skattegrunnlag 2022'!F289</f>
        <v>9636.5390000000007</v>
      </c>
      <c r="E289" s="12">
        <f>+$E$3*'Skattegrunnlag 2022'!M289*'Skattegrunnlag 2022'!I289/1000</f>
        <v>502228.05674999993</v>
      </c>
      <c r="F289" s="13">
        <f t="shared" si="12"/>
        <v>7807335.980777707</v>
      </c>
      <c r="G289" s="12">
        <f>+'Skattegrunnlag 2022'!I289</f>
        <v>210496</v>
      </c>
      <c r="H289" s="12">
        <f t="shared" si="13"/>
        <v>37044.406743015104</v>
      </c>
      <c r="I289" s="26">
        <f t="shared" si="14"/>
        <v>1.0168181468926518</v>
      </c>
    </row>
    <row r="290" spans="1:9" x14ac:dyDescent="0.3">
      <c r="A290" s="10">
        <v>5006</v>
      </c>
      <c r="B290" s="11" t="s">
        <v>290</v>
      </c>
      <c r="C290" s="12">
        <f>+$C$3*'Skattegrunnlag 2022'!K290*'Skattegrunnlag 2022'!I290/1000</f>
        <v>656479.55393496633</v>
      </c>
      <c r="D290" s="12">
        <f>+'Skattegrunnlag 2022'!F290</f>
        <v>3839.99</v>
      </c>
      <c r="E290" s="12">
        <f>+$E$3*'Skattegrunnlag 2022'!M290*'Skattegrunnlag 2022'!I290/1000</f>
        <v>20749.192499999997</v>
      </c>
      <c r="F290" s="13">
        <f t="shared" si="12"/>
        <v>681068.73643496633</v>
      </c>
      <c r="G290" s="12">
        <f>+'Skattegrunnlag 2022'!I290</f>
        <v>24004</v>
      </c>
      <c r="H290" s="12">
        <f t="shared" si="13"/>
        <v>28213.162241083417</v>
      </c>
      <c r="I290" s="26">
        <f t="shared" si="14"/>
        <v>0.77441260017936087</v>
      </c>
    </row>
    <row r="291" spans="1:9" x14ac:dyDescent="0.3">
      <c r="A291" s="10">
        <v>5007</v>
      </c>
      <c r="B291" s="11" t="s">
        <v>291</v>
      </c>
      <c r="C291" s="12">
        <f>+$C$3*'Skattegrunnlag 2022'!K291*'Skattegrunnlag 2022'!I291/1000</f>
        <v>436918.21760482865</v>
      </c>
      <c r="D291" s="12">
        <f>+'Skattegrunnlag 2022'!F291</f>
        <v>466.62</v>
      </c>
      <c r="E291" s="12">
        <f>+$E$3*'Skattegrunnlag 2022'!M291*'Skattegrunnlag 2022'!I291/1000</f>
        <v>17880.458999999999</v>
      </c>
      <c r="F291" s="13">
        <f t="shared" si="12"/>
        <v>455265.29660482862</v>
      </c>
      <c r="G291" s="12">
        <f>+'Skattegrunnlag 2022'!I291</f>
        <v>15001</v>
      </c>
      <c r="H291" s="12">
        <f t="shared" si="13"/>
        <v>30317.890580949843</v>
      </c>
      <c r="I291" s="26">
        <f t="shared" si="14"/>
        <v>0.83218450580338477</v>
      </c>
    </row>
    <row r="292" spans="1:9" x14ac:dyDescent="0.3">
      <c r="A292" s="10">
        <v>5014</v>
      </c>
      <c r="B292" s="11" t="s">
        <v>292</v>
      </c>
      <c r="C292" s="12">
        <f>+$C$3*'Skattegrunnlag 2022'!K292*'Skattegrunnlag 2022'!I292/1000</f>
        <v>149152.71726207461</v>
      </c>
      <c r="D292" s="12">
        <f>+'Skattegrunnlag 2022'!F292</f>
        <v>0</v>
      </c>
      <c r="E292" s="12">
        <f>+$E$3*'Skattegrunnlag 2022'!M292*'Skattegrunnlag 2022'!I292/1000</f>
        <v>173659.70475</v>
      </c>
      <c r="F292" s="13">
        <f t="shared" si="12"/>
        <v>322812.42201207462</v>
      </c>
      <c r="G292" s="12">
        <f>+'Skattegrunnlag 2022'!I292</f>
        <v>5265</v>
      </c>
      <c r="H292" s="12">
        <f t="shared" si="13"/>
        <v>61312.900667060698</v>
      </c>
      <c r="I292" s="26">
        <f t="shared" si="14"/>
        <v>1.6829550131383642</v>
      </c>
    </row>
    <row r="293" spans="1:9" x14ac:dyDescent="0.3">
      <c r="A293" s="10">
        <v>5020</v>
      </c>
      <c r="B293" s="11" t="s">
        <v>293</v>
      </c>
      <c r="C293" s="12">
        <f>+$C$3*'Skattegrunnlag 2022'!K293*'Skattegrunnlag 2022'!I293/1000</f>
        <v>25193.482985108065</v>
      </c>
      <c r="D293" s="12">
        <f>+'Skattegrunnlag 2022'!F293</f>
        <v>0</v>
      </c>
      <c r="E293" s="12">
        <f>+$E$3*'Skattegrunnlag 2022'!M293*'Skattegrunnlag 2022'!I293/1000</f>
        <v>1057.2824999999998</v>
      </c>
      <c r="F293" s="13">
        <f t="shared" si="12"/>
        <v>26250.765485108066</v>
      </c>
      <c r="G293" s="12">
        <f>+'Skattegrunnlag 2022'!I293</f>
        <v>904</v>
      </c>
      <c r="H293" s="12">
        <f t="shared" si="13"/>
        <v>29038.457395031048</v>
      </c>
      <c r="I293" s="26">
        <f t="shared" si="14"/>
        <v>0.79706582000004933</v>
      </c>
    </row>
    <row r="294" spans="1:9" x14ac:dyDescent="0.3">
      <c r="A294" s="10">
        <v>5021</v>
      </c>
      <c r="B294" s="11" t="s">
        <v>294</v>
      </c>
      <c r="C294" s="12">
        <f>+$C$3*'Skattegrunnlag 2022'!K294*'Skattegrunnlag 2022'!I294/1000</f>
        <v>212666.52735601223</v>
      </c>
      <c r="D294" s="12">
        <f>+'Skattegrunnlag 2022'!F294</f>
        <v>3550.1950000000002</v>
      </c>
      <c r="E294" s="12">
        <f>+$E$3*'Skattegrunnlag 2022'!M294*'Skattegrunnlag 2022'!I294/1000</f>
        <v>15156.192749999998</v>
      </c>
      <c r="F294" s="13">
        <f t="shared" si="12"/>
        <v>231372.91510601222</v>
      </c>
      <c r="G294" s="12">
        <f>+'Skattegrunnlag 2022'!I294</f>
        <v>7066</v>
      </c>
      <c r="H294" s="12">
        <f t="shared" si="13"/>
        <v>32242.10587404645</v>
      </c>
      <c r="I294" s="26">
        <f t="shared" si="14"/>
        <v>0.8850015759247174</v>
      </c>
    </row>
    <row r="295" spans="1:9" x14ac:dyDescent="0.3">
      <c r="A295" s="10">
        <v>5022</v>
      </c>
      <c r="B295" s="11" t="s">
        <v>295</v>
      </c>
      <c r="C295" s="12">
        <f>+$C$3*'Skattegrunnlag 2022'!K295*'Skattegrunnlag 2022'!I295/1000</f>
        <v>63315.221898926327</v>
      </c>
      <c r="D295" s="12">
        <f>+'Skattegrunnlag 2022'!F295</f>
        <v>6539.7089999999998</v>
      </c>
      <c r="E295" s="12">
        <f>+$E$3*'Skattegrunnlag 2022'!M295*'Skattegrunnlag 2022'!I295/1000</f>
        <v>3198.0562499999996</v>
      </c>
      <c r="F295" s="13">
        <f t="shared" si="12"/>
        <v>73052.987148926317</v>
      </c>
      <c r="G295" s="12">
        <f>+'Skattegrunnlag 2022'!I295</f>
        <v>2443</v>
      </c>
      <c r="H295" s="12">
        <f t="shared" si="13"/>
        <v>27226.065554206441</v>
      </c>
      <c r="I295" s="26">
        <f t="shared" si="14"/>
        <v>0.74731815024210069</v>
      </c>
    </row>
    <row r="296" spans="1:9" x14ac:dyDescent="0.3">
      <c r="A296" s="10">
        <v>5025</v>
      </c>
      <c r="B296" s="11" t="s">
        <v>296</v>
      </c>
      <c r="C296" s="12">
        <f>+$C$3*'Skattegrunnlag 2022'!K296*'Skattegrunnlag 2022'!I296/1000</f>
        <v>161230.78168580937</v>
      </c>
      <c r="D296" s="12">
        <f>+'Skattegrunnlag 2022'!F296</f>
        <v>1455.058</v>
      </c>
      <c r="E296" s="12">
        <f>+$E$3*'Skattegrunnlag 2022'!M296*'Skattegrunnlag 2022'!I296/1000</f>
        <v>11912.073</v>
      </c>
      <c r="F296" s="13">
        <f t="shared" si="12"/>
        <v>174597.91268580937</v>
      </c>
      <c r="G296" s="12">
        <f>+'Skattegrunnlag 2022'!I296</f>
        <v>5572</v>
      </c>
      <c r="H296" s="12">
        <f t="shared" si="13"/>
        <v>31073.735586110801</v>
      </c>
      <c r="I296" s="26">
        <f t="shared" si="14"/>
        <v>0.85293141431287922</v>
      </c>
    </row>
    <row r="297" spans="1:9" x14ac:dyDescent="0.3">
      <c r="A297" s="10">
        <v>5026</v>
      </c>
      <c r="B297" s="11" t="s">
        <v>297</v>
      </c>
      <c r="C297" s="12">
        <f>+$C$3*'Skattegrunnlag 2022'!K297*'Skattegrunnlag 2022'!I297/1000</f>
        <v>53342.535342851836</v>
      </c>
      <c r="D297" s="12">
        <f>+'Skattegrunnlag 2022'!F297</f>
        <v>0</v>
      </c>
      <c r="E297" s="12">
        <f>+$E$3*'Skattegrunnlag 2022'!M297*'Skattegrunnlag 2022'!I297/1000</f>
        <v>1583.5349999999999</v>
      </c>
      <c r="F297" s="13">
        <f t="shared" si="12"/>
        <v>54926.070342851832</v>
      </c>
      <c r="G297" s="12">
        <f>+'Skattegrunnlag 2022'!I297</f>
        <v>1953</v>
      </c>
      <c r="H297" s="12">
        <f t="shared" si="13"/>
        <v>28123.947948208825</v>
      </c>
      <c r="I297" s="26">
        <f t="shared" si="14"/>
        <v>0.77196379022577222</v>
      </c>
    </row>
    <row r="298" spans="1:9" x14ac:dyDescent="0.3">
      <c r="A298" s="10">
        <v>5027</v>
      </c>
      <c r="B298" s="11" t="s">
        <v>298</v>
      </c>
      <c r="C298" s="12">
        <f>+$C$3*'Skattegrunnlag 2022'!K298*'Skattegrunnlag 2022'!I298/1000</f>
        <v>164558.29537634441</v>
      </c>
      <c r="D298" s="12">
        <f>+'Skattegrunnlag 2022'!F298</f>
        <v>1283.018</v>
      </c>
      <c r="E298" s="12">
        <f>+$E$3*'Skattegrunnlag 2022'!M298*'Skattegrunnlag 2022'!I298/1000</f>
        <v>4423.7917499999994</v>
      </c>
      <c r="F298" s="13">
        <f t="shared" si="12"/>
        <v>170265.10512634442</v>
      </c>
      <c r="G298" s="12">
        <f>+'Skattegrunnlag 2022'!I298</f>
        <v>6120</v>
      </c>
      <c r="H298" s="12">
        <f t="shared" si="13"/>
        <v>27611.452144827519</v>
      </c>
      <c r="I298" s="26">
        <f t="shared" si="14"/>
        <v>0.75789648347418814</v>
      </c>
    </row>
    <row r="299" spans="1:9" x14ac:dyDescent="0.3">
      <c r="A299" s="10">
        <v>5028</v>
      </c>
      <c r="B299" s="11" t="s">
        <v>299</v>
      </c>
      <c r="C299" s="12">
        <f>+$C$3*'Skattegrunnlag 2022'!K299*'Skattegrunnlag 2022'!I299/1000</f>
        <v>506841.77759934735</v>
      </c>
      <c r="D299" s="12">
        <f>+'Skattegrunnlag 2022'!F299</f>
        <v>1891.021</v>
      </c>
      <c r="E299" s="12">
        <f>+$E$3*'Skattegrunnlag 2022'!M299*'Skattegrunnlag 2022'!I299/1000</f>
        <v>16296.961499999998</v>
      </c>
      <c r="F299" s="13">
        <f t="shared" si="12"/>
        <v>525029.76009934733</v>
      </c>
      <c r="G299" s="12">
        <f>+'Skattegrunnlag 2022'!I299</f>
        <v>17123</v>
      </c>
      <c r="H299" s="12">
        <f t="shared" si="13"/>
        <v>30551.815633904534</v>
      </c>
      <c r="I299" s="26">
        <f t="shared" si="14"/>
        <v>0.83860542760427192</v>
      </c>
    </row>
    <row r="300" spans="1:9" x14ac:dyDescent="0.3">
      <c r="A300" s="10">
        <v>5029</v>
      </c>
      <c r="B300" s="11" t="s">
        <v>300</v>
      </c>
      <c r="C300" s="12">
        <f>+$C$3*'Skattegrunnlag 2022'!K300*'Skattegrunnlag 2022'!I300/1000</f>
        <v>249157.33923870669</v>
      </c>
      <c r="D300" s="12">
        <f>+'Skattegrunnlag 2022'!F300</f>
        <v>0</v>
      </c>
      <c r="E300" s="12">
        <f>+$E$3*'Skattegrunnlag 2022'!M300*'Skattegrunnlag 2022'!I300/1000</f>
        <v>5050.6822499999998</v>
      </c>
      <c r="F300" s="13">
        <f t="shared" si="12"/>
        <v>254208.0214887067</v>
      </c>
      <c r="G300" s="12">
        <f>+'Skattegrunnlag 2022'!I300</f>
        <v>8360</v>
      </c>
      <c r="H300" s="12">
        <f t="shared" si="13"/>
        <v>30407.658072811806</v>
      </c>
      <c r="I300" s="26">
        <f t="shared" si="14"/>
        <v>0.83464850031028814</v>
      </c>
    </row>
    <row r="301" spans="1:9" x14ac:dyDescent="0.3">
      <c r="A301" s="10">
        <v>5031</v>
      </c>
      <c r="B301" s="11" t="s">
        <v>301</v>
      </c>
      <c r="C301" s="12">
        <f>+$C$3*'Skattegrunnlag 2022'!K301*'Skattegrunnlag 2022'!I301/1000</f>
        <v>477067.08852360683</v>
      </c>
      <c r="D301" s="12">
        <f>+'Skattegrunnlag 2022'!F301</f>
        <v>5.8410000000000002</v>
      </c>
      <c r="E301" s="12">
        <f>+$E$3*'Skattegrunnlag 2022'!M301*'Skattegrunnlag 2022'!I301/1000</f>
        <v>21151.50375</v>
      </c>
      <c r="F301" s="13">
        <f t="shared" si="12"/>
        <v>498224.43327360682</v>
      </c>
      <c r="G301" s="12">
        <f>+'Skattegrunnlag 2022'!I301</f>
        <v>14425</v>
      </c>
      <c r="H301" s="12">
        <f t="shared" si="13"/>
        <v>34538.550590891282</v>
      </c>
      <c r="I301" s="26">
        <f t="shared" si="14"/>
        <v>0.94803583309672268</v>
      </c>
    </row>
    <row r="302" spans="1:9" x14ac:dyDescent="0.3">
      <c r="A302" s="10">
        <v>5032</v>
      </c>
      <c r="B302" s="11" t="s">
        <v>302</v>
      </c>
      <c r="C302" s="12">
        <f>+$C$3*'Skattegrunnlag 2022'!K302*'Skattegrunnlag 2022'!I302/1000</f>
        <v>118772.11033194522</v>
      </c>
      <c r="D302" s="12">
        <f>+'Skattegrunnlag 2022'!F302</f>
        <v>4198.8760000000002</v>
      </c>
      <c r="E302" s="12">
        <f>+$E$3*'Skattegrunnlag 2022'!M302*'Skattegrunnlag 2022'!I302/1000</f>
        <v>4362.1912499999989</v>
      </c>
      <c r="F302" s="13">
        <f t="shared" si="12"/>
        <v>127333.17758194523</v>
      </c>
      <c r="G302" s="12">
        <f>+'Skattegrunnlag 2022'!I302</f>
        <v>4090</v>
      </c>
      <c r="H302" s="12">
        <f t="shared" si="13"/>
        <v>30106.186205854578</v>
      </c>
      <c r="I302" s="26">
        <f t="shared" si="14"/>
        <v>0.82637351112700164</v>
      </c>
    </row>
    <row r="303" spans="1:9" x14ac:dyDescent="0.3">
      <c r="A303" s="10">
        <v>5033</v>
      </c>
      <c r="B303" s="11" t="s">
        <v>303</v>
      </c>
      <c r="C303" s="12">
        <f>+$C$3*'Skattegrunnlag 2022'!K303*'Skattegrunnlag 2022'!I303/1000</f>
        <v>23584.97088629497</v>
      </c>
      <c r="D303" s="12">
        <f>+'Skattegrunnlag 2022'!F303</f>
        <v>14060.409</v>
      </c>
      <c r="E303" s="12">
        <f>+$E$3*'Skattegrunnlag 2022'!M303*'Skattegrunnlag 2022'!I303/1000</f>
        <v>1453.5082499999999</v>
      </c>
      <c r="F303" s="13">
        <f t="shared" si="12"/>
        <v>39098.888136294969</v>
      </c>
      <c r="G303" s="12">
        <f>+'Skattegrunnlag 2022'!I303</f>
        <v>750</v>
      </c>
      <c r="H303" s="12">
        <f t="shared" si="13"/>
        <v>33384.63884839329</v>
      </c>
      <c r="I303" s="26">
        <f t="shared" si="14"/>
        <v>0.91636253872264783</v>
      </c>
    </row>
    <row r="304" spans="1:9" x14ac:dyDescent="0.3">
      <c r="A304" s="10">
        <v>5034</v>
      </c>
      <c r="B304" s="11" t="s">
        <v>304</v>
      </c>
      <c r="C304" s="12">
        <f>+$C$3*'Skattegrunnlag 2022'!K304*'Skattegrunnlag 2022'!I304/1000</f>
        <v>57584.522827696004</v>
      </c>
      <c r="D304" s="12">
        <f>+'Skattegrunnlag 2022'!F304</f>
        <v>6985.5940000000001</v>
      </c>
      <c r="E304" s="12">
        <f>+$E$3*'Skattegrunnlag 2022'!M304*'Skattegrunnlag 2022'!I304/1000</f>
        <v>2927.6280000000002</v>
      </c>
      <c r="F304" s="13">
        <f t="shared" si="12"/>
        <v>67497.744827696006</v>
      </c>
      <c r="G304" s="12">
        <f>+'Skattegrunnlag 2022'!I304</f>
        <v>2399</v>
      </c>
      <c r="H304" s="12">
        <f t="shared" si="13"/>
        <v>25223.906139097959</v>
      </c>
      <c r="I304" s="26">
        <f t="shared" si="14"/>
        <v>0.69236162089673203</v>
      </c>
    </row>
    <row r="305" spans="1:9" x14ac:dyDescent="0.3">
      <c r="A305" s="10">
        <v>5035</v>
      </c>
      <c r="B305" s="11" t="s">
        <v>305</v>
      </c>
      <c r="C305" s="12">
        <f>+$C$3*'Skattegrunnlag 2022'!K305*'Skattegrunnlag 2022'!I305/1000</f>
        <v>713246.49601544475</v>
      </c>
      <c r="D305" s="12">
        <f>+'Skattegrunnlag 2022'!F305</f>
        <v>0</v>
      </c>
      <c r="E305" s="12">
        <f>+$E$3*'Skattegrunnlag 2022'!M305*'Skattegrunnlag 2022'!I305/1000</f>
        <v>28776.824249999998</v>
      </c>
      <c r="F305" s="13">
        <f t="shared" si="12"/>
        <v>742023.32026544469</v>
      </c>
      <c r="G305" s="12">
        <f>+'Skattegrunnlag 2022'!I305</f>
        <v>24287</v>
      </c>
      <c r="H305" s="12">
        <f t="shared" si="13"/>
        <v>30552.283948838663</v>
      </c>
      <c r="I305" s="26">
        <f t="shared" si="14"/>
        <v>0.8386182822067707</v>
      </c>
    </row>
    <row r="306" spans="1:9" x14ac:dyDescent="0.3">
      <c r="A306" s="10">
        <v>5036</v>
      </c>
      <c r="B306" s="11" t="s">
        <v>306</v>
      </c>
      <c r="C306" s="12">
        <f>+$C$3*'Skattegrunnlag 2022'!K306*'Skattegrunnlag 2022'!I306/1000</f>
        <v>69703.736517695666</v>
      </c>
      <c r="D306" s="12">
        <f>+'Skattegrunnlag 2022'!F306</f>
        <v>0</v>
      </c>
      <c r="E306" s="12">
        <f>+$E$3*'Skattegrunnlag 2022'!M306*'Skattegrunnlag 2022'!I306/1000</f>
        <v>3813.5729999999994</v>
      </c>
      <c r="F306" s="13">
        <f t="shared" si="12"/>
        <v>73517.30951769567</v>
      </c>
      <c r="G306" s="12">
        <f>+'Skattegrunnlag 2022'!I306</f>
        <v>2608</v>
      </c>
      <c r="H306" s="12">
        <f t="shared" si="13"/>
        <v>28189.152422429321</v>
      </c>
      <c r="I306" s="26">
        <f t="shared" si="14"/>
        <v>0.77375356359441971</v>
      </c>
    </row>
    <row r="307" spans="1:9" x14ac:dyDescent="0.3">
      <c r="A307" s="10">
        <v>5037</v>
      </c>
      <c r="B307" s="11" t="s">
        <v>307</v>
      </c>
      <c r="C307" s="12">
        <f>+$C$3*'Skattegrunnlag 2022'!K307*'Skattegrunnlag 2022'!I307/1000</f>
        <v>592441.09876376856</v>
      </c>
      <c r="D307" s="12">
        <f>+'Skattegrunnlag 2022'!F307</f>
        <v>0</v>
      </c>
      <c r="E307" s="12">
        <f>+$E$3*'Skattegrunnlag 2022'!M307*'Skattegrunnlag 2022'!I307/1000</f>
        <v>19818.685499999996</v>
      </c>
      <c r="F307" s="13">
        <f t="shared" si="12"/>
        <v>612259.78426376858</v>
      </c>
      <c r="G307" s="12">
        <f>+'Skattegrunnlag 2022'!I307</f>
        <v>20171</v>
      </c>
      <c r="H307" s="12">
        <f t="shared" si="13"/>
        <v>30353.467069742132</v>
      </c>
      <c r="I307" s="26">
        <f t="shared" si="14"/>
        <v>0.83316103161624699</v>
      </c>
    </row>
    <row r="308" spans="1:9" x14ac:dyDescent="0.3">
      <c r="A308" s="10">
        <v>5038</v>
      </c>
      <c r="B308" s="11" t="s">
        <v>308</v>
      </c>
      <c r="C308" s="12">
        <f>+$C$3*'Skattegrunnlag 2022'!K308*'Skattegrunnlag 2022'!I308/1000</f>
        <v>403436.80924849259</v>
      </c>
      <c r="D308" s="12">
        <f>+'Skattegrunnlag 2022'!F308</f>
        <v>0</v>
      </c>
      <c r="E308" s="12">
        <f>+$E$3*'Skattegrunnlag 2022'!M308*'Skattegrunnlag 2022'!I308/1000</f>
        <v>13934.171999999999</v>
      </c>
      <c r="F308" s="13">
        <f t="shared" si="12"/>
        <v>417370.98124849261</v>
      </c>
      <c r="G308" s="12">
        <f>+'Skattegrunnlag 2022'!I308</f>
        <v>14955</v>
      </c>
      <c r="H308" s="12">
        <f t="shared" si="13"/>
        <v>27908.457455599641</v>
      </c>
      <c r="I308" s="26">
        <f t="shared" si="14"/>
        <v>0.76604887181749803</v>
      </c>
    </row>
    <row r="309" spans="1:9" x14ac:dyDescent="0.3">
      <c r="A309" s="10">
        <v>5041</v>
      </c>
      <c r="B309" s="11" t="s">
        <v>309</v>
      </c>
      <c r="C309" s="12">
        <f>+$C$3*'Skattegrunnlag 2022'!K309*'Skattegrunnlag 2022'!I309/1000</f>
        <v>54536.426641135695</v>
      </c>
      <c r="D309" s="12">
        <f>+'Skattegrunnlag 2022'!F309</f>
        <v>974.39099999999996</v>
      </c>
      <c r="E309" s="12">
        <f>+$E$3*'Skattegrunnlag 2022'!M309*'Skattegrunnlag 2022'!I309/1000</f>
        <v>2297.3887499999996</v>
      </c>
      <c r="F309" s="13">
        <f t="shared" si="12"/>
        <v>57808.206391135696</v>
      </c>
      <c r="G309" s="12">
        <f>+'Skattegrunnlag 2022'!I309</f>
        <v>2033</v>
      </c>
      <c r="H309" s="12">
        <f t="shared" si="13"/>
        <v>27955.639641483369</v>
      </c>
      <c r="I309" s="26">
        <f t="shared" si="14"/>
        <v>0.76734395809461009</v>
      </c>
    </row>
    <row r="310" spans="1:9" x14ac:dyDescent="0.3">
      <c r="A310" s="10">
        <v>5042</v>
      </c>
      <c r="B310" s="11" t="s">
        <v>310</v>
      </c>
      <c r="C310" s="12">
        <f>+$C$3*'Skattegrunnlag 2022'!K310*'Skattegrunnlag 2022'!I310/1000</f>
        <v>35178.377325473673</v>
      </c>
      <c r="D310" s="12">
        <f>+'Skattegrunnlag 2022'!F310</f>
        <v>1877.26</v>
      </c>
      <c r="E310" s="12">
        <f>+$E$3*'Skattegrunnlag 2022'!M310*'Skattegrunnlag 2022'!I310/1000</f>
        <v>1832.3399999999995</v>
      </c>
      <c r="F310" s="13">
        <f t="shared" si="12"/>
        <v>38887.977325473672</v>
      </c>
      <c r="G310" s="12">
        <f>+'Skattegrunnlag 2022'!I310</f>
        <v>1309</v>
      </c>
      <c r="H310" s="12">
        <f t="shared" si="13"/>
        <v>28274.039209681945</v>
      </c>
      <c r="I310" s="26">
        <f t="shared" si="14"/>
        <v>0.7760835894552377</v>
      </c>
    </row>
    <row r="311" spans="1:9" x14ac:dyDescent="0.3">
      <c r="A311" s="10">
        <v>5043</v>
      </c>
      <c r="B311" s="11" t="s">
        <v>311</v>
      </c>
      <c r="C311" s="12">
        <f>+$C$3*'Skattegrunnlag 2022'!K311*'Skattegrunnlag 2022'!I311/1000</f>
        <v>11089.11728051136</v>
      </c>
      <c r="D311" s="12">
        <f>+'Skattegrunnlag 2022'!F311</f>
        <v>3268.078</v>
      </c>
      <c r="E311" s="12">
        <f>+$E$3*'Skattegrunnlag 2022'!M311*'Skattegrunnlag 2022'!I311/1000</f>
        <v>330.68175000000002</v>
      </c>
      <c r="F311" s="13">
        <f t="shared" si="12"/>
        <v>14687.877030511359</v>
      </c>
      <c r="G311" s="12">
        <f>+'Skattegrunnlag 2022'!I311</f>
        <v>441</v>
      </c>
      <c r="H311" s="12">
        <f t="shared" si="13"/>
        <v>25895.235896851158</v>
      </c>
      <c r="I311" s="26">
        <f t="shared" si="14"/>
        <v>0.71078870180446485</v>
      </c>
    </row>
    <row r="312" spans="1:9" x14ac:dyDescent="0.3">
      <c r="A312" s="10">
        <v>5044</v>
      </c>
      <c r="B312" s="11" t="s">
        <v>312</v>
      </c>
      <c r="C312" s="12">
        <f>+$C$3*'Skattegrunnlag 2022'!K312*'Skattegrunnlag 2022'!I312/1000</f>
        <v>22495.665728132211</v>
      </c>
      <c r="D312" s="12">
        <f>+'Skattegrunnlag 2022'!F312</f>
        <v>9553.3130000000001</v>
      </c>
      <c r="E312" s="12">
        <f>+$E$3*'Skattegrunnlag 2022'!M312*'Skattegrunnlag 2022'!I312/1000</f>
        <v>1077.63525</v>
      </c>
      <c r="F312" s="13">
        <f t="shared" si="12"/>
        <v>33126.613978132213</v>
      </c>
      <c r="G312" s="12">
        <f>+'Skattegrunnlag 2022'!I312</f>
        <v>818</v>
      </c>
      <c r="H312" s="12">
        <f t="shared" si="13"/>
        <v>28818.216354684853</v>
      </c>
      <c r="I312" s="26">
        <f t="shared" si="14"/>
        <v>0.79102050557328352</v>
      </c>
    </row>
    <row r="313" spans="1:9" x14ac:dyDescent="0.3">
      <c r="A313" s="10">
        <v>5045</v>
      </c>
      <c r="B313" s="11" t="s">
        <v>313</v>
      </c>
      <c r="C313" s="12">
        <f>+$C$3*'Skattegrunnlag 2022'!K313*'Skattegrunnlag 2022'!I313/1000</f>
        <v>62246.078029821656</v>
      </c>
      <c r="D313" s="12">
        <f>+'Skattegrunnlag 2022'!F313</f>
        <v>4938.2960000000003</v>
      </c>
      <c r="E313" s="12">
        <f>+$E$3*'Skattegrunnlag 2022'!M313*'Skattegrunnlag 2022'!I313/1000</f>
        <v>1873.9057499999994</v>
      </c>
      <c r="F313" s="13">
        <f t="shared" si="12"/>
        <v>69058.279779821663</v>
      </c>
      <c r="G313" s="12">
        <f>+'Skattegrunnlag 2022'!I313</f>
        <v>2287</v>
      </c>
      <c r="H313" s="12">
        <f t="shared" si="13"/>
        <v>28036.722247407808</v>
      </c>
      <c r="I313" s="26">
        <f t="shared" si="14"/>
        <v>0.76956956439661572</v>
      </c>
    </row>
    <row r="314" spans="1:9" x14ac:dyDescent="0.3">
      <c r="A314" s="10">
        <v>5046</v>
      </c>
      <c r="B314" s="11" t="s">
        <v>314</v>
      </c>
      <c r="C314" s="12">
        <f>+$C$3*'Skattegrunnlag 2022'!K314*'Skattegrunnlag 2022'!I314/1000</f>
        <v>30135.417947182963</v>
      </c>
      <c r="D314" s="12">
        <f>+'Skattegrunnlag 2022'!F314</f>
        <v>0</v>
      </c>
      <c r="E314" s="12">
        <f>+$E$3*'Skattegrunnlag 2022'!M314*'Skattegrunnlag 2022'!I314/1000</f>
        <v>776.11874999999998</v>
      </c>
      <c r="F314" s="13">
        <f t="shared" si="12"/>
        <v>30911.536697182964</v>
      </c>
      <c r="G314" s="12">
        <f>+'Skattegrunnlag 2022'!I314</f>
        <v>1193</v>
      </c>
      <c r="H314" s="12">
        <f t="shared" si="13"/>
        <v>25910.760014403157</v>
      </c>
      <c r="I314" s="26">
        <f t="shared" si="14"/>
        <v>0.71121481753499527</v>
      </c>
    </row>
    <row r="315" spans="1:9" x14ac:dyDescent="0.3">
      <c r="A315" s="10">
        <v>5047</v>
      </c>
      <c r="B315" s="11" t="s">
        <v>315</v>
      </c>
      <c r="C315" s="12">
        <f>+$C$3*'Skattegrunnlag 2022'!K315*'Skattegrunnlag 2022'!I315/1000</f>
        <v>112017.75384156842</v>
      </c>
      <c r="D315" s="12">
        <f>+'Skattegrunnlag 2022'!F315</f>
        <v>102.377</v>
      </c>
      <c r="E315" s="12">
        <f>+$E$3*'Skattegrunnlag 2022'!M315*'Skattegrunnlag 2022'!I315/1000</f>
        <v>3734.5604999999996</v>
      </c>
      <c r="F315" s="13">
        <f t="shared" si="12"/>
        <v>115854.69134156842</v>
      </c>
      <c r="G315" s="12">
        <f>+'Skattegrunnlag 2022'!I315</f>
        <v>3817</v>
      </c>
      <c r="H315" s="12">
        <f t="shared" si="13"/>
        <v>30325.468782176686</v>
      </c>
      <c r="I315" s="26">
        <f t="shared" si="14"/>
        <v>0.83239251703114492</v>
      </c>
    </row>
    <row r="316" spans="1:9" x14ac:dyDescent="0.3">
      <c r="A316" s="10">
        <v>5049</v>
      </c>
      <c r="B316" s="11" t="s">
        <v>316</v>
      </c>
      <c r="C316" s="12">
        <f>+$C$3*'Skattegrunnlag 2022'!K316*'Skattegrunnlag 2022'!I316/1000</f>
        <v>33029.853257940609</v>
      </c>
      <c r="D316" s="12">
        <f>+'Skattegrunnlag 2022'!F316</f>
        <v>0</v>
      </c>
      <c r="E316" s="12">
        <f>+$E$3*'Skattegrunnlag 2022'!M316*'Skattegrunnlag 2022'!I316/1000</f>
        <v>3110.1562499999995</v>
      </c>
      <c r="F316" s="13">
        <f t="shared" si="12"/>
        <v>36140.009507940609</v>
      </c>
      <c r="G316" s="12">
        <f>+'Skattegrunnlag 2022'!I316</f>
        <v>1101</v>
      </c>
      <c r="H316" s="12">
        <f t="shared" si="13"/>
        <v>32824.713449537339</v>
      </c>
      <c r="I316" s="26">
        <f t="shared" si="14"/>
        <v>0.90099335464008223</v>
      </c>
    </row>
    <row r="317" spans="1:9" x14ac:dyDescent="0.3">
      <c r="A317" s="10">
        <v>5052</v>
      </c>
      <c r="B317" s="11" t="s">
        <v>317</v>
      </c>
      <c r="C317" s="12">
        <f>+$C$3*'Skattegrunnlag 2022'!K317*'Skattegrunnlag 2022'!I317/1000</f>
        <v>15876.389861318607</v>
      </c>
      <c r="D317" s="12">
        <f>+'Skattegrunnlag 2022'!F317</f>
        <v>0</v>
      </c>
      <c r="E317" s="12">
        <f>+$E$3*'Skattegrunnlag 2022'!M317*'Skattegrunnlag 2022'!I317/1000</f>
        <v>727.90724999999986</v>
      </c>
      <c r="F317" s="13">
        <f t="shared" si="12"/>
        <v>16604.297111318607</v>
      </c>
      <c r="G317" s="12">
        <f>+'Skattegrunnlag 2022'!I317</f>
        <v>570</v>
      </c>
      <c r="H317" s="12">
        <f t="shared" si="13"/>
        <v>29130.345809330891</v>
      </c>
      <c r="I317" s="26">
        <f t="shared" si="14"/>
        <v>0.79958803091835173</v>
      </c>
    </row>
    <row r="318" spans="1:9" x14ac:dyDescent="0.3">
      <c r="A318" s="10">
        <v>5053</v>
      </c>
      <c r="B318" s="11" t="s">
        <v>318</v>
      </c>
      <c r="C318" s="12">
        <f>+$C$3*'Skattegrunnlag 2022'!K318*'Skattegrunnlag 2022'!I318/1000</f>
        <v>193694.93020776779</v>
      </c>
      <c r="D318" s="12">
        <f>+'Skattegrunnlag 2022'!F318</f>
        <v>817.16800000000001</v>
      </c>
      <c r="E318" s="12">
        <f>+$E$3*'Skattegrunnlag 2022'!M318*'Skattegrunnlag 2022'!I318/1000</f>
        <v>8752.6170000000002</v>
      </c>
      <c r="F318" s="13">
        <f t="shared" si="12"/>
        <v>203264.71520776779</v>
      </c>
      <c r="G318" s="12">
        <f>+'Skattegrunnlag 2022'!I318</f>
        <v>6794</v>
      </c>
      <c r="H318" s="12">
        <f t="shared" si="13"/>
        <v>29797.990463315837</v>
      </c>
      <c r="I318" s="26">
        <f t="shared" si="14"/>
        <v>0.81791396078293954</v>
      </c>
    </row>
    <row r="319" spans="1:9" x14ac:dyDescent="0.3">
      <c r="A319" s="10">
        <v>5054</v>
      </c>
      <c r="B319" s="11" t="s">
        <v>319</v>
      </c>
      <c r="C319" s="12">
        <f>+$C$3*'Skattegrunnlag 2022'!K319*'Skattegrunnlag 2022'!I319/1000</f>
        <v>262702.32880772214</v>
      </c>
      <c r="D319" s="12">
        <f>+'Skattegrunnlag 2022'!F319</f>
        <v>647.24</v>
      </c>
      <c r="E319" s="12">
        <f>+$E$3*'Skattegrunnlag 2022'!M319*'Skattegrunnlag 2022'!I319/1000</f>
        <v>9876.5782499999987</v>
      </c>
      <c r="F319" s="13">
        <f t="shared" si="12"/>
        <v>273226.14705772215</v>
      </c>
      <c r="G319" s="12">
        <f>+'Skattegrunnlag 2022'!I319</f>
        <v>9899</v>
      </c>
      <c r="H319" s="12">
        <f t="shared" si="13"/>
        <v>27536.004349704228</v>
      </c>
      <c r="I319" s="26">
        <f t="shared" si="14"/>
        <v>0.75582554499873622</v>
      </c>
    </row>
    <row r="320" spans="1:9" x14ac:dyDescent="0.3">
      <c r="A320" s="10">
        <v>5055</v>
      </c>
      <c r="B320" s="11" t="s">
        <v>320</v>
      </c>
      <c r="C320" s="12">
        <f>+$C$3*'Skattegrunnlag 2022'!K320*'Skattegrunnlag 2022'!I320/1000</f>
        <v>173769.87986544135</v>
      </c>
      <c r="D320" s="12">
        <f>+'Skattegrunnlag 2022'!F320</f>
        <v>1937.3530000000001</v>
      </c>
      <c r="E320" s="12">
        <f>+$E$3*'Skattegrunnlag 2022'!M320*'Skattegrunnlag 2022'!I320/1000</f>
        <v>11295.813749999998</v>
      </c>
      <c r="F320" s="13">
        <f t="shared" si="12"/>
        <v>187003.04661544136</v>
      </c>
      <c r="G320" s="12">
        <f>+'Skattegrunnlag 2022'!I320</f>
        <v>5884</v>
      </c>
      <c r="H320" s="12">
        <f t="shared" si="13"/>
        <v>31452.361253474057</v>
      </c>
      <c r="I320" s="26">
        <f t="shared" si="14"/>
        <v>0.8633241694762992</v>
      </c>
    </row>
    <row r="321" spans="1:9" x14ac:dyDescent="0.3">
      <c r="A321" s="10">
        <v>5056</v>
      </c>
      <c r="B321" s="11" t="s">
        <v>321</v>
      </c>
      <c r="C321" s="12">
        <f>+$C$3*'Skattegrunnlag 2022'!K321*'Skattegrunnlag 2022'!I321/1000</f>
        <v>157311.14417243286</v>
      </c>
      <c r="D321" s="12">
        <f>+'Skattegrunnlag 2022'!F321</f>
        <v>0</v>
      </c>
      <c r="E321" s="12">
        <f>+$E$3*'Skattegrunnlag 2022'!M321*'Skattegrunnlag 2022'!I321/1000</f>
        <v>7769.6602499999999</v>
      </c>
      <c r="F321" s="13">
        <f t="shared" si="12"/>
        <v>165080.80442243285</v>
      </c>
      <c r="G321" s="12">
        <f>+'Skattegrunnlag 2022'!I321</f>
        <v>5156</v>
      </c>
      <c r="H321" s="12">
        <f t="shared" si="13"/>
        <v>32017.223510945081</v>
      </c>
      <c r="I321" s="26">
        <f t="shared" si="14"/>
        <v>0.8788288635553746</v>
      </c>
    </row>
    <row r="322" spans="1:9" x14ac:dyDescent="0.3">
      <c r="A322" s="10">
        <v>5057</v>
      </c>
      <c r="B322" s="11" t="s">
        <v>322</v>
      </c>
      <c r="C322" s="12">
        <f>+$C$3*'Skattegrunnlag 2022'!K322*'Skattegrunnlag 2022'!I322/1000</f>
        <v>309850.04432747868</v>
      </c>
      <c r="D322" s="12">
        <f>+'Skattegrunnlag 2022'!F322</f>
        <v>0</v>
      </c>
      <c r="E322" s="12">
        <f>+$E$3*'Skattegrunnlag 2022'!M322*'Skattegrunnlag 2022'!I322/1000</f>
        <v>13198.331249999997</v>
      </c>
      <c r="F322" s="13">
        <f t="shared" si="12"/>
        <v>323048.37557747867</v>
      </c>
      <c r="G322" s="12">
        <f>+'Skattegrunnlag 2022'!I322</f>
        <v>10371</v>
      </c>
      <c r="H322" s="12">
        <f t="shared" si="13"/>
        <v>31149.202157697295</v>
      </c>
      <c r="I322" s="26">
        <f t="shared" si="14"/>
        <v>0.85500286817648818</v>
      </c>
    </row>
    <row r="323" spans="1:9" x14ac:dyDescent="0.3">
      <c r="A323" s="10">
        <v>5058</v>
      </c>
      <c r="B323" s="11" t="s">
        <v>323</v>
      </c>
      <c r="C323" s="12">
        <f>+$C$3*'Skattegrunnlag 2022'!K323*'Skattegrunnlag 2022'!I323/1000</f>
        <v>123827.5563539532</v>
      </c>
      <c r="D323" s="12">
        <f>+'Skattegrunnlag 2022'!F323</f>
        <v>627.22</v>
      </c>
      <c r="E323" s="12">
        <f>+$E$3*'Skattegrunnlag 2022'!M323*'Skattegrunnlag 2022'!I323/1000</f>
        <v>8908.0912499999977</v>
      </c>
      <c r="F323" s="13">
        <f t="shared" si="12"/>
        <v>133362.8676039532</v>
      </c>
      <c r="G323" s="12">
        <f>+'Skattegrunnlag 2022'!I323</f>
        <v>4252</v>
      </c>
      <c r="H323" s="12">
        <f t="shared" si="13"/>
        <v>31217.226623695486</v>
      </c>
      <c r="I323" s="26">
        <f t="shared" si="14"/>
        <v>0.85687004645091647</v>
      </c>
    </row>
    <row r="324" spans="1:9" x14ac:dyDescent="0.3">
      <c r="A324" s="10">
        <v>5059</v>
      </c>
      <c r="B324" s="11" t="s">
        <v>324</v>
      </c>
      <c r="C324" s="12">
        <f>+$C$3*'Skattegrunnlag 2022'!K324*'Skattegrunnlag 2022'!I324/1000</f>
        <v>534688.64034045523</v>
      </c>
      <c r="D324" s="12">
        <f>+'Skattegrunnlag 2022'!F324</f>
        <v>2532.3980000000001</v>
      </c>
      <c r="E324" s="12">
        <f>+$E$3*'Skattegrunnlag 2022'!M324*'Skattegrunnlag 2022'!I324/1000</f>
        <v>21618.542249999999</v>
      </c>
      <c r="F324" s="13">
        <f t="shared" si="12"/>
        <v>558839.58059045533</v>
      </c>
      <c r="G324" s="12">
        <f>+'Skattegrunnlag 2022'!I324</f>
        <v>18502</v>
      </c>
      <c r="H324" s="12">
        <f t="shared" si="13"/>
        <v>30067.407987809711</v>
      </c>
      <c r="I324" s="26">
        <f t="shared" si="14"/>
        <v>0.82530910223834764</v>
      </c>
    </row>
    <row r="325" spans="1:9" x14ac:dyDescent="0.3">
      <c r="A325" s="10">
        <v>5060</v>
      </c>
      <c r="B325" s="11" t="s">
        <v>325</v>
      </c>
      <c r="C325" s="12">
        <f>+$C$3*'Skattegrunnlag 2022'!K325*'Skattegrunnlag 2022'!I325/1000</f>
        <v>294244.069620252</v>
      </c>
      <c r="D325" s="12">
        <f>+'Skattegrunnlag 2022'!F325</f>
        <v>0</v>
      </c>
      <c r="E325" s="12">
        <f>+$E$3*'Skattegrunnlag 2022'!M325*'Skattegrunnlag 2022'!I325/1000</f>
        <v>39896.768249999994</v>
      </c>
      <c r="F325" s="13">
        <f t="shared" si="12"/>
        <v>334140.83787025197</v>
      </c>
      <c r="G325" s="12">
        <f>+'Skattegrunnlag 2022'!I325</f>
        <v>9732</v>
      </c>
      <c r="H325" s="12">
        <f t="shared" si="13"/>
        <v>34334.24145810234</v>
      </c>
      <c r="I325" s="26">
        <f t="shared" si="14"/>
        <v>0.94242782767671773</v>
      </c>
    </row>
    <row r="326" spans="1:9" x14ac:dyDescent="0.3">
      <c r="A326" s="10">
        <v>5061</v>
      </c>
      <c r="B326" s="11" t="s">
        <v>326</v>
      </c>
      <c r="C326" s="12">
        <f>+$C$3*'Skattegrunnlag 2022'!K326*'Skattegrunnlag 2022'!I326/1000</f>
        <v>52367.705697769161</v>
      </c>
      <c r="D326" s="12">
        <f>+'Skattegrunnlag 2022'!F326</f>
        <v>3696.3519999999999</v>
      </c>
      <c r="E326" s="12">
        <f>+$E$3*'Skattegrunnlag 2022'!M326*'Skattegrunnlag 2022'!I326/1000</f>
        <v>2270.1210000000001</v>
      </c>
      <c r="F326" s="13">
        <f t="shared" si="12"/>
        <v>58334.178697769159</v>
      </c>
      <c r="G326" s="12">
        <f>+'Skattegrunnlag 2022'!I326</f>
        <v>1980</v>
      </c>
      <c r="H326" s="12">
        <f t="shared" si="13"/>
        <v>27594.861968570283</v>
      </c>
      <c r="I326" s="26">
        <f t="shared" si="14"/>
        <v>0.75744110589463809</v>
      </c>
    </row>
    <row r="327" spans="1:9" x14ac:dyDescent="0.3">
      <c r="A327" s="10">
        <v>5501</v>
      </c>
      <c r="B327" s="11" t="s">
        <v>327</v>
      </c>
      <c r="C327" s="12">
        <f>+$C$3*'Skattegrunnlag 2022'!K327*'Skattegrunnlag 2022'!I327/1000</f>
        <v>2697931.2904258156</v>
      </c>
      <c r="D327" s="12">
        <f>+'Skattegrunnlag 2022'!F327</f>
        <v>0</v>
      </c>
      <c r="E327" s="12">
        <f>+$E$3*'Skattegrunnlag 2022'!M327*'Skattegrunnlag 2022'!I327/1000</f>
        <v>147725.65875</v>
      </c>
      <c r="F327" s="13">
        <f t="shared" si="12"/>
        <v>2845656.9491758156</v>
      </c>
      <c r="G327" s="12">
        <f>+'Skattegrunnlag 2022'!I327</f>
        <v>77544</v>
      </c>
      <c r="H327" s="12">
        <f t="shared" si="13"/>
        <v>36697.319575670786</v>
      </c>
      <c r="I327" s="26">
        <f t="shared" si="14"/>
        <v>1.0072910802896533</v>
      </c>
    </row>
    <row r="328" spans="1:9" x14ac:dyDescent="0.3">
      <c r="A328" s="10">
        <v>5503</v>
      </c>
      <c r="B328" s="11" t="s">
        <v>328</v>
      </c>
      <c r="C328" s="12">
        <f>+$C$3*'Skattegrunnlag 2022'!K328*'Skattegrunnlag 2022'!I328/1000</f>
        <v>787535.25058850483</v>
      </c>
      <c r="D328" s="12">
        <f>+'Skattegrunnlag 2022'!F328</f>
        <v>3.5750000000000002</v>
      </c>
      <c r="E328" s="12">
        <f>+$E$3*'Skattegrunnlag 2022'!M328*'Skattegrunnlag 2022'!I328/1000</f>
        <v>36297.519749999999</v>
      </c>
      <c r="F328" s="13">
        <f t="shared" si="12"/>
        <v>823836.34533850476</v>
      </c>
      <c r="G328" s="12">
        <f>+'Skattegrunnlag 2022'!I328</f>
        <v>24804</v>
      </c>
      <c r="H328" s="12">
        <f t="shared" si="13"/>
        <v>33213.706270702496</v>
      </c>
      <c r="I328" s="26">
        <f t="shared" si="14"/>
        <v>0.91167067395351076</v>
      </c>
    </row>
    <row r="329" spans="1:9" x14ac:dyDescent="0.3">
      <c r="A329" s="10">
        <v>5510</v>
      </c>
      <c r="B329" s="11" t="s">
        <v>333</v>
      </c>
      <c r="C329" s="12">
        <f>+$C$3*'Skattegrunnlag 2022'!K329*'Skattegrunnlag 2022'!I329/1000</f>
        <v>79470.65872848453</v>
      </c>
      <c r="D329" s="12">
        <f>+'Skattegrunnlag 2022'!F329</f>
        <v>0</v>
      </c>
      <c r="E329" s="12">
        <f>+$E$3*'Skattegrunnlag 2022'!M329*'Skattegrunnlag 2022'!I329/1000</f>
        <v>1704.3689999999997</v>
      </c>
      <c r="F329" s="13">
        <f t="shared" si="12"/>
        <v>81175.027728484536</v>
      </c>
      <c r="G329" s="12">
        <f>+'Skattegrunnlag 2022'!I329</f>
        <v>2789</v>
      </c>
      <c r="H329" s="12">
        <f t="shared" si="13"/>
        <v>29105.424069015611</v>
      </c>
      <c r="I329" s="26">
        <f t="shared" si="14"/>
        <v>0.79890396333480218</v>
      </c>
    </row>
    <row r="330" spans="1:9" x14ac:dyDescent="0.3">
      <c r="A330" s="10">
        <v>5512</v>
      </c>
      <c r="B330" s="11" t="s">
        <v>334</v>
      </c>
      <c r="C330" s="12">
        <f>+$C$3*'Skattegrunnlag 2022'!K330*'Skattegrunnlag 2022'!I330/1000</f>
        <v>119483.70416738551</v>
      </c>
      <c r="D330" s="12">
        <f>+'Skattegrunnlag 2022'!F330</f>
        <v>98.34</v>
      </c>
      <c r="E330" s="12">
        <f>+$E$3*'Skattegrunnlag 2022'!M330*'Skattegrunnlag 2022'!I330/1000</f>
        <v>4226.4404999999997</v>
      </c>
      <c r="F330" s="13">
        <f t="shared" ref="F330:F365" si="15">+C330+D330+E330</f>
        <v>123808.48466738551</v>
      </c>
      <c r="G330" s="12">
        <f>+'Skattegrunnlag 2022'!I330</f>
        <v>4201</v>
      </c>
      <c r="H330" s="12">
        <f t="shared" ref="H330:H365" si="16">+(C330+E330)*1000/G330</f>
        <v>29447.784972003214</v>
      </c>
      <c r="I330" s="26">
        <f t="shared" si="14"/>
        <v>0.80830130046478577</v>
      </c>
    </row>
    <row r="331" spans="1:9" x14ac:dyDescent="0.3">
      <c r="A331" s="10">
        <v>5514</v>
      </c>
      <c r="B331" s="11" t="s">
        <v>335</v>
      </c>
      <c r="C331" s="12">
        <f>+$C$3*'Skattegrunnlag 2022'!K331*'Skattegrunnlag 2022'!I331/1000</f>
        <v>35472.193934907613</v>
      </c>
      <c r="D331" s="12">
        <f>+'Skattegrunnlag 2022'!F331</f>
        <v>0</v>
      </c>
      <c r="E331" s="12">
        <f>+$E$3*'Skattegrunnlag 2022'!M331*'Skattegrunnlag 2022'!I331/1000</f>
        <v>6157.8239999999996</v>
      </c>
      <c r="F331" s="13">
        <f t="shared" si="15"/>
        <v>41630.017934907613</v>
      </c>
      <c r="G331" s="12">
        <f>+'Skattegrunnlag 2022'!I331</f>
        <v>1289</v>
      </c>
      <c r="H331" s="12">
        <f t="shared" si="16"/>
        <v>32296.367676421734</v>
      </c>
      <c r="I331" s="26">
        <f t="shared" ref="I331:I365" si="17">+H331/H$367</f>
        <v>0.88649098796257364</v>
      </c>
    </row>
    <row r="332" spans="1:9" x14ac:dyDescent="0.3">
      <c r="A332" s="10">
        <v>5516</v>
      </c>
      <c r="B332" s="11" t="s">
        <v>336</v>
      </c>
      <c r="C332" s="12">
        <f>+$C$3*'Skattegrunnlag 2022'!K332*'Skattegrunnlag 2022'!I332/1000</f>
        <v>30581.866590133886</v>
      </c>
      <c r="D332" s="12">
        <f>+'Skattegrunnlag 2022'!F332</f>
        <v>0</v>
      </c>
      <c r="E332" s="12">
        <f>+$E$3*'Skattegrunnlag 2022'!M332*'Skattegrunnlag 2022'!I332/1000</f>
        <v>4145.8132499999992</v>
      </c>
      <c r="F332" s="13">
        <f t="shared" si="15"/>
        <v>34727.679840133889</v>
      </c>
      <c r="G332" s="12">
        <f>+'Skattegrunnlag 2022'!I332</f>
        <v>1070</v>
      </c>
      <c r="H332" s="12">
        <f t="shared" si="16"/>
        <v>32455.775551527</v>
      </c>
      <c r="I332" s="26">
        <f t="shared" si="17"/>
        <v>0.89086651545553841</v>
      </c>
    </row>
    <row r="333" spans="1:9" x14ac:dyDescent="0.3">
      <c r="A333" s="10">
        <v>5518</v>
      </c>
      <c r="B333" s="11" t="s">
        <v>337</v>
      </c>
      <c r="C333" s="12">
        <f>+$C$3*'Skattegrunnlag 2022'!K333*'Skattegrunnlag 2022'!I333/1000</f>
        <v>24126.423167215402</v>
      </c>
      <c r="D333" s="12">
        <f>+'Skattegrunnlag 2022'!F333</f>
        <v>0</v>
      </c>
      <c r="E333" s="12">
        <f>+$E$3*'Skattegrunnlag 2022'!M333*'Skattegrunnlag 2022'!I333/1000</f>
        <v>814.24499999999989</v>
      </c>
      <c r="F333" s="13">
        <f t="shared" si="15"/>
        <v>24940.668167215401</v>
      </c>
      <c r="G333" s="12">
        <f>+'Skattegrunnlag 2022'!I333</f>
        <v>970</v>
      </c>
      <c r="H333" s="12">
        <f t="shared" si="16"/>
        <v>25712.029038366392</v>
      </c>
      <c r="I333" s="26">
        <f t="shared" si="17"/>
        <v>0.70575992486561889</v>
      </c>
    </row>
    <row r="334" spans="1:9" x14ac:dyDescent="0.3">
      <c r="A334" s="10">
        <v>5520</v>
      </c>
      <c r="B334" s="11" t="s">
        <v>338</v>
      </c>
      <c r="C334" s="12">
        <f>+$C$3*'Skattegrunnlag 2022'!K334*'Skattegrunnlag 2022'!I334/1000</f>
        <v>137425.14567893156</v>
      </c>
      <c r="D334" s="12">
        <f>+'Skattegrunnlag 2022'!F334</f>
        <v>11981.111999999999</v>
      </c>
      <c r="E334" s="12">
        <f>+$E$3*'Skattegrunnlag 2022'!M334*'Skattegrunnlag 2022'!I334/1000</f>
        <v>2571.4057499999999</v>
      </c>
      <c r="F334" s="13">
        <f t="shared" si="15"/>
        <v>151977.66342893156</v>
      </c>
      <c r="G334" s="12">
        <f>+'Skattegrunnlag 2022'!I334</f>
        <v>3993</v>
      </c>
      <c r="H334" s="12">
        <f t="shared" si="16"/>
        <v>35060.493721245068</v>
      </c>
      <c r="I334" s="26">
        <f t="shared" si="17"/>
        <v>0.9623624560136832</v>
      </c>
    </row>
    <row r="335" spans="1:9" x14ac:dyDescent="0.3">
      <c r="A335" s="10">
        <v>5522</v>
      </c>
      <c r="B335" s="11" t="s">
        <v>339</v>
      </c>
      <c r="C335" s="12">
        <f>+$C$3*'Skattegrunnlag 2022'!K335*'Skattegrunnlag 2022'!I335/1000</f>
        <v>58346.587050776565</v>
      </c>
      <c r="D335" s="12">
        <f>+'Skattegrunnlag 2022'!F335</f>
        <v>0</v>
      </c>
      <c r="E335" s="12">
        <f>+$E$3*'Skattegrunnlag 2022'!M335*'Skattegrunnlag 2022'!I335/1000</f>
        <v>2793.5212499999998</v>
      </c>
      <c r="F335" s="13">
        <f t="shared" si="15"/>
        <v>61140.108300776563</v>
      </c>
      <c r="G335" s="12">
        <f>+'Skattegrunnlag 2022'!I335</f>
        <v>2087</v>
      </c>
      <c r="H335" s="12">
        <f t="shared" si="16"/>
        <v>29295.691567214453</v>
      </c>
      <c r="I335" s="26">
        <f t="shared" si="17"/>
        <v>0.80412654514788318</v>
      </c>
    </row>
    <row r="336" spans="1:9" x14ac:dyDescent="0.3">
      <c r="A336" s="10">
        <v>5524</v>
      </c>
      <c r="B336" s="11" t="s">
        <v>340</v>
      </c>
      <c r="C336" s="12">
        <f>+$C$3*'Skattegrunnlag 2022'!K336*'Skattegrunnlag 2022'!I336/1000</f>
        <v>215213.55095369782</v>
      </c>
      <c r="D336" s="12">
        <f>+'Skattegrunnlag 2022'!F336</f>
        <v>4311.5709999999999</v>
      </c>
      <c r="E336" s="12">
        <f>+$E$3*'Skattegrunnlag 2022'!M336*'Skattegrunnlag 2022'!I336/1000</f>
        <v>7582.4737499999992</v>
      </c>
      <c r="F336" s="13">
        <f t="shared" si="15"/>
        <v>227107.59570369782</v>
      </c>
      <c r="G336" s="12">
        <f>+'Skattegrunnlag 2022'!I336</f>
        <v>6599</v>
      </c>
      <c r="H336" s="12">
        <f t="shared" si="16"/>
        <v>33762.088907970574</v>
      </c>
      <c r="I336" s="26">
        <f t="shared" si="17"/>
        <v>0.92672302506506343</v>
      </c>
    </row>
    <row r="337" spans="1:9" x14ac:dyDescent="0.3">
      <c r="A337" s="10">
        <v>5526</v>
      </c>
      <c r="B337" s="11" t="s">
        <v>341</v>
      </c>
      <c r="C337" s="12">
        <f>+$C$3*'Skattegrunnlag 2022'!K337*'Skattegrunnlag 2022'!I337/1000</f>
        <v>103209.67108594319</v>
      </c>
      <c r="D337" s="12">
        <f>+'Skattegrunnlag 2022'!F337</f>
        <v>0</v>
      </c>
      <c r="E337" s="12">
        <f>+$E$3*'Skattegrunnlag 2022'!M337*'Skattegrunnlag 2022'!I337/1000</f>
        <v>4877.9039999999986</v>
      </c>
      <c r="F337" s="13">
        <f t="shared" si="15"/>
        <v>108087.57508594319</v>
      </c>
      <c r="G337" s="12">
        <f>+'Skattegrunnlag 2022'!I337</f>
        <v>3414</v>
      </c>
      <c r="H337" s="12">
        <f t="shared" si="16"/>
        <v>31660.098150539892</v>
      </c>
      <c r="I337" s="26">
        <f t="shared" si="17"/>
        <v>0.86902626232343438</v>
      </c>
    </row>
    <row r="338" spans="1:9" x14ac:dyDescent="0.3">
      <c r="A338" s="10">
        <v>5528</v>
      </c>
      <c r="B338" s="11" t="s">
        <v>342</v>
      </c>
      <c r="C338" s="12">
        <f>+$C$3*'Skattegrunnlag 2022'!K338*'Skattegrunnlag 2022'!I338/1000</f>
        <v>28853.100081292821</v>
      </c>
      <c r="D338" s="12">
        <f>+'Skattegrunnlag 2022'!F338</f>
        <v>0</v>
      </c>
      <c r="E338" s="12">
        <f>+$E$3*'Skattegrunnlag 2022'!M338*'Skattegrunnlag 2022'!I338/1000</f>
        <v>1043.2949999999998</v>
      </c>
      <c r="F338" s="13">
        <f t="shared" si="15"/>
        <v>29896.39508129282</v>
      </c>
      <c r="G338" s="12">
        <f>+'Skattegrunnlag 2022'!I338</f>
        <v>1068</v>
      </c>
      <c r="H338" s="12">
        <f t="shared" si="16"/>
        <v>27992.87928960002</v>
      </c>
      <c r="I338" s="26">
        <f t="shared" si="17"/>
        <v>0.76836613534937337</v>
      </c>
    </row>
    <row r="339" spans="1:9" x14ac:dyDescent="0.3">
      <c r="A339" s="10">
        <v>5530</v>
      </c>
      <c r="B339" s="11" t="s">
        <v>343</v>
      </c>
      <c r="C339" s="12">
        <f>+$C$3*'Skattegrunnlag 2022'!K339*'Skattegrunnlag 2022'!I339/1000</f>
        <v>438623.75107873318</v>
      </c>
      <c r="D339" s="12">
        <f>+'Skattegrunnlag 2022'!F339</f>
        <v>320.87</v>
      </c>
      <c r="E339" s="12">
        <f>+$E$3*'Skattegrunnlag 2022'!M339*'Skattegrunnlag 2022'!I339/1000</f>
        <v>23721.944999999992</v>
      </c>
      <c r="F339" s="13">
        <f t="shared" si="15"/>
        <v>462666.56607873319</v>
      </c>
      <c r="G339" s="12">
        <f>+'Skattegrunnlag 2022'!I339</f>
        <v>14738</v>
      </c>
      <c r="H339" s="12">
        <f t="shared" si="16"/>
        <v>31370.993084457405</v>
      </c>
      <c r="I339" s="26">
        <f t="shared" si="17"/>
        <v>0.86109072485915306</v>
      </c>
    </row>
    <row r="340" spans="1:9" x14ac:dyDescent="0.3">
      <c r="A340" s="10">
        <v>5532</v>
      </c>
      <c r="B340" s="11" t="s">
        <v>344</v>
      </c>
      <c r="C340" s="12">
        <f>+$C$3*'Skattegrunnlag 2022'!K340*'Skattegrunnlag 2022'!I340/1000</f>
        <v>156055.77366329456</v>
      </c>
      <c r="D340" s="12">
        <f>+'Skattegrunnlag 2022'!F340</f>
        <v>0</v>
      </c>
      <c r="E340" s="12">
        <f>+$E$3*'Skattegrunnlag 2022'!M340*'Skattegrunnlag 2022'!I340/1000</f>
        <v>4922.1314999999995</v>
      </c>
      <c r="F340" s="13">
        <f t="shared" si="15"/>
        <v>160977.90516329455</v>
      </c>
      <c r="G340" s="12">
        <f>+'Skattegrunnlag 2022'!I340</f>
        <v>5576</v>
      </c>
      <c r="H340" s="12">
        <f t="shared" si="16"/>
        <v>28869.782131150387</v>
      </c>
      <c r="I340" s="26">
        <f t="shared" si="17"/>
        <v>0.79243591539837543</v>
      </c>
    </row>
    <row r="341" spans="1:9" x14ac:dyDescent="0.3">
      <c r="A341" s="10">
        <v>5534</v>
      </c>
      <c r="B341" s="11" t="s">
        <v>345</v>
      </c>
      <c r="C341" s="12">
        <f>+$C$3*'Skattegrunnlag 2022'!K341*'Skattegrunnlag 2022'!I341/1000</f>
        <v>67862.783387380827</v>
      </c>
      <c r="D341" s="12">
        <f>+'Skattegrunnlag 2022'!F341</f>
        <v>0</v>
      </c>
      <c r="E341" s="12">
        <f>+$E$3*'Skattegrunnlag 2022'!M341*'Skattegrunnlag 2022'!I341/1000</f>
        <v>3402.1882499999997</v>
      </c>
      <c r="F341" s="13">
        <f t="shared" si="15"/>
        <v>71264.971637380833</v>
      </c>
      <c r="G341" s="12">
        <f>+'Skattegrunnlag 2022'!I341</f>
        <v>2179</v>
      </c>
      <c r="H341" s="12">
        <f t="shared" si="16"/>
        <v>32705.356419174317</v>
      </c>
      <c r="I341" s="26">
        <f t="shared" si="17"/>
        <v>0.89771716789280165</v>
      </c>
    </row>
    <row r="342" spans="1:9" x14ac:dyDescent="0.3">
      <c r="A342" s="10">
        <v>5536</v>
      </c>
      <c r="B342" s="11" t="s">
        <v>346</v>
      </c>
      <c r="C342" s="12">
        <f>+$C$3*'Skattegrunnlag 2022'!K342*'Skattegrunnlag 2022'!I342/1000</f>
        <v>75847.281823971163</v>
      </c>
      <c r="D342" s="12">
        <f>+'Skattegrunnlag 2022'!F342</f>
        <v>0</v>
      </c>
      <c r="E342" s="12">
        <f>+$E$3*'Skattegrunnlag 2022'!M342*'Skattegrunnlag 2022'!I342/1000</f>
        <v>3235.789499999999</v>
      </c>
      <c r="F342" s="13">
        <f t="shared" si="15"/>
        <v>79083.071323971162</v>
      </c>
      <c r="G342" s="12">
        <f>+'Skattegrunnlag 2022'!I342</f>
        <v>2729</v>
      </c>
      <c r="H342" s="12">
        <f t="shared" si="16"/>
        <v>28978.772929267558</v>
      </c>
      <c r="I342" s="26">
        <f t="shared" si="17"/>
        <v>0.79542756329109676</v>
      </c>
    </row>
    <row r="343" spans="1:9" x14ac:dyDescent="0.3">
      <c r="A343" s="10">
        <v>5538</v>
      </c>
      <c r="B343" s="11" t="s">
        <v>347</v>
      </c>
      <c r="C343" s="12">
        <f>+$C$3*'Skattegrunnlag 2022'!K343*'Skattegrunnlag 2022'!I343/1000</f>
        <v>51218.291048368294</v>
      </c>
      <c r="D343" s="12">
        <f>+'Skattegrunnlag 2022'!F343</f>
        <v>4378.1760000000004</v>
      </c>
      <c r="E343" s="12">
        <f>+$E$3*'Skattegrunnlag 2022'!M343*'Skattegrunnlag 2022'!I343/1000</f>
        <v>1750.4444999999998</v>
      </c>
      <c r="F343" s="13">
        <f t="shared" si="15"/>
        <v>57346.911548368291</v>
      </c>
      <c r="G343" s="12">
        <f>+'Skattegrunnlag 2022'!I343</f>
        <v>1836</v>
      </c>
      <c r="H343" s="12">
        <f t="shared" si="16"/>
        <v>28850.073828087305</v>
      </c>
      <c r="I343" s="26">
        <f t="shared" si="17"/>
        <v>0.79189494951550898</v>
      </c>
    </row>
    <row r="344" spans="1:9" x14ac:dyDescent="0.3">
      <c r="A344" s="10">
        <v>5540</v>
      </c>
      <c r="B344" s="11" t="s">
        <v>348</v>
      </c>
      <c r="C344" s="12">
        <f>+$C$3*'Skattegrunnlag 2022'!K344*'Skattegrunnlag 2022'!I344/1000</f>
        <v>51889.665660686573</v>
      </c>
      <c r="D344" s="12">
        <f>+'Skattegrunnlag 2022'!F344</f>
        <v>3431.5709999999999</v>
      </c>
      <c r="E344" s="12">
        <f>+$E$3*'Skattegrunnlag 2022'!M344*'Skattegrunnlag 2022'!I344/1000</f>
        <v>1619.3939999999996</v>
      </c>
      <c r="F344" s="13">
        <f t="shared" si="15"/>
        <v>56940.630660686569</v>
      </c>
      <c r="G344" s="12">
        <f>+'Skattegrunnlag 2022'!I344</f>
        <v>2012</v>
      </c>
      <c r="H344" s="12">
        <f t="shared" si="16"/>
        <v>26594.960069923745</v>
      </c>
      <c r="I344" s="26">
        <f t="shared" si="17"/>
        <v>0.72999517046073015</v>
      </c>
    </row>
    <row r="345" spans="1:9" x14ac:dyDescent="0.3">
      <c r="A345" s="10">
        <v>5542</v>
      </c>
      <c r="B345" s="11" t="s">
        <v>349</v>
      </c>
      <c r="C345" s="12">
        <f>+$C$3*'Skattegrunnlag 2022'!K345*'Skattegrunnlag 2022'!I345/1000</f>
        <v>79881.837409477317</v>
      </c>
      <c r="D345" s="12">
        <f>+'Skattegrunnlag 2022'!F345</f>
        <v>0</v>
      </c>
      <c r="E345" s="12">
        <f>+$E$3*'Skattegrunnlag 2022'!M345*'Skattegrunnlag 2022'!I345/1000</f>
        <v>3368.0677499999997</v>
      </c>
      <c r="F345" s="13">
        <f t="shared" si="15"/>
        <v>83249.905159477319</v>
      </c>
      <c r="G345" s="12">
        <f>+'Skattegrunnlag 2022'!I345</f>
        <v>2804</v>
      </c>
      <c r="H345" s="12">
        <f t="shared" si="16"/>
        <v>29689.695135334281</v>
      </c>
      <c r="I345" s="26">
        <f t="shared" si="17"/>
        <v>0.81494140259138204</v>
      </c>
    </row>
    <row r="346" spans="1:9" x14ac:dyDescent="0.3">
      <c r="A346" s="10">
        <v>5544</v>
      </c>
      <c r="B346" s="11" t="s">
        <v>350</v>
      </c>
      <c r="C346" s="12">
        <f>+$C$3*'Skattegrunnlag 2022'!K346*'Skattegrunnlag 2022'!I346/1000</f>
        <v>137388.94512025712</v>
      </c>
      <c r="D346" s="12">
        <f>+'Skattegrunnlag 2022'!F346</f>
        <v>154.02199999999999</v>
      </c>
      <c r="E346" s="12">
        <f>+$E$3*'Skattegrunnlag 2022'!M346*'Skattegrunnlag 2022'!I346/1000</f>
        <v>5576.7224999999989</v>
      </c>
      <c r="F346" s="13">
        <f t="shared" si="15"/>
        <v>143119.68962025712</v>
      </c>
      <c r="G346" s="12">
        <f>+'Skattegrunnlag 2022'!I346</f>
        <v>4746</v>
      </c>
      <c r="H346" s="12">
        <f t="shared" si="16"/>
        <v>30123.402364150261</v>
      </c>
      <c r="I346" s="26">
        <f t="shared" si="17"/>
        <v>0.82684607105477337</v>
      </c>
    </row>
    <row r="347" spans="1:9" x14ac:dyDescent="0.3">
      <c r="A347" s="10">
        <v>5546</v>
      </c>
      <c r="B347" s="11" t="s">
        <v>351</v>
      </c>
      <c r="C347" s="12">
        <f>+$C$3*'Skattegrunnlag 2022'!K347*'Skattegrunnlag 2022'!I347/1000</f>
        <v>31671.711144442423</v>
      </c>
      <c r="D347" s="12">
        <f>+'Skattegrunnlag 2022'!F347</f>
        <v>2876.1370000000002</v>
      </c>
      <c r="E347" s="12">
        <f>+$E$3*'Skattegrunnlag 2022'!M347*'Skattegrunnlag 2022'!I347/1000</f>
        <v>1045.1909999999998</v>
      </c>
      <c r="F347" s="13">
        <f t="shared" si="15"/>
        <v>35593.039144442424</v>
      </c>
      <c r="G347" s="12">
        <f>+'Skattegrunnlag 2022'!I347</f>
        <v>1159</v>
      </c>
      <c r="H347" s="12">
        <f t="shared" si="16"/>
        <v>28228.560952927022</v>
      </c>
      <c r="I347" s="26">
        <f t="shared" si="17"/>
        <v>0.77483527369522975</v>
      </c>
    </row>
    <row r="348" spans="1:9" x14ac:dyDescent="0.3">
      <c r="A348" s="10">
        <v>5601</v>
      </c>
      <c r="B348" s="11" t="s">
        <v>329</v>
      </c>
      <c r="C348" s="12">
        <f>+$C$3*'Skattegrunnlag 2022'!K348*'Skattegrunnlag 2022'!I348/1000</f>
        <v>655932.91515589238</v>
      </c>
      <c r="D348" s="12">
        <f>+'Skattegrunnlag 2022'!F348</f>
        <v>6840.2950000000001</v>
      </c>
      <c r="E348" s="12">
        <f>+$E$3*'Skattegrunnlag 2022'!M348*'Skattegrunnlag 2022'!I348/1000</f>
        <v>27958.088999999996</v>
      </c>
      <c r="F348" s="13">
        <f t="shared" si="15"/>
        <v>690731.29915589246</v>
      </c>
      <c r="G348" s="12">
        <f>+'Skattegrunnlag 2022'!I348</f>
        <v>21144</v>
      </c>
      <c r="H348" s="12">
        <f t="shared" si="16"/>
        <v>32344.447793979019</v>
      </c>
      <c r="I348" s="26">
        <f t="shared" si="17"/>
        <v>0.88781072123232563</v>
      </c>
    </row>
    <row r="349" spans="1:9" x14ac:dyDescent="0.3">
      <c r="A349" s="10">
        <v>5603</v>
      </c>
      <c r="B349" s="11" t="s">
        <v>332</v>
      </c>
      <c r="C349" s="12">
        <f>+$C$3*'Skattegrunnlag 2022'!K349*'Skattegrunnlag 2022'!I349/1000</f>
        <v>424737.9309874209</v>
      </c>
      <c r="D349" s="12">
        <f>+'Skattegrunnlag 2022'!F349</f>
        <v>564.70699999999999</v>
      </c>
      <c r="E349" s="12">
        <f>+$E$3*'Skattegrunnlag 2022'!M349*'Skattegrunnlag 2022'!I349/1000</f>
        <v>8969.9459999999999</v>
      </c>
      <c r="F349" s="13">
        <f t="shared" si="15"/>
        <v>434272.58398742089</v>
      </c>
      <c r="G349" s="12">
        <f>+'Skattegrunnlag 2022'!I349</f>
        <v>11274</v>
      </c>
      <c r="H349" s="12">
        <f t="shared" si="16"/>
        <v>38469.742503762718</v>
      </c>
      <c r="I349" s="26">
        <f t="shared" si="17"/>
        <v>1.0559416582231846</v>
      </c>
    </row>
    <row r="350" spans="1:9" x14ac:dyDescent="0.3">
      <c r="A350" s="10">
        <v>5605</v>
      </c>
      <c r="B350" s="11" t="s">
        <v>365</v>
      </c>
      <c r="C350" s="12">
        <f>+$C$3*'Skattegrunnlag 2022'!K350*'Skattegrunnlag 2022'!I350/1000</f>
        <v>317081.90739971836</v>
      </c>
      <c r="D350" s="12">
        <f>+'Skattegrunnlag 2022'!F350</f>
        <v>4577.0889999999999</v>
      </c>
      <c r="E350" s="12">
        <f>+$E$3*'Skattegrunnlag 2022'!M350*'Skattegrunnlag 2022'!I350/1000</f>
        <v>7169.9579999999978</v>
      </c>
      <c r="F350" s="13">
        <f t="shared" si="15"/>
        <v>328828.95439971832</v>
      </c>
      <c r="G350" s="12">
        <f>+'Skattegrunnlag 2022'!I350</f>
        <v>9925</v>
      </c>
      <c r="H350" s="12">
        <f t="shared" si="16"/>
        <v>32670.213138510666</v>
      </c>
      <c r="I350" s="26">
        <f t="shared" si="17"/>
        <v>0.89675253304878755</v>
      </c>
    </row>
    <row r="351" spans="1:9" x14ac:dyDescent="0.3">
      <c r="A351" s="10">
        <v>5607</v>
      </c>
      <c r="B351" s="11" t="s">
        <v>331</v>
      </c>
      <c r="C351" s="12">
        <f>+$C$3*'Skattegrunnlag 2022'!K351*'Skattegrunnlag 2022'!I351/1000</f>
        <v>179343.03754606756</v>
      </c>
      <c r="D351" s="12">
        <f>+'Skattegrunnlag 2022'!F351</f>
        <v>0</v>
      </c>
      <c r="E351" s="12">
        <f>+$E$3*'Skattegrunnlag 2022'!M351*'Skattegrunnlag 2022'!I351/1000</f>
        <v>4622.6849999999995</v>
      </c>
      <c r="F351" s="13">
        <f t="shared" si="15"/>
        <v>183965.72254606755</v>
      </c>
      <c r="G351" s="12">
        <f>+'Skattegrunnlag 2022'!I351</f>
        <v>5568</v>
      </c>
      <c r="H351" s="12">
        <f t="shared" si="16"/>
        <v>33039.820859566731</v>
      </c>
      <c r="I351" s="26">
        <f t="shared" si="17"/>
        <v>0.90689775795706085</v>
      </c>
    </row>
    <row r="352" spans="1:9" x14ac:dyDescent="0.3">
      <c r="A352" s="10">
        <v>5610</v>
      </c>
      <c r="B352" s="11" t="s">
        <v>358</v>
      </c>
      <c r="C352" s="12">
        <f>+$C$3*'Skattegrunnlag 2022'!K352*'Skattegrunnlag 2022'!I352/1000</f>
        <v>73894.830333327904</v>
      </c>
      <c r="D352" s="12">
        <f>+'Skattegrunnlag 2022'!F352</f>
        <v>0</v>
      </c>
      <c r="E352" s="12">
        <f>+$E$3*'Skattegrunnlag 2022'!M352*'Skattegrunnlag 2022'!I352/1000</f>
        <v>1478.7884999999997</v>
      </c>
      <c r="F352" s="13">
        <f t="shared" si="15"/>
        <v>75373.618833327899</v>
      </c>
      <c r="G352" s="12">
        <f>+'Skattegrunnlag 2022'!I352</f>
        <v>2584</v>
      </c>
      <c r="H352" s="12">
        <f t="shared" si="16"/>
        <v>29169.357133640831</v>
      </c>
      <c r="I352" s="26">
        <f t="shared" si="17"/>
        <v>0.80065883825420259</v>
      </c>
    </row>
    <row r="353" spans="1:9" x14ac:dyDescent="0.3">
      <c r="A353" s="10">
        <v>5612</v>
      </c>
      <c r="B353" s="11" t="s">
        <v>352</v>
      </c>
      <c r="C353" s="12">
        <f>+$C$3*'Skattegrunnlag 2022'!K353*'Skattegrunnlag 2022'!I353/1000</f>
        <v>68575.527699434737</v>
      </c>
      <c r="D353" s="12">
        <f>+'Skattegrunnlag 2022'!F353</f>
        <v>1631.7070000000001</v>
      </c>
      <c r="E353" s="12">
        <f>+$E$3*'Skattegrunnlag 2022'!M353*'Skattegrunnlag 2022'!I353/1000</f>
        <v>1745.4877499999998</v>
      </c>
      <c r="F353" s="13">
        <f t="shared" si="15"/>
        <v>71952.722449434732</v>
      </c>
      <c r="G353" s="12">
        <f>+'Skattegrunnlag 2022'!I353</f>
        <v>2877</v>
      </c>
      <c r="H353" s="12">
        <f t="shared" si="16"/>
        <v>24442.480170119827</v>
      </c>
      <c r="I353" s="26">
        <f t="shared" si="17"/>
        <v>0.67091255002289607</v>
      </c>
    </row>
    <row r="354" spans="1:9" x14ac:dyDescent="0.3">
      <c r="A354" s="10">
        <v>5614</v>
      </c>
      <c r="B354" s="11" t="s">
        <v>353</v>
      </c>
      <c r="C354" s="12">
        <f>+$C$3*'Skattegrunnlag 2022'!K354*'Skattegrunnlag 2022'!I354/1000</f>
        <v>24996.087708093361</v>
      </c>
      <c r="D354" s="12">
        <f>+'Skattegrunnlag 2022'!F354</f>
        <v>0</v>
      </c>
      <c r="E354" s="12">
        <f>+$E$3*'Skattegrunnlag 2022'!M354*'Skattegrunnlag 2022'!I354/1000</f>
        <v>800.90699999999993</v>
      </c>
      <c r="F354" s="13">
        <f t="shared" si="15"/>
        <v>25796.99470809336</v>
      </c>
      <c r="G354" s="12">
        <f>+'Skattegrunnlag 2022'!I354</f>
        <v>859</v>
      </c>
      <c r="H354" s="12">
        <f t="shared" si="16"/>
        <v>30031.425737012061</v>
      </c>
      <c r="I354" s="26">
        <f t="shared" si="17"/>
        <v>0.82432143881507003</v>
      </c>
    </row>
    <row r="355" spans="1:9" x14ac:dyDescent="0.3">
      <c r="A355" s="10">
        <v>5616</v>
      </c>
      <c r="B355" s="11" t="s">
        <v>354</v>
      </c>
      <c r="C355" s="12">
        <f>+$C$3*'Skattegrunnlag 2022'!K355*'Skattegrunnlag 2022'!I355/1000</f>
        <v>28372.325830823993</v>
      </c>
      <c r="D355" s="12">
        <f>+'Skattegrunnlag 2022'!F355</f>
        <v>0</v>
      </c>
      <c r="E355" s="12">
        <f>+$E$3*'Skattegrunnlag 2022'!M355*'Skattegrunnlag 2022'!I355/1000</f>
        <v>402.363</v>
      </c>
      <c r="F355" s="13">
        <f t="shared" si="15"/>
        <v>28774.688830823994</v>
      </c>
      <c r="G355" s="12">
        <f>+'Skattegrunnlag 2022'!I355</f>
        <v>964</v>
      </c>
      <c r="H355" s="12">
        <f t="shared" si="16"/>
        <v>29849.262272639</v>
      </c>
      <c r="I355" s="26">
        <f t="shared" si="17"/>
        <v>0.81932130161324301</v>
      </c>
    </row>
    <row r="356" spans="1:9" x14ac:dyDescent="0.3">
      <c r="A356" s="10">
        <v>5618</v>
      </c>
      <c r="B356" s="11" t="s">
        <v>355</v>
      </c>
      <c r="C356" s="12">
        <f>+$C$3*'Skattegrunnlag 2022'!K356*'Skattegrunnlag 2022'!I356/1000</f>
        <v>38693.306342341726</v>
      </c>
      <c r="D356" s="12">
        <f>+'Skattegrunnlag 2022'!F356</f>
        <v>0</v>
      </c>
      <c r="E356" s="12">
        <f>+$E$3*'Skattegrunnlag 2022'!M356*'Skattegrunnlag 2022'!I356/1000</f>
        <v>1584.2047499999994</v>
      </c>
      <c r="F356" s="13">
        <f t="shared" si="15"/>
        <v>40277.511092341723</v>
      </c>
      <c r="G356" s="12">
        <f>+'Skattegrunnlag 2022'!I356</f>
        <v>1162</v>
      </c>
      <c r="H356" s="12">
        <f t="shared" si="16"/>
        <v>34662.22985571577</v>
      </c>
      <c r="I356" s="26">
        <f t="shared" si="17"/>
        <v>0.95143065925064929</v>
      </c>
    </row>
    <row r="357" spans="1:9" x14ac:dyDescent="0.3">
      <c r="A357" s="10">
        <v>5620</v>
      </c>
      <c r="B357" s="11" t="s">
        <v>356</v>
      </c>
      <c r="C357" s="12">
        <f>+$C$3*'Skattegrunnlag 2022'!K357*'Skattegrunnlag 2022'!I357/1000</f>
        <v>101587.29811245922</v>
      </c>
      <c r="D357" s="12">
        <f>+'Skattegrunnlag 2022'!F357</f>
        <v>0</v>
      </c>
      <c r="E357" s="12">
        <f>+$E$3*'Skattegrunnlag 2022'!M357*'Skattegrunnlag 2022'!I357/1000</f>
        <v>3900.1072499999991</v>
      </c>
      <c r="F357" s="13">
        <f t="shared" si="15"/>
        <v>105487.40536245922</v>
      </c>
      <c r="G357" s="12">
        <f>+'Skattegrunnlag 2022'!I357</f>
        <v>2947</v>
      </c>
      <c r="H357" s="12">
        <f t="shared" si="16"/>
        <v>35794.844032052672</v>
      </c>
      <c r="I357" s="26">
        <f t="shared" si="17"/>
        <v>0.98251936464999778</v>
      </c>
    </row>
    <row r="358" spans="1:9" x14ac:dyDescent="0.3">
      <c r="A358" s="10">
        <v>5622</v>
      </c>
      <c r="B358" s="11" t="s">
        <v>357</v>
      </c>
      <c r="C358" s="12">
        <f>+$C$3*'Skattegrunnlag 2022'!K358*'Skattegrunnlag 2022'!I358/1000</f>
        <v>119900.20232226435</v>
      </c>
      <c r="D358" s="12">
        <f>+'Skattegrunnlag 2022'!F358</f>
        <v>0</v>
      </c>
      <c r="E358" s="12">
        <f>+$E$3*'Skattegrunnlag 2022'!M358*'Skattegrunnlag 2022'!I358/1000</f>
        <v>3043.89975</v>
      </c>
      <c r="F358" s="13">
        <f t="shared" si="15"/>
        <v>122944.10207226434</v>
      </c>
      <c r="G358" s="12">
        <f>+'Skattegrunnlag 2022'!I358</f>
        <v>3904</v>
      </c>
      <c r="H358" s="12">
        <f t="shared" si="16"/>
        <v>31491.829424248041</v>
      </c>
      <c r="I358" s="26">
        <f t="shared" si="17"/>
        <v>0.86440751662087756</v>
      </c>
    </row>
    <row r="359" spans="1:9" x14ac:dyDescent="0.3">
      <c r="A359" s="10">
        <v>5624</v>
      </c>
      <c r="B359" s="11" t="s">
        <v>359</v>
      </c>
      <c r="C359" s="12">
        <f>+$C$3*'Skattegrunnlag 2022'!K359*'Skattegrunnlag 2022'!I359/1000</f>
        <v>38320.739281839473</v>
      </c>
      <c r="D359" s="12">
        <f>+'Skattegrunnlag 2022'!F359</f>
        <v>2281.4110000000001</v>
      </c>
      <c r="E359" s="12">
        <f>+$E$3*'Skattegrunnlag 2022'!M359*'Skattegrunnlag 2022'!I359/1000</f>
        <v>1750.5074999999997</v>
      </c>
      <c r="F359" s="13">
        <f t="shared" si="15"/>
        <v>42352.657781839473</v>
      </c>
      <c r="G359" s="12">
        <f>+'Skattegrunnlag 2022'!I359</f>
        <v>1221</v>
      </c>
      <c r="H359" s="12">
        <f t="shared" si="16"/>
        <v>32818.383932710465</v>
      </c>
      <c r="I359" s="26">
        <f t="shared" si="17"/>
        <v>0.90081961808613287</v>
      </c>
    </row>
    <row r="360" spans="1:9" x14ac:dyDescent="0.3">
      <c r="A360" s="10">
        <v>5626</v>
      </c>
      <c r="B360" s="11" t="s">
        <v>360</v>
      </c>
      <c r="C360" s="12">
        <f>+$C$3*'Skattegrunnlag 2022'!K360*'Skattegrunnlag 2022'!I360/1000</f>
        <v>33096.407882472435</v>
      </c>
      <c r="D360" s="12">
        <f>+'Skattegrunnlag 2022'!F360</f>
        <v>0</v>
      </c>
      <c r="E360" s="12">
        <f>+$E$3*'Skattegrunnlag 2022'!M360*'Skattegrunnlag 2022'!I360/1000</f>
        <v>808.53674999999998</v>
      </c>
      <c r="F360" s="13">
        <f t="shared" si="15"/>
        <v>33904.944632472434</v>
      </c>
      <c r="G360" s="12">
        <f>+'Skattegrunnlag 2022'!I360</f>
        <v>1057</v>
      </c>
      <c r="H360" s="12">
        <f t="shared" si="16"/>
        <v>32076.579595527372</v>
      </c>
      <c r="I360" s="26">
        <f t="shared" si="17"/>
        <v>0.88045810665138258</v>
      </c>
    </row>
    <row r="361" spans="1:9" x14ac:dyDescent="0.3">
      <c r="A361" s="10">
        <v>5628</v>
      </c>
      <c r="B361" s="11" t="s">
        <v>362</v>
      </c>
      <c r="C361" s="12">
        <f>+$C$3*'Skattegrunnlag 2022'!K361*'Skattegrunnlag 2022'!I361/1000</f>
        <v>87968.066794202139</v>
      </c>
      <c r="D361" s="12">
        <f>+'Skattegrunnlag 2022'!F361</f>
        <v>0</v>
      </c>
      <c r="E361" s="12">
        <f>+$E$3*'Skattegrunnlag 2022'!M361*'Skattegrunnlag 2022'!I361/1000</f>
        <v>2887.9319999999993</v>
      </c>
      <c r="F361" s="13">
        <f t="shared" si="15"/>
        <v>90855.99879420214</v>
      </c>
      <c r="G361" s="12">
        <f>+'Skattegrunnlag 2022'!I361</f>
        <v>2821</v>
      </c>
      <c r="H361" s="12">
        <f t="shared" si="16"/>
        <v>32207.018360227627</v>
      </c>
      <c r="I361" s="26">
        <f t="shared" si="17"/>
        <v>0.88403847180409179</v>
      </c>
    </row>
    <row r="362" spans="1:9" x14ac:dyDescent="0.3">
      <c r="A362" s="10">
        <v>5630</v>
      </c>
      <c r="B362" s="11" t="s">
        <v>361</v>
      </c>
      <c r="C362" s="12">
        <f>+$C$3*'Skattegrunnlag 2022'!K362*'Skattegrunnlag 2022'!I362/1000</f>
        <v>31187.6289531933</v>
      </c>
      <c r="D362" s="12">
        <f>+'Skattegrunnlag 2022'!F362</f>
        <v>0</v>
      </c>
      <c r="E362" s="12">
        <f>+$E$3*'Skattegrunnlag 2022'!M362*'Skattegrunnlag 2022'!I362/1000</f>
        <v>803.21249999999986</v>
      </c>
      <c r="F362" s="13">
        <f t="shared" si="15"/>
        <v>31990.841453193301</v>
      </c>
      <c r="G362" s="12">
        <f>+'Skattegrunnlag 2022'!I362</f>
        <v>906</v>
      </c>
      <c r="H362" s="12">
        <f t="shared" si="16"/>
        <v>35309.979528910924</v>
      </c>
      <c r="I362" s="26">
        <f t="shared" si="17"/>
        <v>0.96921049918486035</v>
      </c>
    </row>
    <row r="363" spans="1:9" x14ac:dyDescent="0.3">
      <c r="A363" s="10">
        <v>5632</v>
      </c>
      <c r="B363" s="11" t="s">
        <v>364</v>
      </c>
      <c r="C363" s="12">
        <f>+$C$3*'Skattegrunnlag 2022'!K363*'Skattegrunnlag 2022'!I363/1000</f>
        <v>67575.172059330609</v>
      </c>
      <c r="D363" s="12">
        <f>+'Skattegrunnlag 2022'!F363</f>
        <v>0</v>
      </c>
      <c r="E363" s="12">
        <f>+$E$3*'Skattegrunnlag 2022'!M363*'Skattegrunnlag 2022'!I363/1000</f>
        <v>2428.5127499999999</v>
      </c>
      <c r="F363" s="13">
        <f t="shared" si="15"/>
        <v>70003.684809330603</v>
      </c>
      <c r="G363" s="12">
        <f>+'Skattegrunnlag 2022'!I363</f>
        <v>2165</v>
      </c>
      <c r="H363" s="12">
        <f t="shared" si="16"/>
        <v>32334.26550084554</v>
      </c>
      <c r="I363" s="26">
        <f t="shared" si="17"/>
        <v>0.88753123125406985</v>
      </c>
    </row>
    <row r="364" spans="1:9" x14ac:dyDescent="0.3">
      <c r="A364" s="10">
        <v>5634</v>
      </c>
      <c r="B364" s="11" t="s">
        <v>330</v>
      </c>
      <c r="C364" s="12">
        <f>+$C$3*'Skattegrunnlag 2022'!K364*'Skattegrunnlag 2022'!I364/1000</f>
        <v>56615.06761377582</v>
      </c>
      <c r="D364" s="12">
        <f>+'Skattegrunnlag 2022'!F364</f>
        <v>0</v>
      </c>
      <c r="E364" s="12">
        <f>+$E$3*'Skattegrunnlag 2022'!M364*'Skattegrunnlag 2022'!I364/1000</f>
        <v>1420.4782499999999</v>
      </c>
      <c r="F364" s="13">
        <f t="shared" si="15"/>
        <v>58035.54586377582</v>
      </c>
      <c r="G364" s="12">
        <f>+'Skattegrunnlag 2022'!I364</f>
        <v>1897</v>
      </c>
      <c r="H364" s="12">
        <f t="shared" si="16"/>
        <v>30593.32939577007</v>
      </c>
      <c r="I364" s="26">
        <f t="shared" si="17"/>
        <v>0.83974492341813367</v>
      </c>
    </row>
    <row r="365" spans="1:9" x14ac:dyDescent="0.3">
      <c r="A365" s="10">
        <v>5636</v>
      </c>
      <c r="B365" s="11" t="s">
        <v>363</v>
      </c>
      <c r="C365" s="12">
        <f>+$C$3*'Skattegrunnlag 2022'!K365*'Skattegrunnlag 2022'!I365/1000</f>
        <v>24913.258491063985</v>
      </c>
      <c r="D365" s="12">
        <f>+'Skattegrunnlag 2022'!F365</f>
        <v>0</v>
      </c>
      <c r="E365" s="12">
        <f>+$E$3*'Skattegrunnlag 2022'!M365*'Skattegrunnlag 2022'!I365/1000</f>
        <v>973.51049999999987</v>
      </c>
      <c r="F365" s="13">
        <f t="shared" si="15"/>
        <v>25886.768991063986</v>
      </c>
      <c r="G365" s="12">
        <f>+'Skattegrunnlag 2022'!I365</f>
        <v>854</v>
      </c>
      <c r="H365" s="12">
        <f t="shared" si="16"/>
        <v>30312.375867756426</v>
      </c>
      <c r="I365" s="26">
        <f t="shared" si="17"/>
        <v>0.83203313449141114</v>
      </c>
    </row>
    <row r="366" spans="1:9" x14ac:dyDescent="0.3">
      <c r="A366" s="10"/>
      <c r="B366" s="11"/>
      <c r="C366" s="11"/>
      <c r="D366" s="11"/>
      <c r="E366" s="11"/>
      <c r="F366" s="11"/>
      <c r="G366" s="12"/>
      <c r="H366" s="12"/>
    </row>
    <row r="367" spans="1:9" ht="15" thickBot="1" x14ac:dyDescent="0.35">
      <c r="A367" s="17" t="s">
        <v>366</v>
      </c>
      <c r="B367" s="17"/>
      <c r="C367" s="18">
        <f>SUM(C10:C366)</f>
        <v>183840211.61149999</v>
      </c>
      <c r="D367" s="18">
        <f t="shared" ref="D367:G367" si="18">SUM(D10:D366)</f>
        <v>1414838.7660000003</v>
      </c>
      <c r="E367" s="18">
        <f t="shared" si="18"/>
        <v>13811560.423500007</v>
      </c>
      <c r="F367" s="18">
        <f t="shared" si="18"/>
        <v>199066610.80100003</v>
      </c>
      <c r="G367" s="18">
        <f t="shared" si="18"/>
        <v>5425270</v>
      </c>
      <c r="H367" s="18">
        <f>+(C367+E367)*1000/G367</f>
        <v>36431.693175639186</v>
      </c>
      <c r="I367" s="25">
        <f t="shared" ref="I367" si="19">+H367/H$367</f>
        <v>1</v>
      </c>
    </row>
    <row r="368" spans="1:9" ht="15" thickTop="1" x14ac:dyDescent="0.3">
      <c r="A368" s="3"/>
      <c r="B368" s="3"/>
      <c r="C368" s="3"/>
      <c r="D368" s="3"/>
      <c r="E368" s="4">
        <v>210502833.99999988</v>
      </c>
      <c r="F368" s="3"/>
      <c r="G368" s="4"/>
    </row>
    <row r="369" spans="1:7" x14ac:dyDescent="0.3">
      <c r="A369" s="3"/>
      <c r="B369" s="3"/>
      <c r="C369" s="3"/>
      <c r="D369" s="3"/>
      <c r="E369" s="3"/>
      <c r="F369" s="3"/>
      <c r="G369" s="3"/>
    </row>
    <row r="370" spans="1:7" x14ac:dyDescent="0.3">
      <c r="A370" s="3"/>
      <c r="B370" s="19" t="s">
        <v>367</v>
      </c>
      <c r="C370" s="19"/>
      <c r="D370" s="19"/>
      <c r="E370" s="19"/>
      <c r="F370" s="19"/>
      <c r="G370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B1CB7-3539-4850-BB30-5FE04B747B1D}">
  <dimension ref="A1:I370"/>
  <sheetViews>
    <sheetView workbookViewId="0">
      <pane ySplit="8" topLeftCell="A333" activePane="bottomLeft" state="frozen"/>
      <selection activeCell="I367" sqref="I367"/>
      <selection pane="bottomLeft" activeCell="I367" sqref="I367"/>
    </sheetView>
  </sheetViews>
  <sheetFormatPr baseColWidth="10" defaultColWidth="10.6640625" defaultRowHeight="14.4" x14ac:dyDescent="0.3"/>
  <cols>
    <col min="1" max="1" width="8.44140625" customWidth="1"/>
    <col min="2" max="5" width="12.5546875" customWidth="1"/>
    <col min="6" max="6" width="20" customWidth="1"/>
    <col min="7" max="7" width="19.5546875" customWidth="1"/>
    <col min="8" max="8" width="19.44140625" customWidth="1"/>
    <col min="9" max="9" width="22.88671875" customWidth="1"/>
  </cols>
  <sheetData>
    <row r="1" spans="1:9" ht="17.399999999999999" x14ac:dyDescent="0.3">
      <c r="A1" s="1" t="s">
        <v>373</v>
      </c>
      <c r="G1" s="3"/>
    </row>
    <row r="2" spans="1:9" x14ac:dyDescent="0.3">
      <c r="A2" s="2"/>
      <c r="B2" s="3"/>
      <c r="C2" s="4">
        <f>+'Skattegrunnlag 2022'!E367+'Skattegrunnlag 2022'!D367+'Skattegrunnlag 2022'!G367*0.5</f>
        <v>188444065.08599997</v>
      </c>
      <c r="D2" s="4">
        <f>+'Skattegrunnlag 2022'!F367</f>
        <v>1414838.7660000003</v>
      </c>
      <c r="E2" s="4">
        <f>+'Skattegrunnlag 2022'!G367*0.5</f>
        <v>9207706.9489999935</v>
      </c>
      <c r="F2" s="4">
        <f>+C2+D2+E2</f>
        <v>199066610.80099997</v>
      </c>
      <c r="G2" s="4">
        <f>+F2-D2</f>
        <v>197651772.03499997</v>
      </c>
    </row>
    <row r="3" spans="1:9" x14ac:dyDescent="0.3">
      <c r="C3" s="4">
        <f>+C2*1000/$G$367</f>
        <v>34734.504473694389</v>
      </c>
      <c r="D3" s="4">
        <f>+D2*1000/$G$367</f>
        <v>260.78679328402092</v>
      </c>
      <c r="E3" s="4">
        <f>+E2*1000/$G$367</f>
        <v>1697.188701944787</v>
      </c>
      <c r="F3" s="4">
        <f>+F2*1000/$G$367</f>
        <v>36692.479968923202</v>
      </c>
      <c r="G3" s="3"/>
    </row>
    <row r="4" spans="1:9" x14ac:dyDescent="0.3">
      <c r="A4" s="3"/>
      <c r="B4" s="3"/>
      <c r="C4" s="3"/>
      <c r="D4" s="4"/>
      <c r="E4" s="3"/>
      <c r="F4" s="3"/>
      <c r="G4" s="3"/>
    </row>
    <row r="5" spans="1:9" x14ac:dyDescent="0.3">
      <c r="A5" s="6" t="s">
        <v>0</v>
      </c>
      <c r="B5" s="6" t="s">
        <v>1</v>
      </c>
      <c r="C5" s="6" t="s">
        <v>3</v>
      </c>
      <c r="D5" s="6" t="s">
        <v>4</v>
      </c>
      <c r="E5" s="6" t="s">
        <v>5</v>
      </c>
      <c r="F5" s="6" t="s">
        <v>381</v>
      </c>
      <c r="G5" s="20" t="s">
        <v>368</v>
      </c>
      <c r="H5" s="6" t="s">
        <v>374</v>
      </c>
      <c r="I5" s="6" t="s">
        <v>374</v>
      </c>
    </row>
    <row r="6" spans="1:9" x14ac:dyDescent="0.3">
      <c r="A6" s="7"/>
      <c r="B6" s="7"/>
      <c r="C6" s="8" t="s">
        <v>394</v>
      </c>
      <c r="D6" s="8" t="s">
        <v>7</v>
      </c>
      <c r="E6" s="7" t="s">
        <v>8</v>
      </c>
      <c r="F6" s="7" t="s">
        <v>9</v>
      </c>
      <c r="G6" s="21">
        <v>44927</v>
      </c>
      <c r="H6" s="7" t="s">
        <v>370</v>
      </c>
      <c r="I6" s="7" t="s">
        <v>369</v>
      </c>
    </row>
    <row r="7" spans="1:9" x14ac:dyDescent="0.3">
      <c r="A7" s="7"/>
      <c r="B7" s="7"/>
      <c r="C7" s="7"/>
      <c r="D7" s="7"/>
      <c r="E7" s="7"/>
      <c r="F7" s="7" t="s">
        <v>10</v>
      </c>
      <c r="G7" s="22"/>
      <c r="H7" s="7"/>
      <c r="I7" s="7" t="s">
        <v>371</v>
      </c>
    </row>
    <row r="8" spans="1:9" x14ac:dyDescent="0.3">
      <c r="A8" s="9"/>
      <c r="B8" s="9"/>
      <c r="C8" s="9"/>
      <c r="D8" s="9"/>
      <c r="E8" s="9"/>
      <c r="F8" s="9" t="s">
        <v>11</v>
      </c>
      <c r="G8" s="23"/>
      <c r="H8" s="9"/>
      <c r="I8" s="9"/>
    </row>
    <row r="9" spans="1:9" x14ac:dyDescent="0.3">
      <c r="E9" s="5"/>
    </row>
    <row r="10" spans="1:9" x14ac:dyDescent="0.3">
      <c r="A10" s="10">
        <v>301</v>
      </c>
      <c r="B10" s="11" t="s">
        <v>12</v>
      </c>
      <c r="C10" s="12">
        <v>30039164.580881823</v>
      </c>
      <c r="D10" s="12">
        <f>+'Skattegrunnlag 2022'!F10</f>
        <v>0</v>
      </c>
      <c r="E10" s="12">
        <f>+$E$3*'Skattegrunnlag 2022'!M10*'Skattegrunnlag 2022'!I10/1000</f>
        <v>2718163.105</v>
      </c>
      <c r="F10" s="13">
        <f t="shared" ref="F10:F73" si="0">+C10+D10+E10</f>
        <v>32757327.685881823</v>
      </c>
      <c r="G10" s="12">
        <f>+'Skattegrunnlag 2022'!I10</f>
        <v>699827</v>
      </c>
      <c r="H10" s="12">
        <f t="shared" ref="H10:H73" si="1">+(C10+E10)*1000/G10</f>
        <v>46807.750609624702</v>
      </c>
      <c r="I10" s="26">
        <f>+H10/H$367</f>
        <v>1.2848085424951836</v>
      </c>
    </row>
    <row r="11" spans="1:9" x14ac:dyDescent="0.3">
      <c r="A11" s="10">
        <v>1101</v>
      </c>
      <c r="B11" s="11" t="s">
        <v>13</v>
      </c>
      <c r="C11" s="12">
        <v>497698.966981148</v>
      </c>
      <c r="D11" s="12">
        <f>+'Skattegrunnlag 2022'!F11</f>
        <v>773.3</v>
      </c>
      <c r="E11" s="12">
        <f>+$E$3*'Skattegrunnlag 2022'!M11*'Skattegrunnlag 2022'!I11/1000</f>
        <v>27615.781500000005</v>
      </c>
      <c r="F11" s="13">
        <f t="shared" si="0"/>
        <v>526088.04848114797</v>
      </c>
      <c r="G11" s="12">
        <f>+'Skattegrunnlag 2022'!I11</f>
        <v>14860</v>
      </c>
      <c r="H11" s="12">
        <f t="shared" si="1"/>
        <v>35350.925200615617</v>
      </c>
      <c r="I11" s="26">
        <f t="shared" ref="I11:I74" si="2">+H11/H$367</f>
        <v>0.97033440170312368</v>
      </c>
    </row>
    <row r="12" spans="1:9" x14ac:dyDescent="0.3">
      <c r="A12" s="10">
        <v>1103</v>
      </c>
      <c r="B12" s="11" t="s">
        <v>14</v>
      </c>
      <c r="C12" s="12">
        <v>6250191.2110698652</v>
      </c>
      <c r="D12" s="12">
        <f>+'Skattegrunnlag 2022'!F12</f>
        <v>0</v>
      </c>
      <c r="E12" s="12">
        <f>+$E$3*'Skattegrunnlag 2022'!M12*'Skattegrunnlag 2022'!I12/1000</f>
        <v>341408.35649999999</v>
      </c>
      <c r="F12" s="13">
        <f t="shared" si="0"/>
        <v>6591599.5675698649</v>
      </c>
      <c r="G12" s="12">
        <f>+'Skattegrunnlag 2022'!I12</f>
        <v>144699</v>
      </c>
      <c r="H12" s="12">
        <f t="shared" si="1"/>
        <v>45553.87091527837</v>
      </c>
      <c r="I12" s="26">
        <f t="shared" si="2"/>
        <v>1.2503912649807594</v>
      </c>
    </row>
    <row r="13" spans="1:9" x14ac:dyDescent="0.3">
      <c r="A13" s="10">
        <v>1106</v>
      </c>
      <c r="B13" s="11" t="s">
        <v>15</v>
      </c>
      <c r="C13" s="12">
        <v>1340589.9187352301</v>
      </c>
      <c r="D13" s="12">
        <f>+'Skattegrunnlag 2022'!F13</f>
        <v>0</v>
      </c>
      <c r="E13" s="12">
        <f>+$E$3*'Skattegrunnlag 2022'!M13*'Skattegrunnlag 2022'!I13/1000</f>
        <v>42067.933499999999</v>
      </c>
      <c r="F13" s="13">
        <f t="shared" si="0"/>
        <v>1382657.8522352302</v>
      </c>
      <c r="G13" s="12">
        <f>+'Skattegrunnlag 2022'!I13</f>
        <v>37444</v>
      </c>
      <c r="H13" s="12">
        <f t="shared" si="1"/>
        <v>36926.018914518485</v>
      </c>
      <c r="I13" s="26">
        <f t="shared" si="2"/>
        <v>1.0135685634070351</v>
      </c>
    </row>
    <row r="14" spans="1:9" x14ac:dyDescent="0.3">
      <c r="A14" s="10">
        <v>1108</v>
      </c>
      <c r="B14" s="11" t="s">
        <v>16</v>
      </c>
      <c r="C14" s="12">
        <v>2918596.3657025266</v>
      </c>
      <c r="D14" s="12">
        <f>+'Skattegrunnlag 2022'!F14</f>
        <v>20354.135999999999</v>
      </c>
      <c r="E14" s="12">
        <f>+$E$3*'Skattegrunnlag 2022'!M14*'Skattegrunnlag 2022'!I14/1000</f>
        <v>91843.766499999983</v>
      </c>
      <c r="F14" s="13">
        <f t="shared" si="0"/>
        <v>3030794.2682025265</v>
      </c>
      <c r="G14" s="12">
        <f>+'Skattegrunnlag 2022'!I14</f>
        <v>81305</v>
      </c>
      <c r="H14" s="12">
        <f t="shared" si="1"/>
        <v>37026.506760992888</v>
      </c>
      <c r="I14" s="26">
        <f t="shared" si="2"/>
        <v>1.0163268169416688</v>
      </c>
    </row>
    <row r="15" spans="1:9" x14ac:dyDescent="0.3">
      <c r="A15" s="10">
        <v>1111</v>
      </c>
      <c r="B15" s="11" t="s">
        <v>17</v>
      </c>
      <c r="C15" s="12">
        <v>101363.33631848174</v>
      </c>
      <c r="D15" s="12">
        <f>+'Skattegrunnlag 2022'!F15</f>
        <v>389.76299999999998</v>
      </c>
      <c r="E15" s="12">
        <f>+$E$3*'Skattegrunnlag 2022'!M15*'Skattegrunnlag 2022'!I15/1000</f>
        <v>2753.011</v>
      </c>
      <c r="F15" s="13">
        <f t="shared" si="0"/>
        <v>104506.11031848175</v>
      </c>
      <c r="G15" s="12">
        <f>+'Skattegrunnlag 2022'!I15</f>
        <v>3281</v>
      </c>
      <c r="H15" s="12">
        <f t="shared" si="1"/>
        <v>31733.114086705806</v>
      </c>
      <c r="I15" s="26">
        <f t="shared" si="2"/>
        <v>0.87103044960657561</v>
      </c>
    </row>
    <row r="16" spans="1:9" x14ac:dyDescent="0.3">
      <c r="A16" s="10">
        <v>1112</v>
      </c>
      <c r="B16" s="11" t="s">
        <v>18</v>
      </c>
      <c r="C16" s="12">
        <v>88476.411439455798</v>
      </c>
      <c r="D16" s="12">
        <f>+'Skattegrunnlag 2022'!F16</f>
        <v>1282.2260000000001</v>
      </c>
      <c r="E16" s="12">
        <f>+$E$3*'Skattegrunnlag 2022'!M16*'Skattegrunnlag 2022'!I16/1000</f>
        <v>3883.1855000000005</v>
      </c>
      <c r="F16" s="13">
        <f t="shared" si="0"/>
        <v>93641.8229394558</v>
      </c>
      <c r="G16" s="12">
        <f>+'Skattegrunnlag 2022'!I16</f>
        <v>3178</v>
      </c>
      <c r="H16" s="12">
        <f t="shared" si="1"/>
        <v>29062.176507066019</v>
      </c>
      <c r="I16" s="26">
        <f t="shared" si="2"/>
        <v>0.79771687708709227</v>
      </c>
    </row>
    <row r="17" spans="1:9" x14ac:dyDescent="0.3">
      <c r="A17" s="10">
        <v>1114</v>
      </c>
      <c r="B17" s="11" t="s">
        <v>19</v>
      </c>
      <c r="C17" s="12">
        <v>93471.348164172799</v>
      </c>
      <c r="D17" s="12">
        <f>+'Skattegrunnlag 2022'!F17</f>
        <v>0.45100000000000001</v>
      </c>
      <c r="E17" s="12">
        <f>+$E$3*'Skattegrunnlag 2022'!M17*'Skattegrunnlag 2022'!I17/1000</f>
        <v>3390.9630000000002</v>
      </c>
      <c r="F17" s="13">
        <f t="shared" si="0"/>
        <v>96862.762164172804</v>
      </c>
      <c r="G17" s="12">
        <f>+'Skattegrunnlag 2022'!I17</f>
        <v>2789</v>
      </c>
      <c r="H17" s="12">
        <f t="shared" si="1"/>
        <v>34730.122324909571</v>
      </c>
      <c r="I17" s="26">
        <f t="shared" si="2"/>
        <v>0.95329421439387285</v>
      </c>
    </row>
    <row r="18" spans="1:9" x14ac:dyDescent="0.3">
      <c r="A18" s="10">
        <v>1119</v>
      </c>
      <c r="B18" s="11" t="s">
        <v>20</v>
      </c>
      <c r="C18" s="12">
        <v>584763.51279900887</v>
      </c>
      <c r="D18" s="12">
        <f>+'Skattegrunnlag 2022'!F18</f>
        <v>0</v>
      </c>
      <c r="E18" s="12">
        <f>+$E$3*'Skattegrunnlag 2022'!M18*'Skattegrunnlag 2022'!I18/1000</f>
        <v>17927.014999999999</v>
      </c>
      <c r="F18" s="13">
        <f t="shared" si="0"/>
        <v>602690.52779900888</v>
      </c>
      <c r="G18" s="12">
        <f>+'Skattegrunnlag 2022'!I18</f>
        <v>19296</v>
      </c>
      <c r="H18" s="12">
        <f t="shared" si="1"/>
        <v>31233.961846963561</v>
      </c>
      <c r="I18" s="26">
        <f t="shared" si="2"/>
        <v>0.85732940537193614</v>
      </c>
    </row>
    <row r="19" spans="1:9" x14ac:dyDescent="0.3">
      <c r="A19" s="10">
        <v>1120</v>
      </c>
      <c r="B19" s="11" t="s">
        <v>21</v>
      </c>
      <c r="C19" s="12">
        <v>679396.55877843394</v>
      </c>
      <c r="D19" s="12">
        <f>+'Skattegrunnlag 2022'!F19</f>
        <v>0</v>
      </c>
      <c r="E19" s="12">
        <f>+$E$3*'Skattegrunnlag 2022'!M19*'Skattegrunnlag 2022'!I19/1000</f>
        <v>24408.704999999994</v>
      </c>
      <c r="F19" s="13">
        <f t="shared" si="0"/>
        <v>703805.2637784339</v>
      </c>
      <c r="G19" s="12">
        <f>+'Skattegrunnlag 2022'!I19</f>
        <v>20163</v>
      </c>
      <c r="H19" s="12">
        <f t="shared" si="1"/>
        <v>34905.78107317532</v>
      </c>
      <c r="I19" s="26">
        <f t="shared" si="2"/>
        <v>0.95811580606184421</v>
      </c>
    </row>
    <row r="20" spans="1:9" x14ac:dyDescent="0.3">
      <c r="A20" s="10">
        <v>1121</v>
      </c>
      <c r="B20" s="11" t="s">
        <v>22</v>
      </c>
      <c r="C20" s="12">
        <v>663241.51152211928</v>
      </c>
      <c r="D20" s="12">
        <f>+'Skattegrunnlag 2022'!F20</f>
        <v>0</v>
      </c>
      <c r="E20" s="12">
        <f>+$E$3*'Skattegrunnlag 2022'!M20*'Skattegrunnlag 2022'!I20/1000</f>
        <v>21828.5265</v>
      </c>
      <c r="F20" s="13">
        <f t="shared" si="0"/>
        <v>685070.03802211932</v>
      </c>
      <c r="G20" s="12">
        <f>+'Skattegrunnlag 2022'!I20</f>
        <v>19353</v>
      </c>
      <c r="H20" s="12">
        <f t="shared" si="1"/>
        <v>35398.648169385589</v>
      </c>
      <c r="I20" s="26">
        <f t="shared" si="2"/>
        <v>0.9716443317286072</v>
      </c>
    </row>
    <row r="21" spans="1:9" x14ac:dyDescent="0.3">
      <c r="A21" s="10">
        <v>1122</v>
      </c>
      <c r="B21" s="11" t="s">
        <v>23</v>
      </c>
      <c r="C21" s="12">
        <v>380755.06787185534</v>
      </c>
      <c r="D21" s="12">
        <f>+'Skattegrunnlag 2022'!F21</f>
        <v>3377.0990000000002</v>
      </c>
      <c r="E21" s="12">
        <f>+$E$3*'Skattegrunnlag 2022'!M21*'Skattegrunnlag 2022'!I21/1000</f>
        <v>9623.6015000000007</v>
      </c>
      <c r="F21" s="13">
        <f t="shared" si="0"/>
        <v>393755.76837185532</v>
      </c>
      <c r="G21" s="12">
        <f>+'Skattegrunnlag 2022'!I21</f>
        <v>12131</v>
      </c>
      <c r="H21" s="12">
        <f t="shared" si="1"/>
        <v>32180.254667534031</v>
      </c>
      <c r="I21" s="26">
        <f t="shared" si="2"/>
        <v>0.88330384515458205</v>
      </c>
    </row>
    <row r="22" spans="1:9" x14ac:dyDescent="0.3">
      <c r="A22" s="10">
        <v>1124</v>
      </c>
      <c r="B22" s="11" t="s">
        <v>24</v>
      </c>
      <c r="C22" s="12">
        <v>1183222.2969539089</v>
      </c>
      <c r="D22" s="12">
        <f>+'Skattegrunnlag 2022'!F22</f>
        <v>0</v>
      </c>
      <c r="E22" s="12">
        <f>+$E$3*'Skattegrunnlag 2022'!M22*'Skattegrunnlag 2022'!I22/1000</f>
        <v>55208.146000000001</v>
      </c>
      <c r="F22" s="13">
        <f t="shared" si="0"/>
        <v>1238430.4429539088</v>
      </c>
      <c r="G22" s="12">
        <f>+'Skattegrunnlag 2022'!I22</f>
        <v>27568</v>
      </c>
      <c r="H22" s="12">
        <f t="shared" si="1"/>
        <v>44922.752573777892</v>
      </c>
      <c r="I22" s="26">
        <f t="shared" si="2"/>
        <v>1.2330679322863984</v>
      </c>
    </row>
    <row r="23" spans="1:9" x14ac:dyDescent="0.3">
      <c r="A23" s="10">
        <v>1127</v>
      </c>
      <c r="B23" s="11" t="s">
        <v>25</v>
      </c>
      <c r="C23" s="12">
        <v>431239.72920133627</v>
      </c>
      <c r="D23" s="12">
        <f>+'Skattegrunnlag 2022'!F23</f>
        <v>0</v>
      </c>
      <c r="E23" s="12">
        <f>+$E$3*'Skattegrunnlag 2022'!M23*'Skattegrunnlag 2022'!I23/1000</f>
        <v>17497.734499999999</v>
      </c>
      <c r="F23" s="13">
        <f t="shared" si="0"/>
        <v>448737.4637013363</v>
      </c>
      <c r="G23" s="12">
        <f>+'Skattegrunnlag 2022'!I23</f>
        <v>11454</v>
      </c>
      <c r="H23" s="12">
        <f t="shared" si="1"/>
        <v>39177.358451312757</v>
      </c>
      <c r="I23" s="26">
        <f t="shared" si="2"/>
        <v>1.0753647452627737</v>
      </c>
    </row>
    <row r="24" spans="1:9" x14ac:dyDescent="0.3">
      <c r="A24" s="10">
        <v>1130</v>
      </c>
      <c r="B24" s="11" t="s">
        <v>26</v>
      </c>
      <c r="C24" s="12">
        <v>422867.26128160302</v>
      </c>
      <c r="D24" s="12">
        <f>+'Skattegrunnlag 2022'!F24</f>
        <v>975.678</v>
      </c>
      <c r="E24" s="12">
        <f>+$E$3*'Skattegrunnlag 2022'!M24*'Skattegrunnlag 2022'!I24/1000</f>
        <v>11897.789000000001</v>
      </c>
      <c r="F24" s="13">
        <f t="shared" si="0"/>
        <v>435740.72828160302</v>
      </c>
      <c r="G24" s="12">
        <f>+'Skattegrunnlag 2022'!I24</f>
        <v>13268</v>
      </c>
      <c r="H24" s="12">
        <f t="shared" si="1"/>
        <v>32767.941685378577</v>
      </c>
      <c r="I24" s="26">
        <f t="shared" si="2"/>
        <v>0.89943504759448167</v>
      </c>
    </row>
    <row r="25" spans="1:9" x14ac:dyDescent="0.3">
      <c r="A25" s="10">
        <v>1133</v>
      </c>
      <c r="B25" s="11" t="s">
        <v>27</v>
      </c>
      <c r="C25" s="12">
        <v>86947.0609343947</v>
      </c>
      <c r="D25" s="12">
        <f>+'Skattegrunnlag 2022'!F25</f>
        <v>23103.124</v>
      </c>
      <c r="E25" s="12">
        <f>+$E$3*'Skattegrunnlag 2022'!M25*'Skattegrunnlag 2022'!I25/1000</f>
        <v>3894.2629999999999</v>
      </c>
      <c r="F25" s="13">
        <f t="shared" si="0"/>
        <v>113944.4479343947</v>
      </c>
      <c r="G25" s="12">
        <f>+'Skattegrunnlag 2022'!I25</f>
        <v>2534</v>
      </c>
      <c r="H25" s="12">
        <f t="shared" si="1"/>
        <v>35848.983399524346</v>
      </c>
      <c r="I25" s="26">
        <f t="shared" si="2"/>
        <v>0.98400541601770863</v>
      </c>
    </row>
    <row r="26" spans="1:9" x14ac:dyDescent="0.3">
      <c r="A26" s="10">
        <v>1134</v>
      </c>
      <c r="B26" s="11" t="s">
        <v>28</v>
      </c>
      <c r="C26" s="12">
        <v>119071.00736134645</v>
      </c>
      <c r="D26" s="12">
        <f>+'Skattegrunnlag 2022'!F26</f>
        <v>52018.680999999997</v>
      </c>
      <c r="E26" s="12">
        <f>+$E$3*'Skattegrunnlag 2022'!M26*'Skattegrunnlag 2022'!I26/1000</f>
        <v>4390.2</v>
      </c>
      <c r="F26" s="13">
        <f t="shared" si="0"/>
        <v>175479.88836134644</v>
      </c>
      <c r="G26" s="12">
        <f>+'Skattegrunnlag 2022'!I26</f>
        <v>3784</v>
      </c>
      <c r="H26" s="12">
        <f t="shared" si="1"/>
        <v>32627.168964415021</v>
      </c>
      <c r="I26" s="26">
        <f t="shared" si="2"/>
        <v>0.8955710295186573</v>
      </c>
    </row>
    <row r="27" spans="1:9" x14ac:dyDescent="0.3">
      <c r="A27" s="10">
        <v>1135</v>
      </c>
      <c r="B27" s="11" t="s">
        <v>29</v>
      </c>
      <c r="C27" s="12">
        <v>144987.48540755155</v>
      </c>
      <c r="D27" s="12">
        <f>+'Skattegrunnlag 2022'!F27</f>
        <v>18673.523000000001</v>
      </c>
      <c r="E27" s="12">
        <f>+$E$3*'Skattegrunnlag 2022'!M27*'Skattegrunnlag 2022'!I27/1000</f>
        <v>3400.6725000000001</v>
      </c>
      <c r="F27" s="13">
        <f t="shared" si="0"/>
        <v>167061.68090755155</v>
      </c>
      <c r="G27" s="12">
        <f>+'Skattegrunnlag 2022'!I27</f>
        <v>4525</v>
      </c>
      <c r="H27" s="12">
        <f t="shared" si="1"/>
        <v>32792.96307349205</v>
      </c>
      <c r="I27" s="26">
        <f t="shared" si="2"/>
        <v>0.90012185037339298</v>
      </c>
    </row>
    <row r="28" spans="1:9" x14ac:dyDescent="0.3">
      <c r="A28" s="10">
        <v>1144</v>
      </c>
      <c r="B28" s="11" t="s">
        <v>30</v>
      </c>
      <c r="C28" s="12">
        <v>17727.110281322522</v>
      </c>
      <c r="D28" s="12">
        <f>+'Skattegrunnlag 2022'!F28</f>
        <v>0</v>
      </c>
      <c r="E28" s="12">
        <f>+$E$3*'Skattegrunnlag 2022'!M28*'Skattegrunnlag 2022'!I28/1000</f>
        <v>495.24549999999999</v>
      </c>
      <c r="F28" s="13">
        <f t="shared" si="0"/>
        <v>18222.355781322523</v>
      </c>
      <c r="G28" s="12">
        <f>+'Skattegrunnlag 2022'!I28</f>
        <v>523</v>
      </c>
      <c r="H28" s="12">
        <f t="shared" si="1"/>
        <v>34841.980461419742</v>
      </c>
      <c r="I28" s="26">
        <f t="shared" si="2"/>
        <v>0.9563645667920142</v>
      </c>
    </row>
    <row r="29" spans="1:9" x14ac:dyDescent="0.3">
      <c r="A29" s="10">
        <v>1145</v>
      </c>
      <c r="B29" s="11" t="s">
        <v>31</v>
      </c>
      <c r="C29" s="12">
        <v>30682.206923534181</v>
      </c>
      <c r="D29" s="12">
        <f>+'Skattegrunnlag 2022'!F29</f>
        <v>0</v>
      </c>
      <c r="E29" s="12">
        <f>+$E$3*'Skattegrunnlag 2022'!M29*'Skattegrunnlag 2022'!I29/1000</f>
        <v>652.88900000000001</v>
      </c>
      <c r="F29" s="13">
        <f t="shared" si="0"/>
        <v>31335.09592353418</v>
      </c>
      <c r="G29" s="12">
        <f>+'Skattegrunnlag 2022'!I29</f>
        <v>855</v>
      </c>
      <c r="H29" s="12">
        <f t="shared" si="1"/>
        <v>36649.234998285589</v>
      </c>
      <c r="I29" s="26">
        <f t="shared" si="2"/>
        <v>1.0059712246037436</v>
      </c>
    </row>
    <row r="30" spans="1:9" x14ac:dyDescent="0.3">
      <c r="A30" s="10">
        <v>1146</v>
      </c>
      <c r="B30" s="11" t="s">
        <v>32</v>
      </c>
      <c r="C30" s="12">
        <v>371472.29570154817</v>
      </c>
      <c r="D30" s="12">
        <f>+'Skattegrunnlag 2022'!F30</f>
        <v>0</v>
      </c>
      <c r="E30" s="12">
        <f>+$E$3*'Skattegrunnlag 2022'!M30*'Skattegrunnlag 2022'!I30/1000</f>
        <v>9397.43</v>
      </c>
      <c r="F30" s="13">
        <f t="shared" si="0"/>
        <v>380869.72570154816</v>
      </c>
      <c r="G30" s="12">
        <f>+'Skattegrunnlag 2022'!I30</f>
        <v>11283</v>
      </c>
      <c r="H30" s="12">
        <f t="shared" si="1"/>
        <v>33756.068926841101</v>
      </c>
      <c r="I30" s="26">
        <f t="shared" si="2"/>
        <v>0.92655778484138118</v>
      </c>
    </row>
    <row r="31" spans="1:9" x14ac:dyDescent="0.3">
      <c r="A31" s="10">
        <v>1149</v>
      </c>
      <c r="B31" s="11" t="s">
        <v>33</v>
      </c>
      <c r="C31" s="12">
        <v>1358442.6262658855</v>
      </c>
      <c r="D31" s="12">
        <f>+'Skattegrunnlag 2022'!F31</f>
        <v>0</v>
      </c>
      <c r="E31" s="12">
        <f>+$E$3*'Skattegrunnlag 2022'!M31*'Skattegrunnlag 2022'!I31/1000</f>
        <v>36650.582999999999</v>
      </c>
      <c r="F31" s="13">
        <f t="shared" si="0"/>
        <v>1395093.2092658856</v>
      </c>
      <c r="G31" s="12">
        <f>+'Skattegrunnlag 2022'!I31</f>
        <v>42541</v>
      </c>
      <c r="H31" s="12">
        <f t="shared" si="1"/>
        <v>32794.085923365354</v>
      </c>
      <c r="I31" s="26">
        <f t="shared" si="2"/>
        <v>0.90015267106206887</v>
      </c>
    </row>
    <row r="32" spans="1:9" x14ac:dyDescent="0.3">
      <c r="A32" s="10">
        <v>1151</v>
      </c>
      <c r="B32" s="11" t="s">
        <v>34</v>
      </c>
      <c r="C32" s="12">
        <v>6898.5799023395357</v>
      </c>
      <c r="D32" s="12">
        <f>+'Skattegrunnlag 2022'!F32</f>
        <v>0</v>
      </c>
      <c r="E32" s="12">
        <f>+$E$3*'Skattegrunnlag 2022'!M32*'Skattegrunnlag 2022'!I32/1000</f>
        <v>178.52500000000001</v>
      </c>
      <c r="F32" s="13">
        <f t="shared" si="0"/>
        <v>7077.1049023395353</v>
      </c>
      <c r="G32" s="12">
        <f>+'Skattegrunnlag 2022'!I32</f>
        <v>188</v>
      </c>
      <c r="H32" s="12">
        <f t="shared" si="1"/>
        <v>37644.175012444342</v>
      </c>
      <c r="I32" s="26">
        <f t="shared" si="2"/>
        <v>1.0332809631152668</v>
      </c>
    </row>
    <row r="33" spans="1:9" x14ac:dyDescent="0.3">
      <c r="A33" s="10">
        <v>1160</v>
      </c>
      <c r="B33" s="11" t="s">
        <v>35</v>
      </c>
      <c r="C33" s="12">
        <v>298573.10806118598</v>
      </c>
      <c r="D33" s="12">
        <f>+'Skattegrunnlag 2022'!F33</f>
        <v>0</v>
      </c>
      <c r="E33" s="12">
        <f>+$E$3*'Skattegrunnlag 2022'!M33*'Skattegrunnlag 2022'!I33/1000</f>
        <v>26097.077000000001</v>
      </c>
      <c r="F33" s="13">
        <f t="shared" si="0"/>
        <v>324670.18506118597</v>
      </c>
      <c r="G33" s="12">
        <f>+'Skattegrunnlag 2022'!I33</f>
        <v>8775</v>
      </c>
      <c r="H33" s="12">
        <f t="shared" si="1"/>
        <v>36999.451289024044</v>
      </c>
      <c r="I33" s="26">
        <f t="shared" si="2"/>
        <v>1.0155841813513216</v>
      </c>
    </row>
    <row r="34" spans="1:9" x14ac:dyDescent="0.3">
      <c r="A34" s="10">
        <v>1505</v>
      </c>
      <c r="B34" s="11" t="s">
        <v>36</v>
      </c>
      <c r="C34" s="12">
        <v>772543.02674140118</v>
      </c>
      <c r="D34" s="12">
        <f>+'Skattegrunnlag 2022'!F34</f>
        <v>0</v>
      </c>
      <c r="E34" s="12">
        <f>+$E$3*'Skattegrunnlag 2022'!M34*'Skattegrunnlag 2022'!I34/1000</f>
        <v>18939.488499999999</v>
      </c>
      <c r="F34" s="13">
        <f t="shared" si="0"/>
        <v>791482.51524140115</v>
      </c>
      <c r="G34" s="12">
        <f>+'Skattegrunnlag 2022'!I34</f>
        <v>24013</v>
      </c>
      <c r="H34" s="12">
        <f t="shared" si="1"/>
        <v>32960.584485128937</v>
      </c>
      <c r="I34" s="26">
        <f t="shared" si="2"/>
        <v>0.90472282817666916</v>
      </c>
    </row>
    <row r="35" spans="1:9" x14ac:dyDescent="0.3">
      <c r="A35" s="10">
        <v>1506</v>
      </c>
      <c r="B35" s="11" t="s">
        <v>37</v>
      </c>
      <c r="C35" s="12">
        <v>1085314.8535508588</v>
      </c>
      <c r="D35" s="12">
        <f>+'Skattegrunnlag 2022'!F35</f>
        <v>11897.028</v>
      </c>
      <c r="E35" s="12">
        <f>+$E$3*'Skattegrunnlag 2022'!M35*'Skattegrunnlag 2022'!I35/1000</f>
        <v>35944.199500000002</v>
      </c>
      <c r="F35" s="13">
        <f t="shared" si="0"/>
        <v>1133156.0810508588</v>
      </c>
      <c r="G35" s="12">
        <f>+'Skattegrunnlag 2022'!I35</f>
        <v>32002</v>
      </c>
      <c r="H35" s="12">
        <f t="shared" si="1"/>
        <v>35037.155585615241</v>
      </c>
      <c r="I35" s="26">
        <f t="shared" si="2"/>
        <v>0.96172185620633122</v>
      </c>
    </row>
    <row r="36" spans="1:9" x14ac:dyDescent="0.3">
      <c r="A36" s="10">
        <v>1507</v>
      </c>
      <c r="B36" s="11" t="s">
        <v>38</v>
      </c>
      <c r="C36" s="12">
        <v>2269110.0338241616</v>
      </c>
      <c r="D36" s="12">
        <f>+'Skattegrunnlag 2022'!F36</f>
        <v>0</v>
      </c>
      <c r="E36" s="12">
        <f>+$E$3*'Skattegrunnlag 2022'!M36*'Skattegrunnlag 2022'!I36/1000</f>
        <v>100002.573</v>
      </c>
      <c r="F36" s="13">
        <f t="shared" si="0"/>
        <v>2369112.6068241615</v>
      </c>
      <c r="G36" s="12">
        <f>+'Skattegrunnlag 2022'!I36</f>
        <v>67114</v>
      </c>
      <c r="H36" s="12">
        <f t="shared" si="1"/>
        <v>35299.827261438171</v>
      </c>
      <c r="I36" s="26">
        <f t="shared" si="2"/>
        <v>0.96893183336980193</v>
      </c>
    </row>
    <row r="37" spans="1:9" x14ac:dyDescent="0.3">
      <c r="A37" s="10">
        <v>1511</v>
      </c>
      <c r="B37" s="11" t="s">
        <v>39</v>
      </c>
      <c r="C37" s="12">
        <v>98912.982321012547</v>
      </c>
      <c r="D37" s="12">
        <f>+'Skattegrunnlag 2022'!F37</f>
        <v>409.05700000000002</v>
      </c>
      <c r="E37" s="12">
        <f>+$E$3*'Skattegrunnlag 2022'!M37*'Skattegrunnlag 2022'!I37/1000</f>
        <v>2401.9575</v>
      </c>
      <c r="F37" s="13">
        <f t="shared" si="0"/>
        <v>101723.99682101255</v>
      </c>
      <c r="G37" s="12">
        <f>+'Skattegrunnlag 2022'!I37</f>
        <v>3045</v>
      </c>
      <c r="H37" s="12">
        <f t="shared" si="1"/>
        <v>33272.558233501659</v>
      </c>
      <c r="I37" s="26">
        <f t="shared" si="2"/>
        <v>0.91328607959813568</v>
      </c>
    </row>
    <row r="38" spans="1:9" x14ac:dyDescent="0.3">
      <c r="A38" s="14">
        <v>1514</v>
      </c>
      <c r="B38" s="15" t="s">
        <v>40</v>
      </c>
      <c r="C38" s="12">
        <v>82159.305221937873</v>
      </c>
      <c r="D38" s="12">
        <f>+'Skattegrunnlag 2022'!F38</f>
        <v>0</v>
      </c>
      <c r="E38" s="12">
        <f>+$E$3*'Skattegrunnlag 2022'!M38*'Skattegrunnlag 2022'!I38/1000</f>
        <v>2316.5419999999999</v>
      </c>
      <c r="F38" s="13">
        <f t="shared" si="0"/>
        <v>84475.847221937875</v>
      </c>
      <c r="G38" s="12">
        <f>+'Skattegrunnlag 2022'!I38</f>
        <v>2422</v>
      </c>
      <c r="H38" s="12">
        <f t="shared" si="1"/>
        <v>34878.549637464028</v>
      </c>
      <c r="I38" s="26">
        <f t="shared" si="2"/>
        <v>0.957368340508157</v>
      </c>
    </row>
    <row r="39" spans="1:9" x14ac:dyDescent="0.3">
      <c r="A39" s="10">
        <v>1515</v>
      </c>
      <c r="B39" s="11" t="s">
        <v>41</v>
      </c>
      <c r="C39" s="12">
        <v>288147.42358301318</v>
      </c>
      <c r="D39" s="12">
        <f>+'Skattegrunnlag 2022'!F39</f>
        <v>0</v>
      </c>
      <c r="E39" s="12">
        <f>+$E$3*'Skattegrunnlag 2022'!M39*'Skattegrunnlag 2022'!I39/1000</f>
        <v>19431.594499999999</v>
      </c>
      <c r="F39" s="13">
        <f t="shared" si="0"/>
        <v>307579.01808301319</v>
      </c>
      <c r="G39" s="12">
        <f>+'Skattegrunnlag 2022'!I39</f>
        <v>8765</v>
      </c>
      <c r="H39" s="12">
        <f t="shared" si="1"/>
        <v>35091.73052858108</v>
      </c>
      <c r="I39" s="26">
        <f t="shared" si="2"/>
        <v>0.96321986352382616</v>
      </c>
    </row>
    <row r="40" spans="1:9" x14ac:dyDescent="0.3">
      <c r="A40" s="10">
        <v>1516</v>
      </c>
      <c r="B40" s="11" t="s">
        <v>42</v>
      </c>
      <c r="C40" s="12">
        <v>287795.93959908636</v>
      </c>
      <c r="D40" s="12">
        <f>+'Skattegrunnlag 2022'!F40</f>
        <v>0</v>
      </c>
      <c r="E40" s="12">
        <f>+$E$3*'Skattegrunnlag 2022'!M40*'Skattegrunnlag 2022'!I40/1000</f>
        <v>13433.409</v>
      </c>
      <c r="F40" s="13">
        <f t="shared" si="0"/>
        <v>301229.34859908634</v>
      </c>
      <c r="G40" s="12">
        <f>+'Skattegrunnlag 2022'!I40</f>
        <v>8557</v>
      </c>
      <c r="H40" s="12">
        <f t="shared" si="1"/>
        <v>35202.681851009271</v>
      </c>
      <c r="I40" s="26">
        <f t="shared" si="2"/>
        <v>0.96626532511940144</v>
      </c>
    </row>
    <row r="41" spans="1:9" x14ac:dyDescent="0.3">
      <c r="A41" s="10">
        <v>1517</v>
      </c>
      <c r="B41" s="11" t="s">
        <v>43</v>
      </c>
      <c r="C41" s="12">
        <v>152734.12943994449</v>
      </c>
      <c r="D41" s="12">
        <f>+'Skattegrunnlag 2022'!F41</f>
        <v>0</v>
      </c>
      <c r="E41" s="12">
        <f>+$E$3*'Skattegrunnlag 2022'!M41*'Skattegrunnlag 2022'!I41/1000</f>
        <v>4195.4539999999997</v>
      </c>
      <c r="F41" s="13">
        <f t="shared" si="0"/>
        <v>156929.58343994449</v>
      </c>
      <c r="G41" s="12">
        <f>+'Skattegrunnlag 2022'!I41</f>
        <v>5126</v>
      </c>
      <c r="H41" s="12">
        <f t="shared" si="1"/>
        <v>30614.43297696927</v>
      </c>
      <c r="I41" s="26">
        <f t="shared" si="2"/>
        <v>0.84032418777176843</v>
      </c>
    </row>
    <row r="42" spans="1:9" x14ac:dyDescent="0.3">
      <c r="A42" s="10">
        <v>1520</v>
      </c>
      <c r="B42" s="11" t="s">
        <v>44</v>
      </c>
      <c r="C42" s="12">
        <v>318648.51787395449</v>
      </c>
      <c r="D42" s="12">
        <f>+'Skattegrunnlag 2022'!F42</f>
        <v>0</v>
      </c>
      <c r="E42" s="12">
        <f>+$E$3*'Skattegrunnlag 2022'!M42*'Skattegrunnlag 2022'!I42/1000</f>
        <v>14393.3405</v>
      </c>
      <c r="F42" s="13">
        <f t="shared" si="0"/>
        <v>333041.85837395448</v>
      </c>
      <c r="G42" s="12">
        <f>+'Skattegrunnlag 2022'!I42</f>
        <v>10833</v>
      </c>
      <c r="H42" s="12">
        <f t="shared" si="1"/>
        <v>30743.271335175341</v>
      </c>
      <c r="I42" s="26">
        <f t="shared" si="2"/>
        <v>0.8438606239616796</v>
      </c>
    </row>
    <row r="43" spans="1:9" x14ac:dyDescent="0.3">
      <c r="A43" s="10">
        <v>1525</v>
      </c>
      <c r="B43" s="11" t="s">
        <v>45</v>
      </c>
      <c r="C43" s="12">
        <v>142756.23756524915</v>
      </c>
      <c r="D43" s="12">
        <f>+'Skattegrunnlag 2022'!F43</f>
        <v>85.965000000000003</v>
      </c>
      <c r="E43" s="12">
        <f>+$E$3*'Skattegrunnlag 2022'!M43*'Skattegrunnlag 2022'!I43/1000</f>
        <v>7420.9575000000004</v>
      </c>
      <c r="F43" s="13">
        <f t="shared" si="0"/>
        <v>150263.16006524913</v>
      </c>
      <c r="G43" s="12">
        <f>+'Skattegrunnlag 2022'!I43</f>
        <v>4467</v>
      </c>
      <c r="H43" s="12">
        <f t="shared" si="1"/>
        <v>33619.251189892355</v>
      </c>
      <c r="I43" s="26">
        <f t="shared" si="2"/>
        <v>0.92280232565124309</v>
      </c>
    </row>
    <row r="44" spans="1:9" x14ac:dyDescent="0.3">
      <c r="A44" s="10">
        <v>1528</v>
      </c>
      <c r="B44" s="11" t="s">
        <v>46</v>
      </c>
      <c r="C44" s="12">
        <v>226870.41612357018</v>
      </c>
      <c r="D44" s="12">
        <f>+'Skattegrunnlag 2022'!F44</f>
        <v>0</v>
      </c>
      <c r="E44" s="12">
        <f>+$E$3*'Skattegrunnlag 2022'!M44*'Skattegrunnlag 2022'!I44/1000</f>
        <v>6283.2030000000004</v>
      </c>
      <c r="F44" s="13">
        <f t="shared" si="0"/>
        <v>233153.61912357018</v>
      </c>
      <c r="G44" s="12">
        <f>+'Skattegrunnlag 2022'!I44</f>
        <v>7558</v>
      </c>
      <c r="H44" s="12">
        <f t="shared" si="1"/>
        <v>30848.586811798119</v>
      </c>
      <c r="I44" s="26">
        <f t="shared" si="2"/>
        <v>0.84675138932125393</v>
      </c>
    </row>
    <row r="45" spans="1:9" x14ac:dyDescent="0.3">
      <c r="A45" s="10">
        <v>1531</v>
      </c>
      <c r="B45" s="11" t="s">
        <v>47</v>
      </c>
      <c r="C45" s="12">
        <v>289333.30953857378</v>
      </c>
      <c r="D45" s="12">
        <f>+'Skattegrunnlag 2022'!F45</f>
        <v>0</v>
      </c>
      <c r="E45" s="12">
        <f>+$E$3*'Skattegrunnlag 2022'!M45*'Skattegrunnlag 2022'!I45/1000</f>
        <v>5981.5389999999998</v>
      </c>
      <c r="F45" s="13">
        <f t="shared" si="0"/>
        <v>295314.84853857377</v>
      </c>
      <c r="G45" s="12">
        <f>+'Skattegrunnlag 2022'!I45</f>
        <v>9547</v>
      </c>
      <c r="H45" s="12">
        <f t="shared" si="1"/>
        <v>30932.737879812903</v>
      </c>
      <c r="I45" s="26">
        <f t="shared" si="2"/>
        <v>0.84906122069826639</v>
      </c>
    </row>
    <row r="46" spans="1:9" x14ac:dyDescent="0.3">
      <c r="A46" s="10">
        <v>1532</v>
      </c>
      <c r="B46" s="11" t="s">
        <v>48</v>
      </c>
      <c r="C46" s="12">
        <v>295071.39542128728</v>
      </c>
      <c r="D46" s="12">
        <f>+'Skattegrunnlag 2022'!F46</f>
        <v>0</v>
      </c>
      <c r="E46" s="12">
        <f>+$E$3*'Skattegrunnlag 2022'!M46*'Skattegrunnlag 2022'!I46/1000</f>
        <v>5760.0855000000001</v>
      </c>
      <c r="F46" s="13">
        <f t="shared" si="0"/>
        <v>300831.48092128726</v>
      </c>
      <c r="G46" s="12">
        <f>+'Skattegrunnlag 2022'!I46</f>
        <v>8597</v>
      </c>
      <c r="H46" s="12">
        <f t="shared" si="1"/>
        <v>34992.611483225221</v>
      </c>
      <c r="I46" s="26">
        <f t="shared" si="2"/>
        <v>0.96049918170214965</v>
      </c>
    </row>
    <row r="47" spans="1:9" x14ac:dyDescent="0.3">
      <c r="A47" s="10">
        <v>1535</v>
      </c>
      <c r="B47" s="11" t="s">
        <v>49</v>
      </c>
      <c r="C47" s="12">
        <v>227118.58897657954</v>
      </c>
      <c r="D47" s="12">
        <f>+'Skattegrunnlag 2022'!F47</f>
        <v>0</v>
      </c>
      <c r="E47" s="12">
        <f>+$E$3*'Skattegrunnlag 2022'!M47*'Skattegrunnlag 2022'!I47/1000</f>
        <v>7833.5245000000004</v>
      </c>
      <c r="F47" s="13">
        <f t="shared" si="0"/>
        <v>234952.11347657954</v>
      </c>
      <c r="G47" s="12">
        <f>+'Skattegrunnlag 2022'!I47</f>
        <v>6936</v>
      </c>
      <c r="H47" s="12">
        <f t="shared" si="1"/>
        <v>33874.295483935923</v>
      </c>
      <c r="I47" s="26">
        <f t="shared" si="2"/>
        <v>0.92980294164825383</v>
      </c>
    </row>
    <row r="48" spans="1:9" x14ac:dyDescent="0.3">
      <c r="A48" s="10">
        <v>1539</v>
      </c>
      <c r="B48" s="11" t="s">
        <v>50</v>
      </c>
      <c r="C48" s="12">
        <v>215216.17943583766</v>
      </c>
      <c r="D48" s="12">
        <f>+'Skattegrunnlag 2022'!F48</f>
        <v>3466.1</v>
      </c>
      <c r="E48" s="12">
        <f>+$E$3*'Skattegrunnlag 2022'!M48*'Skattegrunnlag 2022'!I48/1000</f>
        <v>14089.562000000002</v>
      </c>
      <c r="F48" s="13">
        <f t="shared" si="0"/>
        <v>232771.84143583768</v>
      </c>
      <c r="G48" s="12">
        <f>+'Skattegrunnlag 2022'!I48</f>
        <v>7019</v>
      </c>
      <c r="H48" s="12">
        <f t="shared" si="1"/>
        <v>32669.289277081873</v>
      </c>
      <c r="I48" s="26">
        <f t="shared" si="2"/>
        <v>0.89672717431993754</v>
      </c>
    </row>
    <row r="49" spans="1:9" x14ac:dyDescent="0.3">
      <c r="A49" s="10">
        <v>1547</v>
      </c>
      <c r="B49" s="11" t="s">
        <v>51</v>
      </c>
      <c r="C49" s="12">
        <v>119880.05894625212</v>
      </c>
      <c r="D49" s="12">
        <f>+'Skattegrunnlag 2022'!F49</f>
        <v>0</v>
      </c>
      <c r="E49" s="12">
        <f>+$E$3*'Skattegrunnlag 2022'!M49*'Skattegrunnlag 2022'!I49/1000</f>
        <v>2645.9059999999999</v>
      </c>
      <c r="F49" s="13">
        <f t="shared" si="0"/>
        <v>122525.96494625212</v>
      </c>
      <c r="G49" s="12">
        <f>+'Skattegrunnlag 2022'!I49</f>
        <v>3518</v>
      </c>
      <c r="H49" s="12">
        <f t="shared" si="1"/>
        <v>34828.301576535567</v>
      </c>
      <c r="I49" s="26">
        <f t="shared" si="2"/>
        <v>0.95598910016689109</v>
      </c>
    </row>
    <row r="50" spans="1:9" x14ac:dyDescent="0.3">
      <c r="A50" s="10">
        <v>1554</v>
      </c>
      <c r="B50" s="11" t="s">
        <v>52</v>
      </c>
      <c r="C50" s="12">
        <v>192143.37403075714</v>
      </c>
      <c r="D50" s="12">
        <f>+'Skattegrunnlag 2022'!F50</f>
        <v>0</v>
      </c>
      <c r="E50" s="12">
        <f>+$E$3*'Skattegrunnlag 2022'!M50*'Skattegrunnlag 2022'!I50/1000</f>
        <v>6514.2775000000001</v>
      </c>
      <c r="F50" s="13">
        <f t="shared" si="0"/>
        <v>198657.65153075714</v>
      </c>
      <c r="G50" s="12">
        <f>+'Skattegrunnlag 2022'!I50</f>
        <v>5828</v>
      </c>
      <c r="H50" s="12">
        <f t="shared" si="1"/>
        <v>34086.762445222572</v>
      </c>
      <c r="I50" s="26">
        <f t="shared" si="2"/>
        <v>0.93563486826946063</v>
      </c>
    </row>
    <row r="51" spans="1:9" x14ac:dyDescent="0.3">
      <c r="A51" s="10">
        <v>1557</v>
      </c>
      <c r="B51" s="11" t="s">
        <v>53</v>
      </c>
      <c r="C51" s="12">
        <v>75225.259628027867</v>
      </c>
      <c r="D51" s="12">
        <f>+'Skattegrunnlag 2022'!F51</f>
        <v>0</v>
      </c>
      <c r="E51" s="12">
        <f>+$E$3*'Skattegrunnlag 2022'!M51*'Skattegrunnlag 2022'!I51/1000</f>
        <v>2470.8415</v>
      </c>
      <c r="F51" s="13">
        <f t="shared" si="0"/>
        <v>77696.101128027862</v>
      </c>
      <c r="G51" s="12">
        <f>+'Skattegrunnlag 2022'!I51</f>
        <v>2669</v>
      </c>
      <c r="H51" s="12">
        <f t="shared" si="1"/>
        <v>29110.56617760504</v>
      </c>
      <c r="I51" s="26">
        <f t="shared" si="2"/>
        <v>0.79904510716154242</v>
      </c>
    </row>
    <row r="52" spans="1:9" x14ac:dyDescent="0.3">
      <c r="A52" s="10">
        <v>1560</v>
      </c>
      <c r="B52" s="11" t="s">
        <v>54</v>
      </c>
      <c r="C52" s="12">
        <v>87494.627995721574</v>
      </c>
      <c r="D52" s="12">
        <f>+'Skattegrunnlag 2022'!F52</f>
        <v>0</v>
      </c>
      <c r="E52" s="12">
        <f>+$E$3*'Skattegrunnlag 2022'!M52*'Skattegrunnlag 2022'!I52/1000</f>
        <v>1889.2025000000001</v>
      </c>
      <c r="F52" s="13">
        <f t="shared" si="0"/>
        <v>89383.830495721573</v>
      </c>
      <c r="G52" s="12">
        <f>+'Skattegrunnlag 2022'!I52</f>
        <v>2960</v>
      </c>
      <c r="H52" s="12">
        <f t="shared" si="1"/>
        <v>30197.24003233837</v>
      </c>
      <c r="I52" s="26">
        <f t="shared" si="2"/>
        <v>0.82887281375465671</v>
      </c>
    </row>
    <row r="53" spans="1:9" x14ac:dyDescent="0.3">
      <c r="A53" s="10">
        <v>1563</v>
      </c>
      <c r="B53" s="11" t="s">
        <v>55</v>
      </c>
      <c r="C53" s="12">
        <v>240759.24642881867</v>
      </c>
      <c r="D53" s="12">
        <f>+'Skattegrunnlag 2022'!F53</f>
        <v>14572.481</v>
      </c>
      <c r="E53" s="12">
        <f>+$E$3*'Skattegrunnlag 2022'!M53*'Skattegrunnlag 2022'!I53/1000</f>
        <v>4711.4565000000002</v>
      </c>
      <c r="F53" s="13">
        <f t="shared" si="0"/>
        <v>260043.18392881867</v>
      </c>
      <c r="G53" s="12">
        <f>+'Skattegrunnlag 2022'!I53</f>
        <v>6932</v>
      </c>
      <c r="H53" s="12">
        <f t="shared" si="1"/>
        <v>35411.238160533569</v>
      </c>
      <c r="I53" s="26">
        <f t="shared" si="2"/>
        <v>0.97198990971443622</v>
      </c>
    </row>
    <row r="54" spans="1:9" x14ac:dyDescent="0.3">
      <c r="A54" s="10">
        <v>1566</v>
      </c>
      <c r="B54" s="11" t="s">
        <v>56</v>
      </c>
      <c r="C54" s="12">
        <v>166784.67439779654</v>
      </c>
      <c r="D54" s="12">
        <f>+'Skattegrunnlag 2022'!F54</f>
        <v>7524.4620000000004</v>
      </c>
      <c r="E54" s="12">
        <f>+$E$3*'Skattegrunnlag 2022'!M54*'Skattegrunnlag 2022'!I54/1000</f>
        <v>7170.8374999999987</v>
      </c>
      <c r="F54" s="13">
        <f t="shared" si="0"/>
        <v>181479.97389779653</v>
      </c>
      <c r="G54" s="12">
        <f>+'Skattegrunnlag 2022'!I54</f>
        <v>5849</v>
      </c>
      <c r="H54" s="12">
        <f t="shared" si="1"/>
        <v>29741.068883193118</v>
      </c>
      <c r="I54" s="26">
        <f t="shared" si="2"/>
        <v>0.81635154149464872</v>
      </c>
    </row>
    <row r="55" spans="1:9" x14ac:dyDescent="0.3">
      <c r="A55" s="10">
        <v>1573</v>
      </c>
      <c r="B55" s="11" t="s">
        <v>57</v>
      </c>
      <c r="C55" s="12">
        <v>71567.317147847658</v>
      </c>
      <c r="D55" s="12">
        <f>+'Skattegrunnlag 2022'!F55</f>
        <v>0</v>
      </c>
      <c r="E55" s="12">
        <f>+$E$3*'Skattegrunnlag 2022'!M55*'Skattegrunnlag 2022'!I55/1000</f>
        <v>1693.44</v>
      </c>
      <c r="F55" s="13">
        <f t="shared" si="0"/>
        <v>73260.75714784766</v>
      </c>
      <c r="G55" s="12">
        <f>+'Skattegrunnlag 2022'!I55</f>
        <v>2120</v>
      </c>
      <c r="H55" s="12">
        <f t="shared" si="1"/>
        <v>34556.960918796067</v>
      </c>
      <c r="I55" s="26">
        <f t="shared" si="2"/>
        <v>0.94854117134208049</v>
      </c>
    </row>
    <row r="56" spans="1:9" x14ac:dyDescent="0.3">
      <c r="A56" s="10">
        <v>1576</v>
      </c>
      <c r="B56" s="11" t="s">
        <v>58</v>
      </c>
      <c r="C56" s="12">
        <v>106515.47730029639</v>
      </c>
      <c r="D56" s="12">
        <f>+'Skattegrunnlag 2022'!F56</f>
        <v>0</v>
      </c>
      <c r="E56" s="12">
        <f>+$E$3*'Skattegrunnlag 2022'!M56*'Skattegrunnlag 2022'!I56/1000</f>
        <v>3442.4829999999997</v>
      </c>
      <c r="F56" s="13">
        <f t="shared" si="0"/>
        <v>109957.96030029638</v>
      </c>
      <c r="G56" s="12">
        <f>+'Skattegrunnlag 2022'!I56</f>
        <v>3384</v>
      </c>
      <c r="H56" s="12">
        <f t="shared" si="1"/>
        <v>32493.487086376001</v>
      </c>
      <c r="I56" s="26">
        <f t="shared" si="2"/>
        <v>0.89190164535376182</v>
      </c>
    </row>
    <row r="57" spans="1:9" x14ac:dyDescent="0.3">
      <c r="A57" s="10">
        <v>1577</v>
      </c>
      <c r="B57" s="11" t="s">
        <v>59</v>
      </c>
      <c r="C57" s="12">
        <v>299942.69045003614</v>
      </c>
      <c r="D57" s="12">
        <f>+'Skattegrunnlag 2022'!F57</f>
        <v>4100.8440000000001</v>
      </c>
      <c r="E57" s="12">
        <f>+$E$3*'Skattegrunnlag 2022'!M57*'Skattegrunnlag 2022'!I57/1000</f>
        <v>8018.393</v>
      </c>
      <c r="F57" s="13">
        <f t="shared" si="0"/>
        <v>312061.92745003611</v>
      </c>
      <c r="G57" s="12">
        <f>+'Skattegrunnlag 2022'!I57</f>
        <v>10809</v>
      </c>
      <c r="H57" s="12">
        <f t="shared" si="1"/>
        <v>28491.172490520501</v>
      </c>
      <c r="I57" s="26">
        <f t="shared" si="2"/>
        <v>0.78204360014680085</v>
      </c>
    </row>
    <row r="58" spans="1:9" x14ac:dyDescent="0.3">
      <c r="A58" s="10">
        <v>1578</v>
      </c>
      <c r="B58" s="11" t="s">
        <v>60</v>
      </c>
      <c r="C58" s="12">
        <v>70683.993212586269</v>
      </c>
      <c r="D58" s="12">
        <f>+'Skattegrunnlag 2022'!F58</f>
        <v>9719.6769999999997</v>
      </c>
      <c r="E58" s="12">
        <f>+$E$3*'Skattegrunnlag 2022'!M58*'Skattegrunnlag 2022'!I58/1000</f>
        <v>2450.7525000000001</v>
      </c>
      <c r="F58" s="13">
        <f t="shared" si="0"/>
        <v>82854.422712586267</v>
      </c>
      <c r="G58" s="12">
        <f>+'Skattegrunnlag 2022'!I58</f>
        <v>2491</v>
      </c>
      <c r="H58" s="12">
        <f t="shared" si="1"/>
        <v>29359.59281918357</v>
      </c>
      <c r="I58" s="26">
        <f t="shared" si="2"/>
        <v>0.80588054685351496</v>
      </c>
    </row>
    <row r="59" spans="1:9" x14ac:dyDescent="0.3">
      <c r="A59" s="10">
        <v>1579</v>
      </c>
      <c r="B59" s="11" t="s">
        <v>61</v>
      </c>
      <c r="C59" s="12">
        <v>415002.4275273821</v>
      </c>
      <c r="D59" s="12">
        <f>+'Skattegrunnlag 2022'!F59</f>
        <v>0</v>
      </c>
      <c r="E59" s="12">
        <f>+$E$3*'Skattegrunnlag 2022'!M59*'Skattegrunnlag 2022'!I59/1000</f>
        <v>9715.0930000000008</v>
      </c>
      <c r="F59" s="13">
        <f t="shared" si="0"/>
        <v>424717.52052738209</v>
      </c>
      <c r="G59" s="12">
        <f>+'Skattegrunnlag 2022'!I59</f>
        <v>13287</v>
      </c>
      <c r="H59" s="12">
        <f t="shared" si="1"/>
        <v>31964.892039390539</v>
      </c>
      <c r="I59" s="26">
        <f t="shared" si="2"/>
        <v>0.87739243645048426</v>
      </c>
    </row>
    <row r="60" spans="1:9" x14ac:dyDescent="0.3">
      <c r="A60" s="10">
        <v>1804</v>
      </c>
      <c r="B60" s="11" t="s">
        <v>62</v>
      </c>
      <c r="C60" s="12">
        <v>1831997.6129914902</v>
      </c>
      <c r="D60" s="12">
        <f>+'Skattegrunnlag 2022'!F60</f>
        <v>1438.7339999999999</v>
      </c>
      <c r="E60" s="12">
        <f>+$E$3*'Skattegrunnlag 2022'!M60*'Skattegrunnlag 2022'!I60/1000</f>
        <v>69179.880499999999</v>
      </c>
      <c r="F60" s="13">
        <f t="shared" si="0"/>
        <v>1902616.2274914901</v>
      </c>
      <c r="G60" s="12">
        <f>+'Skattegrunnlag 2022'!I60</f>
        <v>52803</v>
      </c>
      <c r="H60" s="12">
        <f t="shared" si="1"/>
        <v>36005.103753413445</v>
      </c>
      <c r="I60" s="26">
        <f t="shared" si="2"/>
        <v>0.98829070556317211</v>
      </c>
    </row>
    <row r="61" spans="1:9" x14ac:dyDescent="0.3">
      <c r="A61" s="10">
        <v>1806</v>
      </c>
      <c r="B61" s="11" t="s">
        <v>63</v>
      </c>
      <c r="C61" s="12">
        <v>697387.75826159259</v>
      </c>
      <c r="D61" s="12">
        <f>+'Skattegrunnlag 2022'!F61</f>
        <v>21410.312000000002</v>
      </c>
      <c r="E61" s="12">
        <f>+$E$3*'Skattegrunnlag 2022'!M61*'Skattegrunnlag 2022'!I61/1000</f>
        <v>13711.5635</v>
      </c>
      <c r="F61" s="13">
        <f t="shared" si="0"/>
        <v>732509.63376159268</v>
      </c>
      <c r="G61" s="12">
        <f>+'Skattegrunnlag 2022'!I61</f>
        <v>21530</v>
      </c>
      <c r="H61" s="12">
        <f t="shared" si="1"/>
        <v>33028.301057203556</v>
      </c>
      <c r="I61" s="26">
        <f t="shared" si="2"/>
        <v>0.90658155518527006</v>
      </c>
    </row>
    <row r="62" spans="1:9" x14ac:dyDescent="0.3">
      <c r="A62" s="10">
        <v>1811</v>
      </c>
      <c r="B62" s="11" t="s">
        <v>64</v>
      </c>
      <c r="C62" s="12">
        <v>35825.114900767323</v>
      </c>
      <c r="D62" s="12">
        <f>+'Skattegrunnlag 2022'!F62</f>
        <v>6382.7830000000004</v>
      </c>
      <c r="E62" s="12">
        <f>+$E$3*'Skattegrunnlag 2022'!M62*'Skattegrunnlag 2022'!I62/1000</f>
        <v>2248.0005000000001</v>
      </c>
      <c r="F62" s="13">
        <f t="shared" si="0"/>
        <v>44455.898400767328</v>
      </c>
      <c r="G62" s="12">
        <f>+'Skattegrunnlag 2022'!I62</f>
        <v>1406</v>
      </c>
      <c r="H62" s="12">
        <f t="shared" si="1"/>
        <v>27079.029445780459</v>
      </c>
      <c r="I62" s="26">
        <f t="shared" si="2"/>
        <v>0.74328221077266388</v>
      </c>
    </row>
    <row r="63" spans="1:9" x14ac:dyDescent="0.3">
      <c r="A63" s="10">
        <v>1812</v>
      </c>
      <c r="B63" s="11" t="s">
        <v>65</v>
      </c>
      <c r="C63" s="12">
        <v>57259.733732196328</v>
      </c>
      <c r="D63" s="12">
        <f>+'Skattegrunnlag 2022'!F63</f>
        <v>0</v>
      </c>
      <c r="E63" s="12">
        <f>+$E$3*'Skattegrunnlag 2022'!M63*'Skattegrunnlag 2022'!I63/1000</f>
        <v>1153.8175000000001</v>
      </c>
      <c r="F63" s="13">
        <f t="shared" si="0"/>
        <v>58413.551232196325</v>
      </c>
      <c r="G63" s="12">
        <f>+'Skattegrunnlag 2022'!I63</f>
        <v>1981</v>
      </c>
      <c r="H63" s="12">
        <f t="shared" si="1"/>
        <v>29486.901177282343</v>
      </c>
      <c r="I63" s="26">
        <f t="shared" si="2"/>
        <v>0.80937498663936325</v>
      </c>
    </row>
    <row r="64" spans="1:9" x14ac:dyDescent="0.3">
      <c r="A64" s="10">
        <v>1813</v>
      </c>
      <c r="B64" s="11" t="s">
        <v>66</v>
      </c>
      <c r="C64" s="12">
        <v>236674.78058205114</v>
      </c>
      <c r="D64" s="12">
        <f>+'Skattegrunnlag 2022'!F64</f>
        <v>252.89</v>
      </c>
      <c r="E64" s="12">
        <f>+$E$3*'Skattegrunnlag 2022'!M64*'Skattegrunnlag 2022'!I64/1000</f>
        <v>12236.483</v>
      </c>
      <c r="F64" s="13">
        <f t="shared" si="0"/>
        <v>249164.15358205116</v>
      </c>
      <c r="G64" s="12">
        <f>+'Skattegrunnlag 2022'!I64</f>
        <v>7777</v>
      </c>
      <c r="H64" s="12">
        <f t="shared" si="1"/>
        <v>32006.077353999121</v>
      </c>
      <c r="I64" s="26">
        <f t="shared" si="2"/>
        <v>0.87852291683771266</v>
      </c>
    </row>
    <row r="65" spans="1:9" x14ac:dyDescent="0.3">
      <c r="A65" s="10">
        <v>1815</v>
      </c>
      <c r="B65" s="11" t="s">
        <v>67</v>
      </c>
      <c r="C65" s="12">
        <v>33634.39046768254</v>
      </c>
      <c r="D65" s="12">
        <f>+'Skattegrunnlag 2022'!F65</f>
        <v>0</v>
      </c>
      <c r="E65" s="12">
        <f>+$E$3*'Skattegrunnlag 2022'!M65*'Skattegrunnlag 2022'!I65/1000</f>
        <v>860.83199999999999</v>
      </c>
      <c r="F65" s="13">
        <f t="shared" si="0"/>
        <v>34495.222467682543</v>
      </c>
      <c r="G65" s="12">
        <f>+'Skattegrunnlag 2022'!I65</f>
        <v>1175</v>
      </c>
      <c r="H65" s="12">
        <f t="shared" si="1"/>
        <v>29357.636142708547</v>
      </c>
      <c r="I65" s="26">
        <f t="shared" si="2"/>
        <v>0.8058268387684806</v>
      </c>
    </row>
    <row r="66" spans="1:9" x14ac:dyDescent="0.3">
      <c r="A66" s="10">
        <v>1816</v>
      </c>
      <c r="B66" s="11" t="s">
        <v>68</v>
      </c>
      <c r="C66" s="12">
        <v>14938.577240233537</v>
      </c>
      <c r="D66" s="12">
        <f>+'Skattegrunnlag 2022'!F66</f>
        <v>0</v>
      </c>
      <c r="E66" s="12">
        <f>+$E$3*'Skattegrunnlag 2022'!M66*'Skattegrunnlag 2022'!I66/1000</f>
        <v>311.0145</v>
      </c>
      <c r="F66" s="13">
        <f t="shared" si="0"/>
        <v>15249.591740233536</v>
      </c>
      <c r="G66" s="12">
        <f>+'Skattegrunnlag 2022'!I66</f>
        <v>462</v>
      </c>
      <c r="H66" s="12">
        <f t="shared" si="1"/>
        <v>33007.774329509819</v>
      </c>
      <c r="I66" s="26">
        <f t="shared" si="2"/>
        <v>0.9060181246690221</v>
      </c>
    </row>
    <row r="67" spans="1:9" x14ac:dyDescent="0.3">
      <c r="A67" s="10">
        <v>1818</v>
      </c>
      <c r="B67" s="11" t="s">
        <v>41</v>
      </c>
      <c r="C67" s="12">
        <v>64048.374582689459</v>
      </c>
      <c r="D67" s="12">
        <f>+'Skattegrunnlag 2022'!F67</f>
        <v>0</v>
      </c>
      <c r="E67" s="12">
        <f>+$E$3*'Skattegrunnlag 2022'!M67*'Skattegrunnlag 2022'!I67/1000</f>
        <v>0</v>
      </c>
      <c r="F67" s="13">
        <f t="shared" si="0"/>
        <v>64048.374582689459</v>
      </c>
      <c r="G67" s="12">
        <f>+'Skattegrunnlag 2022'!I67</f>
        <v>1825</v>
      </c>
      <c r="H67" s="12">
        <f t="shared" si="1"/>
        <v>35094.99977133669</v>
      </c>
      <c r="I67" s="26">
        <f t="shared" si="2"/>
        <v>0.96330959975265995</v>
      </c>
    </row>
    <row r="68" spans="1:9" x14ac:dyDescent="0.3">
      <c r="A68" s="10">
        <v>1820</v>
      </c>
      <c r="B68" s="11" t="s">
        <v>69</v>
      </c>
      <c r="C68" s="12">
        <v>227120.72831729561</v>
      </c>
      <c r="D68" s="12">
        <f>+'Skattegrunnlag 2022'!F68</f>
        <v>0</v>
      </c>
      <c r="E68" s="12">
        <f>+$E$3*'Skattegrunnlag 2022'!M68*'Skattegrunnlag 2022'!I68/1000</f>
        <v>5211.4645</v>
      </c>
      <c r="F68" s="13">
        <f t="shared" si="0"/>
        <v>232332.19281729561</v>
      </c>
      <c r="G68" s="12">
        <f>+'Skattegrunnlag 2022'!I68</f>
        <v>7333</v>
      </c>
      <c r="H68" s="12">
        <f t="shared" si="1"/>
        <v>31683.102797940217</v>
      </c>
      <c r="I68" s="26">
        <f t="shared" si="2"/>
        <v>0.86965770833637213</v>
      </c>
    </row>
    <row r="69" spans="1:9" x14ac:dyDescent="0.3">
      <c r="A69" s="10">
        <v>1822</v>
      </c>
      <c r="B69" s="11" t="s">
        <v>70</v>
      </c>
      <c r="C69" s="12">
        <v>60567.222775830152</v>
      </c>
      <c r="D69" s="12">
        <f>+'Skattegrunnlag 2022'!F69</f>
        <v>0</v>
      </c>
      <c r="E69" s="12">
        <f>+$E$3*'Skattegrunnlag 2022'!M69*'Skattegrunnlag 2022'!I69/1000</f>
        <v>1421.6205</v>
      </c>
      <c r="F69" s="13">
        <f t="shared" si="0"/>
        <v>61988.84327583015</v>
      </c>
      <c r="G69" s="12">
        <f>+'Skattegrunnlag 2022'!I69</f>
        <v>2257</v>
      </c>
      <c r="H69" s="12">
        <f t="shared" si="1"/>
        <v>27465.149878524655</v>
      </c>
      <c r="I69" s="26">
        <f t="shared" si="2"/>
        <v>0.75388068696433264</v>
      </c>
    </row>
    <row r="70" spans="1:9" x14ac:dyDescent="0.3">
      <c r="A70" s="10">
        <v>1824</v>
      </c>
      <c r="B70" s="11" t="s">
        <v>71</v>
      </c>
      <c r="C70" s="12">
        <v>406152.53758911433</v>
      </c>
      <c r="D70" s="12">
        <f>+'Skattegrunnlag 2022'!F70</f>
        <v>3559.6219999999998</v>
      </c>
      <c r="E70" s="12">
        <f>+$E$3*'Skattegrunnlag 2022'!M70*'Skattegrunnlag 2022'!I70/1000</f>
        <v>10976.473</v>
      </c>
      <c r="F70" s="13">
        <f t="shared" si="0"/>
        <v>420688.63258911431</v>
      </c>
      <c r="G70" s="12">
        <f>+'Skattegrunnlag 2022'!I70</f>
        <v>13233</v>
      </c>
      <c r="H70" s="12">
        <f t="shared" si="1"/>
        <v>31521.877925573513</v>
      </c>
      <c r="I70" s="26">
        <f t="shared" si="2"/>
        <v>0.86523230676117147</v>
      </c>
    </row>
    <row r="71" spans="1:9" x14ac:dyDescent="0.3">
      <c r="A71" s="10">
        <v>1825</v>
      </c>
      <c r="B71" s="11" t="s">
        <v>72</v>
      </c>
      <c r="C71" s="12">
        <v>39110.767343168882</v>
      </c>
      <c r="D71" s="12">
        <f>+'Skattegrunnlag 2022'!F71</f>
        <v>2587.42</v>
      </c>
      <c r="E71" s="12">
        <f>+$E$3*'Skattegrunnlag 2022'!M71*'Skattegrunnlag 2022'!I71/1000</f>
        <v>1111.002</v>
      </c>
      <c r="F71" s="13">
        <f t="shared" si="0"/>
        <v>42809.18934316888</v>
      </c>
      <c r="G71" s="12">
        <f>+'Skattegrunnlag 2022'!I71</f>
        <v>1461</v>
      </c>
      <c r="H71" s="12">
        <f t="shared" si="1"/>
        <v>27530.300714010187</v>
      </c>
      <c r="I71" s="26">
        <f t="shared" si="2"/>
        <v>0.75566898802328808</v>
      </c>
    </row>
    <row r="72" spans="1:9" x14ac:dyDescent="0.3">
      <c r="A72" s="10">
        <v>1826</v>
      </c>
      <c r="B72" s="11" t="s">
        <v>73</v>
      </c>
      <c r="C72" s="12">
        <v>32421.585164037024</v>
      </c>
      <c r="D72" s="12">
        <f>+'Skattegrunnlag 2022'!F72</f>
        <v>2833.402</v>
      </c>
      <c r="E72" s="12">
        <f>+$E$3*'Skattegrunnlag 2022'!M72*'Skattegrunnlag 2022'!I72/1000</f>
        <v>742.62800000000004</v>
      </c>
      <c r="F72" s="13">
        <f t="shared" si="0"/>
        <v>35997.615164037023</v>
      </c>
      <c r="G72" s="12">
        <f>+'Skattegrunnlag 2022'!I72</f>
        <v>1273</v>
      </c>
      <c r="H72" s="12">
        <f t="shared" si="1"/>
        <v>26052.013483139843</v>
      </c>
      <c r="I72" s="26">
        <f t="shared" si="2"/>
        <v>0.71509203147769351</v>
      </c>
    </row>
    <row r="73" spans="1:9" x14ac:dyDescent="0.3">
      <c r="A73" s="10">
        <v>1827</v>
      </c>
      <c r="B73" s="11" t="s">
        <v>74</v>
      </c>
      <c r="C73" s="12">
        <v>40378.720086830675</v>
      </c>
      <c r="D73" s="12">
        <f>+'Skattegrunnlag 2022'!F73</f>
        <v>0</v>
      </c>
      <c r="E73" s="12">
        <f>+$E$3*'Skattegrunnlag 2022'!M73*'Skattegrunnlag 2022'!I73/1000</f>
        <v>4019.4974999999999</v>
      </c>
      <c r="F73" s="13">
        <f t="shared" si="0"/>
        <v>44398.217586830673</v>
      </c>
      <c r="G73" s="12">
        <f>+'Skattegrunnlag 2022'!I73</f>
        <v>1369</v>
      </c>
      <c r="H73" s="12">
        <f t="shared" si="1"/>
        <v>32431.130450570254</v>
      </c>
      <c r="I73" s="26">
        <f t="shared" si="2"/>
        <v>0.8901900412428817</v>
      </c>
    </row>
    <row r="74" spans="1:9" x14ac:dyDescent="0.3">
      <c r="A74" s="10">
        <v>1828</v>
      </c>
      <c r="B74" s="11" t="s">
        <v>75</v>
      </c>
      <c r="C74" s="12">
        <v>48681.680213450782</v>
      </c>
      <c r="D74" s="12">
        <f>+'Skattegrunnlag 2022'!F74</f>
        <v>0</v>
      </c>
      <c r="E74" s="12">
        <f>+$E$3*'Skattegrunnlag 2022'!M74*'Skattegrunnlag 2022'!I74/1000</f>
        <v>1666.0045</v>
      </c>
      <c r="F74" s="13">
        <f t="shared" ref="F74:F137" si="3">+C74+D74+E74</f>
        <v>50347.684713450784</v>
      </c>
      <c r="G74" s="12">
        <f>+'Skattegrunnlag 2022'!I74</f>
        <v>1698</v>
      </c>
      <c r="H74" s="12">
        <f t="shared" ref="H74:H137" si="4">+(C74+E74)*1000/G74</f>
        <v>29651.16885362237</v>
      </c>
      <c r="I74" s="26">
        <f t="shared" si="2"/>
        <v>0.81388390900945695</v>
      </c>
    </row>
    <row r="75" spans="1:9" x14ac:dyDescent="0.3">
      <c r="A75" s="10">
        <v>1832</v>
      </c>
      <c r="B75" s="11" t="s">
        <v>76</v>
      </c>
      <c r="C75" s="12">
        <v>121646.7678243665</v>
      </c>
      <c r="D75" s="12">
        <f>+'Skattegrunnlag 2022'!F75</f>
        <v>34015.542000000001</v>
      </c>
      <c r="E75" s="12">
        <f>+$E$3*'Skattegrunnlag 2022'!M75*'Skattegrunnlag 2022'!I75/1000</f>
        <v>1843.1389999999999</v>
      </c>
      <c r="F75" s="13">
        <f t="shared" si="3"/>
        <v>157505.4488243665</v>
      </c>
      <c r="G75" s="12">
        <f>+'Skattegrunnlag 2022'!I75</f>
        <v>4420</v>
      </c>
      <c r="H75" s="12">
        <f t="shared" si="4"/>
        <v>27938.892946689251</v>
      </c>
      <c r="I75" s="26">
        <f t="shared" ref="I75:I138" si="5">+H75/H$367</f>
        <v>0.7668842842959378</v>
      </c>
    </row>
    <row r="76" spans="1:9" x14ac:dyDescent="0.3">
      <c r="A76" s="10">
        <v>1833</v>
      </c>
      <c r="B76" s="11" t="s">
        <v>77</v>
      </c>
      <c r="C76" s="12">
        <v>826498.10902736569</v>
      </c>
      <c r="D76" s="12">
        <f>+'Skattegrunnlag 2022'!F76</f>
        <v>28749.478999999999</v>
      </c>
      <c r="E76" s="12">
        <f>+$E$3*'Skattegrunnlag 2022'!M76*'Skattegrunnlag 2022'!I76/1000</f>
        <v>17199.001499999998</v>
      </c>
      <c r="F76" s="13">
        <f t="shared" si="3"/>
        <v>872446.58952736575</v>
      </c>
      <c r="G76" s="12">
        <f>+'Skattegrunnlag 2022'!I76</f>
        <v>26092</v>
      </c>
      <c r="H76" s="12">
        <f t="shared" si="4"/>
        <v>32335.471045813494</v>
      </c>
      <c r="I76" s="26">
        <f t="shared" si="5"/>
        <v>0.88756432180965139</v>
      </c>
    </row>
    <row r="77" spans="1:9" x14ac:dyDescent="0.3">
      <c r="A77" s="10">
        <v>1834</v>
      </c>
      <c r="B77" s="11" t="s">
        <v>78</v>
      </c>
      <c r="C77" s="12">
        <v>60690.030899105615</v>
      </c>
      <c r="D77" s="12">
        <f>+'Skattegrunnlag 2022'!F77</f>
        <v>0</v>
      </c>
      <c r="E77" s="12">
        <f>+$E$3*'Skattegrunnlag 2022'!M77*'Skattegrunnlag 2022'!I77/1000</f>
        <v>8068.4304999999995</v>
      </c>
      <c r="F77" s="13">
        <f t="shared" si="3"/>
        <v>68758.46139910561</v>
      </c>
      <c r="G77" s="12">
        <f>+'Skattegrunnlag 2022'!I77</f>
        <v>1869</v>
      </c>
      <c r="H77" s="12">
        <f t="shared" si="4"/>
        <v>36788.903905353458</v>
      </c>
      <c r="I77" s="26">
        <f t="shared" si="5"/>
        <v>1.0098049445023636</v>
      </c>
    </row>
    <row r="78" spans="1:9" x14ac:dyDescent="0.3">
      <c r="A78" s="10">
        <v>1835</v>
      </c>
      <c r="B78" s="11" t="s">
        <v>79</v>
      </c>
      <c r="C78" s="12">
        <v>13703.620526963943</v>
      </c>
      <c r="D78" s="12">
        <f>+'Skattegrunnlag 2022'!F78</f>
        <v>0</v>
      </c>
      <c r="E78" s="12">
        <f>+$E$3*'Skattegrunnlag 2022'!M78*'Skattegrunnlag 2022'!I78/1000</f>
        <v>568.99749999999995</v>
      </c>
      <c r="F78" s="13">
        <f t="shared" si="3"/>
        <v>14272.618026963943</v>
      </c>
      <c r="G78" s="12">
        <f>+'Skattegrunnlag 2022'!I78</f>
        <v>450</v>
      </c>
      <c r="H78" s="12">
        <f t="shared" si="4"/>
        <v>31716.92894880876</v>
      </c>
      <c r="I78" s="26">
        <f t="shared" si="5"/>
        <v>0.87058618977437352</v>
      </c>
    </row>
    <row r="79" spans="1:9" x14ac:dyDescent="0.3">
      <c r="A79" s="10">
        <v>1836</v>
      </c>
      <c r="B79" s="11" t="s">
        <v>80</v>
      </c>
      <c r="C79" s="12">
        <v>34299.951317424639</v>
      </c>
      <c r="D79" s="12">
        <f>+'Skattegrunnlag 2022'!F79</f>
        <v>998.51400000000001</v>
      </c>
      <c r="E79" s="12">
        <f>+$E$3*'Skattegrunnlag 2022'!M79*'Skattegrunnlag 2022'!I79/1000</f>
        <v>931.35</v>
      </c>
      <c r="F79" s="13">
        <f t="shared" si="3"/>
        <v>36229.81531742464</v>
      </c>
      <c r="G79" s="12">
        <f>+'Skattegrunnlag 2022'!I79</f>
        <v>1153</v>
      </c>
      <c r="H79" s="12">
        <f t="shared" si="4"/>
        <v>30556.202356829697</v>
      </c>
      <c r="I79" s="26">
        <f t="shared" si="5"/>
        <v>0.83872583713078008</v>
      </c>
    </row>
    <row r="80" spans="1:9" x14ac:dyDescent="0.3">
      <c r="A80" s="10">
        <v>1837</v>
      </c>
      <c r="B80" s="11" t="s">
        <v>81</v>
      </c>
      <c r="C80" s="12">
        <v>202239.19904955232</v>
      </c>
      <c r="D80" s="12">
        <f>+'Skattegrunnlag 2022'!F80</f>
        <v>20084.349999999999</v>
      </c>
      <c r="E80" s="12">
        <f>+$E$3*'Skattegrunnlag 2022'!M80*'Skattegrunnlag 2022'!I80/1000</f>
        <v>4040.105</v>
      </c>
      <c r="F80" s="13">
        <f t="shared" si="3"/>
        <v>226363.65404955234</v>
      </c>
      <c r="G80" s="12">
        <f>+'Skattegrunnlag 2022'!I80</f>
        <v>6214</v>
      </c>
      <c r="H80" s="12">
        <f t="shared" si="4"/>
        <v>33195.897014733237</v>
      </c>
      <c r="I80" s="26">
        <f t="shared" si="5"/>
        <v>0.91118183430822186</v>
      </c>
    </row>
    <row r="81" spans="1:9" x14ac:dyDescent="0.3">
      <c r="A81" s="10">
        <v>1838</v>
      </c>
      <c r="B81" s="11" t="s">
        <v>82</v>
      </c>
      <c r="C81" s="12">
        <v>59004.091167692764</v>
      </c>
      <c r="D81" s="12">
        <f>+'Skattegrunnlag 2022'!F81</f>
        <v>3661.8780000000002</v>
      </c>
      <c r="E81" s="12">
        <f>+$E$3*'Skattegrunnlag 2022'!M81*'Skattegrunnlag 2022'!I81/1000</f>
        <v>1593.8040000000001</v>
      </c>
      <c r="F81" s="13">
        <f t="shared" si="3"/>
        <v>64259.773167692765</v>
      </c>
      <c r="G81" s="12">
        <f>+'Skattegrunnlag 2022'!I81</f>
        <v>1894</v>
      </c>
      <c r="H81" s="12">
        <f t="shared" si="4"/>
        <v>31994.664819267564</v>
      </c>
      <c r="I81" s="26">
        <f t="shared" si="5"/>
        <v>0.87820965841525789</v>
      </c>
    </row>
    <row r="82" spans="1:9" x14ac:dyDescent="0.3">
      <c r="A82" s="10">
        <v>1839</v>
      </c>
      <c r="B82" s="11" t="s">
        <v>83</v>
      </c>
      <c r="C82" s="12">
        <v>24897.400033301084</v>
      </c>
      <c r="D82" s="12">
        <f>+'Skattegrunnlag 2022'!F82</f>
        <v>7042.9369999999999</v>
      </c>
      <c r="E82" s="12">
        <f>+$E$3*'Skattegrunnlag 2022'!M82*'Skattegrunnlag 2022'!I82/1000</f>
        <v>594.09900000000005</v>
      </c>
      <c r="F82" s="13">
        <f t="shared" si="3"/>
        <v>32534.436033301081</v>
      </c>
      <c r="G82" s="12">
        <f>+'Skattegrunnlag 2022'!I82</f>
        <v>1012</v>
      </c>
      <c r="H82" s="12">
        <f t="shared" si="4"/>
        <v>25189.228293775774</v>
      </c>
      <c r="I82" s="26">
        <f t="shared" si="5"/>
        <v>0.69140976161434853</v>
      </c>
    </row>
    <row r="83" spans="1:9" x14ac:dyDescent="0.3">
      <c r="A83" s="10">
        <v>1840</v>
      </c>
      <c r="B83" s="11" t="s">
        <v>84</v>
      </c>
      <c r="C83" s="12">
        <v>136632.00107082952</v>
      </c>
      <c r="D83" s="12">
        <f>+'Skattegrunnlag 2022'!F83</f>
        <v>653.78499999999997</v>
      </c>
      <c r="E83" s="12">
        <f>+$E$3*'Skattegrunnlag 2022'!M83*'Skattegrunnlag 2022'!I83/1000</f>
        <v>3429.54</v>
      </c>
      <c r="F83" s="13">
        <f t="shared" si="3"/>
        <v>140715.32607082953</v>
      </c>
      <c r="G83" s="12">
        <f>+'Skattegrunnlag 2022'!I83</f>
        <v>4617</v>
      </c>
      <c r="H83" s="12">
        <f t="shared" si="4"/>
        <v>30336.049614647935</v>
      </c>
      <c r="I83" s="26">
        <f t="shared" si="5"/>
        <v>0.83268294636749896</v>
      </c>
    </row>
    <row r="84" spans="1:9" x14ac:dyDescent="0.3">
      <c r="A84" s="10">
        <v>1841</v>
      </c>
      <c r="B84" s="11" t="s">
        <v>85</v>
      </c>
      <c r="C84" s="12">
        <v>293071.59893201326</v>
      </c>
      <c r="D84" s="12">
        <f>+'Skattegrunnlag 2022'!F84</f>
        <v>12684.529</v>
      </c>
      <c r="E84" s="12">
        <f>+$E$3*'Skattegrunnlag 2022'!M84*'Skattegrunnlag 2022'!I84/1000</f>
        <v>6423.07</v>
      </c>
      <c r="F84" s="13">
        <f t="shared" si="3"/>
        <v>312179.19793201325</v>
      </c>
      <c r="G84" s="12">
        <f>+'Skattegrunnlag 2022'!I84</f>
        <v>9603</v>
      </c>
      <c r="H84" s="12">
        <f t="shared" si="4"/>
        <v>31187.615217329301</v>
      </c>
      <c r="I84" s="26">
        <f t="shared" si="5"/>
        <v>0.85605725396764043</v>
      </c>
    </row>
    <row r="85" spans="1:9" x14ac:dyDescent="0.3">
      <c r="A85" s="10">
        <v>1845</v>
      </c>
      <c r="B85" s="11" t="s">
        <v>86</v>
      </c>
      <c r="C85" s="12">
        <v>55080.403944070611</v>
      </c>
      <c r="D85" s="12">
        <f>+'Skattegrunnlag 2022'!F85</f>
        <v>15241.434999999999</v>
      </c>
      <c r="E85" s="12">
        <f>+$E$3*'Skattegrunnlag 2022'!M85*'Skattegrunnlag 2022'!I85/1000</f>
        <v>947.31949999999995</v>
      </c>
      <c r="F85" s="13">
        <f t="shared" si="3"/>
        <v>71269.158444070606</v>
      </c>
      <c r="G85" s="12">
        <f>+'Skattegrunnlag 2022'!I85</f>
        <v>1869</v>
      </c>
      <c r="H85" s="12">
        <f t="shared" si="4"/>
        <v>29977.380119887966</v>
      </c>
      <c r="I85" s="26">
        <f t="shared" si="5"/>
        <v>0.82283796076579208</v>
      </c>
    </row>
    <row r="86" spans="1:9" x14ac:dyDescent="0.3">
      <c r="A86" s="10">
        <v>1848</v>
      </c>
      <c r="B86" s="11" t="s">
        <v>87</v>
      </c>
      <c r="C86" s="12">
        <v>82852.794451949958</v>
      </c>
      <c r="D86" s="12">
        <f>+'Skattegrunnlag 2022'!F86</f>
        <v>0</v>
      </c>
      <c r="E86" s="12">
        <f>+$E$3*'Skattegrunnlag 2022'!M86*'Skattegrunnlag 2022'!I86/1000</f>
        <v>2766.1010000000001</v>
      </c>
      <c r="F86" s="13">
        <f t="shared" si="3"/>
        <v>85618.895451949953</v>
      </c>
      <c r="G86" s="12">
        <f>+'Skattegrunnlag 2022'!I86</f>
        <v>2591</v>
      </c>
      <c r="H86" s="12">
        <f t="shared" si="4"/>
        <v>33044.730008471612</v>
      </c>
      <c r="I86" s="26">
        <f t="shared" si="5"/>
        <v>0.9070325073600386</v>
      </c>
    </row>
    <row r="87" spans="1:9" x14ac:dyDescent="0.3">
      <c r="A87" s="10">
        <v>1851</v>
      </c>
      <c r="B87" s="11" t="s">
        <v>88</v>
      </c>
      <c r="C87" s="12">
        <v>57752.897089334423</v>
      </c>
      <c r="D87" s="12">
        <f>+'Skattegrunnlag 2022'!F87</f>
        <v>0</v>
      </c>
      <c r="E87" s="12">
        <f>+$E$3*'Skattegrunnlag 2022'!M87*'Skattegrunnlag 2022'!I87/1000</f>
        <v>1829.212</v>
      </c>
      <c r="F87" s="13">
        <f t="shared" si="3"/>
        <v>59582.109089334423</v>
      </c>
      <c r="G87" s="12">
        <f>+'Skattegrunnlag 2022'!I87</f>
        <v>1976</v>
      </c>
      <c r="H87" s="12">
        <f t="shared" si="4"/>
        <v>30152.889215250212</v>
      </c>
      <c r="I87" s="26">
        <f t="shared" si="5"/>
        <v>0.82765544466685892</v>
      </c>
    </row>
    <row r="88" spans="1:9" x14ac:dyDescent="0.3">
      <c r="A88" s="10">
        <v>1853</v>
      </c>
      <c r="B88" s="11" t="s">
        <v>89</v>
      </c>
      <c r="C88" s="12">
        <v>49121.810174159662</v>
      </c>
      <c r="D88" s="12">
        <f>+'Skattegrunnlag 2022'!F88</f>
        <v>792.09900000000005</v>
      </c>
      <c r="E88" s="12">
        <f>+$E$3*'Skattegrunnlag 2022'!M88*'Skattegrunnlag 2022'!I88/1000</f>
        <v>695.42700000000002</v>
      </c>
      <c r="F88" s="13">
        <f t="shared" si="3"/>
        <v>50609.336174159667</v>
      </c>
      <c r="G88" s="12">
        <f>+'Skattegrunnlag 2022'!I88</f>
        <v>1334</v>
      </c>
      <c r="H88" s="12">
        <f t="shared" si="4"/>
        <v>37344.255752743382</v>
      </c>
      <c r="I88" s="26">
        <f t="shared" si="5"/>
        <v>1.0250485908712694</v>
      </c>
    </row>
    <row r="89" spans="1:9" x14ac:dyDescent="0.3">
      <c r="A89" s="10">
        <v>1856</v>
      </c>
      <c r="B89" s="11" t="s">
        <v>90</v>
      </c>
      <c r="C89" s="12">
        <v>16021.911577773093</v>
      </c>
      <c r="D89" s="12">
        <f>+'Skattegrunnlag 2022'!F89</f>
        <v>0</v>
      </c>
      <c r="E89" s="12">
        <f>+$E$3*'Skattegrunnlag 2022'!M89*'Skattegrunnlag 2022'!I89/1000</f>
        <v>886.3454999999999</v>
      </c>
      <c r="F89" s="13">
        <f t="shared" si="3"/>
        <v>16908.257077773094</v>
      </c>
      <c r="G89" s="12">
        <f>+'Skattegrunnlag 2022'!I89</f>
        <v>469</v>
      </c>
      <c r="H89" s="12">
        <f t="shared" si="4"/>
        <v>36051.720848130266</v>
      </c>
      <c r="I89" s="26">
        <f t="shared" si="5"/>
        <v>0.98957028086295507</v>
      </c>
    </row>
    <row r="90" spans="1:9" x14ac:dyDescent="0.3">
      <c r="A90" s="10">
        <v>1857</v>
      </c>
      <c r="B90" s="11" t="s">
        <v>91</v>
      </c>
      <c r="C90" s="12">
        <v>23253.228901502291</v>
      </c>
      <c r="D90" s="12">
        <f>+'Skattegrunnlag 2022'!F90</f>
        <v>0</v>
      </c>
      <c r="E90" s="12">
        <f>+$E$3*'Skattegrunnlag 2022'!M90*'Skattegrunnlag 2022'!I90/1000</f>
        <v>1701.261</v>
      </c>
      <c r="F90" s="13">
        <f t="shared" si="3"/>
        <v>24954.489901502289</v>
      </c>
      <c r="G90" s="12">
        <f>+'Skattegrunnlag 2022'!I90</f>
        <v>678</v>
      </c>
      <c r="H90" s="12">
        <f t="shared" si="4"/>
        <v>36806.032303100721</v>
      </c>
      <c r="I90" s="26">
        <f t="shared" si="5"/>
        <v>1.0102750955234727</v>
      </c>
    </row>
    <row r="91" spans="1:9" x14ac:dyDescent="0.3">
      <c r="A91" s="10">
        <v>1859</v>
      </c>
      <c r="B91" s="11" t="s">
        <v>92</v>
      </c>
      <c r="C91" s="12">
        <v>41192.081972239961</v>
      </c>
      <c r="D91" s="12">
        <f>+'Skattegrunnlag 2022'!F91</f>
        <v>0</v>
      </c>
      <c r="E91" s="12">
        <f>+$E$3*'Skattegrunnlag 2022'!M91*'Skattegrunnlag 2022'!I91/1000</f>
        <v>1375.0084999999999</v>
      </c>
      <c r="F91" s="13">
        <f t="shared" si="3"/>
        <v>42567.090472239957</v>
      </c>
      <c r="G91" s="12">
        <f>+'Skattegrunnlag 2022'!I91</f>
        <v>1216</v>
      </c>
      <c r="H91" s="12">
        <f t="shared" si="4"/>
        <v>35005.830980460487</v>
      </c>
      <c r="I91" s="26">
        <f t="shared" si="5"/>
        <v>0.96086203876650667</v>
      </c>
    </row>
    <row r="92" spans="1:9" x14ac:dyDescent="0.3">
      <c r="A92" s="10">
        <v>1860</v>
      </c>
      <c r="B92" s="11" t="s">
        <v>93</v>
      </c>
      <c r="C92" s="12">
        <v>345234.59647056571</v>
      </c>
      <c r="D92" s="12">
        <f>+'Skattegrunnlag 2022'!F92</f>
        <v>0</v>
      </c>
      <c r="E92" s="12">
        <f>+$E$3*'Skattegrunnlag 2022'!M92*'Skattegrunnlag 2022'!I92/1000</f>
        <v>13499.120999999997</v>
      </c>
      <c r="F92" s="13">
        <f t="shared" si="3"/>
        <v>358733.71747056569</v>
      </c>
      <c r="G92" s="12">
        <f>+'Skattegrunnlag 2022'!I92</f>
        <v>11566</v>
      </c>
      <c r="H92" s="12">
        <f t="shared" si="4"/>
        <v>31016.230111582714</v>
      </c>
      <c r="I92" s="26">
        <f t="shared" si="5"/>
        <v>0.85135296792415815</v>
      </c>
    </row>
    <row r="93" spans="1:9" x14ac:dyDescent="0.3">
      <c r="A93" s="10">
        <v>1865</v>
      </c>
      <c r="B93" s="11" t="s">
        <v>94</v>
      </c>
      <c r="C93" s="12">
        <v>296153.78791928897</v>
      </c>
      <c r="D93" s="12">
        <f>+'Skattegrunnlag 2022'!F93</f>
        <v>0</v>
      </c>
      <c r="E93" s="12">
        <f>+$E$3*'Skattegrunnlag 2022'!M93*'Skattegrunnlag 2022'!I93/1000</f>
        <v>15954.763999999999</v>
      </c>
      <c r="F93" s="13">
        <f t="shared" si="3"/>
        <v>312108.55191928899</v>
      </c>
      <c r="G93" s="12">
        <f>+'Skattegrunnlag 2022'!I93</f>
        <v>9724</v>
      </c>
      <c r="H93" s="12">
        <f t="shared" si="4"/>
        <v>32096.724796306971</v>
      </c>
      <c r="I93" s="26">
        <f t="shared" si="5"/>
        <v>0.88101106477722324</v>
      </c>
    </row>
    <row r="94" spans="1:9" x14ac:dyDescent="0.3">
      <c r="A94" s="10">
        <v>1866</v>
      </c>
      <c r="B94" s="11" t="s">
        <v>95</v>
      </c>
      <c r="C94" s="12">
        <v>249423.7772664782</v>
      </c>
      <c r="D94" s="12">
        <f>+'Skattegrunnlag 2022'!F94</f>
        <v>0</v>
      </c>
      <c r="E94" s="12">
        <f>+$E$3*'Skattegrunnlag 2022'!M94*'Skattegrunnlag 2022'!I94/1000</f>
        <v>24363.799500000001</v>
      </c>
      <c r="F94" s="13">
        <f t="shared" si="3"/>
        <v>273787.57676647819</v>
      </c>
      <c r="G94" s="12">
        <f>+'Skattegrunnlag 2022'!I94</f>
        <v>8107</v>
      </c>
      <c r="H94" s="12">
        <f t="shared" si="4"/>
        <v>33771.749940357491</v>
      </c>
      <c r="I94" s="26">
        <f t="shared" si="5"/>
        <v>0.92698820715090136</v>
      </c>
    </row>
    <row r="95" spans="1:9" x14ac:dyDescent="0.3">
      <c r="A95" s="14">
        <v>1867</v>
      </c>
      <c r="B95" s="15" t="s">
        <v>96</v>
      </c>
      <c r="C95" s="12">
        <v>70878.877071289578</v>
      </c>
      <c r="D95" s="12">
        <f>+'Skattegrunnlag 2022'!F95</f>
        <v>0</v>
      </c>
      <c r="E95" s="12">
        <f>+$E$3*'Skattegrunnlag 2022'!M95*'Skattegrunnlag 2022'!I95/1000</f>
        <v>4473.8254999999999</v>
      </c>
      <c r="F95" s="13">
        <f t="shared" si="3"/>
        <v>75352.702571289585</v>
      </c>
      <c r="G95" s="12">
        <f>+'Skattegrunnlag 2022'!I95</f>
        <v>2565</v>
      </c>
      <c r="H95" s="12">
        <f t="shared" si="4"/>
        <v>29377.271957617773</v>
      </c>
      <c r="I95" s="26">
        <f t="shared" si="5"/>
        <v>0.80636581495096438</v>
      </c>
    </row>
    <row r="96" spans="1:9" x14ac:dyDescent="0.3">
      <c r="A96" s="10">
        <v>1868</v>
      </c>
      <c r="B96" s="11" t="s">
        <v>97</v>
      </c>
      <c r="C96" s="12">
        <v>146025.23053664656</v>
      </c>
      <c r="D96" s="12">
        <f>+'Skattegrunnlag 2022'!F96</f>
        <v>0</v>
      </c>
      <c r="E96" s="12">
        <f>+$E$3*'Skattegrunnlag 2022'!M96*'Skattegrunnlag 2022'!I96/1000</f>
        <v>4880.0649999999996</v>
      </c>
      <c r="F96" s="13">
        <f t="shared" si="3"/>
        <v>150905.29553664656</v>
      </c>
      <c r="G96" s="12">
        <f>+'Skattegrunnlag 2022'!I96</f>
        <v>4458</v>
      </c>
      <c r="H96" s="12">
        <f t="shared" si="4"/>
        <v>33850.447630472539</v>
      </c>
      <c r="I96" s="26">
        <f t="shared" si="5"/>
        <v>0.92914835078561098</v>
      </c>
    </row>
    <row r="97" spans="1:9" x14ac:dyDescent="0.3">
      <c r="A97" s="10">
        <v>1870</v>
      </c>
      <c r="B97" s="11" t="s">
        <v>98</v>
      </c>
      <c r="C97" s="12">
        <v>318096.77150801022</v>
      </c>
      <c r="D97" s="12">
        <f>+'Skattegrunnlag 2022'!F97</f>
        <v>0</v>
      </c>
      <c r="E97" s="12">
        <f>+$E$3*'Skattegrunnlag 2022'!M97*'Skattegrunnlag 2022'!I97/1000</f>
        <v>15089.306500000001</v>
      </c>
      <c r="F97" s="13">
        <f t="shared" si="3"/>
        <v>333186.07800801023</v>
      </c>
      <c r="G97" s="12">
        <f>+'Skattegrunnlag 2022'!I97</f>
        <v>10468</v>
      </c>
      <c r="H97" s="12">
        <f t="shared" si="4"/>
        <v>31829.010126863795</v>
      </c>
      <c r="I97" s="26">
        <f t="shared" si="5"/>
        <v>0.87366266435694884</v>
      </c>
    </row>
    <row r="98" spans="1:9" x14ac:dyDescent="0.3">
      <c r="A98" s="10">
        <v>1871</v>
      </c>
      <c r="B98" s="11" t="s">
        <v>99</v>
      </c>
      <c r="C98" s="12">
        <v>153775.64668488118</v>
      </c>
      <c r="D98" s="12">
        <f>+'Skattegrunnlag 2022'!F98</f>
        <v>0</v>
      </c>
      <c r="E98" s="12">
        <f>+$E$3*'Skattegrunnlag 2022'!M98*'Skattegrunnlag 2022'!I98/1000</f>
        <v>3995.1165000000001</v>
      </c>
      <c r="F98" s="13">
        <f t="shared" si="3"/>
        <v>157770.76318488119</v>
      </c>
      <c r="G98" s="12">
        <f>+'Skattegrunnlag 2022'!I98</f>
        <v>4572</v>
      </c>
      <c r="H98" s="12">
        <f t="shared" si="4"/>
        <v>34508.040941575062</v>
      </c>
      <c r="I98" s="26">
        <f t="shared" si="5"/>
        <v>0.94719838507669452</v>
      </c>
    </row>
    <row r="99" spans="1:9" x14ac:dyDescent="0.3">
      <c r="A99" s="10">
        <v>1874</v>
      </c>
      <c r="B99" s="11" t="s">
        <v>100</v>
      </c>
      <c r="C99" s="12">
        <v>35964.582596249507</v>
      </c>
      <c r="D99" s="12">
        <f>+'Skattegrunnlag 2022'!F99</f>
        <v>0</v>
      </c>
      <c r="E99" s="12">
        <f>+$E$3*'Skattegrunnlag 2022'!M99*'Skattegrunnlag 2022'!I99/1000</f>
        <v>1620.8285000000001</v>
      </c>
      <c r="F99" s="13">
        <f t="shared" si="3"/>
        <v>37585.411096249511</v>
      </c>
      <c r="G99" s="12">
        <f>+'Skattegrunnlag 2022'!I99</f>
        <v>982</v>
      </c>
      <c r="H99" s="12">
        <f t="shared" si="4"/>
        <v>38274.349385182803</v>
      </c>
      <c r="I99" s="26">
        <f t="shared" si="5"/>
        <v>1.0505783851620643</v>
      </c>
    </row>
    <row r="100" spans="1:9" x14ac:dyDescent="0.3">
      <c r="A100" s="10">
        <v>1875</v>
      </c>
      <c r="B100" s="11" t="s">
        <v>101</v>
      </c>
      <c r="C100" s="12">
        <v>81272.809734880095</v>
      </c>
      <c r="D100" s="12">
        <f>+'Skattegrunnlag 2022'!F100</f>
        <v>7399.6559999999999</v>
      </c>
      <c r="E100" s="12">
        <f>+$E$3*'Skattegrunnlag 2022'!M100*'Skattegrunnlag 2022'!I100/1000</f>
        <v>1711.1789999999999</v>
      </c>
      <c r="F100" s="13">
        <f t="shared" si="3"/>
        <v>90383.644734880101</v>
      </c>
      <c r="G100" s="12">
        <f>+'Skattegrunnlag 2022'!I100</f>
        <v>2708</v>
      </c>
      <c r="H100" s="12">
        <f t="shared" si="4"/>
        <v>30644.013565317615</v>
      </c>
      <c r="I100" s="26">
        <f t="shared" si="5"/>
        <v>0.8411361343427316</v>
      </c>
    </row>
    <row r="101" spans="1:9" x14ac:dyDescent="0.3">
      <c r="A101" s="10">
        <v>3101</v>
      </c>
      <c r="B101" s="11" t="s">
        <v>102</v>
      </c>
      <c r="C101" s="12">
        <v>897231.17044419749</v>
      </c>
      <c r="D101" s="12">
        <f>+'Skattegrunnlag 2022'!F101</f>
        <v>1025.7059999999999</v>
      </c>
      <c r="E101" s="12">
        <f>+$E$3*'Skattegrunnlag 2022'!M101*'Skattegrunnlag 2022'!I101/1000</f>
        <v>27058.8475</v>
      </c>
      <c r="F101" s="13">
        <f t="shared" si="3"/>
        <v>925315.72394419753</v>
      </c>
      <c r="G101" s="12">
        <f>+'Skattegrunnlag 2022'!I101</f>
        <v>31444</v>
      </c>
      <c r="H101" s="12">
        <f t="shared" si="4"/>
        <v>29394.797670277239</v>
      </c>
      <c r="I101" s="26">
        <f t="shared" si="5"/>
        <v>0.8068468717213696</v>
      </c>
    </row>
    <row r="102" spans="1:9" x14ac:dyDescent="0.3">
      <c r="A102" s="10">
        <v>3103</v>
      </c>
      <c r="B102" s="11" t="s">
        <v>103</v>
      </c>
      <c r="C102" s="12">
        <v>1602600.7454993078</v>
      </c>
      <c r="D102" s="12">
        <f>+'Skattegrunnlag 2022'!F102</f>
        <v>0</v>
      </c>
      <c r="E102" s="12">
        <f>+$E$3*'Skattegrunnlag 2022'!M102*'Skattegrunnlag 2022'!I102/1000</f>
        <v>74318.702999999994</v>
      </c>
      <c r="F102" s="13">
        <f t="shared" si="3"/>
        <v>1676919.4484993077</v>
      </c>
      <c r="G102" s="12">
        <f>+'Skattegrunnlag 2022'!I102</f>
        <v>50290</v>
      </c>
      <c r="H102" s="12">
        <f t="shared" si="4"/>
        <v>33344.988039357879</v>
      </c>
      <c r="I102" s="26">
        <f t="shared" si="5"/>
        <v>0.91527417840834002</v>
      </c>
    </row>
    <row r="103" spans="1:9" x14ac:dyDescent="0.3">
      <c r="A103" s="10">
        <v>3105</v>
      </c>
      <c r="B103" s="11" t="s">
        <v>104</v>
      </c>
      <c r="C103" s="12">
        <v>1675616.5839929846</v>
      </c>
      <c r="D103" s="12">
        <f>+'Skattegrunnlag 2022'!F103</f>
        <v>8706.2690000000002</v>
      </c>
      <c r="E103" s="12">
        <f>+$E$3*'Skattegrunnlag 2022'!M103*'Skattegrunnlag 2022'!I103/1000</f>
        <v>52693.500999999997</v>
      </c>
      <c r="F103" s="13">
        <f t="shared" si="3"/>
        <v>1737016.3539929846</v>
      </c>
      <c r="G103" s="12">
        <f>+'Skattegrunnlag 2022'!I103</f>
        <v>58182</v>
      </c>
      <c r="H103" s="12">
        <f t="shared" si="4"/>
        <v>29705.236756952057</v>
      </c>
      <c r="I103" s="26">
        <f t="shared" si="5"/>
        <v>0.81536799878450594</v>
      </c>
    </row>
    <row r="104" spans="1:9" x14ac:dyDescent="0.3">
      <c r="A104" s="10">
        <v>3107</v>
      </c>
      <c r="B104" s="11" t="s">
        <v>105</v>
      </c>
      <c r="C104" s="12">
        <v>2535694.0752418949</v>
      </c>
      <c r="D104" s="12">
        <f>+'Skattegrunnlag 2022'!F104</f>
        <v>0</v>
      </c>
      <c r="E104" s="12">
        <f>+$E$3*'Skattegrunnlag 2022'!M104*'Skattegrunnlag 2022'!I104/1000</f>
        <v>91054.539499999999</v>
      </c>
      <c r="F104" s="13">
        <f t="shared" si="3"/>
        <v>2626748.6147418949</v>
      </c>
      <c r="G104" s="12">
        <f>+'Skattegrunnlag 2022'!I104</f>
        <v>83892</v>
      </c>
      <c r="H104" s="12">
        <f t="shared" si="4"/>
        <v>31311.073937227564</v>
      </c>
      <c r="I104" s="26">
        <f t="shared" si="5"/>
        <v>0.85944602646588975</v>
      </c>
    </row>
    <row r="105" spans="1:9" x14ac:dyDescent="0.3">
      <c r="A105" s="10">
        <v>3110</v>
      </c>
      <c r="B105" s="11" t="s">
        <v>109</v>
      </c>
      <c r="C105" s="12">
        <v>163104.21932835539</v>
      </c>
      <c r="D105" s="12">
        <f>+'Skattegrunnlag 2022'!F105</f>
        <v>0</v>
      </c>
      <c r="E105" s="12">
        <f>+$E$3*'Skattegrunnlag 2022'!M105*'Skattegrunnlag 2022'!I105/1000</f>
        <v>13156.698000000002</v>
      </c>
      <c r="F105" s="13">
        <f t="shared" si="3"/>
        <v>176260.9173283554</v>
      </c>
      <c r="G105" s="12">
        <f>+'Skattegrunnlag 2022'!I105</f>
        <v>4741</v>
      </c>
      <c r="H105" s="12">
        <f t="shared" si="4"/>
        <v>37178.004076852012</v>
      </c>
      <c r="I105" s="26">
        <f t="shared" si="5"/>
        <v>1.0204852104351787</v>
      </c>
    </row>
    <row r="106" spans="1:9" x14ac:dyDescent="0.3">
      <c r="A106" s="10">
        <v>3112</v>
      </c>
      <c r="B106" s="11" t="s">
        <v>115</v>
      </c>
      <c r="C106" s="12">
        <v>249438.30911520324</v>
      </c>
      <c r="D106" s="12">
        <f>+'Skattegrunnlag 2022'!F106</f>
        <v>0</v>
      </c>
      <c r="E106" s="12">
        <f>+$E$3*'Skattegrunnlag 2022'!M106*'Skattegrunnlag 2022'!I106/1000</f>
        <v>8234.2559999999976</v>
      </c>
      <c r="F106" s="13">
        <f t="shared" si="3"/>
        <v>257672.56511520324</v>
      </c>
      <c r="G106" s="12">
        <f>+'Skattegrunnlag 2022'!I106</f>
        <v>7633</v>
      </c>
      <c r="H106" s="12">
        <f t="shared" si="4"/>
        <v>33757.705373405377</v>
      </c>
      <c r="I106" s="26">
        <f t="shared" si="5"/>
        <v>0.92660270305466286</v>
      </c>
    </row>
    <row r="107" spans="1:9" x14ac:dyDescent="0.3">
      <c r="A107" s="10">
        <v>3114</v>
      </c>
      <c r="B107" s="11" t="s">
        <v>116</v>
      </c>
      <c r="C107" s="12">
        <v>177914.4525935592</v>
      </c>
      <c r="D107" s="12">
        <f>+'Skattegrunnlag 2022'!F107</f>
        <v>542.77300000000002</v>
      </c>
      <c r="E107" s="12">
        <f>+$E$3*'Skattegrunnlag 2022'!M107*'Skattegrunnlag 2022'!I107/1000</f>
        <v>5911.35</v>
      </c>
      <c r="F107" s="13">
        <f t="shared" si="3"/>
        <v>184368.57559355919</v>
      </c>
      <c r="G107" s="12">
        <f>+'Skattegrunnlag 2022'!I107</f>
        <v>5913</v>
      </c>
      <c r="H107" s="12">
        <f t="shared" si="4"/>
        <v>31088.415794615121</v>
      </c>
      <c r="I107" s="26">
        <f t="shared" si="5"/>
        <v>0.85333436589774114</v>
      </c>
    </row>
    <row r="108" spans="1:9" x14ac:dyDescent="0.3">
      <c r="A108" s="10">
        <v>3116</v>
      </c>
      <c r="B108" s="11" t="s">
        <v>113</v>
      </c>
      <c r="C108" s="12">
        <v>112893.79069836208</v>
      </c>
      <c r="D108" s="12">
        <f>+'Skattegrunnlag 2022'!F108</f>
        <v>2985.3339999999998</v>
      </c>
      <c r="E108" s="12">
        <f>+$E$3*'Skattegrunnlag 2022'!M108*'Skattegrunnlag 2022'!I108/1000</f>
        <v>2894.9324999999999</v>
      </c>
      <c r="F108" s="13">
        <f t="shared" si="3"/>
        <v>118774.05719836208</v>
      </c>
      <c r="G108" s="12">
        <f>+'Skattegrunnlag 2022'!I108</f>
        <v>3846</v>
      </c>
      <c r="H108" s="12">
        <f t="shared" si="4"/>
        <v>30106.272282465437</v>
      </c>
      <c r="I108" s="26">
        <f t="shared" si="5"/>
        <v>0.82637587381188837</v>
      </c>
    </row>
    <row r="109" spans="1:9" x14ac:dyDescent="0.3">
      <c r="A109" s="10">
        <v>3118</v>
      </c>
      <c r="B109" s="11" t="s">
        <v>112</v>
      </c>
      <c r="C109" s="12">
        <v>1371776.6562273635</v>
      </c>
      <c r="D109" s="12">
        <f>+'Skattegrunnlag 2022'!F109</f>
        <v>34699.874000000003</v>
      </c>
      <c r="E109" s="12">
        <f>+$E$3*'Skattegrunnlag 2022'!M109*'Skattegrunnlag 2022'!I109/1000</f>
        <v>43857.128499999999</v>
      </c>
      <c r="F109" s="13">
        <f t="shared" si="3"/>
        <v>1450333.6587273637</v>
      </c>
      <c r="G109" s="12">
        <f>+'Skattegrunnlag 2022'!I109</f>
        <v>45608</v>
      </c>
      <c r="H109" s="12">
        <f t="shared" si="4"/>
        <v>31039.155076463856</v>
      </c>
      <c r="I109" s="26">
        <f t="shared" si="5"/>
        <v>0.85198222676125424</v>
      </c>
    </row>
    <row r="110" spans="1:9" x14ac:dyDescent="0.3">
      <c r="A110" s="10">
        <v>3120</v>
      </c>
      <c r="B110" s="11" t="s">
        <v>114</v>
      </c>
      <c r="C110" s="12">
        <v>244685.86229470393</v>
      </c>
      <c r="D110" s="12">
        <f>+'Skattegrunnlag 2022'!F110</f>
        <v>0</v>
      </c>
      <c r="E110" s="12">
        <f>+$E$3*'Skattegrunnlag 2022'!M110*'Skattegrunnlag 2022'!I110/1000</f>
        <v>8737.7235000000001</v>
      </c>
      <c r="F110" s="13">
        <f t="shared" si="3"/>
        <v>253423.58579470392</v>
      </c>
      <c r="G110" s="12">
        <f>+'Skattegrunnlag 2022'!I110</f>
        <v>8312</v>
      </c>
      <c r="H110" s="12">
        <f t="shared" si="4"/>
        <v>30488.881832856583</v>
      </c>
      <c r="I110" s="26">
        <f t="shared" si="5"/>
        <v>0.83687798109925937</v>
      </c>
    </row>
    <row r="111" spans="1:9" x14ac:dyDescent="0.3">
      <c r="A111" s="10">
        <v>3122</v>
      </c>
      <c r="B111" s="11" t="s">
        <v>111</v>
      </c>
      <c r="C111" s="12">
        <v>105813.92106539186</v>
      </c>
      <c r="D111" s="12">
        <f>+'Skattegrunnlag 2022'!F111</f>
        <v>0</v>
      </c>
      <c r="E111" s="12">
        <f>+$E$3*'Skattegrunnlag 2022'!M111*'Skattegrunnlag 2022'!I111/1000</f>
        <v>4215.0339999999997</v>
      </c>
      <c r="F111" s="13">
        <f t="shared" si="3"/>
        <v>110028.95506539186</v>
      </c>
      <c r="G111" s="12">
        <f>+'Skattegrunnlag 2022'!I111</f>
        <v>3578</v>
      </c>
      <c r="H111" s="12">
        <f t="shared" si="4"/>
        <v>30751.52461302176</v>
      </c>
      <c r="I111" s="26">
        <f t="shared" si="5"/>
        <v>0.84408716511656445</v>
      </c>
    </row>
    <row r="112" spans="1:9" x14ac:dyDescent="0.3">
      <c r="A112" s="10">
        <v>3124</v>
      </c>
      <c r="B112" s="11" t="s">
        <v>110</v>
      </c>
      <c r="C112" s="12">
        <v>38245.144454445741</v>
      </c>
      <c r="D112" s="12">
        <f>+'Skattegrunnlag 2022'!F112</f>
        <v>0</v>
      </c>
      <c r="E112" s="12">
        <f>+$E$3*'Skattegrunnlag 2022'!M112*'Skattegrunnlag 2022'!I112/1000</f>
        <v>2159.9549999999999</v>
      </c>
      <c r="F112" s="13">
        <f t="shared" si="3"/>
        <v>40405.099454445743</v>
      </c>
      <c r="G112" s="12">
        <f>+'Skattegrunnlag 2022'!I112</f>
        <v>1315</v>
      </c>
      <c r="H112" s="12">
        <f t="shared" si="4"/>
        <v>30726.311372202086</v>
      </c>
      <c r="I112" s="26">
        <f t="shared" si="5"/>
        <v>0.84339509624405495</v>
      </c>
    </row>
    <row r="113" spans="1:9" x14ac:dyDescent="0.3">
      <c r="A113" s="10">
        <v>3201</v>
      </c>
      <c r="B113" s="11" t="s">
        <v>122</v>
      </c>
      <c r="C113" s="12">
        <v>6490087.5753921997</v>
      </c>
      <c r="D113" s="12">
        <f>+'Skattegrunnlag 2022'!F113</f>
        <v>0</v>
      </c>
      <c r="E113" s="12">
        <f>+$E$3*'Skattegrunnlag 2022'!M113*'Skattegrunnlag 2022'!I113/1000</f>
        <v>561569.65300000005</v>
      </c>
      <c r="F113" s="13">
        <f t="shared" si="3"/>
        <v>7051657.2283921996</v>
      </c>
      <c r="G113" s="12">
        <f>+'Skattegrunnlag 2022'!I113</f>
        <v>128982</v>
      </c>
      <c r="H113" s="12">
        <f t="shared" si="4"/>
        <v>54671.638123088487</v>
      </c>
      <c r="I113" s="26">
        <f t="shared" si="5"/>
        <v>1.5006614669132599</v>
      </c>
    </row>
    <row r="114" spans="1:9" x14ac:dyDescent="0.3">
      <c r="A114" s="10">
        <v>3203</v>
      </c>
      <c r="B114" s="11" t="s">
        <v>123</v>
      </c>
      <c r="C114" s="12">
        <v>4069997.6441537654</v>
      </c>
      <c r="D114" s="12">
        <f>+'Skattegrunnlag 2022'!F114</f>
        <v>0</v>
      </c>
      <c r="E114" s="12">
        <f>+$E$3*'Skattegrunnlag 2022'!M114*'Skattegrunnlag 2022'!I114/1000</f>
        <v>245274.39749999999</v>
      </c>
      <c r="F114" s="13">
        <f t="shared" si="3"/>
        <v>4315272.0416537654</v>
      </c>
      <c r="G114" s="12">
        <f>+'Skattegrunnlag 2022'!I114</f>
        <v>96088</v>
      </c>
      <c r="H114" s="12">
        <f t="shared" si="4"/>
        <v>44909.583315853859</v>
      </c>
      <c r="I114" s="26">
        <f t="shared" si="5"/>
        <v>1.2327064542222155</v>
      </c>
    </row>
    <row r="115" spans="1:9" x14ac:dyDescent="0.3">
      <c r="A115" s="10">
        <v>3205</v>
      </c>
      <c r="B115" s="11" t="s">
        <v>128</v>
      </c>
      <c r="C115" s="12">
        <v>3243724.8049787683</v>
      </c>
      <c r="D115" s="12">
        <f>+'Skattegrunnlag 2022'!F115</f>
        <v>3026.9470000000001</v>
      </c>
      <c r="E115" s="12">
        <f>+$E$3*'Skattegrunnlag 2022'!M115*'Skattegrunnlag 2022'!I115/1000</f>
        <v>96518.931500000006</v>
      </c>
      <c r="F115" s="13">
        <f t="shared" si="3"/>
        <v>3343270.6834787684</v>
      </c>
      <c r="G115" s="12">
        <f>+'Skattegrunnlag 2022'!I115</f>
        <v>89095</v>
      </c>
      <c r="H115" s="12">
        <f t="shared" si="4"/>
        <v>37490.810219190396</v>
      </c>
      <c r="I115" s="26">
        <f t="shared" si="5"/>
        <v>1.0290713099291091</v>
      </c>
    </row>
    <row r="116" spans="1:9" x14ac:dyDescent="0.3">
      <c r="A116" s="10">
        <v>3207</v>
      </c>
      <c r="B116" s="11" t="s">
        <v>118</v>
      </c>
      <c r="C116" s="12">
        <v>2405629.7395715327</v>
      </c>
      <c r="D116" s="12">
        <f>+'Skattegrunnlag 2022'!F116</f>
        <v>0</v>
      </c>
      <c r="E116" s="12">
        <f>+$E$3*'Skattegrunnlag 2022'!M116*'Skattegrunnlag 2022'!I116/1000</f>
        <v>91240.501499999998</v>
      </c>
      <c r="F116" s="13">
        <f t="shared" si="3"/>
        <v>2496870.2410715325</v>
      </c>
      <c r="G116" s="12">
        <f>+'Skattegrunnlag 2022'!I116</f>
        <v>61032</v>
      </c>
      <c r="H116" s="12">
        <f t="shared" si="4"/>
        <v>40910.837610950519</v>
      </c>
      <c r="I116" s="26">
        <f t="shared" si="5"/>
        <v>1.1229463701760207</v>
      </c>
    </row>
    <row r="117" spans="1:9" x14ac:dyDescent="0.3">
      <c r="A117" s="10">
        <v>3209</v>
      </c>
      <c r="B117" s="11" t="s">
        <v>131</v>
      </c>
      <c r="C117" s="12">
        <v>1394524.534435814</v>
      </c>
      <c r="D117" s="12">
        <f>+'Skattegrunnlag 2022'!F117</f>
        <v>0</v>
      </c>
      <c r="E117" s="12">
        <f>+$E$3*'Skattegrunnlag 2022'!M117*'Skattegrunnlag 2022'!I117/1000</f>
        <v>40693.500999999997</v>
      </c>
      <c r="F117" s="13">
        <f t="shared" si="3"/>
        <v>1435218.0354358139</v>
      </c>
      <c r="G117" s="12">
        <f>+'Skattegrunnlag 2022'!I117</f>
        <v>41565</v>
      </c>
      <c r="H117" s="12">
        <f t="shared" si="4"/>
        <v>34529.484793355317</v>
      </c>
      <c r="I117" s="26">
        <f t="shared" si="5"/>
        <v>0.9477869893909896</v>
      </c>
    </row>
    <row r="118" spans="1:9" x14ac:dyDescent="0.3">
      <c r="A118" s="10">
        <v>3212</v>
      </c>
      <c r="B118" s="11" t="s">
        <v>121</v>
      </c>
      <c r="C118" s="12">
        <v>733274.04497700208</v>
      </c>
      <c r="D118" s="12">
        <f>+'Skattegrunnlag 2022'!F118</f>
        <v>0</v>
      </c>
      <c r="E118" s="12">
        <f>+$E$3*'Skattegrunnlag 2022'!M118*'Skattegrunnlag 2022'!I118/1000</f>
        <v>26644.892500000002</v>
      </c>
      <c r="F118" s="13">
        <f t="shared" si="3"/>
        <v>759918.93747700204</v>
      </c>
      <c r="G118" s="12">
        <f>+'Skattegrunnlag 2022'!I118</f>
        <v>19939</v>
      </c>
      <c r="H118" s="12">
        <f t="shared" si="4"/>
        <v>38112.189050453984</v>
      </c>
      <c r="I118" s="26">
        <f t="shared" si="5"/>
        <v>1.0461273064283081</v>
      </c>
    </row>
    <row r="119" spans="1:9" x14ac:dyDescent="0.3">
      <c r="A119" s="10">
        <v>3214</v>
      </c>
      <c r="B119" s="11" t="s">
        <v>120</v>
      </c>
      <c r="C119" s="12">
        <v>647513.7444063843</v>
      </c>
      <c r="D119" s="12">
        <f>+'Skattegrunnlag 2022'!F119</f>
        <v>0</v>
      </c>
      <c r="E119" s="12">
        <f>+$E$3*'Skattegrunnlag 2022'!M119*'Skattegrunnlag 2022'!I119/1000</f>
        <v>34447.525000000001</v>
      </c>
      <c r="F119" s="13">
        <f t="shared" si="3"/>
        <v>681961.26940638432</v>
      </c>
      <c r="G119" s="12">
        <f>+'Skattegrunnlag 2022'!I119</f>
        <v>16084</v>
      </c>
      <c r="H119" s="12">
        <f t="shared" si="4"/>
        <v>42399.979445808523</v>
      </c>
      <c r="I119" s="26">
        <f t="shared" si="5"/>
        <v>1.1638212707105298</v>
      </c>
    </row>
    <row r="120" spans="1:9" x14ac:dyDescent="0.3">
      <c r="A120" s="10">
        <v>3216</v>
      </c>
      <c r="B120" s="11" t="s">
        <v>117</v>
      </c>
      <c r="C120" s="12">
        <v>652008.90217927156</v>
      </c>
      <c r="D120" s="12">
        <f>+'Skattegrunnlag 2022'!F120</f>
        <v>0</v>
      </c>
      <c r="E120" s="12">
        <f>+$E$3*'Skattegrunnlag 2022'!M120*'Skattegrunnlag 2022'!I120/1000</f>
        <v>19754.344499999999</v>
      </c>
      <c r="F120" s="13">
        <f t="shared" si="3"/>
        <v>671763.24667927157</v>
      </c>
      <c r="G120" s="12">
        <f>+'Skattegrunnlag 2022'!I120</f>
        <v>18699</v>
      </c>
      <c r="H120" s="12">
        <f t="shared" si="4"/>
        <v>35925.089399394172</v>
      </c>
      <c r="I120" s="26">
        <f t="shared" si="5"/>
        <v>0.9860944213105155</v>
      </c>
    </row>
    <row r="121" spans="1:9" x14ac:dyDescent="0.3">
      <c r="A121" s="10">
        <v>3218</v>
      </c>
      <c r="B121" s="11" t="s">
        <v>119</v>
      </c>
      <c r="C121" s="12">
        <v>710357.82517838059</v>
      </c>
      <c r="D121" s="12">
        <f>+'Skattegrunnlag 2022'!F121</f>
        <v>0</v>
      </c>
      <c r="E121" s="12">
        <f>+$E$3*'Skattegrunnlag 2022'!M121*'Skattegrunnlag 2022'!I121/1000</f>
        <v>21743.078000000005</v>
      </c>
      <c r="F121" s="13">
        <f t="shared" si="3"/>
        <v>732100.90317838057</v>
      </c>
      <c r="G121" s="12">
        <f>+'Skattegrunnlag 2022'!I121</f>
        <v>20780</v>
      </c>
      <c r="H121" s="12">
        <f t="shared" si="4"/>
        <v>35231.034801654503</v>
      </c>
      <c r="I121" s="26">
        <f t="shared" si="5"/>
        <v>0.96704357471951041</v>
      </c>
    </row>
    <row r="122" spans="1:9" x14ac:dyDescent="0.3">
      <c r="A122" s="10">
        <v>3220</v>
      </c>
      <c r="B122" s="11" t="s">
        <v>126</v>
      </c>
      <c r="C122" s="12">
        <v>356621.15594678879</v>
      </c>
      <c r="D122" s="12">
        <f>+'Skattegrunnlag 2022'!F122</f>
        <v>9.3940000000000001</v>
      </c>
      <c r="E122" s="12">
        <f>+$E$3*'Skattegrunnlag 2022'!M122*'Skattegrunnlag 2022'!I122/1000</f>
        <v>7375.0484999999999</v>
      </c>
      <c r="F122" s="13">
        <f t="shared" si="3"/>
        <v>364005.59844678873</v>
      </c>
      <c r="G122" s="12">
        <f>+'Skattegrunnlag 2022'!I122</f>
        <v>11249</v>
      </c>
      <c r="H122" s="12">
        <f t="shared" si="4"/>
        <v>32358.094448109947</v>
      </c>
      <c r="I122" s="26">
        <f t="shared" si="5"/>
        <v>0.88818530316748689</v>
      </c>
    </row>
    <row r="123" spans="1:9" x14ac:dyDescent="0.3">
      <c r="A123" s="10">
        <v>3222</v>
      </c>
      <c r="B123" s="11" t="s">
        <v>127</v>
      </c>
      <c r="C123" s="12">
        <v>1636614.2281069956</v>
      </c>
      <c r="D123" s="12">
        <f>+'Skattegrunnlag 2022'!F123</f>
        <v>0</v>
      </c>
      <c r="E123" s="12">
        <f>+$E$3*'Skattegrunnlag 2022'!M123*'Skattegrunnlag 2022'!I123/1000</f>
        <v>61991.142</v>
      </c>
      <c r="F123" s="13">
        <f t="shared" si="3"/>
        <v>1698605.3701069956</v>
      </c>
      <c r="G123" s="12">
        <f>+'Skattegrunnlag 2022'!I123</f>
        <v>44693</v>
      </c>
      <c r="H123" s="12">
        <f t="shared" si="4"/>
        <v>38006.071870471787</v>
      </c>
      <c r="I123" s="26">
        <f t="shared" si="5"/>
        <v>1.0432145354113092</v>
      </c>
    </row>
    <row r="124" spans="1:9" x14ac:dyDescent="0.3">
      <c r="A124" s="10">
        <v>3224</v>
      </c>
      <c r="B124" s="11" t="s">
        <v>125</v>
      </c>
      <c r="C124" s="12">
        <v>683460.05503503932</v>
      </c>
      <c r="D124" s="12">
        <f>+'Skattegrunnlag 2022'!F124</f>
        <v>12.419</v>
      </c>
      <c r="E124" s="12">
        <f>+$E$3*'Skattegrunnlag 2022'!M124*'Skattegrunnlag 2022'!I124/1000</f>
        <v>19151.346000000001</v>
      </c>
      <c r="F124" s="13">
        <f t="shared" si="3"/>
        <v>702623.82003503933</v>
      </c>
      <c r="G124" s="12">
        <f>+'Skattegrunnlag 2022'!I124</f>
        <v>19024</v>
      </c>
      <c r="H124" s="12">
        <f t="shared" si="4"/>
        <v>36932.895344566823</v>
      </c>
      <c r="I124" s="26">
        <f t="shared" si="5"/>
        <v>1.0137573119786478</v>
      </c>
    </row>
    <row r="125" spans="1:9" x14ac:dyDescent="0.3">
      <c r="A125" s="10">
        <v>3226</v>
      </c>
      <c r="B125" s="11" t="s">
        <v>124</v>
      </c>
      <c r="C125" s="12">
        <v>532596.1493055668</v>
      </c>
      <c r="D125" s="12">
        <f>+'Skattegrunnlag 2022'!F125</f>
        <v>0</v>
      </c>
      <c r="E125" s="12">
        <f>+$E$3*'Skattegrunnlag 2022'!M125*'Skattegrunnlag 2022'!I125/1000</f>
        <v>13872.369000000001</v>
      </c>
      <c r="F125" s="13">
        <f t="shared" si="3"/>
        <v>546468.51830556674</v>
      </c>
      <c r="G125" s="12">
        <f>+'Skattegrunnlag 2022'!I125</f>
        <v>17754</v>
      </c>
      <c r="H125" s="12">
        <f t="shared" si="4"/>
        <v>30780.022434694536</v>
      </c>
      <c r="I125" s="26">
        <f t="shared" si="5"/>
        <v>0.8448693912276426</v>
      </c>
    </row>
    <row r="126" spans="1:9" x14ac:dyDescent="0.3">
      <c r="A126" s="10">
        <v>3228</v>
      </c>
      <c r="B126" s="11" t="s">
        <v>132</v>
      </c>
      <c r="C126" s="12">
        <v>752813.25900906685</v>
      </c>
      <c r="D126" s="12">
        <f>+'Skattegrunnlag 2022'!F126</f>
        <v>7187.3670000000002</v>
      </c>
      <c r="E126" s="12">
        <f>+$E$3*'Skattegrunnlag 2022'!M126*'Skattegrunnlag 2022'!I126/1000</f>
        <v>16037.603999999998</v>
      </c>
      <c r="F126" s="13">
        <f t="shared" si="3"/>
        <v>776038.23000906687</v>
      </c>
      <c r="G126" s="12">
        <f>+'Skattegrunnlag 2022'!I126</f>
        <v>23898</v>
      </c>
      <c r="H126" s="12">
        <f t="shared" si="4"/>
        <v>32172.184409116533</v>
      </c>
      <c r="I126" s="26">
        <f t="shared" si="5"/>
        <v>0.8830823276319516</v>
      </c>
    </row>
    <row r="127" spans="1:9" x14ac:dyDescent="0.3">
      <c r="A127" s="10">
        <v>3230</v>
      </c>
      <c r="B127" s="11" t="s">
        <v>130</v>
      </c>
      <c r="C127" s="12">
        <v>272920.48792334821</v>
      </c>
      <c r="D127" s="12">
        <f>+'Skattegrunnlag 2022'!F127</f>
        <v>0</v>
      </c>
      <c r="E127" s="12">
        <f>+$E$3*'Skattegrunnlag 2022'!M127*'Skattegrunnlag 2022'!I127/1000</f>
        <v>9026.9509999999991</v>
      </c>
      <c r="F127" s="13">
        <f t="shared" si="3"/>
        <v>281947.43892334821</v>
      </c>
      <c r="G127" s="12">
        <f>+'Skattegrunnlag 2022'!I127</f>
        <v>6989</v>
      </c>
      <c r="H127" s="12">
        <f t="shared" si="4"/>
        <v>40341.599502553756</v>
      </c>
      <c r="I127" s="26">
        <f t="shared" si="5"/>
        <v>1.107321564991907</v>
      </c>
    </row>
    <row r="128" spans="1:9" x14ac:dyDescent="0.3">
      <c r="A128" s="10">
        <v>3232</v>
      </c>
      <c r="B128" s="11" t="s">
        <v>129</v>
      </c>
      <c r="C128" s="12">
        <v>939898.36849876645</v>
      </c>
      <c r="D128" s="12">
        <f>+'Skattegrunnlag 2022'!F128</f>
        <v>0</v>
      </c>
      <c r="E128" s="12">
        <f>+$E$3*'Skattegrunnlag 2022'!M128*'Skattegrunnlag 2022'!I128/1000</f>
        <v>28692.140000000003</v>
      </c>
      <c r="F128" s="13">
        <f t="shared" si="3"/>
        <v>968590.50849876646</v>
      </c>
      <c r="G128" s="12">
        <f>+'Skattegrunnlag 2022'!I128</f>
        <v>24947</v>
      </c>
      <c r="H128" s="12">
        <f t="shared" si="4"/>
        <v>38825.931314337053</v>
      </c>
      <c r="I128" s="26">
        <f t="shared" si="5"/>
        <v>1.0657185524470445</v>
      </c>
    </row>
    <row r="129" spans="1:9" x14ac:dyDescent="0.3">
      <c r="A129" s="10">
        <v>3234</v>
      </c>
      <c r="B129" s="11" t="s">
        <v>152</v>
      </c>
      <c r="C129" s="12">
        <v>294809.64581019082</v>
      </c>
      <c r="D129" s="12">
        <f>+'Skattegrunnlag 2022'!F129</f>
        <v>0</v>
      </c>
      <c r="E129" s="12">
        <f>+$E$3*'Skattegrunnlag 2022'!M129*'Skattegrunnlag 2022'!I129/1000</f>
        <v>7010.1414999999997</v>
      </c>
      <c r="F129" s="13">
        <f t="shared" si="3"/>
        <v>301819.78731019085</v>
      </c>
      <c r="G129" s="12">
        <f>+'Skattegrunnlag 2022'!I129</f>
        <v>9144</v>
      </c>
      <c r="H129" s="12">
        <f t="shared" si="4"/>
        <v>33007.413310388329</v>
      </c>
      <c r="I129" s="26">
        <f t="shared" si="5"/>
        <v>0.9060082151893899</v>
      </c>
    </row>
    <row r="130" spans="1:9" x14ac:dyDescent="0.3">
      <c r="A130" s="10">
        <v>3236</v>
      </c>
      <c r="B130" s="11" t="s">
        <v>151</v>
      </c>
      <c r="C130" s="12">
        <v>207208.69896757841</v>
      </c>
      <c r="D130" s="12">
        <f>+'Skattegrunnlag 2022'!F130</f>
        <v>155.19900000000001</v>
      </c>
      <c r="E130" s="12">
        <f>+$E$3*'Skattegrunnlag 2022'!M130*'Skattegrunnlag 2022'!I130/1000</f>
        <v>5227.0874999999996</v>
      </c>
      <c r="F130" s="13">
        <f t="shared" si="3"/>
        <v>212590.9854675784</v>
      </c>
      <c r="G130" s="12">
        <f>+'Skattegrunnlag 2022'!I130</f>
        <v>6908</v>
      </c>
      <c r="H130" s="12">
        <f t="shared" si="4"/>
        <v>30752.140484594442</v>
      </c>
      <c r="I130" s="26">
        <f t="shared" si="5"/>
        <v>0.84410406994637044</v>
      </c>
    </row>
    <row r="131" spans="1:9" x14ac:dyDescent="0.3">
      <c r="A131" s="10">
        <v>3238</v>
      </c>
      <c r="B131" s="11" t="s">
        <v>134</v>
      </c>
      <c r="C131" s="12">
        <v>487094.42751162121</v>
      </c>
      <c r="D131" s="12">
        <f>+'Skattegrunnlag 2022'!F131</f>
        <v>26.631</v>
      </c>
      <c r="E131" s="12">
        <f>+$E$3*'Skattegrunnlag 2022'!M131*'Skattegrunnlag 2022'!I131/1000</f>
        <v>10050.679</v>
      </c>
      <c r="F131" s="13">
        <f t="shared" si="3"/>
        <v>497171.73751162121</v>
      </c>
      <c r="G131" s="12">
        <f>+'Skattegrunnlag 2022'!I131</f>
        <v>15074</v>
      </c>
      <c r="H131" s="12">
        <f t="shared" si="4"/>
        <v>32980.304266393876</v>
      </c>
      <c r="I131" s="26">
        <f t="shared" si="5"/>
        <v>0.90526410912043065</v>
      </c>
    </row>
    <row r="132" spans="1:9" x14ac:dyDescent="0.3">
      <c r="A132" s="10">
        <v>3240</v>
      </c>
      <c r="B132" s="11" t="s">
        <v>133</v>
      </c>
      <c r="C132" s="12">
        <v>815335.84561613877</v>
      </c>
      <c r="D132" s="12">
        <f>+'Skattegrunnlag 2022'!F132</f>
        <v>761.13400000000001</v>
      </c>
      <c r="E132" s="12">
        <f>+$E$3*'Skattegrunnlag 2022'!M132*'Skattegrunnlag 2022'!I132/1000</f>
        <v>19342.455999999998</v>
      </c>
      <c r="F132" s="13">
        <f t="shared" si="3"/>
        <v>835439.43561613874</v>
      </c>
      <c r="G132" s="12">
        <f>+'Skattegrunnlag 2022'!I132</f>
        <v>26716</v>
      </c>
      <c r="H132" s="12">
        <f t="shared" si="4"/>
        <v>31242.637431357194</v>
      </c>
      <c r="I132" s="26">
        <f t="shared" si="5"/>
        <v>0.8575675382622141</v>
      </c>
    </row>
    <row r="133" spans="1:9" x14ac:dyDescent="0.3">
      <c r="A133" s="10">
        <v>3242</v>
      </c>
      <c r="B133" s="11" t="s">
        <v>135</v>
      </c>
      <c r="C133" s="12">
        <v>79676.15406996831</v>
      </c>
      <c r="D133" s="12">
        <f>+'Skattegrunnlag 2022'!F133</f>
        <v>58.244999999999997</v>
      </c>
      <c r="E133" s="12">
        <f>+$E$3*'Skattegrunnlag 2022'!M133*'Skattegrunnlag 2022'!I133/1000</f>
        <v>2518.5749999999998</v>
      </c>
      <c r="F133" s="13">
        <f t="shared" si="3"/>
        <v>82252.974069968303</v>
      </c>
      <c r="G133" s="12">
        <f>+'Skattegrunnlag 2022'!I133</f>
        <v>2905</v>
      </c>
      <c r="H133" s="12">
        <f t="shared" si="4"/>
        <v>28294.226874343654</v>
      </c>
      <c r="I133" s="26">
        <f t="shared" si="5"/>
        <v>0.77663771315638952</v>
      </c>
    </row>
    <row r="134" spans="1:9" x14ac:dyDescent="0.3">
      <c r="A134" s="10">
        <v>3301</v>
      </c>
      <c r="B134" s="11" t="s">
        <v>106</v>
      </c>
      <c r="C134" s="12">
        <v>3331615.0242034327</v>
      </c>
      <c r="D134" s="12">
        <f>+'Skattegrunnlag 2022'!F134</f>
        <v>0</v>
      </c>
      <c r="E134" s="12">
        <f>+$E$3*'Skattegrunnlag 2022'!M134*'Skattegrunnlag 2022'!I134/1000</f>
        <v>127073.4635</v>
      </c>
      <c r="F134" s="13">
        <f t="shared" si="3"/>
        <v>3458688.4877034328</v>
      </c>
      <c r="G134" s="12">
        <f>+'Skattegrunnlag 2022'!I134</f>
        <v>102273</v>
      </c>
      <c r="H134" s="12">
        <f t="shared" si="4"/>
        <v>33818.197253463106</v>
      </c>
      <c r="I134" s="26">
        <f t="shared" si="5"/>
        <v>0.92826312217836637</v>
      </c>
    </row>
    <row r="135" spans="1:9" x14ac:dyDescent="0.3">
      <c r="A135" s="10">
        <v>3303</v>
      </c>
      <c r="B135" s="11" t="s">
        <v>107</v>
      </c>
      <c r="C135" s="12">
        <v>1011336.3670669876</v>
      </c>
      <c r="D135" s="12">
        <f>+'Skattegrunnlag 2022'!F135</f>
        <v>6880.7969999999996</v>
      </c>
      <c r="E135" s="12">
        <f>+$E$3*'Skattegrunnlag 2022'!M135*'Skattegrunnlag 2022'!I135/1000</f>
        <v>35811.676500000001</v>
      </c>
      <c r="F135" s="13">
        <f t="shared" si="3"/>
        <v>1054028.8405669876</v>
      </c>
      <c r="G135" s="12">
        <f>+'Skattegrunnlag 2022'!I135</f>
        <v>27879</v>
      </c>
      <c r="H135" s="12">
        <f t="shared" si="4"/>
        <v>37560.459254886744</v>
      </c>
      <c r="I135" s="26">
        <f t="shared" si="5"/>
        <v>1.030983080413137</v>
      </c>
    </row>
    <row r="136" spans="1:9" x14ac:dyDescent="0.3">
      <c r="A136" s="10">
        <v>3305</v>
      </c>
      <c r="B136" s="11" t="s">
        <v>108</v>
      </c>
      <c r="C136" s="12">
        <v>954256.72063573787</v>
      </c>
      <c r="D136" s="12">
        <f>+'Skattegrunnlag 2022'!F136</f>
        <v>5430.183</v>
      </c>
      <c r="E136" s="12">
        <f>+$E$3*'Skattegrunnlag 2022'!M136*'Skattegrunnlag 2022'!I136/1000</f>
        <v>35268.002500000002</v>
      </c>
      <c r="F136" s="13">
        <f t="shared" si="3"/>
        <v>994954.9061357379</v>
      </c>
      <c r="G136" s="12">
        <f>+'Skattegrunnlag 2022'!I136</f>
        <v>31011</v>
      </c>
      <c r="H136" s="12">
        <f t="shared" si="4"/>
        <v>31908.829871198541</v>
      </c>
      <c r="I136" s="26">
        <f t="shared" si="5"/>
        <v>0.87585360684073432</v>
      </c>
    </row>
    <row r="137" spans="1:9" x14ac:dyDescent="0.3">
      <c r="A137" s="10">
        <v>3310</v>
      </c>
      <c r="B137" s="11" t="s">
        <v>136</v>
      </c>
      <c r="C137" s="12">
        <v>254530.57474502912</v>
      </c>
      <c r="D137" s="12">
        <f>+'Skattegrunnlag 2022'!F137</f>
        <v>155.68299999999999</v>
      </c>
      <c r="E137" s="12">
        <f>+$E$3*'Skattegrunnlag 2022'!M137*'Skattegrunnlag 2022'!I137/1000</f>
        <v>13336.136499999999</v>
      </c>
      <c r="F137" s="13">
        <f t="shared" si="3"/>
        <v>268022.39424502914</v>
      </c>
      <c r="G137" s="12">
        <f>+'Skattegrunnlag 2022'!I137</f>
        <v>6859</v>
      </c>
      <c r="H137" s="12">
        <f t="shared" si="4"/>
        <v>39053.31844948668</v>
      </c>
      <c r="I137" s="26">
        <f t="shared" si="5"/>
        <v>1.0719600173730193</v>
      </c>
    </row>
    <row r="138" spans="1:9" x14ac:dyDescent="0.3">
      <c r="A138" s="10">
        <v>3312</v>
      </c>
      <c r="B138" s="11" t="s">
        <v>147</v>
      </c>
      <c r="C138" s="12">
        <v>1057316.4197076678</v>
      </c>
      <c r="D138" s="12">
        <f>+'Skattegrunnlag 2022'!F138</f>
        <v>0.24199999999999999</v>
      </c>
      <c r="E138" s="12">
        <f>+$E$3*'Skattegrunnlag 2022'!M138*'Skattegrunnlag 2022'!I138/1000</f>
        <v>43782.9925</v>
      </c>
      <c r="F138" s="13">
        <f t="shared" ref="F138:F201" si="6">+C138+D138+E138</f>
        <v>1101099.6542076678</v>
      </c>
      <c r="G138" s="12">
        <f>+'Skattegrunnlag 2022'!I138</f>
        <v>27584</v>
      </c>
      <c r="H138" s="12">
        <f t="shared" ref="H138:H201" si="7">+(C138+E138)*1000/G138</f>
        <v>39918.047136298861</v>
      </c>
      <c r="I138" s="26">
        <f t="shared" si="5"/>
        <v>1.0956956335751891</v>
      </c>
    </row>
    <row r="139" spans="1:9" x14ac:dyDescent="0.3">
      <c r="A139" s="10">
        <v>3314</v>
      </c>
      <c r="B139" s="11" t="s">
        <v>146</v>
      </c>
      <c r="C139" s="12">
        <v>635273.46712283907</v>
      </c>
      <c r="D139" s="12">
        <f>+'Skattegrunnlag 2022'!F139</f>
        <v>648.428</v>
      </c>
      <c r="E139" s="12">
        <f>+$E$3*'Skattegrunnlag 2022'!M139*'Skattegrunnlag 2022'!I139/1000</f>
        <v>30329.479000000003</v>
      </c>
      <c r="F139" s="13">
        <f t="shared" si="6"/>
        <v>666251.37412283907</v>
      </c>
      <c r="G139" s="12">
        <f>+'Skattegrunnlag 2022'!I139</f>
        <v>20044</v>
      </c>
      <c r="H139" s="12">
        <f t="shared" si="7"/>
        <v>33207.091704392289</v>
      </c>
      <c r="I139" s="26">
        <f t="shared" ref="I139:I202" si="8">+H139/H$367</f>
        <v>0.91148911318228032</v>
      </c>
    </row>
    <row r="140" spans="1:9" x14ac:dyDescent="0.3">
      <c r="A140" s="10">
        <v>3316</v>
      </c>
      <c r="B140" s="11" t="s">
        <v>145</v>
      </c>
      <c r="C140" s="12">
        <v>413546.70973099017</v>
      </c>
      <c r="D140" s="12">
        <f>+'Skattegrunnlag 2022'!F140</f>
        <v>13916.165999999999</v>
      </c>
      <c r="E140" s="12">
        <f>+$E$3*'Skattegrunnlag 2022'!M140*'Skattegrunnlag 2022'!I140/1000</f>
        <v>13590.693999999998</v>
      </c>
      <c r="F140" s="13">
        <f t="shared" si="6"/>
        <v>441053.56973099022</v>
      </c>
      <c r="G140" s="12">
        <f>+'Skattegrunnlag 2022'!I140</f>
        <v>14273</v>
      </c>
      <c r="H140" s="12">
        <f t="shared" si="7"/>
        <v>29926.252626006459</v>
      </c>
      <c r="I140" s="26">
        <f t="shared" si="8"/>
        <v>0.82143458119638757</v>
      </c>
    </row>
    <row r="141" spans="1:9" x14ac:dyDescent="0.3">
      <c r="A141" s="10">
        <v>3318</v>
      </c>
      <c r="B141" s="11" t="s">
        <v>144</v>
      </c>
      <c r="C141" s="12">
        <v>74157.048915015897</v>
      </c>
      <c r="D141" s="12">
        <f>+'Skattegrunnlag 2022'!F141</f>
        <v>484.08800000000002</v>
      </c>
      <c r="E141" s="12">
        <f>+$E$3*'Skattegrunnlag 2022'!M141*'Skattegrunnlag 2022'!I141/1000</f>
        <v>7904.0355000000009</v>
      </c>
      <c r="F141" s="13">
        <f t="shared" si="6"/>
        <v>82545.172415015899</v>
      </c>
      <c r="G141" s="12">
        <f>+'Skattegrunnlag 2022'!I141</f>
        <v>2189</v>
      </c>
      <c r="H141" s="12">
        <f t="shared" si="7"/>
        <v>37487.932578810367</v>
      </c>
      <c r="I141" s="26">
        <f t="shared" si="8"/>
        <v>1.0289923226482778</v>
      </c>
    </row>
    <row r="142" spans="1:9" x14ac:dyDescent="0.3">
      <c r="A142" s="10">
        <v>3320</v>
      </c>
      <c r="B142" s="11" t="s">
        <v>137</v>
      </c>
      <c r="C142" s="12">
        <v>37281.755719456618</v>
      </c>
      <c r="D142" s="12">
        <f>+'Skattegrunnlag 2022'!F142</f>
        <v>90.046000000000006</v>
      </c>
      <c r="E142" s="12">
        <f>+$E$3*'Skattegrunnlag 2022'!M142*'Skattegrunnlag 2022'!I142/1000</f>
        <v>5211.6705000000002</v>
      </c>
      <c r="F142" s="13">
        <f t="shared" si="6"/>
        <v>42583.47221945662</v>
      </c>
      <c r="G142" s="12">
        <f>+'Skattegrunnlag 2022'!I142</f>
        <v>1057</v>
      </c>
      <c r="H142" s="12">
        <f t="shared" si="7"/>
        <v>40201.916953128304</v>
      </c>
      <c r="I142" s="26">
        <f t="shared" si="8"/>
        <v>1.1034874706292861</v>
      </c>
    </row>
    <row r="143" spans="1:9" x14ac:dyDescent="0.3">
      <c r="A143" s="10">
        <v>3322</v>
      </c>
      <c r="B143" s="11" t="s">
        <v>138</v>
      </c>
      <c r="C143" s="12">
        <v>106873.1711853631</v>
      </c>
      <c r="D143" s="12">
        <f>+'Skattegrunnlag 2022'!F143</f>
        <v>3987.39</v>
      </c>
      <c r="E143" s="12">
        <f>+$E$3*'Skattegrunnlag 2022'!M143*'Skattegrunnlag 2022'!I143/1000</f>
        <v>9816.1749999999993</v>
      </c>
      <c r="F143" s="13">
        <f t="shared" si="6"/>
        <v>120676.7361853631</v>
      </c>
      <c r="G143" s="12">
        <f>+'Skattegrunnlag 2022'!I143</f>
        <v>3273</v>
      </c>
      <c r="H143" s="12">
        <f t="shared" si="7"/>
        <v>35652.106992167159</v>
      </c>
      <c r="I143" s="26">
        <f t="shared" si="8"/>
        <v>0.97860142871445499</v>
      </c>
    </row>
    <row r="144" spans="1:9" x14ac:dyDescent="0.3">
      <c r="A144" s="10">
        <v>3324</v>
      </c>
      <c r="B144" s="11" t="s">
        <v>139</v>
      </c>
      <c r="C144" s="12">
        <v>154902.02881122509</v>
      </c>
      <c r="D144" s="12">
        <f>+'Skattegrunnlag 2022'!F144</f>
        <v>7824.652</v>
      </c>
      <c r="E144" s="12">
        <f>+$E$3*'Skattegrunnlag 2022'!M144*'Skattegrunnlag 2022'!I144/1000</f>
        <v>9900.5234999999993</v>
      </c>
      <c r="F144" s="13">
        <f t="shared" si="6"/>
        <v>172627.2043112251</v>
      </c>
      <c r="G144" s="12">
        <f>+'Skattegrunnlag 2022'!I144</f>
        <v>4667</v>
      </c>
      <c r="H144" s="12">
        <f t="shared" si="7"/>
        <v>35312.310330238928</v>
      </c>
      <c r="I144" s="26">
        <f t="shared" si="8"/>
        <v>0.96927447648387777</v>
      </c>
    </row>
    <row r="145" spans="1:9" x14ac:dyDescent="0.3">
      <c r="A145" s="10">
        <v>3326</v>
      </c>
      <c r="B145" s="11" t="s">
        <v>140</v>
      </c>
      <c r="C145" s="12">
        <v>99423.589636853008</v>
      </c>
      <c r="D145" s="12">
        <f>+'Skattegrunnlag 2022'!F145</f>
        <v>4507.4920000000002</v>
      </c>
      <c r="E145" s="12">
        <f>+$E$3*'Skattegrunnlag 2022'!M145*'Skattegrunnlag 2022'!I145/1000</f>
        <v>10055.114500000001</v>
      </c>
      <c r="F145" s="13">
        <f t="shared" si="6"/>
        <v>113986.196136853</v>
      </c>
      <c r="G145" s="12">
        <f>+'Skattegrunnlag 2022'!I145</f>
        <v>2611</v>
      </c>
      <c r="H145" s="12">
        <f t="shared" si="7"/>
        <v>41929.798597032939</v>
      </c>
      <c r="I145" s="26">
        <f t="shared" si="8"/>
        <v>1.1509154514144346</v>
      </c>
    </row>
    <row r="146" spans="1:9" x14ac:dyDescent="0.3">
      <c r="A146" s="10">
        <v>3328</v>
      </c>
      <c r="B146" s="11" t="s">
        <v>141</v>
      </c>
      <c r="C146" s="12">
        <v>149050.62484207985</v>
      </c>
      <c r="D146" s="12">
        <f>+'Skattegrunnlag 2022'!F146</f>
        <v>12684.804</v>
      </c>
      <c r="E146" s="12">
        <f>+$E$3*'Skattegrunnlag 2022'!M146*'Skattegrunnlag 2022'!I146/1000</f>
        <v>7805.5554999999995</v>
      </c>
      <c r="F146" s="13">
        <f t="shared" si="6"/>
        <v>169540.98434207984</v>
      </c>
      <c r="G146" s="12">
        <f>+'Skattegrunnlag 2022'!I146</f>
        <v>4650</v>
      </c>
      <c r="H146" s="12">
        <f t="shared" si="7"/>
        <v>33732.51190152255</v>
      </c>
      <c r="I146" s="26">
        <f t="shared" si="8"/>
        <v>0.92591117681235047</v>
      </c>
    </row>
    <row r="147" spans="1:9" x14ac:dyDescent="0.3">
      <c r="A147" s="10">
        <v>3330</v>
      </c>
      <c r="B147" s="11" t="s">
        <v>142</v>
      </c>
      <c r="C147" s="12">
        <v>153974.29801580831</v>
      </c>
      <c r="D147" s="12">
        <f>+'Skattegrunnlag 2022'!F147</f>
        <v>24173.93</v>
      </c>
      <c r="E147" s="12">
        <f>+$E$3*'Skattegrunnlag 2022'!M147*'Skattegrunnlag 2022'!I147/1000</f>
        <v>24470.987000000001</v>
      </c>
      <c r="F147" s="13">
        <f t="shared" si="6"/>
        <v>202619.21501580829</v>
      </c>
      <c r="G147" s="12">
        <f>+'Skattegrunnlag 2022'!I147</f>
        <v>4504</v>
      </c>
      <c r="H147" s="12">
        <f t="shared" si="7"/>
        <v>39619.29063406046</v>
      </c>
      <c r="I147" s="26">
        <f t="shared" si="8"/>
        <v>1.0874951774284467</v>
      </c>
    </row>
    <row r="148" spans="1:9" x14ac:dyDescent="0.3">
      <c r="A148" s="10">
        <v>3332</v>
      </c>
      <c r="B148" s="11" t="s">
        <v>143</v>
      </c>
      <c r="C148" s="12">
        <v>110378.27965771635</v>
      </c>
      <c r="D148" s="12">
        <f>+'Skattegrunnlag 2022'!F148</f>
        <v>219.74700000000001</v>
      </c>
      <c r="E148" s="12">
        <f>+$E$3*'Skattegrunnlag 2022'!M148*'Skattegrunnlag 2022'!I148/1000</f>
        <v>10381.540499999999</v>
      </c>
      <c r="F148" s="13">
        <f t="shared" si="6"/>
        <v>120979.56715771636</v>
      </c>
      <c r="G148" s="12">
        <f>+'Skattegrunnlag 2022'!I148</f>
        <v>3492</v>
      </c>
      <c r="H148" s="12">
        <f t="shared" si="7"/>
        <v>34581.849987891284</v>
      </c>
      <c r="I148" s="26">
        <f t="shared" si="8"/>
        <v>0.94922434214545837</v>
      </c>
    </row>
    <row r="149" spans="1:9" x14ac:dyDescent="0.3">
      <c r="A149" s="10">
        <v>3334</v>
      </c>
      <c r="B149" s="11" t="s">
        <v>148</v>
      </c>
      <c r="C149" s="12">
        <v>91248.7573359081</v>
      </c>
      <c r="D149" s="12">
        <f>+'Skattegrunnlag 2022'!F149</f>
        <v>1378.2560000000001</v>
      </c>
      <c r="E149" s="12">
        <f>+$E$3*'Skattegrunnlag 2022'!M149*'Skattegrunnlag 2022'!I149/1000</f>
        <v>5082.0320000000002</v>
      </c>
      <c r="F149" s="13">
        <f t="shared" si="6"/>
        <v>97709.0453359081</v>
      </c>
      <c r="G149" s="12">
        <f>+'Skattegrunnlag 2022'!I149</f>
        <v>2720</v>
      </c>
      <c r="H149" s="12">
        <f t="shared" si="7"/>
        <v>35415.731373495626</v>
      </c>
      <c r="I149" s="26">
        <f t="shared" si="8"/>
        <v>0.97211324224637197</v>
      </c>
    </row>
    <row r="150" spans="1:9" x14ac:dyDescent="0.3">
      <c r="A150" s="10">
        <v>3336</v>
      </c>
      <c r="B150" s="11" t="s">
        <v>149</v>
      </c>
      <c r="C150" s="12">
        <v>40708.852160154122</v>
      </c>
      <c r="D150" s="12">
        <f>+'Skattegrunnlag 2022'!F150</f>
        <v>3692.645</v>
      </c>
      <c r="E150" s="12">
        <f>+$E$3*'Skattegrunnlag 2022'!M150*'Skattegrunnlag 2022'!I150/1000</f>
        <v>2767.8359999999998</v>
      </c>
      <c r="F150" s="13">
        <f t="shared" si="6"/>
        <v>47169.333160154121</v>
      </c>
      <c r="G150" s="12">
        <f>+'Skattegrunnlag 2022'!I150</f>
        <v>1370</v>
      </c>
      <c r="H150" s="12">
        <f t="shared" si="7"/>
        <v>31734.808876024908</v>
      </c>
      <c r="I150" s="26">
        <f t="shared" si="8"/>
        <v>0.87107696924844158</v>
      </c>
    </row>
    <row r="151" spans="1:9" x14ac:dyDescent="0.3">
      <c r="A151" s="10">
        <v>3338</v>
      </c>
      <c r="B151" s="11" t="s">
        <v>150</v>
      </c>
      <c r="C151" s="12">
        <v>73930.088299628274</v>
      </c>
      <c r="D151" s="12">
        <f>+'Skattegrunnlag 2022'!F151</f>
        <v>24090.010999999999</v>
      </c>
      <c r="E151" s="12">
        <f>+$E$3*'Skattegrunnlag 2022'!M151*'Skattegrunnlag 2022'!I151/1000</f>
        <v>5303.1904999999997</v>
      </c>
      <c r="F151" s="13">
        <f t="shared" si="6"/>
        <v>103323.28979962827</v>
      </c>
      <c r="G151" s="12">
        <f>+'Skattegrunnlag 2022'!I151</f>
        <v>2455</v>
      </c>
      <c r="H151" s="12">
        <f t="shared" si="7"/>
        <v>32274.247983555306</v>
      </c>
      <c r="I151" s="26">
        <f t="shared" si="8"/>
        <v>0.88588383273759463</v>
      </c>
    </row>
    <row r="152" spans="1:9" x14ac:dyDescent="0.3">
      <c r="A152" s="10">
        <v>3401</v>
      </c>
      <c r="B152" s="11" t="s">
        <v>153</v>
      </c>
      <c r="C152" s="12">
        <v>529621.1924503895</v>
      </c>
      <c r="D152" s="12">
        <f>+'Skattegrunnlag 2022'!F152</f>
        <v>949.02499999999998</v>
      </c>
      <c r="E152" s="12">
        <f>+$E$3*'Skattegrunnlag 2022'!M152*'Skattegrunnlag 2022'!I152/1000</f>
        <v>21250.025000000001</v>
      </c>
      <c r="F152" s="13">
        <f t="shared" si="6"/>
        <v>551820.24245038955</v>
      </c>
      <c r="G152" s="12">
        <f>+'Skattegrunnlag 2022'!I152</f>
        <v>17949</v>
      </c>
      <c r="H152" s="12">
        <f t="shared" si="7"/>
        <v>30690.91411501418</v>
      </c>
      <c r="I152" s="26">
        <f t="shared" si="8"/>
        <v>0.84242349009285977</v>
      </c>
    </row>
    <row r="153" spans="1:9" x14ac:dyDescent="0.3">
      <c r="A153" s="10">
        <v>3403</v>
      </c>
      <c r="B153" s="11" t="s">
        <v>154</v>
      </c>
      <c r="C153" s="12">
        <v>1075512.1348846089</v>
      </c>
      <c r="D153" s="12">
        <f>+'Skattegrunnlag 2022'!F153</f>
        <v>149.61099999999999</v>
      </c>
      <c r="E153" s="12">
        <f>+$E$3*'Skattegrunnlag 2022'!M153*'Skattegrunnlag 2022'!I153/1000</f>
        <v>33282.034</v>
      </c>
      <c r="F153" s="13">
        <f t="shared" si="6"/>
        <v>1108943.7798846089</v>
      </c>
      <c r="G153" s="12">
        <f>+'Skattegrunnlag 2022'!I153</f>
        <v>31999</v>
      </c>
      <c r="H153" s="12">
        <f t="shared" si="7"/>
        <v>34650.900618288353</v>
      </c>
      <c r="I153" s="26">
        <f t="shared" si="8"/>
        <v>0.95111968722492457</v>
      </c>
    </row>
    <row r="154" spans="1:9" x14ac:dyDescent="0.3">
      <c r="A154" s="10">
        <v>3405</v>
      </c>
      <c r="B154" s="11" t="s">
        <v>155</v>
      </c>
      <c r="C154" s="12">
        <v>936797.03467243747</v>
      </c>
      <c r="D154" s="12">
        <f>+'Skattegrunnlag 2022'!F154</f>
        <v>4029.19</v>
      </c>
      <c r="E154" s="12">
        <f>+$E$3*'Skattegrunnlag 2022'!M154*'Skattegrunnlag 2022'!I154/1000</f>
        <v>38012.880499999999</v>
      </c>
      <c r="F154" s="13">
        <f t="shared" si="6"/>
        <v>978839.10517243738</v>
      </c>
      <c r="G154" s="12">
        <f>+'Skattegrunnlag 2022'!I154</f>
        <v>28425</v>
      </c>
      <c r="H154" s="12">
        <f t="shared" si="7"/>
        <v>34294.104315653029</v>
      </c>
      <c r="I154" s="26">
        <f t="shared" si="8"/>
        <v>0.94132611817735956</v>
      </c>
    </row>
    <row r="155" spans="1:9" x14ac:dyDescent="0.3">
      <c r="A155" s="10">
        <v>3407</v>
      </c>
      <c r="B155" s="11" t="s">
        <v>156</v>
      </c>
      <c r="C155" s="12">
        <v>909442.32362055674</v>
      </c>
      <c r="D155" s="12">
        <f>+'Skattegrunnlag 2022'!F155</f>
        <v>270.65499999999997</v>
      </c>
      <c r="E155" s="12">
        <f>+$E$3*'Skattegrunnlag 2022'!M155*'Skattegrunnlag 2022'!I155/1000</f>
        <v>32182.037</v>
      </c>
      <c r="F155" s="13">
        <f t="shared" si="6"/>
        <v>941895.01562055678</v>
      </c>
      <c r="G155" s="12">
        <f>+'Skattegrunnlag 2022'!I155</f>
        <v>30267</v>
      </c>
      <c r="H155" s="12">
        <f t="shared" si="7"/>
        <v>31110.594397216661</v>
      </c>
      <c r="I155" s="26">
        <f t="shared" si="8"/>
        <v>0.85394313811413569</v>
      </c>
    </row>
    <row r="156" spans="1:9" x14ac:dyDescent="0.3">
      <c r="A156" s="10">
        <v>3411</v>
      </c>
      <c r="B156" s="11" t="s">
        <v>157</v>
      </c>
      <c r="C156" s="12">
        <v>1042727.6897778898</v>
      </c>
      <c r="D156" s="12">
        <f>+'Skattegrunnlag 2022'!F156</f>
        <v>794.95899999999995</v>
      </c>
      <c r="E156" s="12">
        <f>+$E$3*'Skattegrunnlag 2022'!M156*'Skattegrunnlag 2022'!I156/1000</f>
        <v>32576.679000000004</v>
      </c>
      <c r="F156" s="13">
        <f t="shared" si="6"/>
        <v>1076099.3277778898</v>
      </c>
      <c r="G156" s="12">
        <f>+'Skattegrunnlag 2022'!I156</f>
        <v>35073</v>
      </c>
      <c r="H156" s="12">
        <f t="shared" si="7"/>
        <v>30659.03597576169</v>
      </c>
      <c r="I156" s="26">
        <f t="shared" si="8"/>
        <v>0.84154847890140061</v>
      </c>
    </row>
    <row r="157" spans="1:9" x14ac:dyDescent="0.3">
      <c r="A157" s="10">
        <v>3412</v>
      </c>
      <c r="B157" s="11" t="s">
        <v>158</v>
      </c>
      <c r="C157" s="12">
        <v>218077.85164998058</v>
      </c>
      <c r="D157" s="12">
        <f>+'Skattegrunnlag 2022'!F157</f>
        <v>21.032</v>
      </c>
      <c r="E157" s="12">
        <f>+$E$3*'Skattegrunnlag 2022'!M157*'Skattegrunnlag 2022'!I157/1000</f>
        <v>4280.6255000000001</v>
      </c>
      <c r="F157" s="13">
        <f t="shared" si="6"/>
        <v>222379.50914998059</v>
      </c>
      <c r="G157" s="12">
        <f>+'Skattegrunnlag 2022'!I157</f>
        <v>7715</v>
      </c>
      <c r="H157" s="12">
        <f t="shared" si="7"/>
        <v>28821.578373296252</v>
      </c>
      <c r="I157" s="26">
        <f t="shared" si="8"/>
        <v>0.79111278837208721</v>
      </c>
    </row>
    <row r="158" spans="1:9" x14ac:dyDescent="0.3">
      <c r="A158" s="10">
        <v>3413</v>
      </c>
      <c r="B158" s="11" t="s">
        <v>159</v>
      </c>
      <c r="C158" s="12">
        <v>637089.75407771475</v>
      </c>
      <c r="D158" s="12">
        <f>+'Skattegrunnlag 2022'!F158</f>
        <v>125.62</v>
      </c>
      <c r="E158" s="12">
        <f>+$E$3*'Skattegrunnlag 2022'!M158*'Skattegrunnlag 2022'!I158/1000</f>
        <v>13741.481499999998</v>
      </c>
      <c r="F158" s="13">
        <f t="shared" si="6"/>
        <v>650956.85557771474</v>
      </c>
      <c r="G158" s="12">
        <f>+'Skattegrunnlag 2022'!I158</f>
        <v>21156</v>
      </c>
      <c r="H158" s="12">
        <f t="shared" si="7"/>
        <v>30763.435222996541</v>
      </c>
      <c r="I158" s="26">
        <f t="shared" si="8"/>
        <v>0.84441409502117681</v>
      </c>
    </row>
    <row r="159" spans="1:9" x14ac:dyDescent="0.3">
      <c r="A159" s="10">
        <v>3414</v>
      </c>
      <c r="B159" s="11" t="s">
        <v>160</v>
      </c>
      <c r="C159" s="12">
        <v>139621.79457869538</v>
      </c>
      <c r="D159" s="12">
        <f>+'Skattegrunnlag 2022'!F159</f>
        <v>0</v>
      </c>
      <c r="E159" s="12">
        <f>+$E$3*'Skattegrunnlag 2022'!M159*'Skattegrunnlag 2022'!I159/1000</f>
        <v>2834.3314999999993</v>
      </c>
      <c r="F159" s="13">
        <f t="shared" si="6"/>
        <v>142456.12607869538</v>
      </c>
      <c r="G159" s="12">
        <f>+'Skattegrunnlag 2022'!I159</f>
        <v>5016</v>
      </c>
      <c r="H159" s="12">
        <f t="shared" si="7"/>
        <v>28400.344114572446</v>
      </c>
      <c r="I159" s="26">
        <f t="shared" si="8"/>
        <v>0.77955048582707476</v>
      </c>
    </row>
    <row r="160" spans="1:9" x14ac:dyDescent="0.3">
      <c r="A160" s="10">
        <v>3415</v>
      </c>
      <c r="B160" s="11" t="s">
        <v>161</v>
      </c>
      <c r="C160" s="12">
        <v>240423.5458059556</v>
      </c>
      <c r="D160" s="12">
        <f>+'Skattegrunnlag 2022'!F160</f>
        <v>949.02499999999998</v>
      </c>
      <c r="E160" s="12">
        <f>+$E$3*'Skattegrunnlag 2022'!M160*'Skattegrunnlag 2022'!I160/1000</f>
        <v>6485.6385</v>
      </c>
      <c r="F160" s="13">
        <f t="shared" si="6"/>
        <v>247858.20930595559</v>
      </c>
      <c r="G160" s="12">
        <f>+'Skattegrunnlag 2022'!I160</f>
        <v>7978</v>
      </c>
      <c r="H160" s="12">
        <f t="shared" si="7"/>
        <v>30948.757120325343</v>
      </c>
      <c r="I160" s="26">
        <f t="shared" si="8"/>
        <v>0.84950092687484213</v>
      </c>
    </row>
    <row r="161" spans="1:9" x14ac:dyDescent="0.3">
      <c r="A161" s="10">
        <v>3416</v>
      </c>
      <c r="B161" s="11" t="s">
        <v>162</v>
      </c>
      <c r="C161" s="12">
        <v>161404.17872661367</v>
      </c>
      <c r="D161" s="12">
        <f>+'Skattegrunnlag 2022'!F161</f>
        <v>0</v>
      </c>
      <c r="E161" s="12">
        <f>+$E$3*'Skattegrunnlag 2022'!M161*'Skattegrunnlag 2022'!I161/1000</f>
        <v>3778.4990000000003</v>
      </c>
      <c r="F161" s="13">
        <f t="shared" si="6"/>
        <v>165182.67772661368</v>
      </c>
      <c r="G161" s="12">
        <f>+'Skattegrunnlag 2022'!I161</f>
        <v>6032</v>
      </c>
      <c r="H161" s="12">
        <f t="shared" si="7"/>
        <v>27384.396174836485</v>
      </c>
      <c r="I161" s="26">
        <f t="shared" si="8"/>
        <v>0.75166410857751842</v>
      </c>
    </row>
    <row r="162" spans="1:9" x14ac:dyDescent="0.3">
      <c r="A162" s="10">
        <v>3417</v>
      </c>
      <c r="B162" s="11" t="s">
        <v>163</v>
      </c>
      <c r="C162" s="12">
        <v>129292.92397822032</v>
      </c>
      <c r="D162" s="12">
        <f>+'Skattegrunnlag 2022'!F162</f>
        <v>0</v>
      </c>
      <c r="E162" s="12">
        <f>+$E$3*'Skattegrunnlag 2022'!M162*'Skattegrunnlag 2022'!I162/1000</f>
        <v>3689.5825</v>
      </c>
      <c r="F162" s="13">
        <f t="shared" si="6"/>
        <v>132982.50647822031</v>
      </c>
      <c r="G162" s="12">
        <f>+'Skattegrunnlag 2022'!I162</f>
        <v>4548</v>
      </c>
      <c r="H162" s="12">
        <f t="shared" si="7"/>
        <v>29239.777150004466</v>
      </c>
      <c r="I162" s="26">
        <f t="shared" si="8"/>
        <v>0.8025917710999021</v>
      </c>
    </row>
    <row r="163" spans="1:9" x14ac:dyDescent="0.3">
      <c r="A163" s="10">
        <v>3418</v>
      </c>
      <c r="B163" s="11" t="s">
        <v>164</v>
      </c>
      <c r="C163" s="12">
        <v>201396.8225066436</v>
      </c>
      <c r="D163" s="12">
        <f>+'Skattegrunnlag 2022'!F163</f>
        <v>0</v>
      </c>
      <c r="E163" s="12">
        <f>+$E$3*'Skattegrunnlag 2022'!M163*'Skattegrunnlag 2022'!I163/1000</f>
        <v>4305.3355000000001</v>
      </c>
      <c r="F163" s="13">
        <f t="shared" si="6"/>
        <v>205702.15800664359</v>
      </c>
      <c r="G163" s="12">
        <f>+'Skattegrunnlag 2022'!I163</f>
        <v>7211</v>
      </c>
      <c r="H163" s="12">
        <f t="shared" si="7"/>
        <v>28526.162530390182</v>
      </c>
      <c r="I163" s="26">
        <f t="shared" si="8"/>
        <v>0.78300402874123909</v>
      </c>
    </row>
    <row r="164" spans="1:9" x14ac:dyDescent="0.3">
      <c r="A164" s="10">
        <v>3419</v>
      </c>
      <c r="B164" s="11" t="s">
        <v>116</v>
      </c>
      <c r="C164" s="12">
        <v>103559.39133411848</v>
      </c>
      <c r="D164" s="12">
        <f>+'Skattegrunnlag 2022'!F164</f>
        <v>1379.2239999999999</v>
      </c>
      <c r="E164" s="12">
        <f>+$E$3*'Skattegrunnlag 2022'!M164*'Skattegrunnlag 2022'!I164/1000</f>
        <v>0</v>
      </c>
      <c r="F164" s="13">
        <f t="shared" si="6"/>
        <v>104938.61533411848</v>
      </c>
      <c r="G164" s="12">
        <f>+'Skattegrunnlag 2022'!I164</f>
        <v>3597</v>
      </c>
      <c r="H164" s="12">
        <f t="shared" si="7"/>
        <v>28790.489667533635</v>
      </c>
      <c r="I164" s="26">
        <f t="shared" si="8"/>
        <v>0.79025944604696563</v>
      </c>
    </row>
    <row r="165" spans="1:9" x14ac:dyDescent="0.3">
      <c r="A165" s="10">
        <v>3420</v>
      </c>
      <c r="B165" s="11" t="s">
        <v>165</v>
      </c>
      <c r="C165" s="12">
        <v>633016.28366516798</v>
      </c>
      <c r="D165" s="12">
        <f>+'Skattegrunnlag 2022'!F165</f>
        <v>2993.7049999999999</v>
      </c>
      <c r="E165" s="12">
        <f>+$E$3*'Skattegrunnlag 2022'!M165*'Skattegrunnlag 2022'!I165/1000</f>
        <v>15321.888999999999</v>
      </c>
      <c r="F165" s="13">
        <f t="shared" si="6"/>
        <v>651331.87766516791</v>
      </c>
      <c r="G165" s="12">
        <f>+'Skattegrunnlag 2022'!I165</f>
        <v>21435</v>
      </c>
      <c r="H165" s="12">
        <f t="shared" si="7"/>
        <v>30246.707378827523</v>
      </c>
      <c r="I165" s="26">
        <f t="shared" si="8"/>
        <v>0.83023062455556207</v>
      </c>
    </row>
    <row r="166" spans="1:9" x14ac:dyDescent="0.3">
      <c r="A166" s="10">
        <v>3421</v>
      </c>
      <c r="B166" s="11" t="s">
        <v>166</v>
      </c>
      <c r="C166" s="12">
        <v>196449.33938070782</v>
      </c>
      <c r="D166" s="12">
        <f>+'Skattegrunnlag 2022'!F166</f>
        <v>1005.125</v>
      </c>
      <c r="E166" s="12">
        <f>+$E$3*'Skattegrunnlag 2022'!M166*'Skattegrunnlag 2022'!I166/1000</f>
        <v>11781.928500000002</v>
      </c>
      <c r="F166" s="13">
        <f t="shared" si="6"/>
        <v>209236.39288070783</v>
      </c>
      <c r="G166" s="12">
        <f>+'Skattegrunnlag 2022'!I166</f>
        <v>6603</v>
      </c>
      <c r="H166" s="12">
        <f t="shared" si="7"/>
        <v>31535.857622400097</v>
      </c>
      <c r="I166" s="26">
        <f t="shared" si="8"/>
        <v>0.86561603026145417</v>
      </c>
    </row>
    <row r="167" spans="1:9" x14ac:dyDescent="0.3">
      <c r="A167" s="10">
        <v>3422</v>
      </c>
      <c r="B167" s="11" t="s">
        <v>167</v>
      </c>
      <c r="C167" s="12">
        <v>126564.6933486959</v>
      </c>
      <c r="D167" s="12">
        <f>+'Skattegrunnlag 2022'!F167</f>
        <v>5456.5609999999997</v>
      </c>
      <c r="E167" s="12">
        <f>+$E$3*'Skattegrunnlag 2022'!M167*'Skattegrunnlag 2022'!I167/1000</f>
        <v>3766.9924999999998</v>
      </c>
      <c r="F167" s="13">
        <f t="shared" si="6"/>
        <v>135788.24684869588</v>
      </c>
      <c r="G167" s="12">
        <f>+'Skattegrunnlag 2022'!I167</f>
        <v>4195</v>
      </c>
      <c r="H167" s="12">
        <f t="shared" si="7"/>
        <v>31068.339892418568</v>
      </c>
      <c r="I167" s="26">
        <f t="shared" si="8"/>
        <v>0.85278330992294016</v>
      </c>
    </row>
    <row r="168" spans="1:9" x14ac:dyDescent="0.3">
      <c r="A168" s="10">
        <v>3423</v>
      </c>
      <c r="B168" s="11" t="s">
        <v>168</v>
      </c>
      <c r="C168" s="12">
        <v>60023.647917824455</v>
      </c>
      <c r="D168" s="12">
        <f>+'Skattegrunnlag 2022'!F168</f>
        <v>1021.724</v>
      </c>
      <c r="E168" s="12">
        <f>+$E$3*'Skattegrunnlag 2022'!M168*'Skattegrunnlag 2022'!I168/1000</f>
        <v>2332.482</v>
      </c>
      <c r="F168" s="13">
        <f t="shared" si="6"/>
        <v>63377.853917824454</v>
      </c>
      <c r="G168" s="12">
        <f>+'Skattegrunnlag 2022'!I168</f>
        <v>2318</v>
      </c>
      <c r="H168" s="12">
        <f t="shared" si="7"/>
        <v>26900.832578871636</v>
      </c>
      <c r="I168" s="26">
        <f t="shared" si="8"/>
        <v>0.73839095122977827</v>
      </c>
    </row>
    <row r="169" spans="1:9" x14ac:dyDescent="0.3">
      <c r="A169" s="10">
        <v>3424</v>
      </c>
      <c r="B169" s="11" t="s">
        <v>169</v>
      </c>
      <c r="C169" s="12">
        <v>44896.469489929928</v>
      </c>
      <c r="D169" s="12">
        <f>+'Skattegrunnlag 2022'!F169</f>
        <v>5473.2370000000001</v>
      </c>
      <c r="E169" s="12">
        <f>+$E$3*'Skattegrunnlag 2022'!M169*'Skattegrunnlag 2022'!I169/1000</f>
        <v>1605.5865000000003</v>
      </c>
      <c r="F169" s="13">
        <f t="shared" si="6"/>
        <v>51975.292989929927</v>
      </c>
      <c r="G169" s="12">
        <f>+'Skattegrunnlag 2022'!I169</f>
        <v>1722</v>
      </c>
      <c r="H169" s="12">
        <f t="shared" si="7"/>
        <v>27004.678275220631</v>
      </c>
      <c r="I169" s="26">
        <f t="shared" si="8"/>
        <v>0.74124137313710903</v>
      </c>
    </row>
    <row r="170" spans="1:9" x14ac:dyDescent="0.3">
      <c r="A170" s="10">
        <v>3425</v>
      </c>
      <c r="B170" s="11" t="s">
        <v>170</v>
      </c>
      <c r="C170" s="12">
        <v>32602.462313492259</v>
      </c>
      <c r="D170" s="12">
        <f>+'Skattegrunnlag 2022'!F170</f>
        <v>0</v>
      </c>
      <c r="E170" s="12">
        <f>+$E$3*'Skattegrunnlag 2022'!M170*'Skattegrunnlag 2022'!I170/1000</f>
        <v>1180.0454999999999</v>
      </c>
      <c r="F170" s="13">
        <f t="shared" si="6"/>
        <v>33782.507813492259</v>
      </c>
      <c r="G170" s="12">
        <f>+'Skattegrunnlag 2022'!I170</f>
        <v>1253</v>
      </c>
      <c r="H170" s="12">
        <f t="shared" si="7"/>
        <v>26961.299132874909</v>
      </c>
      <c r="I170" s="26">
        <f t="shared" si="8"/>
        <v>0.74005067518802969</v>
      </c>
    </row>
    <row r="171" spans="1:9" x14ac:dyDescent="0.3">
      <c r="A171" s="10">
        <v>3426</v>
      </c>
      <c r="B171" s="11" t="s">
        <v>171</v>
      </c>
      <c r="C171" s="12">
        <v>42121.742546544134</v>
      </c>
      <c r="D171" s="12">
        <f>+'Skattegrunnlag 2022'!F171</f>
        <v>220.209</v>
      </c>
      <c r="E171" s="12">
        <f>+$E$3*'Skattegrunnlag 2022'!M171*'Skattegrunnlag 2022'!I171/1000</f>
        <v>800.91099999999994</v>
      </c>
      <c r="F171" s="13">
        <f t="shared" si="6"/>
        <v>43142.862546544136</v>
      </c>
      <c r="G171" s="12">
        <f>+'Skattegrunnlag 2022'!I171</f>
        <v>1551</v>
      </c>
      <c r="H171" s="12">
        <f t="shared" si="7"/>
        <v>27674.180236327618</v>
      </c>
      <c r="I171" s="26">
        <f t="shared" si="8"/>
        <v>0.7596182835343086</v>
      </c>
    </row>
    <row r="172" spans="1:9" x14ac:dyDescent="0.3">
      <c r="A172" s="10">
        <v>3427</v>
      </c>
      <c r="B172" s="11" t="s">
        <v>172</v>
      </c>
      <c r="C172" s="12">
        <v>162306.0224441094</v>
      </c>
      <c r="D172" s="12">
        <f>+'Skattegrunnlag 2022'!F172</f>
        <v>3596.9229999999998</v>
      </c>
      <c r="E172" s="12">
        <f>+$E$3*'Skattegrunnlag 2022'!M172*'Skattegrunnlag 2022'!I172/1000</f>
        <v>4397.7920000000004</v>
      </c>
      <c r="F172" s="13">
        <f t="shared" si="6"/>
        <v>170300.7374441094</v>
      </c>
      <c r="G172" s="12">
        <f>+'Skattegrunnlag 2022'!I172</f>
        <v>5581</v>
      </c>
      <c r="H172" s="12">
        <f t="shared" si="7"/>
        <v>29869.882537916033</v>
      </c>
      <c r="I172" s="26">
        <f t="shared" si="8"/>
        <v>0.81988729960783602</v>
      </c>
    </row>
    <row r="173" spans="1:9" x14ac:dyDescent="0.3">
      <c r="A173" s="10">
        <v>3428</v>
      </c>
      <c r="B173" s="11" t="s">
        <v>173</v>
      </c>
      <c r="C173" s="12">
        <v>69292.990517754588</v>
      </c>
      <c r="D173" s="12">
        <f>+'Skattegrunnlag 2022'!F173</f>
        <v>3258.9589999999998</v>
      </c>
      <c r="E173" s="12">
        <f>+$E$3*'Skattegrunnlag 2022'!M173*'Skattegrunnlag 2022'!I173/1000</f>
        <v>1764.1405</v>
      </c>
      <c r="F173" s="13">
        <f t="shared" si="6"/>
        <v>74316.090017754585</v>
      </c>
      <c r="G173" s="12">
        <f>+'Skattegrunnlag 2022'!I173</f>
        <v>2445</v>
      </c>
      <c r="H173" s="12">
        <f t="shared" si="7"/>
        <v>29062.221275155251</v>
      </c>
      <c r="I173" s="26">
        <f t="shared" si="8"/>
        <v>0.79771810590972803</v>
      </c>
    </row>
    <row r="174" spans="1:9" x14ac:dyDescent="0.3">
      <c r="A174" s="10">
        <v>3429</v>
      </c>
      <c r="B174" s="11" t="s">
        <v>174</v>
      </c>
      <c r="C174" s="12">
        <v>40572.942626026022</v>
      </c>
      <c r="D174" s="12">
        <f>+'Skattegrunnlag 2022'!F174</f>
        <v>533.73099999999999</v>
      </c>
      <c r="E174" s="12">
        <f>+$E$3*'Skattegrunnlag 2022'!M174*'Skattegrunnlag 2022'!I174/1000</f>
        <v>1148.3789999999999</v>
      </c>
      <c r="F174" s="13">
        <f t="shared" si="6"/>
        <v>42255.052626026023</v>
      </c>
      <c r="G174" s="12">
        <f>+'Skattegrunnlag 2022'!I174</f>
        <v>1530</v>
      </c>
      <c r="H174" s="12">
        <f t="shared" si="7"/>
        <v>27268.837664069299</v>
      </c>
      <c r="I174" s="26">
        <f t="shared" si="8"/>
        <v>0.74849218598226397</v>
      </c>
    </row>
    <row r="175" spans="1:9" x14ac:dyDescent="0.3">
      <c r="A175" s="10">
        <v>3430</v>
      </c>
      <c r="B175" s="11" t="s">
        <v>175</v>
      </c>
      <c r="C175" s="12">
        <v>53759.851414227174</v>
      </c>
      <c r="D175" s="12">
        <f>+'Skattegrunnlag 2022'!F175</f>
        <v>0.52800000000000002</v>
      </c>
      <c r="E175" s="12">
        <f>+$E$3*'Skattegrunnlag 2022'!M175*'Skattegrunnlag 2022'!I175/1000</f>
        <v>2423.5410000000002</v>
      </c>
      <c r="F175" s="13">
        <f t="shared" si="6"/>
        <v>56183.92041422717</v>
      </c>
      <c r="G175" s="12">
        <f>+'Skattegrunnlag 2022'!I175</f>
        <v>1855</v>
      </c>
      <c r="H175" s="12">
        <f t="shared" si="7"/>
        <v>30287.543080445914</v>
      </c>
      <c r="I175" s="26">
        <f t="shared" si="8"/>
        <v>0.8313515085458153</v>
      </c>
    </row>
    <row r="176" spans="1:9" x14ac:dyDescent="0.3">
      <c r="A176" s="10">
        <v>3431</v>
      </c>
      <c r="B176" s="11" t="s">
        <v>176</v>
      </c>
      <c r="C176" s="12">
        <v>68479.598514932659</v>
      </c>
      <c r="D176" s="12">
        <f>+'Skattegrunnlag 2022'!F176</f>
        <v>56.177</v>
      </c>
      <c r="E176" s="12">
        <f>+$E$3*'Skattegrunnlag 2022'!M176*'Skattegrunnlag 2022'!I176/1000</f>
        <v>2139.4195</v>
      </c>
      <c r="F176" s="13">
        <f t="shared" si="6"/>
        <v>70675.195014932659</v>
      </c>
      <c r="G176" s="12">
        <f>+'Skattegrunnlag 2022'!I176</f>
        <v>2498</v>
      </c>
      <c r="H176" s="12">
        <f t="shared" si="7"/>
        <v>28270.223384680809</v>
      </c>
      <c r="I176" s="26">
        <f t="shared" si="8"/>
        <v>0.77597885029357605</v>
      </c>
    </row>
    <row r="177" spans="1:9" x14ac:dyDescent="0.3">
      <c r="A177" s="10">
        <v>3432</v>
      </c>
      <c r="B177" s="11" t="s">
        <v>177</v>
      </c>
      <c r="C177" s="12">
        <v>54470.208803103211</v>
      </c>
      <c r="D177" s="12">
        <f>+'Skattegrunnlag 2022'!F177</f>
        <v>1625.173</v>
      </c>
      <c r="E177" s="12">
        <f>+$E$3*'Skattegrunnlag 2022'!M177*'Skattegrunnlag 2022'!I177/1000</f>
        <v>3205.817</v>
      </c>
      <c r="F177" s="13">
        <f t="shared" si="6"/>
        <v>59301.198803103216</v>
      </c>
      <c r="G177" s="12">
        <f>+'Skattegrunnlag 2022'!I177</f>
        <v>1986</v>
      </c>
      <c r="H177" s="12">
        <f t="shared" si="7"/>
        <v>29041.302015661237</v>
      </c>
      <c r="I177" s="26">
        <f t="shared" si="8"/>
        <v>0.79714390093404486</v>
      </c>
    </row>
    <row r="178" spans="1:9" x14ac:dyDescent="0.3">
      <c r="A178" s="10">
        <v>3433</v>
      </c>
      <c r="B178" s="11" t="s">
        <v>178</v>
      </c>
      <c r="C178" s="12">
        <v>56491.701054751087</v>
      </c>
      <c r="D178" s="12">
        <f>+'Skattegrunnlag 2022'!F178</f>
        <v>12060.62</v>
      </c>
      <c r="E178" s="12">
        <f>+$E$3*'Skattegrunnlag 2022'!M178*'Skattegrunnlag 2022'!I178/1000</f>
        <v>2165.1905000000002</v>
      </c>
      <c r="F178" s="13">
        <f t="shared" si="6"/>
        <v>70717.51155475108</v>
      </c>
      <c r="G178" s="12">
        <f>+'Skattegrunnlag 2022'!I178</f>
        <v>2151</v>
      </c>
      <c r="H178" s="12">
        <f t="shared" si="7"/>
        <v>27269.591610762938</v>
      </c>
      <c r="I178" s="26">
        <f t="shared" si="8"/>
        <v>0.74851288078472633</v>
      </c>
    </row>
    <row r="179" spans="1:9" x14ac:dyDescent="0.3">
      <c r="A179" s="10">
        <v>3434</v>
      </c>
      <c r="B179" s="11" t="s">
        <v>179</v>
      </c>
      <c r="C179" s="12">
        <v>61081.175164316148</v>
      </c>
      <c r="D179" s="12">
        <f>+'Skattegrunnlag 2022'!F179</f>
        <v>2163.2159999999999</v>
      </c>
      <c r="E179" s="12">
        <f>+$E$3*'Skattegrunnlag 2022'!M179*'Skattegrunnlag 2022'!I179/1000</f>
        <v>1922.393</v>
      </c>
      <c r="F179" s="13">
        <f t="shared" si="6"/>
        <v>65166.784164316152</v>
      </c>
      <c r="G179" s="12">
        <f>+'Skattegrunnlag 2022'!I179</f>
        <v>2211</v>
      </c>
      <c r="H179" s="12">
        <f t="shared" si="7"/>
        <v>28495.507989288177</v>
      </c>
      <c r="I179" s="26">
        <f t="shared" si="8"/>
        <v>0.78216260364045609</v>
      </c>
    </row>
    <row r="180" spans="1:9" x14ac:dyDescent="0.3">
      <c r="A180" s="10">
        <v>3435</v>
      </c>
      <c r="B180" s="11" t="s">
        <v>180</v>
      </c>
      <c r="C180" s="12">
        <v>96382.86440252389</v>
      </c>
      <c r="D180" s="12">
        <f>+'Skattegrunnlag 2022'!F180</f>
        <v>3329.942</v>
      </c>
      <c r="E180" s="12">
        <f>+$E$3*'Skattegrunnlag 2022'!M180*'Skattegrunnlag 2022'!I180/1000</f>
        <v>2831.4059999999999</v>
      </c>
      <c r="F180" s="13">
        <f t="shared" si="6"/>
        <v>102544.21240252389</v>
      </c>
      <c r="G180" s="12">
        <f>+'Skattegrunnlag 2022'!I180</f>
        <v>3591</v>
      </c>
      <c r="H180" s="12">
        <f t="shared" si="7"/>
        <v>27628.59103384124</v>
      </c>
      <c r="I180" s="26">
        <f t="shared" si="8"/>
        <v>0.75836692246616966</v>
      </c>
    </row>
    <row r="181" spans="1:9" x14ac:dyDescent="0.3">
      <c r="A181" s="10">
        <v>3436</v>
      </c>
      <c r="B181" s="11" t="s">
        <v>181</v>
      </c>
      <c r="C181" s="12">
        <v>162534.24621363959</v>
      </c>
      <c r="D181" s="12">
        <f>+'Skattegrunnlag 2022'!F181</f>
        <v>17801.883000000002</v>
      </c>
      <c r="E181" s="12">
        <f>+$E$3*'Skattegrunnlag 2022'!M181*'Skattegrunnlag 2022'!I181/1000</f>
        <v>6326.4290000000001</v>
      </c>
      <c r="F181" s="13">
        <f t="shared" si="6"/>
        <v>186662.5582136396</v>
      </c>
      <c r="G181" s="12">
        <f>+'Skattegrunnlag 2022'!I181</f>
        <v>5628</v>
      </c>
      <c r="H181" s="12">
        <f t="shared" si="7"/>
        <v>30003.67363426432</v>
      </c>
      <c r="I181" s="26">
        <f t="shared" si="8"/>
        <v>0.82355968166549309</v>
      </c>
    </row>
    <row r="182" spans="1:9" x14ac:dyDescent="0.3">
      <c r="A182" s="10">
        <v>3437</v>
      </c>
      <c r="B182" s="11" t="s">
        <v>182</v>
      </c>
      <c r="C182" s="12">
        <v>143841.05251489926</v>
      </c>
      <c r="D182" s="12">
        <f>+'Skattegrunnlag 2022'!F182</f>
        <v>1511.499</v>
      </c>
      <c r="E182" s="12">
        <f>+$E$3*'Skattegrunnlag 2022'!M182*'Skattegrunnlag 2022'!I182/1000</f>
        <v>3980.3465000000006</v>
      </c>
      <c r="F182" s="13">
        <f t="shared" si="6"/>
        <v>149332.89801489929</v>
      </c>
      <c r="G182" s="12">
        <f>+'Skattegrunnlag 2022'!I182</f>
        <v>5531</v>
      </c>
      <c r="H182" s="12">
        <f t="shared" si="7"/>
        <v>26725.980657186636</v>
      </c>
      <c r="I182" s="26">
        <f t="shared" si="8"/>
        <v>0.73359150584462895</v>
      </c>
    </row>
    <row r="183" spans="1:9" x14ac:dyDescent="0.3">
      <c r="A183" s="10">
        <v>3438</v>
      </c>
      <c r="B183" s="11" t="s">
        <v>183</v>
      </c>
      <c r="C183" s="12">
        <v>84702.055697387841</v>
      </c>
      <c r="D183" s="12">
        <f>+'Skattegrunnlag 2022'!F183</f>
        <v>6073.0339999999997</v>
      </c>
      <c r="E183" s="12">
        <f>+$E$3*'Skattegrunnlag 2022'!M183*'Skattegrunnlag 2022'!I183/1000</f>
        <v>5757.96</v>
      </c>
      <c r="F183" s="13">
        <f t="shared" si="6"/>
        <v>96533.049697387847</v>
      </c>
      <c r="G183" s="12">
        <f>+'Skattegrunnlag 2022'!I183</f>
        <v>3064</v>
      </c>
      <c r="H183" s="12">
        <f t="shared" si="7"/>
        <v>29523.503817685327</v>
      </c>
      <c r="I183" s="26">
        <f t="shared" si="8"/>
        <v>0.81037967890624529</v>
      </c>
    </row>
    <row r="184" spans="1:9" x14ac:dyDescent="0.3">
      <c r="A184" s="10">
        <v>3439</v>
      </c>
      <c r="B184" s="11" t="s">
        <v>184</v>
      </c>
      <c r="C184" s="12">
        <v>131437.3027909743</v>
      </c>
      <c r="D184" s="12">
        <f>+'Skattegrunnlag 2022'!F184</f>
        <v>0</v>
      </c>
      <c r="E184" s="12">
        <f>+$E$3*'Skattegrunnlag 2022'!M184*'Skattegrunnlag 2022'!I184/1000</f>
        <v>10660.595499999999</v>
      </c>
      <c r="F184" s="13">
        <f t="shared" si="6"/>
        <v>142097.89829097429</v>
      </c>
      <c r="G184" s="12">
        <f>+'Skattegrunnlag 2022'!I184</f>
        <v>4385</v>
      </c>
      <c r="H184" s="12">
        <f t="shared" si="7"/>
        <v>32405.450009344193</v>
      </c>
      <c r="I184" s="26">
        <f t="shared" si="8"/>
        <v>0.88948514836013115</v>
      </c>
    </row>
    <row r="185" spans="1:9" x14ac:dyDescent="0.3">
      <c r="A185" s="10">
        <v>3440</v>
      </c>
      <c r="B185" s="11" t="s">
        <v>185</v>
      </c>
      <c r="C185" s="12">
        <v>160228.8028109069</v>
      </c>
      <c r="D185" s="12">
        <f>+'Skattegrunnlag 2022'!F185</f>
        <v>3360.5549999999998</v>
      </c>
      <c r="E185" s="12">
        <f>+$E$3*'Skattegrunnlag 2022'!M185*'Skattegrunnlag 2022'!I185/1000</f>
        <v>13689.293499999998</v>
      </c>
      <c r="F185" s="13">
        <f t="shared" si="6"/>
        <v>177278.65131090689</v>
      </c>
      <c r="G185" s="12">
        <f>+'Skattegrunnlag 2022'!I185</f>
        <v>5082</v>
      </c>
      <c r="H185" s="12">
        <f t="shared" si="7"/>
        <v>34222.372355550353</v>
      </c>
      <c r="I185" s="26">
        <f t="shared" si="8"/>
        <v>0.93935717427577226</v>
      </c>
    </row>
    <row r="186" spans="1:9" x14ac:dyDescent="0.3">
      <c r="A186" s="10">
        <v>3441</v>
      </c>
      <c r="B186" s="11" t="s">
        <v>186</v>
      </c>
      <c r="C186" s="12">
        <v>183313.01814662729</v>
      </c>
      <c r="D186" s="12">
        <f>+'Skattegrunnlag 2022'!F186</f>
        <v>991.55100000000004</v>
      </c>
      <c r="E186" s="12">
        <f>+$E$3*'Skattegrunnlag 2022'!M186*'Skattegrunnlag 2022'!I186/1000</f>
        <v>9754.5959999999995</v>
      </c>
      <c r="F186" s="13">
        <f t="shared" si="6"/>
        <v>194059.16514662729</v>
      </c>
      <c r="G186" s="12">
        <f>+'Skattegrunnlag 2022'!I186</f>
        <v>6079</v>
      </c>
      <c r="H186" s="12">
        <f t="shared" si="7"/>
        <v>31759.765446064695</v>
      </c>
      <c r="I186" s="26">
        <f t="shared" si="8"/>
        <v>0.87176199286014888</v>
      </c>
    </row>
    <row r="187" spans="1:9" x14ac:dyDescent="0.3">
      <c r="A187" s="10">
        <v>3442</v>
      </c>
      <c r="B187" s="11" t="s">
        <v>187</v>
      </c>
      <c r="C187" s="12">
        <v>434407.96069513255</v>
      </c>
      <c r="D187" s="12">
        <f>+'Skattegrunnlag 2022'!F187</f>
        <v>79.739000000000004</v>
      </c>
      <c r="E187" s="12">
        <f>+$E$3*'Skattegrunnlag 2022'!M187*'Skattegrunnlag 2022'!I187/1000</f>
        <v>13713.415999999999</v>
      </c>
      <c r="F187" s="13">
        <f t="shared" si="6"/>
        <v>448201.11569513258</v>
      </c>
      <c r="G187" s="12">
        <f>+'Skattegrunnlag 2022'!I187</f>
        <v>14827</v>
      </c>
      <c r="H187" s="12">
        <f t="shared" si="7"/>
        <v>30223.334234513561</v>
      </c>
      <c r="I187" s="26">
        <f t="shared" si="8"/>
        <v>0.82958906380785591</v>
      </c>
    </row>
    <row r="188" spans="1:9" x14ac:dyDescent="0.3">
      <c r="A188" s="10">
        <v>3443</v>
      </c>
      <c r="B188" s="11" t="s">
        <v>188</v>
      </c>
      <c r="C188" s="12">
        <v>395481.12758551992</v>
      </c>
      <c r="D188" s="12">
        <f>+'Skattegrunnlag 2022'!F188</f>
        <v>42.030999999999999</v>
      </c>
      <c r="E188" s="12">
        <f>+$E$3*'Skattegrunnlag 2022'!M188*'Skattegrunnlag 2022'!I188/1000</f>
        <v>6973.2640000000001</v>
      </c>
      <c r="F188" s="13">
        <f t="shared" si="6"/>
        <v>402496.42258551996</v>
      </c>
      <c r="G188" s="12">
        <f>+'Skattegrunnlag 2022'!I188</f>
        <v>13572</v>
      </c>
      <c r="H188" s="12">
        <f t="shared" si="7"/>
        <v>29653.285557435895</v>
      </c>
      <c r="I188" s="26">
        <f t="shared" si="8"/>
        <v>0.81394200962540464</v>
      </c>
    </row>
    <row r="189" spans="1:9" x14ac:dyDescent="0.3">
      <c r="A189" s="10">
        <v>3446</v>
      </c>
      <c r="B189" s="11" t="s">
        <v>189</v>
      </c>
      <c r="C189" s="12">
        <v>416273.35356644844</v>
      </c>
      <c r="D189" s="12">
        <f>+'Skattegrunnlag 2022'!F189</f>
        <v>42.57</v>
      </c>
      <c r="E189" s="12">
        <f>+$E$3*'Skattegrunnlag 2022'!M189*'Skattegrunnlag 2022'!I189/1000</f>
        <v>13638.742499999998</v>
      </c>
      <c r="F189" s="13">
        <f t="shared" si="6"/>
        <v>429954.66606644844</v>
      </c>
      <c r="G189" s="12">
        <f>+'Skattegrunnlag 2022'!I189</f>
        <v>13633</v>
      </c>
      <c r="H189" s="12">
        <f t="shared" si="7"/>
        <v>31534.665595719831</v>
      </c>
      <c r="I189" s="26">
        <f t="shared" si="8"/>
        <v>0.86558331076432515</v>
      </c>
    </row>
    <row r="190" spans="1:9" x14ac:dyDescent="0.3">
      <c r="A190" s="10">
        <v>3447</v>
      </c>
      <c r="B190" s="11" t="s">
        <v>190</v>
      </c>
      <c r="C190" s="12">
        <v>146724.82796215484</v>
      </c>
      <c r="D190" s="12">
        <f>+'Skattegrunnlag 2022'!F190</f>
        <v>118.44799999999999</v>
      </c>
      <c r="E190" s="12">
        <f>+$E$3*'Skattegrunnlag 2022'!M190*'Skattegrunnlag 2022'!I190/1000</f>
        <v>2964.0065</v>
      </c>
      <c r="F190" s="13">
        <f t="shared" si="6"/>
        <v>149807.28246215484</v>
      </c>
      <c r="G190" s="12">
        <f>+'Skattegrunnlag 2022'!I190</f>
        <v>5535</v>
      </c>
      <c r="H190" s="12">
        <f t="shared" si="7"/>
        <v>27044.053200027975</v>
      </c>
      <c r="I190" s="26">
        <f t="shared" si="8"/>
        <v>0.74232216080781976</v>
      </c>
    </row>
    <row r="191" spans="1:9" x14ac:dyDescent="0.3">
      <c r="A191" s="10">
        <v>3448</v>
      </c>
      <c r="B191" s="11" t="s">
        <v>191</v>
      </c>
      <c r="C191" s="12">
        <v>169859.61325796079</v>
      </c>
      <c r="D191" s="12">
        <f>+'Skattegrunnlag 2022'!F191</f>
        <v>7025.018</v>
      </c>
      <c r="E191" s="12">
        <f>+$E$3*'Skattegrunnlag 2022'!M191*'Skattegrunnlag 2022'!I191/1000</f>
        <v>4888.6854999999996</v>
      </c>
      <c r="F191" s="13">
        <f t="shared" si="6"/>
        <v>181773.3167579608</v>
      </c>
      <c r="G191" s="12">
        <f>+'Skattegrunnlag 2022'!I191</f>
        <v>6577</v>
      </c>
      <c r="H191" s="12">
        <f t="shared" si="7"/>
        <v>26569.606014590361</v>
      </c>
      <c r="I191" s="26">
        <f t="shared" si="8"/>
        <v>0.72929923642299144</v>
      </c>
    </row>
    <row r="192" spans="1:9" x14ac:dyDescent="0.3">
      <c r="A192" s="10">
        <v>3449</v>
      </c>
      <c r="B192" s="11" t="s">
        <v>192</v>
      </c>
      <c r="C192" s="12">
        <v>80072.431424745606</v>
      </c>
      <c r="D192" s="12">
        <f>+'Skattegrunnlag 2022'!F192</f>
        <v>4345.0439999999999</v>
      </c>
      <c r="E192" s="12">
        <f>+$E$3*'Skattegrunnlag 2022'!M192*'Skattegrunnlag 2022'!I192/1000</f>
        <v>4485.0330000000004</v>
      </c>
      <c r="F192" s="13">
        <f t="shared" si="6"/>
        <v>88902.508424745596</v>
      </c>
      <c r="G192" s="12">
        <f>+'Skattegrunnlag 2022'!I192</f>
        <v>2889</v>
      </c>
      <c r="H192" s="12">
        <f t="shared" si="7"/>
        <v>29268.765809880791</v>
      </c>
      <c r="I192" s="26">
        <f t="shared" si="8"/>
        <v>0.80338747004632682</v>
      </c>
    </row>
    <row r="193" spans="1:9" x14ac:dyDescent="0.3">
      <c r="A193" s="10">
        <v>3450</v>
      </c>
      <c r="B193" s="11" t="s">
        <v>193</v>
      </c>
      <c r="C193" s="12">
        <v>33400.514551791741</v>
      </c>
      <c r="D193" s="12">
        <f>+'Skattegrunnlag 2022'!F193</f>
        <v>0</v>
      </c>
      <c r="E193" s="12">
        <f>+$E$3*'Skattegrunnlag 2022'!M193*'Skattegrunnlag 2022'!I193/1000</f>
        <v>2490.3544999999999</v>
      </c>
      <c r="F193" s="13">
        <f t="shared" si="6"/>
        <v>35890.869051791742</v>
      </c>
      <c r="G193" s="12">
        <f>+'Skattegrunnlag 2022'!I193</f>
        <v>1256</v>
      </c>
      <c r="H193" s="12">
        <f t="shared" si="7"/>
        <v>28575.532684547565</v>
      </c>
      <c r="I193" s="26">
        <f t="shared" si="8"/>
        <v>0.78435917174596759</v>
      </c>
    </row>
    <row r="194" spans="1:9" x14ac:dyDescent="0.3">
      <c r="A194" s="10">
        <v>3451</v>
      </c>
      <c r="B194" s="11" t="s">
        <v>194</v>
      </c>
      <c r="C194" s="12">
        <v>186973.23528411545</v>
      </c>
      <c r="D194" s="12">
        <f>+'Skattegrunnlag 2022'!F194</f>
        <v>6685.415</v>
      </c>
      <c r="E194" s="12">
        <f>+$E$3*'Skattegrunnlag 2022'!M194*'Skattegrunnlag 2022'!I194/1000</f>
        <v>10908.426000000001</v>
      </c>
      <c r="F194" s="13">
        <f t="shared" si="6"/>
        <v>204567.07628411546</v>
      </c>
      <c r="G194" s="12">
        <f>+'Skattegrunnlag 2022'!I194</f>
        <v>6354</v>
      </c>
      <c r="H194" s="12">
        <f t="shared" si="7"/>
        <v>31142.848801403125</v>
      </c>
      <c r="I194" s="26">
        <f t="shared" si="8"/>
        <v>0.85482847726186517</v>
      </c>
    </row>
    <row r="195" spans="1:9" x14ac:dyDescent="0.3">
      <c r="A195" s="10">
        <v>3452</v>
      </c>
      <c r="B195" s="11" t="s">
        <v>195</v>
      </c>
      <c r="C195" s="12">
        <v>63411.919345220049</v>
      </c>
      <c r="D195" s="12">
        <f>+'Skattegrunnlag 2022'!F195</f>
        <v>1366.2550000000001</v>
      </c>
      <c r="E195" s="12">
        <f>+$E$3*'Skattegrunnlag 2022'!M195*'Skattegrunnlag 2022'!I195/1000</f>
        <v>6088.7105000000001</v>
      </c>
      <c r="F195" s="13">
        <f t="shared" si="6"/>
        <v>70866.884845220047</v>
      </c>
      <c r="G195" s="12">
        <f>+'Skattegrunnlag 2022'!I195</f>
        <v>2111</v>
      </c>
      <c r="H195" s="12">
        <f t="shared" si="7"/>
        <v>32923.083773197555</v>
      </c>
      <c r="I195" s="26">
        <f t="shared" si="8"/>
        <v>0.90369348507832381</v>
      </c>
    </row>
    <row r="196" spans="1:9" x14ac:dyDescent="0.3">
      <c r="A196" s="10">
        <v>3453</v>
      </c>
      <c r="B196" s="11" t="s">
        <v>196</v>
      </c>
      <c r="C196" s="12">
        <v>101793.03439110928</v>
      </c>
      <c r="D196" s="12">
        <f>+'Skattegrunnlag 2022'!F196</f>
        <v>1406.614</v>
      </c>
      <c r="E196" s="12">
        <f>+$E$3*'Skattegrunnlag 2022'!M196*'Skattegrunnlag 2022'!I196/1000</f>
        <v>9814.7720000000008</v>
      </c>
      <c r="F196" s="13">
        <f t="shared" si="6"/>
        <v>113014.42039110928</v>
      </c>
      <c r="G196" s="12">
        <f>+'Skattegrunnlag 2022'!I196</f>
        <v>3252</v>
      </c>
      <c r="H196" s="12">
        <f t="shared" si="7"/>
        <v>34319.743662702727</v>
      </c>
      <c r="I196" s="26">
        <f t="shared" si="8"/>
        <v>0.94202988308134272</v>
      </c>
    </row>
    <row r="197" spans="1:9" x14ac:dyDescent="0.3">
      <c r="A197" s="10">
        <v>3454</v>
      </c>
      <c r="B197" s="11" t="s">
        <v>197</v>
      </c>
      <c r="C197" s="12">
        <v>46705.292044974107</v>
      </c>
      <c r="D197" s="12">
        <f>+'Skattegrunnlag 2022'!F197</f>
        <v>6447.65</v>
      </c>
      <c r="E197" s="12">
        <f>+$E$3*'Skattegrunnlag 2022'!M197*'Skattegrunnlag 2022'!I197/1000</f>
        <v>3610.8170000000005</v>
      </c>
      <c r="F197" s="13">
        <f t="shared" si="6"/>
        <v>56763.759044974111</v>
      </c>
      <c r="G197" s="12">
        <f>+'Skattegrunnlag 2022'!I197</f>
        <v>1587</v>
      </c>
      <c r="H197" s="12">
        <f t="shared" si="7"/>
        <v>31705.172681143107</v>
      </c>
      <c r="I197" s="26">
        <f t="shared" si="8"/>
        <v>0.87026349635441702</v>
      </c>
    </row>
    <row r="198" spans="1:9" x14ac:dyDescent="0.3">
      <c r="A198" s="10">
        <v>3901</v>
      </c>
      <c r="B198" s="11" t="s">
        <v>198</v>
      </c>
      <c r="C198" s="12">
        <v>849991.06494773924</v>
      </c>
      <c r="D198" s="12">
        <f>+'Skattegrunnlag 2022'!F198</f>
        <v>0</v>
      </c>
      <c r="E198" s="12">
        <f>+$E$3*'Skattegrunnlag 2022'!M198*'Skattegrunnlag 2022'!I198/1000</f>
        <v>23090.085999999999</v>
      </c>
      <c r="F198" s="13">
        <f t="shared" si="6"/>
        <v>873081.15094773925</v>
      </c>
      <c r="G198" s="12">
        <f>+'Skattegrunnlag 2022'!I198</f>
        <v>27502</v>
      </c>
      <c r="H198" s="12">
        <f t="shared" si="7"/>
        <v>31746.096681977284</v>
      </c>
      <c r="I198" s="26">
        <f t="shared" si="8"/>
        <v>0.87138680403701307</v>
      </c>
    </row>
    <row r="199" spans="1:9" x14ac:dyDescent="0.3">
      <c r="A199" s="10">
        <v>3903</v>
      </c>
      <c r="B199" s="11" t="s">
        <v>199</v>
      </c>
      <c r="C199" s="12">
        <v>851672.14019930281</v>
      </c>
      <c r="D199" s="12">
        <f>+'Skattegrunnlag 2022'!F199</f>
        <v>0</v>
      </c>
      <c r="E199" s="12">
        <f>+$E$3*'Skattegrunnlag 2022'!M199*'Skattegrunnlag 2022'!I199/1000</f>
        <v>25286.645499999999</v>
      </c>
      <c r="F199" s="13">
        <f t="shared" si="6"/>
        <v>876958.7856993028</v>
      </c>
      <c r="G199" s="12">
        <f>+'Skattegrunnlag 2022'!I199</f>
        <v>25681</v>
      </c>
      <c r="H199" s="12">
        <f t="shared" si="7"/>
        <v>34148.155667587038</v>
      </c>
      <c r="I199" s="26">
        <f t="shared" si="8"/>
        <v>0.93732002800300596</v>
      </c>
    </row>
    <row r="200" spans="1:9" x14ac:dyDescent="0.3">
      <c r="A200" s="10">
        <v>3905</v>
      </c>
      <c r="B200" s="11" t="s">
        <v>200</v>
      </c>
      <c r="C200" s="12">
        <v>1943306.3753474455</v>
      </c>
      <c r="D200" s="12">
        <f>+'Skattegrunnlag 2022'!F200</f>
        <v>0</v>
      </c>
      <c r="E200" s="12">
        <f>+$E$3*'Skattegrunnlag 2022'!M200*'Skattegrunnlag 2022'!I200/1000</f>
        <v>75321.816500000001</v>
      </c>
      <c r="F200" s="13">
        <f t="shared" si="6"/>
        <v>2018628.1918474454</v>
      </c>
      <c r="G200" s="12">
        <f>+'Skattegrunnlag 2022'!I200</f>
        <v>57794</v>
      </c>
      <c r="H200" s="12">
        <f t="shared" si="7"/>
        <v>34927.988923546487</v>
      </c>
      <c r="I200" s="26">
        <f t="shared" si="8"/>
        <v>0.95872538108939243</v>
      </c>
    </row>
    <row r="201" spans="1:9" x14ac:dyDescent="0.3">
      <c r="A201" s="10">
        <v>3907</v>
      </c>
      <c r="B201" s="11" t="s">
        <v>201</v>
      </c>
      <c r="C201" s="12">
        <v>1981607.7036900402</v>
      </c>
      <c r="D201" s="12">
        <f>+'Skattegrunnlag 2022'!F201</f>
        <v>0</v>
      </c>
      <c r="E201" s="12">
        <f>+$E$3*'Skattegrunnlag 2022'!M201*'Skattegrunnlag 2022'!I201/1000</f>
        <v>90115.053499999995</v>
      </c>
      <c r="F201" s="13">
        <f t="shared" si="6"/>
        <v>2071722.7571900401</v>
      </c>
      <c r="G201" s="12">
        <f>+'Skattegrunnlag 2022'!I201</f>
        <v>64943</v>
      </c>
      <c r="H201" s="12">
        <f t="shared" si="7"/>
        <v>31900.632203471352</v>
      </c>
      <c r="I201" s="26">
        <f t="shared" si="8"/>
        <v>0.87562859210733535</v>
      </c>
    </row>
    <row r="202" spans="1:9" x14ac:dyDescent="0.3">
      <c r="A202" s="10">
        <v>3909</v>
      </c>
      <c r="B202" s="11" t="s">
        <v>202</v>
      </c>
      <c r="C202" s="12">
        <v>1444206.4191161632</v>
      </c>
      <c r="D202" s="12">
        <f>+'Skattegrunnlag 2022'!F202</f>
        <v>18.183</v>
      </c>
      <c r="E202" s="12">
        <f>+$E$3*'Skattegrunnlag 2022'!M202*'Skattegrunnlag 2022'!I202/1000</f>
        <v>68907.971999999994</v>
      </c>
      <c r="F202" s="13">
        <f t="shared" ref="F202:F265" si="9">+C202+D202+E202</f>
        <v>1513132.5741161632</v>
      </c>
      <c r="G202" s="12">
        <f>+'Skattegrunnlag 2022'!I202</f>
        <v>47777</v>
      </c>
      <c r="H202" s="12">
        <f t="shared" ref="H202:H265" si="10">+(C202+E202)*1000/G202</f>
        <v>31670.351656993182</v>
      </c>
      <c r="I202" s="26">
        <f t="shared" si="8"/>
        <v>0.86930770700962734</v>
      </c>
    </row>
    <row r="203" spans="1:9" x14ac:dyDescent="0.3">
      <c r="A203" s="10">
        <v>3911</v>
      </c>
      <c r="B203" s="11" t="s">
        <v>206</v>
      </c>
      <c r="C203" s="12">
        <v>923226.43400734244</v>
      </c>
      <c r="D203" s="12">
        <f>+'Skattegrunnlag 2022'!F203</f>
        <v>0</v>
      </c>
      <c r="E203" s="12">
        <f>+$E$3*'Skattegrunnlag 2022'!M203*'Skattegrunnlag 2022'!I203/1000</f>
        <v>51588.229500000001</v>
      </c>
      <c r="F203" s="13">
        <f t="shared" si="9"/>
        <v>974814.66350734245</v>
      </c>
      <c r="G203" s="12">
        <f>+'Skattegrunnlag 2022'!I203</f>
        <v>27165</v>
      </c>
      <c r="H203" s="12">
        <f t="shared" si="10"/>
        <v>35884.949880631051</v>
      </c>
      <c r="I203" s="26">
        <f t="shared" ref="I203:I266" si="11">+H203/H$367</f>
        <v>0.98499264658460295</v>
      </c>
    </row>
    <row r="204" spans="1:9" x14ac:dyDescent="0.3">
      <c r="A204" s="10">
        <v>4001</v>
      </c>
      <c r="B204" s="11" t="s">
        <v>203</v>
      </c>
      <c r="C204" s="12">
        <v>1205022.8508197411</v>
      </c>
      <c r="D204" s="12">
        <f>+'Skattegrunnlag 2022'!F204</f>
        <v>0</v>
      </c>
      <c r="E204" s="12">
        <f>+$E$3*'Skattegrunnlag 2022'!M204*'Skattegrunnlag 2022'!I204/1000</f>
        <v>32238.470499999999</v>
      </c>
      <c r="F204" s="13">
        <f t="shared" si="9"/>
        <v>1237261.3213197412</v>
      </c>
      <c r="G204" s="12">
        <f>+'Skattegrunnlag 2022'!I204</f>
        <v>36624</v>
      </c>
      <c r="H204" s="12">
        <f t="shared" si="10"/>
        <v>33782.801477712463</v>
      </c>
      <c r="I204" s="26">
        <f t="shared" si="11"/>
        <v>0.92729155669059182</v>
      </c>
    </row>
    <row r="205" spans="1:9" x14ac:dyDescent="0.3">
      <c r="A205" s="10">
        <v>4003</v>
      </c>
      <c r="B205" s="11" t="s">
        <v>204</v>
      </c>
      <c r="C205" s="12">
        <v>1700933.8366925123</v>
      </c>
      <c r="D205" s="12">
        <f>+'Skattegrunnlag 2022'!F205</f>
        <v>2230.8330000000001</v>
      </c>
      <c r="E205" s="12">
        <f>+$E$3*'Skattegrunnlag 2022'!M205*'Skattegrunnlag 2022'!I205/1000</f>
        <v>44843.264000000003</v>
      </c>
      <c r="F205" s="13">
        <f t="shared" si="9"/>
        <v>1748007.9336925123</v>
      </c>
      <c r="G205" s="12">
        <f>+'Skattegrunnlag 2022'!I205</f>
        <v>55513</v>
      </c>
      <c r="H205" s="12">
        <f t="shared" si="10"/>
        <v>31448.077039477459</v>
      </c>
      <c r="I205" s="26">
        <f t="shared" si="11"/>
        <v>0.86320657367925679</v>
      </c>
    </row>
    <row r="206" spans="1:9" x14ac:dyDescent="0.3">
      <c r="A206" s="10">
        <v>4005</v>
      </c>
      <c r="B206" s="11" t="s">
        <v>205</v>
      </c>
      <c r="C206" s="12">
        <v>376427.67885225429</v>
      </c>
      <c r="D206" s="12">
        <f>+'Skattegrunnlag 2022'!F206</f>
        <v>11450.384</v>
      </c>
      <c r="E206" s="12">
        <f>+$E$3*'Skattegrunnlag 2022'!M206*'Skattegrunnlag 2022'!I206/1000</f>
        <v>10828.048000000001</v>
      </c>
      <c r="F206" s="13">
        <f t="shared" si="9"/>
        <v>398706.11085225432</v>
      </c>
      <c r="G206" s="12">
        <f>+'Skattegrunnlag 2022'!I206</f>
        <v>13029</v>
      </c>
      <c r="H206" s="12">
        <f t="shared" si="10"/>
        <v>29722.597808907387</v>
      </c>
      <c r="I206" s="26">
        <f t="shared" si="11"/>
        <v>0.81584453584446714</v>
      </c>
    </row>
    <row r="207" spans="1:9" x14ac:dyDescent="0.3">
      <c r="A207" s="10">
        <v>4010</v>
      </c>
      <c r="B207" s="11" t="s">
        <v>207</v>
      </c>
      <c r="C207" s="12">
        <v>72656.404703851746</v>
      </c>
      <c r="D207" s="12">
        <f>+'Skattegrunnlag 2022'!F207</f>
        <v>0</v>
      </c>
      <c r="E207" s="12">
        <f>+$E$3*'Skattegrunnlag 2022'!M207*'Skattegrunnlag 2022'!I207/1000</f>
        <v>1118.3534999999997</v>
      </c>
      <c r="F207" s="13">
        <f t="shared" si="9"/>
        <v>73774.758203851743</v>
      </c>
      <c r="G207" s="12">
        <f>+'Skattegrunnlag 2022'!I207</f>
        <v>2349</v>
      </c>
      <c r="H207" s="12">
        <f t="shared" si="10"/>
        <v>31406.878758557574</v>
      </c>
      <c r="I207" s="26">
        <f t="shared" si="11"/>
        <v>0.86207573738457066</v>
      </c>
    </row>
    <row r="208" spans="1:9" x14ac:dyDescent="0.3">
      <c r="A208" s="10">
        <v>4012</v>
      </c>
      <c r="B208" s="11" t="s">
        <v>208</v>
      </c>
      <c r="C208" s="12">
        <v>469905.55436541501</v>
      </c>
      <c r="D208" s="12">
        <f>+'Skattegrunnlag 2022'!F208</f>
        <v>0</v>
      </c>
      <c r="E208" s="12">
        <f>+$E$3*'Skattegrunnlag 2022'!M208*'Skattegrunnlag 2022'!I208/1000</f>
        <v>12896.621999999999</v>
      </c>
      <c r="F208" s="13">
        <f t="shared" si="9"/>
        <v>482802.17636541498</v>
      </c>
      <c r="G208" s="12">
        <f>+'Skattegrunnlag 2022'!I208</f>
        <v>14056</v>
      </c>
      <c r="H208" s="12">
        <f t="shared" si="10"/>
        <v>34348.475837038626</v>
      </c>
      <c r="I208" s="26">
        <f t="shared" si="11"/>
        <v>0.94281854185153435</v>
      </c>
    </row>
    <row r="209" spans="1:9" x14ac:dyDescent="0.3">
      <c r="A209" s="10">
        <v>4014</v>
      </c>
      <c r="B209" s="11" t="s">
        <v>209</v>
      </c>
      <c r="C209" s="12">
        <v>300245.41754047858</v>
      </c>
      <c r="D209" s="12">
        <f>+'Skattegrunnlag 2022'!F209</f>
        <v>0</v>
      </c>
      <c r="E209" s="12">
        <f>+$E$3*'Skattegrunnlag 2022'!M209*'Skattegrunnlag 2022'!I209/1000</f>
        <v>19464.010999999999</v>
      </c>
      <c r="F209" s="13">
        <f t="shared" si="9"/>
        <v>319709.42854047858</v>
      </c>
      <c r="G209" s="12">
        <f>+'Skattegrunnlag 2022'!I209</f>
        <v>10351</v>
      </c>
      <c r="H209" s="12">
        <f t="shared" si="10"/>
        <v>30886.815625589661</v>
      </c>
      <c r="I209" s="26">
        <f t="shared" si="11"/>
        <v>0.84780071781683708</v>
      </c>
    </row>
    <row r="210" spans="1:9" x14ac:dyDescent="0.3">
      <c r="A210" s="10">
        <v>4016</v>
      </c>
      <c r="B210" s="11" t="s">
        <v>210</v>
      </c>
      <c r="C210" s="12">
        <v>113220.69469972419</v>
      </c>
      <c r="D210" s="12">
        <f>+'Skattegrunnlag 2022'!F210</f>
        <v>0</v>
      </c>
      <c r="E210" s="12">
        <f>+$E$3*'Skattegrunnlag 2022'!M210*'Skattegrunnlag 2022'!I210/1000</f>
        <v>2611.547</v>
      </c>
      <c r="F210" s="13">
        <f t="shared" si="9"/>
        <v>115832.2416997242</v>
      </c>
      <c r="G210" s="12">
        <f>+'Skattegrunnlag 2022'!I210</f>
        <v>4093</v>
      </c>
      <c r="H210" s="12">
        <f t="shared" si="10"/>
        <v>28300.083483929684</v>
      </c>
      <c r="I210" s="26">
        <f t="shared" si="11"/>
        <v>0.77679846905532057</v>
      </c>
    </row>
    <row r="211" spans="1:9" x14ac:dyDescent="0.3">
      <c r="A211" s="10">
        <v>4018</v>
      </c>
      <c r="B211" s="11" t="s">
        <v>211</v>
      </c>
      <c r="C211" s="12">
        <v>189294.54651519191</v>
      </c>
      <c r="D211" s="12">
        <f>+'Skattegrunnlag 2022'!F211</f>
        <v>3534.069</v>
      </c>
      <c r="E211" s="12">
        <f>+$E$3*'Skattegrunnlag 2022'!M211*'Skattegrunnlag 2022'!I211/1000</f>
        <v>6017.3519999999999</v>
      </c>
      <c r="F211" s="13">
        <f t="shared" si="9"/>
        <v>198845.96751519191</v>
      </c>
      <c r="G211" s="12">
        <f>+'Skattegrunnlag 2022'!I211</f>
        <v>6494</v>
      </c>
      <c r="H211" s="12">
        <f t="shared" si="10"/>
        <v>30075.746614596846</v>
      </c>
      <c r="I211" s="26">
        <f t="shared" si="11"/>
        <v>0.82553798610457196</v>
      </c>
    </row>
    <row r="212" spans="1:9" x14ac:dyDescent="0.3">
      <c r="A212" s="10">
        <v>4020</v>
      </c>
      <c r="B212" s="11" t="s">
        <v>212</v>
      </c>
      <c r="C212" s="12">
        <v>293606.60825139197</v>
      </c>
      <c r="D212" s="12">
        <f>+'Skattegrunnlag 2022'!F212</f>
        <v>0</v>
      </c>
      <c r="E212" s="12">
        <f>+$E$3*'Skattegrunnlag 2022'!M212*'Skattegrunnlag 2022'!I212/1000</f>
        <v>10278.288500000001</v>
      </c>
      <c r="F212" s="13">
        <f t="shared" si="9"/>
        <v>303884.89675139199</v>
      </c>
      <c r="G212" s="12">
        <f>+'Skattegrunnlag 2022'!I212</f>
        <v>10539</v>
      </c>
      <c r="H212" s="12">
        <f t="shared" si="10"/>
        <v>28834.319835979884</v>
      </c>
      <c r="I212" s="26">
        <f t="shared" si="11"/>
        <v>0.79146252404377848</v>
      </c>
    </row>
    <row r="213" spans="1:9" x14ac:dyDescent="0.3">
      <c r="A213" s="10">
        <v>4022</v>
      </c>
      <c r="B213" s="11" t="s">
        <v>215</v>
      </c>
      <c r="C213" s="12">
        <v>86883.901821544569</v>
      </c>
      <c r="D213" s="12">
        <f>+'Skattegrunnlag 2022'!F213</f>
        <v>4535.0910000000003</v>
      </c>
      <c r="E213" s="12">
        <f>+$E$3*'Skattegrunnlag 2022'!M213*'Skattegrunnlag 2022'!I213/1000</f>
        <v>3464.7635</v>
      </c>
      <c r="F213" s="13">
        <f t="shared" si="9"/>
        <v>94883.75632154457</v>
      </c>
      <c r="G213" s="12">
        <f>+'Skattegrunnlag 2022'!I213</f>
        <v>2889</v>
      </c>
      <c r="H213" s="12">
        <f t="shared" si="10"/>
        <v>31273.335175335607</v>
      </c>
      <c r="I213" s="26">
        <f t="shared" si="11"/>
        <v>0.85841014922268788</v>
      </c>
    </row>
    <row r="214" spans="1:9" x14ac:dyDescent="0.3">
      <c r="A214" s="10">
        <v>4024</v>
      </c>
      <c r="B214" s="11" t="s">
        <v>214</v>
      </c>
      <c r="C214" s="12">
        <v>46924.336692971388</v>
      </c>
      <c r="D214" s="12">
        <f>+'Skattegrunnlag 2022'!F214</f>
        <v>5336.4849999999997</v>
      </c>
      <c r="E214" s="12">
        <f>+$E$3*'Skattegrunnlag 2022'!M214*'Skattegrunnlag 2022'!I214/1000</f>
        <v>3047.3504999999996</v>
      </c>
      <c r="F214" s="13">
        <f t="shared" si="9"/>
        <v>55308.172192971389</v>
      </c>
      <c r="G214" s="12">
        <f>+'Skattegrunnlag 2022'!I214</f>
        <v>1562</v>
      </c>
      <c r="H214" s="12">
        <f t="shared" si="10"/>
        <v>31992.117281031617</v>
      </c>
      <c r="I214" s="26">
        <f t="shared" si="11"/>
        <v>0.87813973198544126</v>
      </c>
    </row>
    <row r="215" spans="1:9" x14ac:dyDescent="0.3">
      <c r="A215" s="10">
        <v>4026</v>
      </c>
      <c r="B215" s="11" t="s">
        <v>213</v>
      </c>
      <c r="C215" s="12">
        <v>178049.67127984745</v>
      </c>
      <c r="D215" s="12">
        <f>+'Skattegrunnlag 2022'!F215</f>
        <v>47590.279000000002</v>
      </c>
      <c r="E215" s="12">
        <f>+$E$3*'Skattegrunnlag 2022'!M215*'Skattegrunnlag 2022'!I215/1000</f>
        <v>7116.6755000000003</v>
      </c>
      <c r="F215" s="13">
        <f t="shared" si="9"/>
        <v>232756.62577984747</v>
      </c>
      <c r="G215" s="12">
        <f>+'Skattegrunnlag 2022'!I215</f>
        <v>5512</v>
      </c>
      <c r="H215" s="12">
        <f t="shared" si="10"/>
        <v>33593.314002149396</v>
      </c>
      <c r="I215" s="26">
        <f t="shared" si="11"/>
        <v>0.92209038542881328</v>
      </c>
    </row>
    <row r="216" spans="1:9" x14ac:dyDescent="0.3">
      <c r="A216" s="10">
        <v>4028</v>
      </c>
      <c r="B216" s="11" t="s">
        <v>216</v>
      </c>
      <c r="C216" s="12">
        <v>76407.565605186363</v>
      </c>
      <c r="D216" s="12">
        <f>+'Skattegrunnlag 2022'!F216</f>
        <v>1346.807</v>
      </c>
      <c r="E216" s="12">
        <f>+$E$3*'Skattegrunnlag 2022'!M216*'Skattegrunnlag 2022'!I216/1000</f>
        <v>3459.0810000000001</v>
      </c>
      <c r="F216" s="13">
        <f t="shared" si="9"/>
        <v>81213.453605186369</v>
      </c>
      <c r="G216" s="12">
        <f>+'Skattegrunnlag 2022'!I216</f>
        <v>2452</v>
      </c>
      <c r="H216" s="12">
        <f t="shared" si="10"/>
        <v>32572.041845508309</v>
      </c>
      <c r="I216" s="26">
        <f t="shared" si="11"/>
        <v>0.89405786572907053</v>
      </c>
    </row>
    <row r="217" spans="1:9" x14ac:dyDescent="0.3">
      <c r="A217" s="10">
        <v>4030</v>
      </c>
      <c r="B217" s="11" t="s">
        <v>217</v>
      </c>
      <c r="C217" s="12">
        <v>41855.182584341179</v>
      </c>
      <c r="D217" s="12">
        <f>+'Skattegrunnlag 2022'!F217</f>
        <v>6012.1049999999996</v>
      </c>
      <c r="E217" s="12">
        <f>+$E$3*'Skattegrunnlag 2022'!M217*'Skattegrunnlag 2022'!I217/1000</f>
        <v>2364.3270000000002</v>
      </c>
      <c r="F217" s="13">
        <f t="shared" si="9"/>
        <v>50231.614584341172</v>
      </c>
      <c r="G217" s="12">
        <f>+'Skattegrunnlag 2022'!I217</f>
        <v>1414</v>
      </c>
      <c r="H217" s="12">
        <f t="shared" si="10"/>
        <v>31272.637612688242</v>
      </c>
      <c r="I217" s="26">
        <f t="shared" si="11"/>
        <v>0.85839100208494712</v>
      </c>
    </row>
    <row r="218" spans="1:9" x14ac:dyDescent="0.3">
      <c r="A218" s="10">
        <v>4032</v>
      </c>
      <c r="B218" s="11" t="s">
        <v>218</v>
      </c>
      <c r="C218" s="12">
        <v>36081.086090452976</v>
      </c>
      <c r="D218" s="12">
        <f>+'Skattegrunnlag 2022'!F218</f>
        <v>5424.5510000000004</v>
      </c>
      <c r="E218" s="12">
        <f>+$E$3*'Skattegrunnlag 2022'!M218*'Skattegrunnlag 2022'!I218/1000</f>
        <v>996.41700000000003</v>
      </c>
      <c r="F218" s="13">
        <f t="shared" si="9"/>
        <v>42502.054090452977</v>
      </c>
      <c r="G218" s="12">
        <f>+'Skattegrunnlag 2022'!I218</f>
        <v>1198</v>
      </c>
      <c r="H218" s="12">
        <f t="shared" si="10"/>
        <v>30949.501744952402</v>
      </c>
      <c r="I218" s="26">
        <f t="shared" si="11"/>
        <v>0.8495213657993651</v>
      </c>
    </row>
    <row r="219" spans="1:9" x14ac:dyDescent="0.3">
      <c r="A219" s="10">
        <v>4034</v>
      </c>
      <c r="B219" s="11" t="s">
        <v>219</v>
      </c>
      <c r="C219" s="12">
        <v>71373.284740760282</v>
      </c>
      <c r="D219" s="12">
        <f>+'Skattegrunnlag 2022'!F219</f>
        <v>22743.27</v>
      </c>
      <c r="E219" s="12">
        <f>+$E$3*'Skattegrunnlag 2022'!M219*'Skattegrunnlag 2022'!I219/1000</f>
        <v>1888.8779999999997</v>
      </c>
      <c r="F219" s="13">
        <f t="shared" si="9"/>
        <v>96005.432740760283</v>
      </c>
      <c r="G219" s="12">
        <f>+'Skattegrunnlag 2022'!I219</f>
        <v>2140</v>
      </c>
      <c r="H219" s="12">
        <f t="shared" si="10"/>
        <v>34234.655486336582</v>
      </c>
      <c r="I219" s="26">
        <f t="shared" si="11"/>
        <v>0.93969432936562791</v>
      </c>
    </row>
    <row r="220" spans="1:9" x14ac:dyDescent="0.3">
      <c r="A220" s="10">
        <v>4036</v>
      </c>
      <c r="B220" s="11" t="s">
        <v>220</v>
      </c>
      <c r="C220" s="12">
        <v>121095.45012202926</v>
      </c>
      <c r="D220" s="12">
        <f>+'Skattegrunnlag 2022'!F220</f>
        <v>39071.108999999997</v>
      </c>
      <c r="E220" s="12">
        <f>+$E$3*'Skattegrunnlag 2022'!M220*'Skattegrunnlag 2022'!I220/1000</f>
        <v>10369.252500000001</v>
      </c>
      <c r="F220" s="13">
        <f t="shared" si="9"/>
        <v>170535.81162202926</v>
      </c>
      <c r="G220" s="12">
        <f>+'Skattegrunnlag 2022'!I220</f>
        <v>3755</v>
      </c>
      <c r="H220" s="12">
        <f t="shared" si="10"/>
        <v>35010.573268183558</v>
      </c>
      <c r="I220" s="26">
        <f t="shared" si="11"/>
        <v>0.96099220805894681</v>
      </c>
    </row>
    <row r="221" spans="1:9" x14ac:dyDescent="0.3">
      <c r="A221" s="10">
        <v>4201</v>
      </c>
      <c r="B221" s="11" t="s">
        <v>221</v>
      </c>
      <c r="C221" s="12">
        <v>191149.82196293614</v>
      </c>
      <c r="D221" s="12">
        <f>+'Skattegrunnlag 2022'!F221</f>
        <v>0</v>
      </c>
      <c r="E221" s="12">
        <f>+$E$3*'Skattegrunnlag 2022'!M221*'Skattegrunnlag 2022'!I221/1000</f>
        <v>9236.2749999999996</v>
      </c>
      <c r="F221" s="13">
        <f t="shared" si="9"/>
        <v>200386.09696293614</v>
      </c>
      <c r="G221" s="12">
        <f>+'Skattegrunnlag 2022'!I221</f>
        <v>6735</v>
      </c>
      <c r="H221" s="12">
        <f t="shared" si="10"/>
        <v>29752.946839337215</v>
      </c>
      <c r="I221" s="26">
        <f t="shared" si="11"/>
        <v>0.81667757509640404</v>
      </c>
    </row>
    <row r="222" spans="1:9" x14ac:dyDescent="0.3">
      <c r="A222" s="10">
        <v>4202</v>
      </c>
      <c r="B222" s="11" t="s">
        <v>222</v>
      </c>
      <c r="C222" s="12">
        <v>679671.64755970088</v>
      </c>
      <c r="D222" s="12">
        <f>+'Skattegrunnlag 2022'!F222</f>
        <v>1543.52</v>
      </c>
      <c r="E222" s="12">
        <f>+$E$3*'Skattegrunnlag 2022'!M222*'Skattegrunnlag 2022'!I222/1000</f>
        <v>35788.4375</v>
      </c>
      <c r="F222" s="13">
        <f t="shared" si="9"/>
        <v>717003.6050597009</v>
      </c>
      <c r="G222" s="12">
        <f>+'Skattegrunnlag 2022'!I222</f>
        <v>24017</v>
      </c>
      <c r="H222" s="12">
        <f t="shared" si="10"/>
        <v>29789.735814618845</v>
      </c>
      <c r="I222" s="26">
        <f t="shared" si="11"/>
        <v>0.81768738200008728</v>
      </c>
    </row>
    <row r="223" spans="1:9" x14ac:dyDescent="0.3">
      <c r="A223" s="10">
        <v>4203</v>
      </c>
      <c r="B223" s="11" t="s">
        <v>223</v>
      </c>
      <c r="C223" s="12">
        <v>1386074.2399670652</v>
      </c>
      <c r="D223" s="12">
        <f>+'Skattegrunnlag 2022'!F223</f>
        <v>1058.6510000000001</v>
      </c>
      <c r="E223" s="12">
        <f>+$E$3*'Skattegrunnlag 2022'!M223*'Skattegrunnlag 2022'!I223/1000</f>
        <v>41882.978500000005</v>
      </c>
      <c r="F223" s="13">
        <f t="shared" si="9"/>
        <v>1429015.8694670652</v>
      </c>
      <c r="G223" s="12">
        <f>+'Skattegrunnlag 2022'!I223</f>
        <v>45509</v>
      </c>
      <c r="H223" s="12">
        <f t="shared" si="10"/>
        <v>31377.468598893956</v>
      </c>
      <c r="I223" s="26">
        <f t="shared" si="11"/>
        <v>0.86126846884720587</v>
      </c>
    </row>
    <row r="224" spans="1:9" x14ac:dyDescent="0.3">
      <c r="A224" s="10">
        <v>4204</v>
      </c>
      <c r="B224" s="11" t="s">
        <v>224</v>
      </c>
      <c r="C224" s="12">
        <v>3451092.4776575938</v>
      </c>
      <c r="D224" s="12">
        <f>+'Skattegrunnlag 2022'!F224</f>
        <v>0</v>
      </c>
      <c r="E224" s="12">
        <f>+$E$3*'Skattegrunnlag 2022'!M224*'Skattegrunnlag 2022'!I224/1000</f>
        <v>148235.796</v>
      </c>
      <c r="F224" s="13">
        <f t="shared" si="9"/>
        <v>3599328.2736575939</v>
      </c>
      <c r="G224" s="12">
        <f>+'Skattegrunnlag 2022'!I224</f>
        <v>113737</v>
      </c>
      <c r="H224" s="12">
        <f t="shared" si="10"/>
        <v>31646.063054745544</v>
      </c>
      <c r="I224" s="26">
        <f t="shared" si="11"/>
        <v>0.86864101819748396</v>
      </c>
    </row>
    <row r="225" spans="1:9" x14ac:dyDescent="0.3">
      <c r="A225" s="10">
        <v>4205</v>
      </c>
      <c r="B225" s="11" t="s">
        <v>225</v>
      </c>
      <c r="C225" s="12">
        <v>676749.72538090148</v>
      </c>
      <c r="D225" s="12">
        <f>+'Skattegrunnlag 2022'!F225</f>
        <v>3926.098</v>
      </c>
      <c r="E225" s="12">
        <f>+$E$3*'Skattegrunnlag 2022'!M225*'Skattegrunnlag 2022'!I225/1000</f>
        <v>21948.478999999999</v>
      </c>
      <c r="F225" s="13">
        <f t="shared" si="9"/>
        <v>702624.30238090153</v>
      </c>
      <c r="G225" s="12">
        <f>+'Skattegrunnlag 2022'!I225</f>
        <v>23147</v>
      </c>
      <c r="H225" s="12">
        <f t="shared" si="10"/>
        <v>30185.259618132008</v>
      </c>
      <c r="I225" s="26">
        <f t="shared" si="11"/>
        <v>0.82854396781964612</v>
      </c>
    </row>
    <row r="226" spans="1:9" x14ac:dyDescent="0.3">
      <c r="A226" s="10">
        <v>4206</v>
      </c>
      <c r="B226" s="11" t="s">
        <v>226</v>
      </c>
      <c r="C226" s="12">
        <v>294071.72086501034</v>
      </c>
      <c r="D226" s="12">
        <f>+'Skattegrunnlag 2022'!F226</f>
        <v>0</v>
      </c>
      <c r="E226" s="12">
        <f>+$E$3*'Skattegrunnlag 2022'!M226*'Skattegrunnlag 2022'!I226/1000</f>
        <v>10891.4645</v>
      </c>
      <c r="F226" s="13">
        <f t="shared" si="9"/>
        <v>304963.18536501034</v>
      </c>
      <c r="G226" s="12">
        <f>+'Skattegrunnlag 2022'!I226</f>
        <v>9622</v>
      </c>
      <c r="H226" s="12">
        <f t="shared" si="10"/>
        <v>31694.365554459604</v>
      </c>
      <c r="I226" s="26">
        <f t="shared" si="11"/>
        <v>0.86996685555237141</v>
      </c>
    </row>
    <row r="227" spans="1:9" x14ac:dyDescent="0.3">
      <c r="A227" s="10">
        <v>4207</v>
      </c>
      <c r="B227" s="11" t="s">
        <v>227</v>
      </c>
      <c r="C227" s="12">
        <v>277376.68800696795</v>
      </c>
      <c r="D227" s="12">
        <f>+'Skattegrunnlag 2022'!F227</f>
        <v>2287.3510000000001</v>
      </c>
      <c r="E227" s="12">
        <f>+$E$3*'Skattegrunnlag 2022'!M227*'Skattegrunnlag 2022'!I227/1000</f>
        <v>9092.3050000000003</v>
      </c>
      <c r="F227" s="13">
        <f t="shared" si="9"/>
        <v>288756.34400696796</v>
      </c>
      <c r="G227" s="12">
        <f>+'Skattegrunnlag 2022'!I227</f>
        <v>9048</v>
      </c>
      <c r="H227" s="12">
        <f t="shared" si="10"/>
        <v>31661.029289010607</v>
      </c>
      <c r="I227" s="26">
        <f t="shared" si="11"/>
        <v>0.86905182079710264</v>
      </c>
    </row>
    <row r="228" spans="1:9" x14ac:dyDescent="0.3">
      <c r="A228" s="10">
        <v>4211</v>
      </c>
      <c r="B228" s="11" t="s">
        <v>228</v>
      </c>
      <c r="C228" s="12">
        <v>65304.949445917278</v>
      </c>
      <c r="D228" s="12">
        <f>+'Skattegrunnlag 2022'!F228</f>
        <v>0</v>
      </c>
      <c r="E228" s="12">
        <f>+$E$3*'Skattegrunnlag 2022'!M228*'Skattegrunnlag 2022'!I228/1000</f>
        <v>911.30899999999986</v>
      </c>
      <c r="F228" s="13">
        <f t="shared" si="9"/>
        <v>66216.258445917279</v>
      </c>
      <c r="G228" s="12">
        <f>+'Skattegrunnlag 2022'!I228</f>
        <v>2427</v>
      </c>
      <c r="H228" s="12">
        <f t="shared" si="10"/>
        <v>27283.172000789978</v>
      </c>
      <c r="I228" s="26">
        <f t="shared" si="11"/>
        <v>0.7488856438611381</v>
      </c>
    </row>
    <row r="229" spans="1:9" x14ac:dyDescent="0.3">
      <c r="A229" s="10">
        <v>4212</v>
      </c>
      <c r="B229" s="11" t="s">
        <v>229</v>
      </c>
      <c r="C229" s="12">
        <v>57664.291099261609</v>
      </c>
      <c r="D229" s="12">
        <f>+'Skattegrunnlag 2022'!F229</f>
        <v>0</v>
      </c>
      <c r="E229" s="12">
        <f>+$E$3*'Skattegrunnlag 2022'!M229*'Skattegrunnlag 2022'!I229/1000</f>
        <v>1133.443</v>
      </c>
      <c r="F229" s="13">
        <f t="shared" si="9"/>
        <v>58797.734099261608</v>
      </c>
      <c r="G229" s="12">
        <f>+'Skattegrunnlag 2022'!I229</f>
        <v>2131</v>
      </c>
      <c r="H229" s="12">
        <f t="shared" si="10"/>
        <v>27591.616189235858</v>
      </c>
      <c r="I229" s="26">
        <f t="shared" si="11"/>
        <v>0.75735201370452843</v>
      </c>
    </row>
    <row r="230" spans="1:9" x14ac:dyDescent="0.3">
      <c r="A230" s="10">
        <v>4213</v>
      </c>
      <c r="B230" s="11" t="s">
        <v>230</v>
      </c>
      <c r="C230" s="12">
        <v>177448.66656526495</v>
      </c>
      <c r="D230" s="12">
        <f>+'Skattegrunnlag 2022'!F230</f>
        <v>0</v>
      </c>
      <c r="E230" s="12">
        <f>+$E$3*'Skattegrunnlag 2022'!M230*'Skattegrunnlag 2022'!I230/1000</f>
        <v>7293.4769999999999</v>
      </c>
      <c r="F230" s="13">
        <f t="shared" si="9"/>
        <v>184742.14356526497</v>
      </c>
      <c r="G230" s="12">
        <f>+'Skattegrunnlag 2022'!I230</f>
        <v>6115</v>
      </c>
      <c r="H230" s="12">
        <f t="shared" si="10"/>
        <v>30211.307206094025</v>
      </c>
      <c r="I230" s="26">
        <f t="shared" si="11"/>
        <v>0.82925893837664</v>
      </c>
    </row>
    <row r="231" spans="1:9" x14ac:dyDescent="0.3">
      <c r="A231" s="10">
        <v>4214</v>
      </c>
      <c r="B231" s="11" t="s">
        <v>231</v>
      </c>
      <c r="C231" s="12">
        <v>167654.87821260217</v>
      </c>
      <c r="D231" s="12">
        <f>+'Skattegrunnlag 2022'!F231</f>
        <v>5556.1220000000003</v>
      </c>
      <c r="E231" s="12">
        <f>+$E$3*'Skattegrunnlag 2022'!M231*'Skattegrunnlag 2022'!I231/1000</f>
        <v>3732.8005000000003</v>
      </c>
      <c r="F231" s="13">
        <f t="shared" si="9"/>
        <v>176943.80071260218</v>
      </c>
      <c r="G231" s="12">
        <f>+'Skattegrunnlag 2022'!I231</f>
        <v>6098</v>
      </c>
      <c r="H231" s="12">
        <f t="shared" si="10"/>
        <v>28105.555708855718</v>
      </c>
      <c r="I231" s="26">
        <f t="shared" si="11"/>
        <v>0.77145894848634411</v>
      </c>
    </row>
    <row r="232" spans="1:9" x14ac:dyDescent="0.3">
      <c r="A232" s="10">
        <v>4215</v>
      </c>
      <c r="B232" s="11" t="s">
        <v>232</v>
      </c>
      <c r="C232" s="12">
        <v>349941.16510252486</v>
      </c>
      <c r="D232" s="12">
        <f>+'Skattegrunnlag 2022'!F232</f>
        <v>0</v>
      </c>
      <c r="E232" s="12">
        <f>+$E$3*'Skattegrunnlag 2022'!M232*'Skattegrunnlag 2022'!I232/1000</f>
        <v>20733.239500000003</v>
      </c>
      <c r="F232" s="13">
        <f t="shared" si="9"/>
        <v>370674.40460252488</v>
      </c>
      <c r="G232" s="12">
        <f>+'Skattegrunnlag 2022'!I232</f>
        <v>11279</v>
      </c>
      <c r="H232" s="12">
        <f t="shared" si="10"/>
        <v>32864.119567561385</v>
      </c>
      <c r="I232" s="26">
        <f t="shared" si="11"/>
        <v>0.90207499852180006</v>
      </c>
    </row>
    <row r="233" spans="1:9" x14ac:dyDescent="0.3">
      <c r="A233" s="10">
        <v>4216</v>
      </c>
      <c r="B233" s="11" t="s">
        <v>233</v>
      </c>
      <c r="C233" s="12">
        <v>139453.86342046145</v>
      </c>
      <c r="D233" s="12">
        <f>+'Skattegrunnlag 2022'!F233</f>
        <v>836.60500000000002</v>
      </c>
      <c r="E233" s="12">
        <f>+$E$3*'Skattegrunnlag 2022'!M233*'Skattegrunnlag 2022'!I233/1000</f>
        <v>3121.8805000000002</v>
      </c>
      <c r="F233" s="13">
        <f t="shared" si="9"/>
        <v>143412.34892046146</v>
      </c>
      <c r="G233" s="12">
        <f>+'Skattegrunnlag 2022'!I233</f>
        <v>5342</v>
      </c>
      <c r="H233" s="12">
        <f t="shared" si="10"/>
        <v>26689.581415286681</v>
      </c>
      <c r="I233" s="26">
        <f t="shared" si="11"/>
        <v>0.7325923965876292</v>
      </c>
    </row>
    <row r="234" spans="1:9" x14ac:dyDescent="0.3">
      <c r="A234" s="10">
        <v>4217</v>
      </c>
      <c r="B234" s="11" t="s">
        <v>234</v>
      </c>
      <c r="C234" s="12">
        <v>49062.091126885833</v>
      </c>
      <c r="D234" s="12">
        <f>+'Skattegrunnlag 2022'!F234</f>
        <v>3320.152</v>
      </c>
      <c r="E234" s="12">
        <f>+$E$3*'Skattegrunnlag 2022'!M234*'Skattegrunnlag 2022'!I234/1000</f>
        <v>1978.7260000000003</v>
      </c>
      <c r="F234" s="13">
        <f t="shared" si="9"/>
        <v>54360.969126885837</v>
      </c>
      <c r="G234" s="12">
        <f>+'Skattegrunnlag 2022'!I234</f>
        <v>1801</v>
      </c>
      <c r="H234" s="12">
        <f t="shared" si="10"/>
        <v>28340.264923312512</v>
      </c>
      <c r="I234" s="26">
        <f t="shared" si="11"/>
        <v>0.7779013944447366</v>
      </c>
    </row>
    <row r="235" spans="1:9" x14ac:dyDescent="0.3">
      <c r="A235" s="10">
        <v>4218</v>
      </c>
      <c r="B235" s="11" t="s">
        <v>235</v>
      </c>
      <c r="C235" s="12">
        <v>32537.56114840079</v>
      </c>
      <c r="D235" s="12">
        <f>+'Skattegrunnlag 2022'!F235</f>
        <v>5215.375</v>
      </c>
      <c r="E235" s="12">
        <f>+$E$3*'Skattegrunnlag 2022'!M235*'Skattegrunnlag 2022'!I235/1000</f>
        <v>602.85500000000002</v>
      </c>
      <c r="F235" s="13">
        <f t="shared" si="9"/>
        <v>38355.791148400793</v>
      </c>
      <c r="G235" s="12">
        <f>+'Skattegrunnlag 2022'!I235</f>
        <v>1323</v>
      </c>
      <c r="H235" s="12">
        <f t="shared" si="10"/>
        <v>25049.445312472253</v>
      </c>
      <c r="I235" s="26">
        <f t="shared" si="11"/>
        <v>0.68757291053444902</v>
      </c>
    </row>
    <row r="236" spans="1:9" x14ac:dyDescent="0.3">
      <c r="A236" s="10">
        <v>4219</v>
      </c>
      <c r="B236" s="11" t="s">
        <v>236</v>
      </c>
      <c r="C236" s="12">
        <v>97263.56797313175</v>
      </c>
      <c r="D236" s="12">
        <f>+'Skattegrunnlag 2022'!F236</f>
        <v>1033.835</v>
      </c>
      <c r="E236" s="12">
        <f>+$E$3*'Skattegrunnlag 2022'!M236*'Skattegrunnlag 2022'!I236/1000</f>
        <v>3470.9324999999999</v>
      </c>
      <c r="F236" s="13">
        <f t="shared" si="9"/>
        <v>101768.33547313175</v>
      </c>
      <c r="G236" s="12">
        <f>+'Skattegrunnlag 2022'!I236</f>
        <v>3653</v>
      </c>
      <c r="H236" s="12">
        <f t="shared" si="10"/>
        <v>27575.828216022925</v>
      </c>
      <c r="I236" s="26">
        <f t="shared" si="11"/>
        <v>0.75691865549806736</v>
      </c>
    </row>
    <row r="237" spans="1:9" x14ac:dyDescent="0.3">
      <c r="A237" s="10">
        <v>4220</v>
      </c>
      <c r="B237" s="11" t="s">
        <v>237</v>
      </c>
      <c r="C237" s="12">
        <v>32006.313698251273</v>
      </c>
      <c r="D237" s="12">
        <f>+'Skattegrunnlag 2022'!F237</f>
        <v>3730.837</v>
      </c>
      <c r="E237" s="12">
        <f>+$E$3*'Skattegrunnlag 2022'!M237*'Skattegrunnlag 2022'!I237/1000</f>
        <v>861.48350000000005</v>
      </c>
      <c r="F237" s="13">
        <f t="shared" si="9"/>
        <v>36598.634198251275</v>
      </c>
      <c r="G237" s="12">
        <f>+'Skattegrunnlag 2022'!I237</f>
        <v>1134</v>
      </c>
      <c r="H237" s="12">
        <f t="shared" si="10"/>
        <v>28983.948146606064</v>
      </c>
      <c r="I237" s="26">
        <f t="shared" si="11"/>
        <v>0.79556961590758002</v>
      </c>
    </row>
    <row r="238" spans="1:9" x14ac:dyDescent="0.3">
      <c r="A238" s="10">
        <v>4221</v>
      </c>
      <c r="B238" s="11" t="s">
        <v>238</v>
      </c>
      <c r="C238" s="12">
        <v>40743.226113652017</v>
      </c>
      <c r="D238" s="12">
        <f>+'Skattegrunnlag 2022'!F238</f>
        <v>14950.584000000001</v>
      </c>
      <c r="E238" s="12">
        <f>+$E$3*'Skattegrunnlag 2022'!M238*'Skattegrunnlag 2022'!I238/1000</f>
        <v>1629.01</v>
      </c>
      <c r="F238" s="13">
        <f t="shared" si="9"/>
        <v>57322.820113652022</v>
      </c>
      <c r="G238" s="12">
        <f>+'Skattegrunnlag 2022'!I238</f>
        <v>1169</v>
      </c>
      <c r="H238" s="12">
        <f t="shared" si="10"/>
        <v>36246.566393201043</v>
      </c>
      <c r="I238" s="26">
        <f t="shared" si="11"/>
        <v>0.99491852378242129</v>
      </c>
    </row>
    <row r="239" spans="1:9" x14ac:dyDescent="0.3">
      <c r="A239" s="10">
        <v>4222</v>
      </c>
      <c r="B239" s="11" t="s">
        <v>239</v>
      </c>
      <c r="C239" s="12">
        <v>32157.557887635186</v>
      </c>
      <c r="D239" s="12">
        <f>+'Skattegrunnlag 2022'!F239</f>
        <v>42876.262000000002</v>
      </c>
      <c r="E239" s="12">
        <f>+$E$3*'Skattegrunnlag 2022'!M239*'Skattegrunnlag 2022'!I239/1000</f>
        <v>4948.3609999999999</v>
      </c>
      <c r="F239" s="13">
        <f t="shared" si="9"/>
        <v>79982.180887635186</v>
      </c>
      <c r="G239" s="12">
        <f>+'Skattegrunnlag 2022'!I239</f>
        <v>935</v>
      </c>
      <c r="H239" s="12">
        <f t="shared" si="10"/>
        <v>39685.474746133892</v>
      </c>
      <c r="I239" s="26">
        <f t="shared" si="11"/>
        <v>1.0893118405122719</v>
      </c>
    </row>
    <row r="240" spans="1:9" x14ac:dyDescent="0.3">
      <c r="A240" s="10">
        <v>4223</v>
      </c>
      <c r="B240" s="11" t="s">
        <v>240</v>
      </c>
      <c r="C240" s="12">
        <v>403417.30835534364</v>
      </c>
      <c r="D240" s="12">
        <f>+'Skattegrunnlag 2022'!F240</f>
        <v>9024.9940000000006</v>
      </c>
      <c r="E240" s="12">
        <f>+$E$3*'Skattegrunnlag 2022'!M240*'Skattegrunnlag 2022'!I240/1000</f>
        <v>6721.3615</v>
      </c>
      <c r="F240" s="13">
        <f t="shared" si="9"/>
        <v>419163.66385534365</v>
      </c>
      <c r="G240" s="12">
        <f>+'Skattegrunnlag 2022'!I240</f>
        <v>15123</v>
      </c>
      <c r="H240" s="12">
        <f t="shared" si="10"/>
        <v>27120.192412573142</v>
      </c>
      <c r="I240" s="26">
        <f t="shared" si="11"/>
        <v>0.744412077743003</v>
      </c>
    </row>
    <row r="241" spans="1:9" x14ac:dyDescent="0.3">
      <c r="A241" s="10">
        <v>4224</v>
      </c>
      <c r="B241" s="11" t="s">
        <v>241</v>
      </c>
      <c r="C241" s="12">
        <v>29310.398241082967</v>
      </c>
      <c r="D241" s="12">
        <f>+'Skattegrunnlag 2022'!F241</f>
        <v>14796.078</v>
      </c>
      <c r="E241" s="12">
        <f>+$E$3*'Skattegrunnlag 2022'!M241*'Skattegrunnlag 2022'!I241/1000</f>
        <v>1993.182</v>
      </c>
      <c r="F241" s="13">
        <f t="shared" si="9"/>
        <v>46099.658241082965</v>
      </c>
      <c r="G241" s="12">
        <f>+'Skattegrunnlag 2022'!I241</f>
        <v>912</v>
      </c>
      <c r="H241" s="12">
        <f t="shared" si="10"/>
        <v>34324.10114153834</v>
      </c>
      <c r="I241" s="26">
        <f t="shared" si="11"/>
        <v>0.94214948989771019</v>
      </c>
    </row>
    <row r="242" spans="1:9" x14ac:dyDescent="0.3">
      <c r="A242" s="10">
        <v>4225</v>
      </c>
      <c r="B242" s="11" t="s">
        <v>242</v>
      </c>
      <c r="C242" s="12">
        <v>285698.49787242332</v>
      </c>
      <c r="D242" s="12">
        <f>+'Skattegrunnlag 2022'!F242</f>
        <v>512.92999999999995</v>
      </c>
      <c r="E242" s="12">
        <f>+$E$3*'Skattegrunnlag 2022'!M242*'Skattegrunnlag 2022'!I242/1000</f>
        <v>9215.2145</v>
      </c>
      <c r="F242" s="13">
        <f t="shared" si="9"/>
        <v>295426.64237242332</v>
      </c>
      <c r="G242" s="12">
        <f>+'Skattegrunnlag 2022'!I242</f>
        <v>10480</v>
      </c>
      <c r="H242" s="12">
        <f t="shared" si="10"/>
        <v>28140.621409582382</v>
      </c>
      <c r="I242" s="26">
        <f t="shared" si="11"/>
        <v>0.77242145386751337</v>
      </c>
    </row>
    <row r="243" spans="1:9" x14ac:dyDescent="0.3">
      <c r="A243" s="10">
        <v>4226</v>
      </c>
      <c r="B243" s="11" t="s">
        <v>243</v>
      </c>
      <c r="C243" s="12">
        <v>52343.194270466047</v>
      </c>
      <c r="D243" s="12">
        <f>+'Skattegrunnlag 2022'!F243</f>
        <v>0</v>
      </c>
      <c r="E243" s="12">
        <f>+$E$3*'Skattegrunnlag 2022'!M243*'Skattegrunnlag 2022'!I243/1000</f>
        <v>1485.1479999999999</v>
      </c>
      <c r="F243" s="13">
        <f t="shared" si="9"/>
        <v>53828.342270466048</v>
      </c>
      <c r="G243" s="12">
        <f>+'Skattegrunnlag 2022'!I243</f>
        <v>1704</v>
      </c>
      <c r="H243" s="12">
        <f t="shared" si="10"/>
        <v>31589.40274088383</v>
      </c>
      <c r="I243" s="26">
        <f t="shared" si="11"/>
        <v>0.86708577030964762</v>
      </c>
    </row>
    <row r="244" spans="1:9" x14ac:dyDescent="0.3">
      <c r="A244" s="10">
        <v>4227</v>
      </c>
      <c r="B244" s="11" t="s">
        <v>244</v>
      </c>
      <c r="C244" s="12">
        <v>177249.66382104004</v>
      </c>
      <c r="D244" s="12">
        <f>+'Skattegrunnlag 2022'!F244</f>
        <v>24982.749</v>
      </c>
      <c r="E244" s="12">
        <f>+$E$3*'Skattegrunnlag 2022'!M244*'Skattegrunnlag 2022'!I244/1000</f>
        <v>3845.3915000000002</v>
      </c>
      <c r="F244" s="13">
        <f t="shared" si="9"/>
        <v>206077.80432104005</v>
      </c>
      <c r="G244" s="12">
        <f>+'Skattegrunnlag 2022'!I244</f>
        <v>5883</v>
      </c>
      <c r="H244" s="12">
        <f t="shared" si="10"/>
        <v>30782.773299513858</v>
      </c>
      <c r="I244" s="26">
        <f t="shared" si="11"/>
        <v>0.84494489869324574</v>
      </c>
    </row>
    <row r="245" spans="1:9" x14ac:dyDescent="0.3">
      <c r="A245" s="10">
        <v>4228</v>
      </c>
      <c r="B245" s="11" t="s">
        <v>245</v>
      </c>
      <c r="C245" s="12">
        <v>67649.179777616679</v>
      </c>
      <c r="D245" s="12">
        <f>+'Skattegrunnlag 2022'!F245</f>
        <v>39629.953000000001</v>
      </c>
      <c r="E245" s="12">
        <f>+$E$3*'Skattegrunnlag 2022'!M245*'Skattegrunnlag 2022'!I245/1000</f>
        <v>6703.06</v>
      </c>
      <c r="F245" s="13">
        <f t="shared" si="9"/>
        <v>113982.19277761667</v>
      </c>
      <c r="G245" s="12">
        <f>+'Skattegrunnlag 2022'!I245</f>
        <v>1810</v>
      </c>
      <c r="H245" s="12">
        <f t="shared" si="10"/>
        <v>41078.585512495403</v>
      </c>
      <c r="I245" s="26">
        <f t="shared" si="11"/>
        <v>1.1275508199537503</v>
      </c>
    </row>
    <row r="246" spans="1:9" x14ac:dyDescent="0.3">
      <c r="A246" s="10">
        <v>4601</v>
      </c>
      <c r="B246" s="11" t="s">
        <v>246</v>
      </c>
      <c r="C246" s="12">
        <v>10413109.513061753</v>
      </c>
      <c r="D246" s="12">
        <f>+'Skattegrunnlag 2022'!F246</f>
        <v>0</v>
      </c>
      <c r="E246" s="12">
        <f>+$E$3*'Skattegrunnlag 2022'!M246*'Skattegrunnlag 2022'!I246/1000</f>
        <v>517232.43849999999</v>
      </c>
      <c r="F246" s="13">
        <f t="shared" si="9"/>
        <v>10930341.951561753</v>
      </c>
      <c r="G246" s="12">
        <f>+'Skattegrunnlag 2022'!I246</f>
        <v>286930</v>
      </c>
      <c r="H246" s="12">
        <f t="shared" si="10"/>
        <v>38094.106407701365</v>
      </c>
      <c r="I246" s="26">
        <f t="shared" si="11"/>
        <v>1.0456309626908529</v>
      </c>
    </row>
    <row r="247" spans="1:9" x14ac:dyDescent="0.3">
      <c r="A247" s="10">
        <v>4602</v>
      </c>
      <c r="B247" s="11" t="s">
        <v>247</v>
      </c>
      <c r="C247" s="12">
        <v>572786.46378598793</v>
      </c>
      <c r="D247" s="12">
        <f>+'Skattegrunnlag 2022'!F247</f>
        <v>709.79700000000003</v>
      </c>
      <c r="E247" s="12">
        <f>+$E$3*'Skattegrunnlag 2022'!M247*'Skattegrunnlag 2022'!I247/1000</f>
        <v>24385.196499999998</v>
      </c>
      <c r="F247" s="13">
        <f t="shared" si="9"/>
        <v>597881.45728598791</v>
      </c>
      <c r="G247" s="12">
        <f>+'Skattegrunnlag 2022'!I247</f>
        <v>17131</v>
      </c>
      <c r="H247" s="12">
        <f t="shared" si="10"/>
        <v>34859.124411066943</v>
      </c>
      <c r="I247" s="26">
        <f t="shared" si="11"/>
        <v>0.95683514469144226</v>
      </c>
    </row>
    <row r="248" spans="1:9" x14ac:dyDescent="0.3">
      <c r="A248" s="10">
        <v>4611</v>
      </c>
      <c r="B248" s="11" t="s">
        <v>248</v>
      </c>
      <c r="C248" s="12">
        <v>124567.22332541851</v>
      </c>
      <c r="D248" s="12">
        <f>+'Skattegrunnlag 2022'!F248</f>
        <v>3175.0070000000001</v>
      </c>
      <c r="E248" s="12">
        <f>+$E$3*'Skattegrunnlag 2022'!M248*'Skattegrunnlag 2022'!I248/1000</f>
        <v>4713.3549999999996</v>
      </c>
      <c r="F248" s="13">
        <f t="shared" si="9"/>
        <v>132455.58532541851</v>
      </c>
      <c r="G248" s="12">
        <f>+'Skattegrunnlag 2022'!I248</f>
        <v>4043</v>
      </c>
      <c r="H248" s="12">
        <f t="shared" si="10"/>
        <v>31976.398299633565</v>
      </c>
      <c r="I248" s="26">
        <f t="shared" si="11"/>
        <v>0.87770826750965447</v>
      </c>
    </row>
    <row r="249" spans="1:9" x14ac:dyDescent="0.3">
      <c r="A249" s="10">
        <v>4612</v>
      </c>
      <c r="B249" s="11" t="s">
        <v>249</v>
      </c>
      <c r="C249" s="12">
        <v>176799.94719727608</v>
      </c>
      <c r="D249" s="12">
        <f>+'Skattegrunnlag 2022'!F249</f>
        <v>0</v>
      </c>
      <c r="E249" s="12">
        <f>+$E$3*'Skattegrunnlag 2022'!M249*'Skattegrunnlag 2022'!I249/1000</f>
        <v>5706.9025000000001</v>
      </c>
      <c r="F249" s="13">
        <f t="shared" si="9"/>
        <v>182506.84969727608</v>
      </c>
      <c r="G249" s="12">
        <f>+'Skattegrunnlag 2022'!I249</f>
        <v>5775</v>
      </c>
      <c r="H249" s="12">
        <f t="shared" si="10"/>
        <v>31602.917696498025</v>
      </c>
      <c r="I249" s="26">
        <f t="shared" si="11"/>
        <v>0.86745673730119088</v>
      </c>
    </row>
    <row r="250" spans="1:9" x14ac:dyDescent="0.3">
      <c r="A250" s="10">
        <v>4613</v>
      </c>
      <c r="B250" s="11" t="s">
        <v>250</v>
      </c>
      <c r="C250" s="12">
        <v>392712.03123469022</v>
      </c>
      <c r="D250" s="12">
        <f>+'Skattegrunnlag 2022'!F250</f>
        <v>0</v>
      </c>
      <c r="E250" s="12">
        <f>+$E$3*'Skattegrunnlag 2022'!M250*'Skattegrunnlag 2022'!I250/1000</f>
        <v>18899.788499999999</v>
      </c>
      <c r="F250" s="13">
        <f t="shared" si="9"/>
        <v>411611.81973469025</v>
      </c>
      <c r="G250" s="12">
        <f>+'Skattegrunnlag 2022'!I250</f>
        <v>12061</v>
      </c>
      <c r="H250" s="12">
        <f t="shared" si="10"/>
        <v>34127.503501756924</v>
      </c>
      <c r="I250" s="26">
        <f t="shared" si="11"/>
        <v>0.93675315438199291</v>
      </c>
    </row>
    <row r="251" spans="1:9" x14ac:dyDescent="0.3">
      <c r="A251" s="10">
        <v>4614</v>
      </c>
      <c r="B251" s="11" t="s">
        <v>251</v>
      </c>
      <c r="C251" s="12">
        <v>686621.77562204562</v>
      </c>
      <c r="D251" s="12">
        <f>+'Skattegrunnlag 2022'!F251</f>
        <v>0</v>
      </c>
      <c r="E251" s="12">
        <f>+$E$3*'Skattegrunnlag 2022'!M251*'Skattegrunnlag 2022'!I251/1000</f>
        <v>15659.632</v>
      </c>
      <c r="F251" s="13">
        <f t="shared" si="9"/>
        <v>702281.4076220456</v>
      </c>
      <c r="G251" s="12">
        <f>+'Skattegrunnlag 2022'!I251</f>
        <v>18919</v>
      </c>
      <c r="H251" s="12">
        <f t="shared" si="10"/>
        <v>37120.429601038406</v>
      </c>
      <c r="I251" s="26">
        <f t="shared" si="11"/>
        <v>1.0189048700558272</v>
      </c>
    </row>
    <row r="252" spans="1:9" x14ac:dyDescent="0.3">
      <c r="A252" s="10">
        <v>4615</v>
      </c>
      <c r="B252" s="11" t="s">
        <v>252</v>
      </c>
      <c r="C252" s="12">
        <v>100767.81672860366</v>
      </c>
      <c r="D252" s="12">
        <f>+'Skattegrunnlag 2022'!F252</f>
        <v>0</v>
      </c>
      <c r="E252" s="12">
        <f>+$E$3*'Skattegrunnlag 2022'!M252*'Skattegrunnlag 2022'!I252/1000</f>
        <v>3998.1705000000002</v>
      </c>
      <c r="F252" s="13">
        <f t="shared" si="9"/>
        <v>104765.98722860366</v>
      </c>
      <c r="G252" s="12">
        <f>+'Skattegrunnlag 2022'!I252</f>
        <v>3117</v>
      </c>
      <c r="H252" s="12">
        <f t="shared" si="10"/>
        <v>33611.160483992193</v>
      </c>
      <c r="I252" s="26">
        <f t="shared" si="11"/>
        <v>0.92258024687326379</v>
      </c>
    </row>
    <row r="253" spans="1:9" x14ac:dyDescent="0.3">
      <c r="A253" s="10">
        <v>4616</v>
      </c>
      <c r="B253" s="11" t="s">
        <v>253</v>
      </c>
      <c r="C253" s="12">
        <v>92285.440086786431</v>
      </c>
      <c r="D253" s="12">
        <f>+'Skattegrunnlag 2022'!F253</f>
        <v>0</v>
      </c>
      <c r="E253" s="12">
        <f>+$E$3*'Skattegrunnlag 2022'!M253*'Skattegrunnlag 2022'!I253/1000</f>
        <v>13282.885500000002</v>
      </c>
      <c r="F253" s="13">
        <f t="shared" si="9"/>
        <v>105568.32558678644</v>
      </c>
      <c r="G253" s="12">
        <f>+'Skattegrunnlag 2022'!I253</f>
        <v>2883</v>
      </c>
      <c r="H253" s="12">
        <f t="shared" si="10"/>
        <v>36617.525350949159</v>
      </c>
      <c r="I253" s="26">
        <f t="shared" si="11"/>
        <v>1.0051008382842399</v>
      </c>
    </row>
    <row r="254" spans="1:9" x14ac:dyDescent="0.3">
      <c r="A254" s="10">
        <v>4617</v>
      </c>
      <c r="B254" s="11" t="s">
        <v>254</v>
      </c>
      <c r="C254" s="12">
        <v>421242.23156902997</v>
      </c>
      <c r="D254" s="12">
        <f>+'Skattegrunnlag 2022'!F254</f>
        <v>27083.550999999999</v>
      </c>
      <c r="E254" s="12">
        <f>+$E$3*'Skattegrunnlag 2022'!M254*'Skattegrunnlag 2022'!I254/1000</f>
        <v>10615.130999999999</v>
      </c>
      <c r="F254" s="13">
        <f t="shared" si="9"/>
        <v>458940.91356902994</v>
      </c>
      <c r="G254" s="12">
        <f>+'Skattegrunnlag 2022'!I254</f>
        <v>13017</v>
      </c>
      <c r="H254" s="12">
        <f t="shared" si="10"/>
        <v>33176.412581165401</v>
      </c>
      <c r="I254" s="26">
        <f t="shared" si="11"/>
        <v>0.9106470133358916</v>
      </c>
    </row>
    <row r="255" spans="1:9" x14ac:dyDescent="0.3">
      <c r="A255" s="10">
        <v>4618</v>
      </c>
      <c r="B255" s="11" t="s">
        <v>255</v>
      </c>
      <c r="C255" s="12">
        <v>368645.85099203343</v>
      </c>
      <c r="D255" s="12">
        <f>+'Skattegrunnlag 2022'!F255</f>
        <v>48532.472999999998</v>
      </c>
      <c r="E255" s="12">
        <f>+$E$3*'Skattegrunnlag 2022'!M255*'Skattegrunnlag 2022'!I255/1000</f>
        <v>8718.6054999999997</v>
      </c>
      <c r="F255" s="13">
        <f t="shared" si="9"/>
        <v>425896.92949203344</v>
      </c>
      <c r="G255" s="12">
        <f>+'Skattegrunnlag 2022'!I255</f>
        <v>10881</v>
      </c>
      <c r="H255" s="12">
        <f t="shared" si="10"/>
        <v>34681.045537361773</v>
      </c>
      <c r="I255" s="26">
        <f t="shared" si="11"/>
        <v>0.9519471239001317</v>
      </c>
    </row>
    <row r="256" spans="1:9" x14ac:dyDescent="0.3">
      <c r="A256" s="10">
        <v>4619</v>
      </c>
      <c r="B256" s="11" t="s">
        <v>256</v>
      </c>
      <c r="C256" s="12">
        <v>31890.838698127845</v>
      </c>
      <c r="D256" s="12">
        <f>+'Skattegrunnlag 2022'!F256</f>
        <v>25871.615000000002</v>
      </c>
      <c r="E256" s="12">
        <f>+$E$3*'Skattegrunnlag 2022'!M256*'Skattegrunnlag 2022'!I256/1000</f>
        <v>2200.9254999999998</v>
      </c>
      <c r="F256" s="13">
        <f t="shared" si="9"/>
        <v>59963.379198127848</v>
      </c>
      <c r="G256" s="12">
        <f>+'Skattegrunnlag 2022'!I256</f>
        <v>937</v>
      </c>
      <c r="H256" s="12">
        <f t="shared" si="10"/>
        <v>36383.95325307134</v>
      </c>
      <c r="I256" s="26">
        <f t="shared" si="11"/>
        <v>0.99868960461602263</v>
      </c>
    </row>
    <row r="257" spans="1:9" x14ac:dyDescent="0.3">
      <c r="A257" s="10">
        <v>4620</v>
      </c>
      <c r="B257" s="11" t="s">
        <v>257</v>
      </c>
      <c r="C257" s="12">
        <v>30789.867047090771</v>
      </c>
      <c r="D257" s="12">
        <f>+'Skattegrunnlag 2022'!F257</f>
        <v>9986.7350000000006</v>
      </c>
      <c r="E257" s="12">
        <f>+$E$3*'Skattegrunnlag 2022'!M257*'Skattegrunnlag 2022'!I257/1000</f>
        <v>868.99950000000001</v>
      </c>
      <c r="F257" s="13">
        <f t="shared" si="9"/>
        <v>41645.601547090766</v>
      </c>
      <c r="G257" s="12">
        <f>+'Skattegrunnlag 2022'!I257</f>
        <v>1051</v>
      </c>
      <c r="H257" s="12">
        <f t="shared" si="10"/>
        <v>30122.613270305206</v>
      </c>
      <c r="I257" s="26">
        <f t="shared" si="11"/>
        <v>0.82682441151122033</v>
      </c>
    </row>
    <row r="258" spans="1:9" x14ac:dyDescent="0.3">
      <c r="A258" s="10">
        <v>4621</v>
      </c>
      <c r="B258" s="11" t="s">
        <v>258</v>
      </c>
      <c r="C258" s="12">
        <v>499465.48280222504</v>
      </c>
      <c r="D258" s="12">
        <f>+'Skattegrunnlag 2022'!F258</f>
        <v>12473.263000000001</v>
      </c>
      <c r="E258" s="12">
        <f>+$E$3*'Skattegrunnlag 2022'!M258*'Skattegrunnlag 2022'!I258/1000</f>
        <v>18548.326499999999</v>
      </c>
      <c r="F258" s="13">
        <f t="shared" si="9"/>
        <v>530487.07230222505</v>
      </c>
      <c r="G258" s="12">
        <f>+'Skattegrunnlag 2022'!I258</f>
        <v>15875</v>
      </c>
      <c r="H258" s="12">
        <f t="shared" si="10"/>
        <v>32630.791137148033</v>
      </c>
      <c r="I258" s="26">
        <f t="shared" si="11"/>
        <v>0.89567045319121485</v>
      </c>
    </row>
    <row r="259" spans="1:9" x14ac:dyDescent="0.3">
      <c r="A259" s="10">
        <v>4622</v>
      </c>
      <c r="B259" s="11" t="s">
        <v>259</v>
      </c>
      <c r="C259" s="12">
        <v>267738.60293359414</v>
      </c>
      <c r="D259" s="12">
        <f>+'Skattegrunnlag 2022'!F259</f>
        <v>6628.1049999999996</v>
      </c>
      <c r="E259" s="12">
        <f>+$E$3*'Skattegrunnlag 2022'!M259*'Skattegrunnlag 2022'!I259/1000</f>
        <v>10074.7855</v>
      </c>
      <c r="F259" s="13">
        <f t="shared" si="9"/>
        <v>284441.49343359412</v>
      </c>
      <c r="G259" s="12">
        <f>+'Skattegrunnlag 2022'!I259</f>
        <v>8497</v>
      </c>
      <c r="H259" s="12">
        <f t="shared" si="10"/>
        <v>32695.467627820897</v>
      </c>
      <c r="I259" s="26">
        <f t="shared" si="11"/>
        <v>0.89744573413577744</v>
      </c>
    </row>
    <row r="260" spans="1:9" x14ac:dyDescent="0.3">
      <c r="A260" s="10">
        <v>4623</v>
      </c>
      <c r="B260" s="11" t="s">
        <v>260</v>
      </c>
      <c r="C260" s="12">
        <v>77105.539428732503</v>
      </c>
      <c r="D260" s="12">
        <f>+'Skattegrunnlag 2022'!F260</f>
        <v>4545.8159999999998</v>
      </c>
      <c r="E260" s="12">
        <f>+$E$3*'Skattegrunnlag 2022'!M260*'Skattegrunnlag 2022'!I260/1000</f>
        <v>1918.2929999999999</v>
      </c>
      <c r="F260" s="13">
        <f t="shared" si="9"/>
        <v>83569.648428732515</v>
      </c>
      <c r="G260" s="12">
        <f>+'Skattegrunnlag 2022'!I260</f>
        <v>2501</v>
      </c>
      <c r="H260" s="12">
        <f t="shared" si="10"/>
        <v>31596.894213807482</v>
      </c>
      <c r="I260" s="26">
        <f t="shared" si="11"/>
        <v>0.86729140096446056</v>
      </c>
    </row>
    <row r="261" spans="1:9" x14ac:dyDescent="0.3">
      <c r="A261" s="10">
        <v>4624</v>
      </c>
      <c r="B261" s="11" t="s">
        <v>261</v>
      </c>
      <c r="C261" s="12">
        <v>831946.28598325513</v>
      </c>
      <c r="D261" s="12">
        <f>+'Skattegrunnlag 2022'!F261</f>
        <v>1078.066</v>
      </c>
      <c r="E261" s="12">
        <f>+$E$3*'Skattegrunnlag 2022'!M261*'Skattegrunnlag 2022'!I261/1000</f>
        <v>25752.515500000001</v>
      </c>
      <c r="F261" s="13">
        <f t="shared" si="9"/>
        <v>858776.8674832551</v>
      </c>
      <c r="G261" s="12">
        <f>+'Skattegrunnlag 2022'!I261</f>
        <v>25213</v>
      </c>
      <c r="H261" s="12">
        <f t="shared" si="10"/>
        <v>34018.11769655555</v>
      </c>
      <c r="I261" s="26">
        <f t="shared" si="11"/>
        <v>0.93375066408668816</v>
      </c>
    </row>
    <row r="262" spans="1:9" x14ac:dyDescent="0.3">
      <c r="A262" s="10">
        <v>4625</v>
      </c>
      <c r="B262" s="11" t="s">
        <v>262</v>
      </c>
      <c r="C262" s="12">
        <v>201359.66866810989</v>
      </c>
      <c r="D262" s="12">
        <f>+'Skattegrunnlag 2022'!F262</f>
        <v>0</v>
      </c>
      <c r="E262" s="12">
        <f>+$E$3*'Skattegrunnlag 2022'!M262*'Skattegrunnlag 2022'!I262/1000</f>
        <v>37245.245000000003</v>
      </c>
      <c r="F262" s="13">
        <f t="shared" si="9"/>
        <v>238604.91366810989</v>
      </c>
      <c r="G262" s="12">
        <f>+'Skattegrunnlag 2022'!I262</f>
        <v>5283</v>
      </c>
      <c r="H262" s="12">
        <f t="shared" si="10"/>
        <v>45164.66281811658</v>
      </c>
      <c r="I262" s="26">
        <f t="shared" si="11"/>
        <v>1.2397080366365427</v>
      </c>
    </row>
    <row r="263" spans="1:9" x14ac:dyDescent="0.3">
      <c r="A263" s="10">
        <v>4626</v>
      </c>
      <c r="B263" s="11" t="s">
        <v>263</v>
      </c>
      <c r="C263" s="12">
        <v>1273559.0780127356</v>
      </c>
      <c r="D263" s="12">
        <f>+'Skattegrunnlag 2022'!F263</f>
        <v>0</v>
      </c>
      <c r="E263" s="12">
        <f>+$E$3*'Skattegrunnlag 2022'!M263*'Skattegrunnlag 2022'!I263/1000</f>
        <v>40021.5285</v>
      </c>
      <c r="F263" s="13">
        <f t="shared" si="9"/>
        <v>1313580.6065127356</v>
      </c>
      <c r="G263" s="12">
        <f>+'Skattegrunnlag 2022'!I263</f>
        <v>39032</v>
      </c>
      <c r="H263" s="12">
        <f t="shared" si="10"/>
        <v>33653.940523486774</v>
      </c>
      <c r="I263" s="26">
        <f t="shared" si="11"/>
        <v>0.92375450027093975</v>
      </c>
    </row>
    <row r="264" spans="1:9" x14ac:dyDescent="0.3">
      <c r="A264" s="10">
        <v>4627</v>
      </c>
      <c r="B264" s="11" t="s">
        <v>264</v>
      </c>
      <c r="C264" s="12">
        <v>933969.30113960011</v>
      </c>
      <c r="D264" s="12">
        <f>+'Skattegrunnlag 2022'!F264</f>
        <v>0</v>
      </c>
      <c r="E264" s="12">
        <f>+$E$3*'Skattegrunnlag 2022'!M264*'Skattegrunnlag 2022'!I264/1000</f>
        <v>20432.252</v>
      </c>
      <c r="F264" s="13">
        <f t="shared" si="9"/>
        <v>954401.55313960009</v>
      </c>
      <c r="G264" s="12">
        <f>+'Skattegrunnlag 2022'!I264</f>
        <v>29816</v>
      </c>
      <c r="H264" s="12">
        <f t="shared" si="10"/>
        <v>32009.711334169573</v>
      </c>
      <c r="I264" s="26">
        <f t="shared" si="11"/>
        <v>0.87862266460823024</v>
      </c>
    </row>
    <row r="265" spans="1:9" x14ac:dyDescent="0.3">
      <c r="A265" s="10">
        <v>4628</v>
      </c>
      <c r="B265" s="11" t="s">
        <v>265</v>
      </c>
      <c r="C265" s="12">
        <v>111817.59289420756</v>
      </c>
      <c r="D265" s="12">
        <f>+'Skattegrunnlag 2022'!F265</f>
        <v>16184.927</v>
      </c>
      <c r="E265" s="12">
        <f>+$E$3*'Skattegrunnlag 2022'!M265*'Skattegrunnlag 2022'!I265/1000</f>
        <v>1459.386</v>
      </c>
      <c r="F265" s="13">
        <f t="shared" si="9"/>
        <v>129461.90589420755</v>
      </c>
      <c r="G265" s="12">
        <f>+'Skattegrunnlag 2022'!I265</f>
        <v>3867</v>
      </c>
      <c r="H265" s="12">
        <f t="shared" si="10"/>
        <v>29293.245123922305</v>
      </c>
      <c r="I265" s="26">
        <f t="shared" si="11"/>
        <v>0.80405939363559009</v>
      </c>
    </row>
    <row r="266" spans="1:9" x14ac:dyDescent="0.3">
      <c r="A266" s="10">
        <v>4629</v>
      </c>
      <c r="B266" s="11" t="s">
        <v>266</v>
      </c>
      <c r="C266" s="12">
        <v>10801.08475479361</v>
      </c>
      <c r="D266" s="12">
        <f>+'Skattegrunnlag 2022'!F266</f>
        <v>15728.24</v>
      </c>
      <c r="E266" s="12">
        <f>+$E$3*'Skattegrunnlag 2022'!M266*'Skattegrunnlag 2022'!I266/1000</f>
        <v>445.63000000000005</v>
      </c>
      <c r="F266" s="13">
        <f t="shared" ref="F266:F329" si="12">+C266+D266+E266</f>
        <v>26974.954754793613</v>
      </c>
      <c r="G266" s="12">
        <f>+'Skattegrunnlag 2022'!I266</f>
        <v>378</v>
      </c>
      <c r="H266" s="12">
        <f t="shared" ref="H266:H329" si="13">+(C266+E266)*1000/G266</f>
        <v>29753.21363702013</v>
      </c>
      <c r="I266" s="26">
        <f t="shared" si="11"/>
        <v>0.81668489832680202</v>
      </c>
    </row>
    <row r="267" spans="1:9" x14ac:dyDescent="0.3">
      <c r="A267" s="10">
        <v>4630</v>
      </c>
      <c r="B267" s="11" t="s">
        <v>267</v>
      </c>
      <c r="C267" s="12">
        <v>234183.71902181196</v>
      </c>
      <c r="D267" s="12">
        <f>+'Skattegrunnlag 2022'!F267</f>
        <v>564.27800000000002</v>
      </c>
      <c r="E267" s="12">
        <f>+$E$3*'Skattegrunnlag 2022'!M267*'Skattegrunnlag 2022'!I267/1000</f>
        <v>6675.8145000000004</v>
      </c>
      <c r="F267" s="13">
        <f t="shared" si="12"/>
        <v>241423.81152181196</v>
      </c>
      <c r="G267" s="12">
        <f>+'Skattegrunnlag 2022'!I267</f>
        <v>8131</v>
      </c>
      <c r="H267" s="12">
        <f t="shared" si="13"/>
        <v>29622.375294774563</v>
      </c>
      <c r="I267" s="26">
        <f t="shared" ref="I267:I330" si="14">+H267/H$367</f>
        <v>0.81309356531862187</v>
      </c>
    </row>
    <row r="268" spans="1:9" x14ac:dyDescent="0.3">
      <c r="A268" s="10">
        <v>4631</v>
      </c>
      <c r="B268" s="11" t="s">
        <v>268</v>
      </c>
      <c r="C268" s="12">
        <v>952609.25600189297</v>
      </c>
      <c r="D268" s="12">
        <f>+'Skattegrunnlag 2022'!F268</f>
        <v>83.445999999999998</v>
      </c>
      <c r="E268" s="12">
        <f>+$E$3*'Skattegrunnlag 2022'!M268*'Skattegrunnlag 2022'!I268/1000</f>
        <v>21320.772499999999</v>
      </c>
      <c r="F268" s="13">
        <f t="shared" si="12"/>
        <v>974013.47450189292</v>
      </c>
      <c r="G268" s="12">
        <f>+'Skattegrunnlag 2022'!I268</f>
        <v>29593</v>
      </c>
      <c r="H268" s="12">
        <f t="shared" si="13"/>
        <v>32910.824468688304</v>
      </c>
      <c r="I268" s="26">
        <f t="shared" si="14"/>
        <v>0.90335698398708575</v>
      </c>
    </row>
    <row r="269" spans="1:9" x14ac:dyDescent="0.3">
      <c r="A269" s="10">
        <v>4632</v>
      </c>
      <c r="B269" s="11" t="s">
        <v>269</v>
      </c>
      <c r="C269" s="12">
        <v>124190.64710727375</v>
      </c>
      <c r="D269" s="12">
        <f>+'Skattegrunnlag 2022'!F269</f>
        <v>0</v>
      </c>
      <c r="E269" s="12">
        <f>+$E$3*'Skattegrunnlag 2022'!M269*'Skattegrunnlag 2022'!I269/1000</f>
        <v>4934.8714999999993</v>
      </c>
      <c r="F269" s="13">
        <f t="shared" si="12"/>
        <v>129125.51860727374</v>
      </c>
      <c r="G269" s="12">
        <f>+'Skattegrunnlag 2022'!I269</f>
        <v>2889</v>
      </c>
      <c r="H269" s="12">
        <f t="shared" si="13"/>
        <v>44695.575841908532</v>
      </c>
      <c r="I269" s="26">
        <f t="shared" si="14"/>
        <v>1.2268322426418319</v>
      </c>
    </row>
    <row r="270" spans="1:9" x14ac:dyDescent="0.3">
      <c r="A270" s="10">
        <v>4633</v>
      </c>
      <c r="B270" s="11" t="s">
        <v>270</v>
      </c>
      <c r="C270" s="12">
        <v>16104.343120359779</v>
      </c>
      <c r="D270" s="12">
        <f>+'Skattegrunnlag 2022'!F270</f>
        <v>0</v>
      </c>
      <c r="E270" s="12">
        <f>+$E$3*'Skattegrunnlag 2022'!M270*'Skattegrunnlag 2022'!I270/1000</f>
        <v>572.23249999999996</v>
      </c>
      <c r="F270" s="13">
        <f t="shared" si="12"/>
        <v>16676.575620359778</v>
      </c>
      <c r="G270" s="12">
        <f>+'Skattegrunnlag 2022'!I270</f>
        <v>502</v>
      </c>
      <c r="H270" s="12">
        <f t="shared" si="13"/>
        <v>33220.270160079242</v>
      </c>
      <c r="I270" s="26">
        <f t="shared" si="14"/>
        <v>0.91185084371243763</v>
      </c>
    </row>
    <row r="271" spans="1:9" x14ac:dyDescent="0.3">
      <c r="A271" s="10">
        <v>4634</v>
      </c>
      <c r="B271" s="11" t="s">
        <v>271</v>
      </c>
      <c r="C271" s="12">
        <v>52333.848613400281</v>
      </c>
      <c r="D271" s="12">
        <f>+'Skattegrunnlag 2022'!F271</f>
        <v>11746.922</v>
      </c>
      <c r="E271" s="12">
        <f>+$E$3*'Skattegrunnlag 2022'!M271*'Skattegrunnlag 2022'!I271/1000</f>
        <v>2588.8510000000001</v>
      </c>
      <c r="F271" s="13">
        <f t="shared" si="12"/>
        <v>66669.621613400275</v>
      </c>
      <c r="G271" s="12">
        <f>+'Skattegrunnlag 2022'!I271</f>
        <v>1629</v>
      </c>
      <c r="H271" s="12">
        <f t="shared" si="13"/>
        <v>33715.592150644741</v>
      </c>
      <c r="I271" s="26">
        <f t="shared" si="14"/>
        <v>0.92544675286158218</v>
      </c>
    </row>
    <row r="272" spans="1:9" x14ac:dyDescent="0.3">
      <c r="A272" s="10">
        <v>4635</v>
      </c>
      <c r="B272" s="11" t="s">
        <v>272</v>
      </c>
      <c r="C272" s="12">
        <v>84135.823395334708</v>
      </c>
      <c r="D272" s="12">
        <f>+'Skattegrunnlag 2022'!F272</f>
        <v>217.25</v>
      </c>
      <c r="E272" s="12">
        <f>+$E$3*'Skattegrunnlag 2022'!M272*'Skattegrunnlag 2022'!I272/1000</f>
        <v>6322.0564999999997</v>
      </c>
      <c r="F272" s="13">
        <f t="shared" si="12"/>
        <v>90675.129895334714</v>
      </c>
      <c r="G272" s="12">
        <f>+'Skattegrunnlag 2022'!I272</f>
        <v>2230</v>
      </c>
      <c r="H272" s="12">
        <f t="shared" si="13"/>
        <v>40564.071701943823</v>
      </c>
      <c r="I272" s="26">
        <f t="shared" si="14"/>
        <v>1.1134281216736819</v>
      </c>
    </row>
    <row r="273" spans="1:9" x14ac:dyDescent="0.3">
      <c r="A273" s="10">
        <v>4636</v>
      </c>
      <c r="B273" s="11" t="s">
        <v>273</v>
      </c>
      <c r="C273" s="12">
        <v>24817.211028203143</v>
      </c>
      <c r="D273" s="12">
        <f>+'Skattegrunnlag 2022'!F273</f>
        <v>0</v>
      </c>
      <c r="E273" s="12">
        <f>+$E$3*'Skattegrunnlag 2022'!M273*'Skattegrunnlag 2022'!I273/1000</f>
        <v>1437.0094999999999</v>
      </c>
      <c r="F273" s="13">
        <f t="shared" si="12"/>
        <v>26254.220528203143</v>
      </c>
      <c r="G273" s="12">
        <f>+'Skattegrunnlag 2022'!I273</f>
        <v>768</v>
      </c>
      <c r="H273" s="12">
        <f t="shared" si="13"/>
        <v>34185.182979431171</v>
      </c>
      <c r="I273" s="26">
        <f t="shared" si="14"/>
        <v>0.93833637691837546</v>
      </c>
    </row>
    <row r="274" spans="1:9" x14ac:dyDescent="0.3">
      <c r="A274" s="10">
        <v>4637</v>
      </c>
      <c r="B274" s="11" t="s">
        <v>274</v>
      </c>
      <c r="C274" s="12">
        <v>43197.329933151334</v>
      </c>
      <c r="D274" s="12">
        <f>+'Skattegrunnlag 2022'!F274</f>
        <v>404.81099999999998</v>
      </c>
      <c r="E274" s="12">
        <f>+$E$3*'Skattegrunnlag 2022'!M274*'Skattegrunnlag 2022'!I274/1000</f>
        <v>1070.0440000000001</v>
      </c>
      <c r="F274" s="13">
        <f t="shared" si="12"/>
        <v>44672.184933151337</v>
      </c>
      <c r="G274" s="12">
        <f>+'Skattegrunnlag 2022'!I274</f>
        <v>1290</v>
      </c>
      <c r="H274" s="12">
        <f t="shared" si="13"/>
        <v>34315.793746628944</v>
      </c>
      <c r="I274" s="26">
        <f t="shared" si="14"/>
        <v>0.94192146330368542</v>
      </c>
    </row>
    <row r="275" spans="1:9" x14ac:dyDescent="0.3">
      <c r="A275" s="10">
        <v>4638</v>
      </c>
      <c r="B275" s="11" t="s">
        <v>275</v>
      </c>
      <c r="C275" s="12">
        <v>125984.37265230756</v>
      </c>
      <c r="D275" s="12">
        <f>+'Skattegrunnlag 2022'!F275</f>
        <v>16042.642</v>
      </c>
      <c r="E275" s="12">
        <f>+$E$3*'Skattegrunnlag 2022'!M275*'Skattegrunnlag 2022'!I275/1000</f>
        <v>3785.2069999999994</v>
      </c>
      <c r="F275" s="13">
        <f t="shared" si="12"/>
        <v>145812.22165230755</v>
      </c>
      <c r="G275" s="12">
        <f>+'Skattegrunnlag 2022'!I275</f>
        <v>3965</v>
      </c>
      <c r="H275" s="12">
        <f t="shared" si="13"/>
        <v>32728.771665146924</v>
      </c>
      <c r="I275" s="26">
        <f t="shared" si="14"/>
        <v>0.89835988427328184</v>
      </c>
    </row>
    <row r="276" spans="1:9" x14ac:dyDescent="0.3">
      <c r="A276" s="10">
        <v>4639</v>
      </c>
      <c r="B276" s="11" t="s">
        <v>276</v>
      </c>
      <c r="C276" s="12">
        <v>81186.865755190025</v>
      </c>
      <c r="D276" s="12">
        <f>+'Skattegrunnlag 2022'!F276</f>
        <v>10910.68</v>
      </c>
      <c r="E276" s="12">
        <f>+$E$3*'Skattegrunnlag 2022'!M276*'Skattegrunnlag 2022'!I276/1000</f>
        <v>3197.3285000000001</v>
      </c>
      <c r="F276" s="13">
        <f t="shared" si="12"/>
        <v>95294.874255190021</v>
      </c>
      <c r="G276" s="12">
        <f>+'Skattegrunnlag 2022'!I276</f>
        <v>2560</v>
      </c>
      <c r="H276" s="12">
        <f t="shared" si="13"/>
        <v>32962.575880933604</v>
      </c>
      <c r="I276" s="26">
        <f t="shared" si="14"/>
        <v>0.90477748925967372</v>
      </c>
    </row>
    <row r="277" spans="1:9" x14ac:dyDescent="0.3">
      <c r="A277" s="10">
        <v>4640</v>
      </c>
      <c r="B277" s="11" t="s">
        <v>277</v>
      </c>
      <c r="C277" s="12">
        <v>374325.0954794361</v>
      </c>
      <c r="D277" s="12">
        <f>+'Skattegrunnlag 2022'!F277</f>
        <v>6212.6679999999997</v>
      </c>
      <c r="E277" s="12">
        <f>+$E$3*'Skattegrunnlag 2022'!M277*'Skattegrunnlag 2022'!I277/1000</f>
        <v>13535.160999999998</v>
      </c>
      <c r="F277" s="13">
        <f t="shared" si="12"/>
        <v>394072.92447943613</v>
      </c>
      <c r="G277" s="12">
        <f>+'Skattegrunnlag 2022'!I277</f>
        <v>12097</v>
      </c>
      <c r="H277" s="12">
        <f t="shared" si="13"/>
        <v>32062.516035334058</v>
      </c>
      <c r="I277" s="26">
        <f t="shared" si="14"/>
        <v>0.88007208121672853</v>
      </c>
    </row>
    <row r="278" spans="1:9" x14ac:dyDescent="0.3">
      <c r="A278" s="10">
        <v>4641</v>
      </c>
      <c r="B278" s="11" t="s">
        <v>278</v>
      </c>
      <c r="C278" s="12">
        <v>58306.045174439641</v>
      </c>
      <c r="D278" s="12">
        <f>+'Skattegrunnlag 2022'!F278</f>
        <v>32189.08</v>
      </c>
      <c r="E278" s="12">
        <f>+$E$3*'Skattegrunnlag 2022'!M278*'Skattegrunnlag 2022'!I278/1000</f>
        <v>2372.7204999999999</v>
      </c>
      <c r="F278" s="13">
        <f t="shared" si="12"/>
        <v>92867.845674439639</v>
      </c>
      <c r="G278" s="12">
        <f>+'Skattegrunnlag 2022'!I278</f>
        <v>1766</v>
      </c>
      <c r="H278" s="12">
        <f t="shared" si="13"/>
        <v>34359.436961743857</v>
      </c>
      <c r="I278" s="26">
        <f t="shared" si="14"/>
        <v>0.94311940968801911</v>
      </c>
    </row>
    <row r="279" spans="1:9" x14ac:dyDescent="0.3">
      <c r="A279" s="10">
        <v>4642</v>
      </c>
      <c r="B279" s="11" t="s">
        <v>279</v>
      </c>
      <c r="C279" s="12">
        <v>68076.12983933356</v>
      </c>
      <c r="D279" s="12">
        <f>+'Skattegrunnlag 2022'!F279</f>
        <v>13757.15</v>
      </c>
      <c r="E279" s="12">
        <f>+$E$3*'Skattegrunnlag 2022'!M279*'Skattegrunnlag 2022'!I279/1000</f>
        <v>2193.7669999999998</v>
      </c>
      <c r="F279" s="13">
        <f t="shared" si="12"/>
        <v>84027.046839333547</v>
      </c>
      <c r="G279" s="12">
        <f>+'Skattegrunnlag 2022'!I279</f>
        <v>2117</v>
      </c>
      <c r="H279" s="12">
        <f t="shared" si="13"/>
        <v>33193.149191938377</v>
      </c>
      <c r="I279" s="26">
        <f t="shared" si="14"/>
        <v>0.91110641034201723</v>
      </c>
    </row>
    <row r="280" spans="1:9" x14ac:dyDescent="0.3">
      <c r="A280" s="10">
        <v>4643</v>
      </c>
      <c r="B280" s="11" t="s">
        <v>280</v>
      </c>
      <c r="C280" s="12">
        <v>187648.78814473774</v>
      </c>
      <c r="D280" s="12">
        <f>+'Skattegrunnlag 2022'!F280</f>
        <v>21543.434000000001</v>
      </c>
      <c r="E280" s="12">
        <f>+$E$3*'Skattegrunnlag 2022'!M280*'Skattegrunnlag 2022'!I280/1000</f>
        <v>3444.2354999999998</v>
      </c>
      <c r="F280" s="13">
        <f t="shared" si="12"/>
        <v>212636.45764473776</v>
      </c>
      <c r="G280" s="12">
        <f>+'Skattegrunnlag 2022'!I280</f>
        <v>5204</v>
      </c>
      <c r="H280" s="12">
        <f t="shared" si="13"/>
        <v>36720.411922509178</v>
      </c>
      <c r="I280" s="26">
        <f t="shared" si="14"/>
        <v>1.0079249335318583</v>
      </c>
    </row>
    <row r="281" spans="1:9" x14ac:dyDescent="0.3">
      <c r="A281" s="10">
        <v>4644</v>
      </c>
      <c r="B281" s="11" t="s">
        <v>281</v>
      </c>
      <c r="C281" s="12">
        <v>155909.37721976996</v>
      </c>
      <c r="D281" s="12">
        <f>+'Skattegrunnlag 2022'!F281</f>
        <v>34641.364999999998</v>
      </c>
      <c r="E281" s="12">
        <f>+$E$3*'Skattegrunnlag 2022'!M281*'Skattegrunnlag 2022'!I281/1000</f>
        <v>5022.2870000000003</v>
      </c>
      <c r="F281" s="13">
        <f t="shared" si="12"/>
        <v>195573.02921976996</v>
      </c>
      <c r="G281" s="12">
        <f>+'Skattegrunnlag 2022'!I281</f>
        <v>5246</v>
      </c>
      <c r="H281" s="12">
        <f t="shared" si="13"/>
        <v>30677.023297706815</v>
      </c>
      <c r="I281" s="26">
        <f t="shared" si="14"/>
        <v>0.84204220621345305</v>
      </c>
    </row>
    <row r="282" spans="1:9" x14ac:dyDescent="0.3">
      <c r="A282" s="10">
        <v>4645</v>
      </c>
      <c r="B282" s="11" t="s">
        <v>282</v>
      </c>
      <c r="C282" s="12">
        <v>90322.360721278499</v>
      </c>
      <c r="D282" s="12">
        <f>+'Skattegrunnlag 2022'!F282</f>
        <v>0</v>
      </c>
      <c r="E282" s="12">
        <f>+$E$3*'Skattegrunnlag 2022'!M282*'Skattegrunnlag 2022'!I282/1000</f>
        <v>4245.0084999999999</v>
      </c>
      <c r="F282" s="13">
        <f t="shared" si="12"/>
        <v>94567.369221278495</v>
      </c>
      <c r="G282" s="12">
        <f>+'Skattegrunnlag 2022'!I282</f>
        <v>2951</v>
      </c>
      <c r="H282" s="12">
        <f t="shared" si="13"/>
        <v>32045.872321680275</v>
      </c>
      <c r="I282" s="26">
        <f t="shared" si="14"/>
        <v>0.87961523410908682</v>
      </c>
    </row>
    <row r="283" spans="1:9" x14ac:dyDescent="0.3">
      <c r="A283" s="10">
        <v>4646</v>
      </c>
      <c r="B283" s="11" t="s">
        <v>283</v>
      </c>
      <c r="C283" s="12">
        <v>78234.372146885275</v>
      </c>
      <c r="D283" s="12">
        <f>+'Skattegrunnlag 2022'!F283</f>
        <v>0</v>
      </c>
      <c r="E283" s="12">
        <f>+$E$3*'Skattegrunnlag 2022'!M283*'Skattegrunnlag 2022'!I283/1000</f>
        <v>10263.616</v>
      </c>
      <c r="F283" s="13">
        <f t="shared" si="12"/>
        <v>88497.988146885269</v>
      </c>
      <c r="G283" s="12">
        <f>+'Skattegrunnlag 2022'!I283</f>
        <v>2901</v>
      </c>
      <c r="H283" s="12">
        <f t="shared" si="13"/>
        <v>30506.028316747768</v>
      </c>
      <c r="I283" s="26">
        <f t="shared" si="14"/>
        <v>0.83734862856020831</v>
      </c>
    </row>
    <row r="284" spans="1:9" x14ac:dyDescent="0.3">
      <c r="A284" s="10">
        <v>4647</v>
      </c>
      <c r="B284" s="11" t="s">
        <v>284</v>
      </c>
      <c r="C284" s="12">
        <v>736033.57176917826</v>
      </c>
      <c r="D284" s="12">
        <f>+'Skattegrunnlag 2022'!F284</f>
        <v>4945.5780000000004</v>
      </c>
      <c r="E284" s="12">
        <f>+$E$3*'Skattegrunnlag 2022'!M284*'Skattegrunnlag 2022'!I284/1000</f>
        <v>26550.301500000001</v>
      </c>
      <c r="F284" s="13">
        <f t="shared" si="12"/>
        <v>767529.45126917819</v>
      </c>
      <c r="G284" s="12">
        <f>+'Skattegrunnlag 2022'!I284</f>
        <v>22116</v>
      </c>
      <c r="H284" s="12">
        <f t="shared" si="13"/>
        <v>34481.09392607968</v>
      </c>
      <c r="I284" s="26">
        <f t="shared" si="14"/>
        <v>0.94645872646776108</v>
      </c>
    </row>
    <row r="285" spans="1:9" x14ac:dyDescent="0.3">
      <c r="A285" s="10">
        <v>4648</v>
      </c>
      <c r="B285" s="11" t="s">
        <v>285</v>
      </c>
      <c r="C285" s="12">
        <v>109121.16065642539</v>
      </c>
      <c r="D285" s="12">
        <f>+'Skattegrunnlag 2022'!F285</f>
        <v>14989.513000000001</v>
      </c>
      <c r="E285" s="12">
        <f>+$E$3*'Skattegrunnlag 2022'!M285*'Skattegrunnlag 2022'!I285/1000</f>
        <v>2550.9160000000002</v>
      </c>
      <c r="F285" s="13">
        <f t="shared" si="12"/>
        <v>126661.58965642539</v>
      </c>
      <c r="G285" s="12">
        <f>+'Skattegrunnlag 2022'!I285</f>
        <v>3521</v>
      </c>
      <c r="H285" s="12">
        <f t="shared" si="13"/>
        <v>31716.011546840495</v>
      </c>
      <c r="I285" s="26">
        <f t="shared" si="14"/>
        <v>0.87056100834885364</v>
      </c>
    </row>
    <row r="286" spans="1:9" x14ac:dyDescent="0.3">
      <c r="A286" s="10">
        <v>4649</v>
      </c>
      <c r="B286" s="11" t="s">
        <v>286</v>
      </c>
      <c r="C286" s="12">
        <v>286822.52504746855</v>
      </c>
      <c r="D286" s="12">
        <f>+'Skattegrunnlag 2022'!F286</f>
        <v>48.421999999999997</v>
      </c>
      <c r="E286" s="12">
        <f>+$E$3*'Skattegrunnlag 2022'!M286*'Skattegrunnlag 2022'!I286/1000</f>
        <v>11500.120999999997</v>
      </c>
      <c r="F286" s="13">
        <f t="shared" si="12"/>
        <v>298371.06804746855</v>
      </c>
      <c r="G286" s="12">
        <f>+'Skattegrunnlag 2022'!I286</f>
        <v>9527</v>
      </c>
      <c r="H286" s="12">
        <f t="shared" si="13"/>
        <v>31313.387850054431</v>
      </c>
      <c r="I286" s="26">
        <f t="shared" si="14"/>
        <v>0.85950954019871872</v>
      </c>
    </row>
    <row r="287" spans="1:9" x14ac:dyDescent="0.3">
      <c r="A287" s="10">
        <v>4650</v>
      </c>
      <c r="B287" s="11" t="s">
        <v>287</v>
      </c>
      <c r="C287" s="12">
        <v>165599.90867263041</v>
      </c>
      <c r="D287" s="12">
        <f>+'Skattegrunnlag 2022'!F287</f>
        <v>503.30500000000001</v>
      </c>
      <c r="E287" s="12">
        <f>+$E$3*'Skattegrunnlag 2022'!M287*'Skattegrunnlag 2022'!I287/1000</f>
        <v>7485.0709999999999</v>
      </c>
      <c r="F287" s="13">
        <f t="shared" si="12"/>
        <v>173588.2846726304</v>
      </c>
      <c r="G287" s="12">
        <f>+'Skattegrunnlag 2022'!I287</f>
        <v>5875</v>
      </c>
      <c r="H287" s="12">
        <f t="shared" si="13"/>
        <v>29461.273135766878</v>
      </c>
      <c r="I287" s="26">
        <f t="shared" si="14"/>
        <v>0.80867153205678566</v>
      </c>
    </row>
    <row r="288" spans="1:9" x14ac:dyDescent="0.3">
      <c r="A288" s="10">
        <v>4651</v>
      </c>
      <c r="B288" s="11" t="s">
        <v>288</v>
      </c>
      <c r="C288" s="12">
        <v>205346.19935673563</v>
      </c>
      <c r="D288" s="12">
        <f>+'Skattegrunnlag 2022'!F288</f>
        <v>494.17500000000001</v>
      </c>
      <c r="E288" s="12">
        <f>+$E$3*'Skattegrunnlag 2022'!M288*'Skattegrunnlag 2022'!I288/1000</f>
        <v>15141.510000000002</v>
      </c>
      <c r="F288" s="13">
        <f t="shared" si="12"/>
        <v>220981.88435673562</v>
      </c>
      <c r="G288" s="12">
        <f>+'Skattegrunnlag 2022'!I288</f>
        <v>7207</v>
      </c>
      <c r="H288" s="12">
        <f t="shared" si="13"/>
        <v>30593.549237787658</v>
      </c>
      <c r="I288" s="26">
        <f t="shared" si="14"/>
        <v>0.83975095777993325</v>
      </c>
    </row>
    <row r="289" spans="1:9" x14ac:dyDescent="0.3">
      <c r="A289" s="10">
        <v>5001</v>
      </c>
      <c r="B289" s="11" t="s">
        <v>289</v>
      </c>
      <c r="C289" s="12">
        <v>7478169.6151355635</v>
      </c>
      <c r="D289" s="12">
        <f>+'Skattegrunnlag 2022'!F289</f>
        <v>9636.5390000000007</v>
      </c>
      <c r="E289" s="12">
        <f>+$E$3*'Skattegrunnlag 2022'!M289*'Skattegrunnlag 2022'!I289/1000</f>
        <v>334818.70449999999</v>
      </c>
      <c r="F289" s="13">
        <f t="shared" si="12"/>
        <v>7822624.8586355634</v>
      </c>
      <c r="G289" s="12">
        <f>+'Skattegrunnlag 2022'!I289</f>
        <v>210496</v>
      </c>
      <c r="H289" s="12">
        <f t="shared" si="13"/>
        <v>37117.039371938488</v>
      </c>
      <c r="I289" s="26">
        <f t="shared" si="14"/>
        <v>1.0188118129178136</v>
      </c>
    </row>
    <row r="290" spans="1:9" x14ac:dyDescent="0.3">
      <c r="A290" s="10">
        <v>5006</v>
      </c>
      <c r="B290" s="11" t="s">
        <v>290</v>
      </c>
      <c r="C290" s="12">
        <v>672919.56805825606</v>
      </c>
      <c r="D290" s="12">
        <f>+'Skattegrunnlag 2022'!F290</f>
        <v>3839.99</v>
      </c>
      <c r="E290" s="12">
        <f>+$E$3*'Skattegrunnlag 2022'!M290*'Skattegrunnlag 2022'!I290/1000</f>
        <v>13832.795</v>
      </c>
      <c r="F290" s="13">
        <f t="shared" si="12"/>
        <v>690592.35305825609</v>
      </c>
      <c r="G290" s="12">
        <f>+'Skattegrunnlag 2022'!I290</f>
        <v>24004</v>
      </c>
      <c r="H290" s="12">
        <f t="shared" si="13"/>
        <v>28609.913475181474</v>
      </c>
      <c r="I290" s="26">
        <f t="shared" si="14"/>
        <v>0.78530287728466319</v>
      </c>
    </row>
    <row r="291" spans="1:9" x14ac:dyDescent="0.3">
      <c r="A291" s="10">
        <v>5007</v>
      </c>
      <c r="B291" s="11" t="s">
        <v>291</v>
      </c>
      <c r="C291" s="12">
        <v>447859.82519198227</v>
      </c>
      <c r="D291" s="12">
        <f>+'Skattegrunnlag 2022'!F291</f>
        <v>466.62</v>
      </c>
      <c r="E291" s="12">
        <f>+$E$3*'Skattegrunnlag 2022'!M291*'Skattegrunnlag 2022'!I291/1000</f>
        <v>11920.306</v>
      </c>
      <c r="F291" s="13">
        <f t="shared" si="12"/>
        <v>460246.75119198224</v>
      </c>
      <c r="G291" s="12">
        <f>+'Skattegrunnlag 2022'!I291</f>
        <v>15001</v>
      </c>
      <c r="H291" s="12">
        <f t="shared" si="13"/>
        <v>30649.965415104478</v>
      </c>
      <c r="I291" s="26">
        <f t="shared" si="14"/>
        <v>0.84129950445452328</v>
      </c>
    </row>
    <row r="292" spans="1:9" x14ac:dyDescent="0.3">
      <c r="A292" s="10">
        <v>5014</v>
      </c>
      <c r="B292" s="11" t="s">
        <v>292</v>
      </c>
      <c r="C292" s="12">
        <v>152887.90256010523</v>
      </c>
      <c r="D292" s="12">
        <f>+'Skattegrunnlag 2022'!F292</f>
        <v>0</v>
      </c>
      <c r="E292" s="12">
        <f>+$E$3*'Skattegrunnlag 2022'!M292*'Skattegrunnlag 2022'!I292/1000</f>
        <v>115773.13649999999</v>
      </c>
      <c r="F292" s="13">
        <f t="shared" si="12"/>
        <v>268661.03906010522</v>
      </c>
      <c r="G292" s="12">
        <f>+'Skattegrunnlag 2022'!I292</f>
        <v>5265</v>
      </c>
      <c r="H292" s="12">
        <f t="shared" si="13"/>
        <v>51027.737713220362</v>
      </c>
      <c r="I292" s="26">
        <f t="shared" si="14"/>
        <v>1.4006413994324354</v>
      </c>
    </row>
    <row r="293" spans="1:9" x14ac:dyDescent="0.3">
      <c r="A293" s="10">
        <v>5020</v>
      </c>
      <c r="B293" s="11" t="s">
        <v>293</v>
      </c>
      <c r="C293" s="12">
        <v>25824.395575770512</v>
      </c>
      <c r="D293" s="12">
        <f>+'Skattegrunnlag 2022'!F293</f>
        <v>0</v>
      </c>
      <c r="E293" s="12">
        <f>+$E$3*'Skattegrunnlag 2022'!M293*'Skattegrunnlag 2022'!I293/1000</f>
        <v>704.85500000000002</v>
      </c>
      <c r="F293" s="13">
        <f t="shared" si="12"/>
        <v>26529.250575770511</v>
      </c>
      <c r="G293" s="12">
        <f>+'Skattegrunnlag 2022'!I293</f>
        <v>904</v>
      </c>
      <c r="H293" s="12">
        <f t="shared" si="13"/>
        <v>29346.516123639947</v>
      </c>
      <c r="I293" s="26">
        <f t="shared" si="14"/>
        <v>0.80552160949969553</v>
      </c>
    </row>
    <row r="294" spans="1:9" x14ac:dyDescent="0.3">
      <c r="A294" s="10">
        <v>5021</v>
      </c>
      <c r="B294" s="11" t="s">
        <v>294</v>
      </c>
      <c r="C294" s="12">
        <v>217992.26932669082</v>
      </c>
      <c r="D294" s="12">
        <f>+'Skattegrunnlag 2022'!F294</f>
        <v>3550.1950000000002</v>
      </c>
      <c r="E294" s="12">
        <f>+$E$3*'Skattegrunnlag 2022'!M294*'Skattegrunnlag 2022'!I294/1000</f>
        <v>10104.128500000001</v>
      </c>
      <c r="F294" s="13">
        <f t="shared" si="12"/>
        <v>231646.59282669082</v>
      </c>
      <c r="G294" s="12">
        <f>+'Skattegrunnlag 2022'!I294</f>
        <v>7066</v>
      </c>
      <c r="H294" s="12">
        <f t="shared" si="13"/>
        <v>32280.837507315428</v>
      </c>
      <c r="I294" s="26">
        <f t="shared" si="14"/>
        <v>0.88606470612517929</v>
      </c>
    </row>
    <row r="295" spans="1:9" x14ac:dyDescent="0.3">
      <c r="A295" s="10">
        <v>5022</v>
      </c>
      <c r="B295" s="11" t="s">
        <v>295</v>
      </c>
      <c r="C295" s="12">
        <v>64900.805388919835</v>
      </c>
      <c r="D295" s="12">
        <f>+'Skattegrunnlag 2022'!F295</f>
        <v>6539.7089999999998</v>
      </c>
      <c r="E295" s="12">
        <f>+$E$3*'Skattegrunnlag 2022'!M295*'Skattegrunnlag 2022'!I295/1000</f>
        <v>2132.0374999999999</v>
      </c>
      <c r="F295" s="13">
        <f t="shared" si="12"/>
        <v>73572.551888919843</v>
      </c>
      <c r="G295" s="12">
        <f>+'Skattegrunnlag 2022'!I295</f>
        <v>2443</v>
      </c>
      <c r="H295" s="12">
        <f t="shared" si="13"/>
        <v>27438.740437543936</v>
      </c>
      <c r="I295" s="26">
        <f t="shared" si="14"/>
        <v>0.75315578403837213</v>
      </c>
    </row>
    <row r="296" spans="1:9" x14ac:dyDescent="0.3">
      <c r="A296" s="10">
        <v>5025</v>
      </c>
      <c r="B296" s="11" t="s">
        <v>296</v>
      </c>
      <c r="C296" s="12">
        <v>165268.434209998</v>
      </c>
      <c r="D296" s="12">
        <f>+'Skattegrunnlag 2022'!F296</f>
        <v>1455.058</v>
      </c>
      <c r="E296" s="12">
        <f>+$E$3*'Skattegrunnlag 2022'!M296*'Skattegrunnlag 2022'!I296/1000</f>
        <v>7941.3819999999996</v>
      </c>
      <c r="F296" s="13">
        <f t="shared" si="12"/>
        <v>174664.874209998</v>
      </c>
      <c r="G296" s="12">
        <f>+'Skattegrunnlag 2022'!I296</f>
        <v>5572</v>
      </c>
      <c r="H296" s="12">
        <f t="shared" si="13"/>
        <v>31085.753088657217</v>
      </c>
      <c r="I296" s="26">
        <f t="shared" si="14"/>
        <v>0.85326127827194598</v>
      </c>
    </row>
    <row r="297" spans="1:9" x14ac:dyDescent="0.3">
      <c r="A297" s="10">
        <v>5026</v>
      </c>
      <c r="B297" s="11" t="s">
        <v>297</v>
      </c>
      <c r="C297" s="12">
        <v>54678.375932481911</v>
      </c>
      <c r="D297" s="12">
        <f>+'Skattegrunnlag 2022'!F297</f>
        <v>0</v>
      </c>
      <c r="E297" s="12">
        <f>+$E$3*'Skattegrunnlag 2022'!M297*'Skattegrunnlag 2022'!I297/1000</f>
        <v>1055.69</v>
      </c>
      <c r="F297" s="13">
        <f t="shared" si="12"/>
        <v>55734.065932481913</v>
      </c>
      <c r="G297" s="12">
        <f>+'Skattegrunnlag 2022'!I297</f>
        <v>1953</v>
      </c>
      <c r="H297" s="12">
        <f t="shared" si="13"/>
        <v>28537.668168193504</v>
      </c>
      <c r="I297" s="26">
        <f t="shared" si="14"/>
        <v>0.78331984271529331</v>
      </c>
    </row>
    <row r="298" spans="1:9" x14ac:dyDescent="0.3">
      <c r="A298" s="10">
        <v>5027</v>
      </c>
      <c r="B298" s="11" t="s">
        <v>298</v>
      </c>
      <c r="C298" s="12">
        <v>168679.27779518091</v>
      </c>
      <c r="D298" s="12">
        <f>+'Skattegrunnlag 2022'!F298</f>
        <v>1283.018</v>
      </c>
      <c r="E298" s="12">
        <f>+$E$3*'Skattegrunnlag 2022'!M298*'Skattegrunnlag 2022'!I298/1000</f>
        <v>2949.1945000000001</v>
      </c>
      <c r="F298" s="13">
        <f t="shared" si="12"/>
        <v>172911.49029518093</v>
      </c>
      <c r="G298" s="12">
        <f>+'Skattegrunnlag 2022'!I298</f>
        <v>6120</v>
      </c>
      <c r="H298" s="12">
        <f t="shared" si="13"/>
        <v>28043.868022088383</v>
      </c>
      <c r="I298" s="26">
        <f t="shared" si="14"/>
        <v>0.76976570610889172</v>
      </c>
    </row>
    <row r="299" spans="1:9" x14ac:dyDescent="0.3">
      <c r="A299" s="10">
        <v>5028</v>
      </c>
      <c r="B299" s="11" t="s">
        <v>299</v>
      </c>
      <c r="C299" s="12">
        <v>519534.4592404759</v>
      </c>
      <c r="D299" s="12">
        <f>+'Skattegrunnlag 2022'!F299</f>
        <v>1891.021</v>
      </c>
      <c r="E299" s="12">
        <f>+$E$3*'Skattegrunnlag 2022'!M299*'Skattegrunnlag 2022'!I299/1000</f>
        <v>10864.641</v>
      </c>
      <c r="F299" s="13">
        <f t="shared" si="12"/>
        <v>532290.12124047591</v>
      </c>
      <c r="G299" s="12">
        <f>+'Skattegrunnlag 2022'!I299</f>
        <v>17123</v>
      </c>
      <c r="H299" s="12">
        <f t="shared" si="13"/>
        <v>30975.827847951634</v>
      </c>
      <c r="I299" s="26">
        <f t="shared" si="14"/>
        <v>0.85024398121205835</v>
      </c>
    </row>
    <row r="300" spans="1:9" x14ac:dyDescent="0.3">
      <c r="A300" s="10">
        <v>5029</v>
      </c>
      <c r="B300" s="11" t="s">
        <v>300</v>
      </c>
      <c r="C300" s="12">
        <v>255396.909308259</v>
      </c>
      <c r="D300" s="12">
        <f>+'Skattegrunnlag 2022'!F300</f>
        <v>0</v>
      </c>
      <c r="E300" s="12">
        <f>+$E$3*'Skattegrunnlag 2022'!M300*'Skattegrunnlag 2022'!I300/1000</f>
        <v>3367.1215000000002</v>
      </c>
      <c r="F300" s="13">
        <f t="shared" si="12"/>
        <v>258764.03080825901</v>
      </c>
      <c r="G300" s="12">
        <f>+'Skattegrunnlag 2022'!I300</f>
        <v>8360</v>
      </c>
      <c r="H300" s="12">
        <f t="shared" si="13"/>
        <v>30952.635264145814</v>
      </c>
      <c r="I300" s="26">
        <f t="shared" si="14"/>
        <v>0.84960737660260455</v>
      </c>
    </row>
    <row r="301" spans="1:9" x14ac:dyDescent="0.3">
      <c r="A301" s="10">
        <v>5031</v>
      </c>
      <c r="B301" s="11" t="s">
        <v>301</v>
      </c>
      <c r="C301" s="12">
        <v>489014.13184898329</v>
      </c>
      <c r="D301" s="12">
        <f>+'Skattegrunnlag 2022'!F301</f>
        <v>5.8410000000000002</v>
      </c>
      <c r="E301" s="12">
        <f>+$E$3*'Skattegrunnlag 2022'!M301*'Skattegrunnlag 2022'!I301/1000</f>
        <v>14101.002500000002</v>
      </c>
      <c r="F301" s="13">
        <f t="shared" si="12"/>
        <v>503120.97534898331</v>
      </c>
      <c r="G301" s="12">
        <f>+'Skattegrunnlag 2022'!I301</f>
        <v>14425</v>
      </c>
      <c r="H301" s="12">
        <f t="shared" si="13"/>
        <v>34877.998915007505</v>
      </c>
      <c r="I301" s="26">
        <f t="shared" si="14"/>
        <v>0.95735322393221667</v>
      </c>
    </row>
    <row r="302" spans="1:9" x14ac:dyDescent="0.3">
      <c r="A302" s="10">
        <v>5032</v>
      </c>
      <c r="B302" s="11" t="s">
        <v>302</v>
      </c>
      <c r="C302" s="12">
        <v>121746.4835010806</v>
      </c>
      <c r="D302" s="12">
        <f>+'Skattegrunnlag 2022'!F302</f>
        <v>4198.8760000000002</v>
      </c>
      <c r="E302" s="12">
        <f>+$E$3*'Skattegrunnlag 2022'!M302*'Skattegrunnlag 2022'!I302/1000</f>
        <v>2908.1275000000001</v>
      </c>
      <c r="F302" s="13">
        <f t="shared" si="12"/>
        <v>128853.4870010806</v>
      </c>
      <c r="G302" s="12">
        <f>+'Skattegrunnlag 2022'!I302</f>
        <v>4090</v>
      </c>
      <c r="H302" s="12">
        <f t="shared" si="13"/>
        <v>30477.900000264206</v>
      </c>
      <c r="I302" s="26">
        <f t="shared" si="14"/>
        <v>0.83657654485968003</v>
      </c>
    </row>
    <row r="303" spans="1:9" x14ac:dyDescent="0.3">
      <c r="A303" s="10">
        <v>5033</v>
      </c>
      <c r="B303" s="11" t="s">
        <v>303</v>
      </c>
      <c r="C303" s="12">
        <v>24175.602006706795</v>
      </c>
      <c r="D303" s="12">
        <f>+'Skattegrunnlag 2022'!F303</f>
        <v>14060.409</v>
      </c>
      <c r="E303" s="12">
        <f>+$E$3*'Skattegrunnlag 2022'!M303*'Skattegrunnlag 2022'!I303/1000</f>
        <v>969.00549999999987</v>
      </c>
      <c r="F303" s="13">
        <f t="shared" si="12"/>
        <v>39205.016506706794</v>
      </c>
      <c r="G303" s="12">
        <f>+'Skattegrunnlag 2022'!I303</f>
        <v>750</v>
      </c>
      <c r="H303" s="12">
        <f t="shared" si="13"/>
        <v>33526.143342275725</v>
      </c>
      <c r="I303" s="26">
        <f t="shared" si="14"/>
        <v>0.92024664296123604</v>
      </c>
    </row>
    <row r="304" spans="1:9" x14ac:dyDescent="0.3">
      <c r="A304" s="10">
        <v>5034</v>
      </c>
      <c r="B304" s="11" t="s">
        <v>304</v>
      </c>
      <c r="C304" s="12">
        <v>59026.594195944628</v>
      </c>
      <c r="D304" s="12">
        <f>+'Skattegrunnlag 2022'!F304</f>
        <v>6985.5940000000001</v>
      </c>
      <c r="E304" s="12">
        <f>+$E$3*'Skattegrunnlag 2022'!M304*'Skattegrunnlag 2022'!I304/1000</f>
        <v>1951.752</v>
      </c>
      <c r="F304" s="13">
        <f t="shared" si="12"/>
        <v>67963.940195944626</v>
      </c>
      <c r="G304" s="12">
        <f>+'Skattegrunnlag 2022'!I304</f>
        <v>2399</v>
      </c>
      <c r="H304" s="12">
        <f t="shared" si="13"/>
        <v>25418.23517963511</v>
      </c>
      <c r="I304" s="26">
        <f t="shared" si="14"/>
        <v>0.69769568647530089</v>
      </c>
    </row>
    <row r="305" spans="1:9" x14ac:dyDescent="0.3">
      <c r="A305" s="10">
        <v>5035</v>
      </c>
      <c r="B305" s="11" t="s">
        <v>305</v>
      </c>
      <c r="C305" s="12">
        <v>731108.10708557803</v>
      </c>
      <c r="D305" s="12">
        <f>+'Skattegrunnlag 2022'!F305</f>
        <v>0</v>
      </c>
      <c r="E305" s="12">
        <f>+$E$3*'Skattegrunnlag 2022'!M305*'Skattegrunnlag 2022'!I305/1000</f>
        <v>19184.549500000001</v>
      </c>
      <c r="F305" s="13">
        <f t="shared" si="12"/>
        <v>750292.65658557799</v>
      </c>
      <c r="G305" s="12">
        <f>+'Skattegrunnlag 2022'!I305</f>
        <v>24287</v>
      </c>
      <c r="H305" s="12">
        <f t="shared" si="13"/>
        <v>30892.768006982253</v>
      </c>
      <c r="I305" s="26">
        <f t="shared" si="14"/>
        <v>0.84796410252047671</v>
      </c>
    </row>
    <row r="306" spans="1:9" x14ac:dyDescent="0.3">
      <c r="A306" s="10">
        <v>5036</v>
      </c>
      <c r="B306" s="11" t="s">
        <v>306</v>
      </c>
      <c r="C306" s="12">
        <v>71449.305600431355</v>
      </c>
      <c r="D306" s="12">
        <f>+'Skattegrunnlag 2022'!F306</f>
        <v>0</v>
      </c>
      <c r="E306" s="12">
        <f>+$E$3*'Skattegrunnlag 2022'!M306*'Skattegrunnlag 2022'!I306/1000</f>
        <v>2542.3820000000001</v>
      </c>
      <c r="F306" s="13">
        <f t="shared" si="12"/>
        <v>73991.687600431353</v>
      </c>
      <c r="G306" s="12">
        <f>+'Skattegrunnlag 2022'!I306</f>
        <v>2608</v>
      </c>
      <c r="H306" s="12">
        <f t="shared" si="13"/>
        <v>28371.045859061102</v>
      </c>
      <c r="I306" s="26">
        <f t="shared" si="14"/>
        <v>0.77874628890517783</v>
      </c>
    </row>
    <row r="307" spans="1:9" x14ac:dyDescent="0.3">
      <c r="A307" s="10">
        <v>5037</v>
      </c>
      <c r="B307" s="11" t="s">
        <v>307</v>
      </c>
      <c r="C307" s="12">
        <v>607277.41769025056</v>
      </c>
      <c r="D307" s="12">
        <f>+'Skattegrunnlag 2022'!F307</f>
        <v>0</v>
      </c>
      <c r="E307" s="12">
        <f>+$E$3*'Skattegrunnlag 2022'!M307*'Skattegrunnlag 2022'!I307/1000</f>
        <v>13212.457</v>
      </c>
      <c r="F307" s="13">
        <f t="shared" si="12"/>
        <v>620489.87469025061</v>
      </c>
      <c r="G307" s="12">
        <f>+'Skattegrunnlag 2022'!I307</f>
        <v>20171</v>
      </c>
      <c r="H307" s="12">
        <f t="shared" si="13"/>
        <v>30761.483054397435</v>
      </c>
      <c r="I307" s="26">
        <f t="shared" si="14"/>
        <v>0.84436051067115236</v>
      </c>
    </row>
    <row r="308" spans="1:9" x14ac:dyDescent="0.3">
      <c r="A308" s="10">
        <v>5038</v>
      </c>
      <c r="B308" s="11" t="s">
        <v>308</v>
      </c>
      <c r="C308" s="12">
        <v>413539.95229711413</v>
      </c>
      <c r="D308" s="12">
        <f>+'Skattegrunnlag 2022'!F308</f>
        <v>0</v>
      </c>
      <c r="E308" s="12">
        <f>+$E$3*'Skattegrunnlag 2022'!M308*'Skattegrunnlag 2022'!I308/1000</f>
        <v>9289.4480000000003</v>
      </c>
      <c r="F308" s="13">
        <f t="shared" si="12"/>
        <v>422829.4002971141</v>
      </c>
      <c r="G308" s="12">
        <f>+'Skattegrunnlag 2022'!I308</f>
        <v>14955</v>
      </c>
      <c r="H308" s="12">
        <f t="shared" si="13"/>
        <v>28273.447027556944</v>
      </c>
      <c r="I308" s="26">
        <f t="shared" si="14"/>
        <v>0.77606733486827295</v>
      </c>
    </row>
    <row r="309" spans="1:9" x14ac:dyDescent="0.3">
      <c r="A309" s="10">
        <v>5041</v>
      </c>
      <c r="B309" s="11" t="s">
        <v>309</v>
      </c>
      <c r="C309" s="12">
        <v>55902.165480738411</v>
      </c>
      <c r="D309" s="12">
        <f>+'Skattegrunnlag 2022'!F309</f>
        <v>974.39099999999996</v>
      </c>
      <c r="E309" s="12">
        <f>+$E$3*'Skattegrunnlag 2022'!M309*'Skattegrunnlag 2022'!I309/1000</f>
        <v>1531.5925</v>
      </c>
      <c r="F309" s="13">
        <f t="shared" si="12"/>
        <v>58408.148980738413</v>
      </c>
      <c r="G309" s="12">
        <f>+'Skattegrunnlag 2022'!I309</f>
        <v>2033</v>
      </c>
      <c r="H309" s="12">
        <f t="shared" si="13"/>
        <v>28250.741751469952</v>
      </c>
      <c r="I309" s="26">
        <f t="shared" si="14"/>
        <v>0.77544410618720316</v>
      </c>
    </row>
    <row r="310" spans="1:9" x14ac:dyDescent="0.3">
      <c r="A310" s="10">
        <v>5042</v>
      </c>
      <c r="B310" s="11" t="s">
        <v>310</v>
      </c>
      <c r="C310" s="12">
        <v>36059.338532260168</v>
      </c>
      <c r="D310" s="12">
        <f>+'Skattegrunnlag 2022'!F310</f>
        <v>1877.26</v>
      </c>
      <c r="E310" s="12">
        <f>+$E$3*'Skattegrunnlag 2022'!M310*'Skattegrunnlag 2022'!I310/1000</f>
        <v>1221.56</v>
      </c>
      <c r="F310" s="13">
        <f t="shared" si="12"/>
        <v>39158.158532260168</v>
      </c>
      <c r="G310" s="12">
        <f>+'Skattegrunnlag 2022'!I310</f>
        <v>1309</v>
      </c>
      <c r="H310" s="12">
        <f t="shared" si="13"/>
        <v>28480.44196505742</v>
      </c>
      <c r="I310" s="26">
        <f t="shared" si="14"/>
        <v>0.78174906194317284</v>
      </c>
    </row>
    <row r="311" spans="1:9" x14ac:dyDescent="0.3">
      <c r="A311" s="10">
        <v>5043</v>
      </c>
      <c r="B311" s="11" t="s">
        <v>311</v>
      </c>
      <c r="C311" s="12">
        <v>11366.81860969013</v>
      </c>
      <c r="D311" s="12">
        <f>+'Skattegrunnlag 2022'!F311</f>
        <v>3268.078</v>
      </c>
      <c r="E311" s="12">
        <f>+$E$3*'Skattegrunnlag 2022'!M311*'Skattegrunnlag 2022'!I311/1000</f>
        <v>220.4545</v>
      </c>
      <c r="F311" s="13">
        <f t="shared" si="12"/>
        <v>14855.351109690129</v>
      </c>
      <c r="G311" s="12">
        <f>+'Skattegrunnlag 2022'!I311</f>
        <v>441</v>
      </c>
      <c r="H311" s="12">
        <f t="shared" si="13"/>
        <v>26274.995713583059</v>
      </c>
      <c r="I311" s="26">
        <f t="shared" si="14"/>
        <v>0.7212125878122071</v>
      </c>
    </row>
    <row r="312" spans="1:9" x14ac:dyDescent="0.3">
      <c r="A312" s="10">
        <v>5044</v>
      </c>
      <c r="B312" s="11" t="s">
        <v>312</v>
      </c>
      <c r="C312" s="12">
        <v>23059.017716882714</v>
      </c>
      <c r="D312" s="12">
        <f>+'Skattegrunnlag 2022'!F312</f>
        <v>9553.3130000000001</v>
      </c>
      <c r="E312" s="12">
        <f>+$E$3*'Skattegrunnlag 2022'!M312*'Skattegrunnlag 2022'!I312/1000</f>
        <v>718.42349999999999</v>
      </c>
      <c r="F312" s="13">
        <f t="shared" si="12"/>
        <v>33330.754216882713</v>
      </c>
      <c r="G312" s="12">
        <f>+'Skattegrunnlag 2022'!I312</f>
        <v>818</v>
      </c>
      <c r="H312" s="12">
        <f t="shared" si="13"/>
        <v>29067.776548756374</v>
      </c>
      <c r="I312" s="26">
        <f t="shared" si="14"/>
        <v>0.79787059054925169</v>
      </c>
    </row>
    <row r="313" spans="1:9" x14ac:dyDescent="0.3">
      <c r="A313" s="10">
        <v>5045</v>
      </c>
      <c r="B313" s="11" t="s">
        <v>313</v>
      </c>
      <c r="C313" s="12">
        <v>63804.887281070718</v>
      </c>
      <c r="D313" s="12">
        <f>+'Skattegrunnlag 2022'!F313</f>
        <v>4938.2960000000003</v>
      </c>
      <c r="E313" s="12">
        <f>+$E$3*'Skattegrunnlag 2022'!M313*'Skattegrunnlag 2022'!I313/1000</f>
        <v>1249.2705000000001</v>
      </c>
      <c r="F313" s="13">
        <f t="shared" si="12"/>
        <v>69992.453781070712</v>
      </c>
      <c r="G313" s="12">
        <f>+'Skattegrunnlag 2022'!I313</f>
        <v>2287</v>
      </c>
      <c r="H313" s="12">
        <f t="shared" si="13"/>
        <v>28445.193607814042</v>
      </c>
      <c r="I313" s="26">
        <f t="shared" si="14"/>
        <v>0.78078154289119128</v>
      </c>
    </row>
    <row r="314" spans="1:9" x14ac:dyDescent="0.3">
      <c r="A314" s="10">
        <v>5046</v>
      </c>
      <c r="B314" s="11" t="s">
        <v>314</v>
      </c>
      <c r="C314" s="12">
        <v>30890.089884326055</v>
      </c>
      <c r="D314" s="12">
        <f>+'Skattegrunnlag 2022'!F314</f>
        <v>0</v>
      </c>
      <c r="E314" s="12">
        <f>+$E$3*'Skattegrunnlag 2022'!M314*'Skattegrunnlag 2022'!I314/1000</f>
        <v>517.41250000000002</v>
      </c>
      <c r="F314" s="13">
        <f t="shared" si="12"/>
        <v>31407.502384326053</v>
      </c>
      <c r="G314" s="12">
        <f>+'Skattegrunnlag 2022'!I314</f>
        <v>1193</v>
      </c>
      <c r="H314" s="12">
        <f t="shared" si="13"/>
        <v>26326.489844363834</v>
      </c>
      <c r="I314" s="26">
        <f t="shared" si="14"/>
        <v>0.72262603106153733</v>
      </c>
    </row>
    <row r="315" spans="1:9" x14ac:dyDescent="0.3">
      <c r="A315" s="10">
        <v>5047</v>
      </c>
      <c r="B315" s="11" t="s">
        <v>315</v>
      </c>
      <c r="C315" s="12">
        <v>114822.97975329126</v>
      </c>
      <c r="D315" s="12">
        <f>+'Skattegrunnlag 2022'!F315</f>
        <v>102.377</v>
      </c>
      <c r="E315" s="12">
        <f>+$E$3*'Skattegrunnlag 2022'!M315*'Skattegrunnlag 2022'!I315/1000</f>
        <v>2489.7069999999999</v>
      </c>
      <c r="F315" s="13">
        <f t="shared" si="12"/>
        <v>117415.06375329125</v>
      </c>
      <c r="G315" s="12">
        <f>+'Skattegrunnlag 2022'!I315</f>
        <v>3817</v>
      </c>
      <c r="H315" s="12">
        <f t="shared" si="13"/>
        <v>30734.26427909124</v>
      </c>
      <c r="I315" s="26">
        <f t="shared" si="14"/>
        <v>0.84361339262821733</v>
      </c>
    </row>
    <row r="316" spans="1:9" x14ac:dyDescent="0.3">
      <c r="A316" s="10">
        <v>5049</v>
      </c>
      <c r="B316" s="11" t="s">
        <v>316</v>
      </c>
      <c r="C316" s="12">
        <v>33857.009642013662</v>
      </c>
      <c r="D316" s="12">
        <f>+'Skattegrunnlag 2022'!F316</f>
        <v>0</v>
      </c>
      <c r="E316" s="12">
        <f>+$E$3*'Skattegrunnlag 2022'!M316*'Skattegrunnlag 2022'!I316/1000</f>
        <v>2073.4375</v>
      </c>
      <c r="F316" s="13">
        <f t="shared" si="12"/>
        <v>35930.447142013662</v>
      </c>
      <c r="G316" s="12">
        <f>+'Skattegrunnlag 2022'!I316</f>
        <v>1101</v>
      </c>
      <c r="H316" s="12">
        <f t="shared" si="13"/>
        <v>32634.375242519222</v>
      </c>
      <c r="I316" s="26">
        <f t="shared" si="14"/>
        <v>0.89576883196691193</v>
      </c>
    </row>
    <row r="317" spans="1:9" x14ac:dyDescent="0.3">
      <c r="A317" s="10">
        <v>5052</v>
      </c>
      <c r="B317" s="11" t="s">
        <v>317</v>
      </c>
      <c r="C317" s="12">
        <v>16273.977374870919</v>
      </c>
      <c r="D317" s="12">
        <f>+'Skattegrunnlag 2022'!F317</f>
        <v>0</v>
      </c>
      <c r="E317" s="12">
        <f>+$E$3*'Skattegrunnlag 2022'!M317*'Skattegrunnlag 2022'!I317/1000</f>
        <v>485.2715</v>
      </c>
      <c r="F317" s="13">
        <f t="shared" si="12"/>
        <v>16759.248874870918</v>
      </c>
      <c r="G317" s="12">
        <f>+'Skattegrunnlag 2022'!I317</f>
        <v>570</v>
      </c>
      <c r="H317" s="12">
        <f t="shared" si="13"/>
        <v>29402.191008545473</v>
      </c>
      <c r="I317" s="26">
        <f t="shared" si="14"/>
        <v>0.80704980871451426</v>
      </c>
    </row>
    <row r="318" spans="1:9" x14ac:dyDescent="0.3">
      <c r="A318" s="10">
        <v>5053</v>
      </c>
      <c r="B318" s="11" t="s">
        <v>318</v>
      </c>
      <c r="C318" s="12">
        <v>198545.57234755449</v>
      </c>
      <c r="D318" s="12">
        <f>+'Skattegrunnlag 2022'!F318</f>
        <v>817.16800000000001</v>
      </c>
      <c r="E318" s="12">
        <f>+$E$3*'Skattegrunnlag 2022'!M318*'Skattegrunnlag 2022'!I318/1000</f>
        <v>5835.0780000000004</v>
      </c>
      <c r="F318" s="13">
        <f t="shared" si="12"/>
        <v>205197.81834755451</v>
      </c>
      <c r="G318" s="12">
        <f>+'Skattegrunnlag 2022'!I318</f>
        <v>6794</v>
      </c>
      <c r="H318" s="12">
        <f t="shared" si="13"/>
        <v>30082.521393517</v>
      </c>
      <c r="I318" s="26">
        <f t="shared" si="14"/>
        <v>0.82572394449216302</v>
      </c>
    </row>
    <row r="319" spans="1:9" x14ac:dyDescent="0.3">
      <c r="A319" s="10">
        <v>5054</v>
      </c>
      <c r="B319" s="11" t="s">
        <v>319</v>
      </c>
      <c r="C319" s="12">
        <v>269281.10185546259</v>
      </c>
      <c r="D319" s="12">
        <f>+'Skattegrunnlag 2022'!F319</f>
        <v>647.24</v>
      </c>
      <c r="E319" s="12">
        <f>+$E$3*'Skattegrunnlag 2022'!M319*'Skattegrunnlag 2022'!I319/1000</f>
        <v>6584.3855000000003</v>
      </c>
      <c r="F319" s="13">
        <f t="shared" si="12"/>
        <v>276512.72735546256</v>
      </c>
      <c r="G319" s="12">
        <f>+'Skattegrunnlag 2022'!I319</f>
        <v>9899</v>
      </c>
      <c r="H319" s="12">
        <f t="shared" si="13"/>
        <v>27868.015694056223</v>
      </c>
      <c r="I319" s="26">
        <f t="shared" si="14"/>
        <v>0.76493880094188871</v>
      </c>
    </row>
    <row r="320" spans="1:9" x14ac:dyDescent="0.3">
      <c r="A320" s="10">
        <v>5055</v>
      </c>
      <c r="B320" s="11" t="s">
        <v>320</v>
      </c>
      <c r="C320" s="12">
        <v>178121.54514133089</v>
      </c>
      <c r="D320" s="12">
        <f>+'Skattegrunnlag 2022'!F320</f>
        <v>1937.3530000000001</v>
      </c>
      <c r="E320" s="12">
        <f>+$E$3*'Skattegrunnlag 2022'!M320*'Skattegrunnlag 2022'!I320/1000</f>
        <v>7530.5424999999996</v>
      </c>
      <c r="F320" s="13">
        <f t="shared" si="12"/>
        <v>187589.4406413309</v>
      </c>
      <c r="G320" s="12">
        <f>+'Skattegrunnlag 2022'!I320</f>
        <v>5884</v>
      </c>
      <c r="H320" s="12">
        <f t="shared" si="13"/>
        <v>31552.020333332919</v>
      </c>
      <c r="I320" s="26">
        <f t="shared" si="14"/>
        <v>0.86605967450425403</v>
      </c>
    </row>
    <row r="321" spans="1:9" x14ac:dyDescent="0.3">
      <c r="A321" s="10">
        <v>5056</v>
      </c>
      <c r="B321" s="11" t="s">
        <v>321</v>
      </c>
      <c r="C321" s="12">
        <v>161250.63842848985</v>
      </c>
      <c r="D321" s="12">
        <f>+'Skattegrunnlag 2022'!F321</f>
        <v>0</v>
      </c>
      <c r="E321" s="12">
        <f>+$E$3*'Skattegrunnlag 2022'!M321*'Skattegrunnlag 2022'!I321/1000</f>
        <v>5179.7735000000011</v>
      </c>
      <c r="F321" s="13">
        <f t="shared" si="12"/>
        <v>166430.41192848986</v>
      </c>
      <c r="G321" s="12">
        <f>+'Skattegrunnlag 2022'!I321</f>
        <v>5156</v>
      </c>
      <c r="H321" s="12">
        <f t="shared" si="13"/>
        <v>32278.978263865374</v>
      </c>
      <c r="I321" s="26">
        <f t="shared" si="14"/>
        <v>0.88601367244301987</v>
      </c>
    </row>
    <row r="322" spans="1:9" x14ac:dyDescent="0.3">
      <c r="A322" s="10">
        <v>5057</v>
      </c>
      <c r="B322" s="11" t="s">
        <v>322</v>
      </c>
      <c r="C322" s="12">
        <v>317609.52301087783</v>
      </c>
      <c r="D322" s="12">
        <f>+'Skattegrunnlag 2022'!F322</f>
        <v>0</v>
      </c>
      <c r="E322" s="12">
        <f>+$E$3*'Skattegrunnlag 2022'!M322*'Skattegrunnlag 2022'!I322/1000</f>
        <v>8798.8875000000007</v>
      </c>
      <c r="F322" s="13">
        <f t="shared" si="12"/>
        <v>326408.41051087785</v>
      </c>
      <c r="G322" s="12">
        <f>+'Skattegrunnlag 2022'!I322</f>
        <v>10371</v>
      </c>
      <c r="H322" s="12">
        <f t="shared" si="13"/>
        <v>31473.185855836258</v>
      </c>
      <c r="I322" s="26">
        <f t="shared" si="14"/>
        <v>0.86389577624356662</v>
      </c>
    </row>
    <row r="323" spans="1:9" x14ac:dyDescent="0.3">
      <c r="A323" s="10">
        <v>5058</v>
      </c>
      <c r="B323" s="11" t="s">
        <v>323</v>
      </c>
      <c r="C323" s="12">
        <v>126928.53149188282</v>
      </c>
      <c r="D323" s="12">
        <f>+'Skattegrunnlag 2022'!F323</f>
        <v>627.22</v>
      </c>
      <c r="E323" s="12">
        <f>+$E$3*'Skattegrunnlag 2022'!M323*'Skattegrunnlag 2022'!I323/1000</f>
        <v>5938.7275</v>
      </c>
      <c r="F323" s="13">
        <f t="shared" si="12"/>
        <v>133494.47899188282</v>
      </c>
      <c r="G323" s="12">
        <f>+'Skattegrunnlag 2022'!I323</f>
        <v>4252</v>
      </c>
      <c r="H323" s="12">
        <f t="shared" si="13"/>
        <v>31248.179443058048</v>
      </c>
      <c r="I323" s="26">
        <f t="shared" si="14"/>
        <v>0.85771965888076829</v>
      </c>
    </row>
    <row r="324" spans="1:9" x14ac:dyDescent="0.3">
      <c r="A324" s="10">
        <v>5059</v>
      </c>
      <c r="B324" s="11" t="s">
        <v>324</v>
      </c>
      <c r="C324" s="12">
        <v>548078.68233958574</v>
      </c>
      <c r="D324" s="12">
        <f>+'Skattegrunnlag 2022'!F324</f>
        <v>2532.3980000000001</v>
      </c>
      <c r="E324" s="12">
        <f>+$E$3*'Skattegrunnlag 2022'!M324*'Skattegrunnlag 2022'!I324/1000</f>
        <v>14412.361500000001</v>
      </c>
      <c r="F324" s="13">
        <f t="shared" si="12"/>
        <v>565023.44183958578</v>
      </c>
      <c r="G324" s="12">
        <f>+'Skattegrunnlag 2022'!I324</f>
        <v>18502</v>
      </c>
      <c r="H324" s="12">
        <f t="shared" si="13"/>
        <v>30401.63462542351</v>
      </c>
      <c r="I324" s="26">
        <f t="shared" si="14"/>
        <v>0.83448316494255625</v>
      </c>
    </row>
    <row r="325" spans="1:9" x14ac:dyDescent="0.3">
      <c r="A325" s="10">
        <v>5060</v>
      </c>
      <c r="B325" s="11" t="s">
        <v>325</v>
      </c>
      <c r="C325" s="12">
        <v>301612.73271304113</v>
      </c>
      <c r="D325" s="12">
        <f>+'Skattegrunnlag 2022'!F325</f>
        <v>0</v>
      </c>
      <c r="E325" s="12">
        <f>+$E$3*'Skattegrunnlag 2022'!M325*'Skattegrunnlag 2022'!I325/1000</f>
        <v>26597.845499999999</v>
      </c>
      <c r="F325" s="13">
        <f t="shared" si="12"/>
        <v>328210.57821304112</v>
      </c>
      <c r="G325" s="12">
        <f>+'Skattegrunnlag 2022'!I325</f>
        <v>9732</v>
      </c>
      <c r="H325" s="12">
        <f t="shared" si="13"/>
        <v>33724.884732125065</v>
      </c>
      <c r="I325" s="26">
        <f t="shared" si="14"/>
        <v>0.92570182147548175</v>
      </c>
    </row>
    <row r="326" spans="1:9" x14ac:dyDescent="0.3">
      <c r="A326" s="10">
        <v>5061</v>
      </c>
      <c r="B326" s="11" t="s">
        <v>326</v>
      </c>
      <c r="C326" s="12">
        <v>53679.13393055294</v>
      </c>
      <c r="D326" s="12">
        <f>+'Skattegrunnlag 2022'!F326</f>
        <v>3696.3519999999999</v>
      </c>
      <c r="E326" s="12">
        <f>+$E$3*'Skattegrunnlag 2022'!M326*'Skattegrunnlag 2022'!I326/1000</f>
        <v>1513.414</v>
      </c>
      <c r="F326" s="13">
        <f t="shared" si="12"/>
        <v>58888.899930552936</v>
      </c>
      <c r="G326" s="12">
        <f>+'Skattegrunnlag 2022'!I326</f>
        <v>1980</v>
      </c>
      <c r="H326" s="12">
        <f t="shared" si="13"/>
        <v>27875.024207349968</v>
      </c>
      <c r="I326" s="26">
        <f t="shared" si="14"/>
        <v>0.76513117501739369</v>
      </c>
    </row>
    <row r="327" spans="1:9" x14ac:dyDescent="0.3">
      <c r="A327" s="10">
        <v>5501</v>
      </c>
      <c r="B327" s="11" t="s">
        <v>327</v>
      </c>
      <c r="C327" s="12">
        <v>2765494.7480421355</v>
      </c>
      <c r="D327" s="12">
        <f>+'Skattegrunnlag 2022'!F327</f>
        <v>0</v>
      </c>
      <c r="E327" s="12">
        <f>+$E$3*'Skattegrunnlag 2022'!M327*'Skattegrunnlag 2022'!I327/1000</f>
        <v>98483.772500000021</v>
      </c>
      <c r="F327" s="13">
        <f t="shared" si="12"/>
        <v>2863978.5205421355</v>
      </c>
      <c r="G327" s="12">
        <f>+'Skattegrunnlag 2022'!I327</f>
        <v>77544</v>
      </c>
      <c r="H327" s="12">
        <f t="shared" si="13"/>
        <v>36933.592805918386</v>
      </c>
      <c r="I327" s="26">
        <f t="shared" si="14"/>
        <v>1.0137764563359579</v>
      </c>
    </row>
    <row r="328" spans="1:9" x14ac:dyDescent="0.3">
      <c r="A328" s="10">
        <v>5503</v>
      </c>
      <c r="B328" s="11" t="s">
        <v>328</v>
      </c>
      <c r="C328" s="12">
        <v>807257.25192831527</v>
      </c>
      <c r="D328" s="12">
        <f>+'Skattegrunnlag 2022'!F328</f>
        <v>3.5750000000000002</v>
      </c>
      <c r="E328" s="12">
        <f>+$E$3*'Skattegrunnlag 2022'!M328*'Skattegrunnlag 2022'!I328/1000</f>
        <v>24198.3465</v>
      </c>
      <c r="F328" s="13">
        <f t="shared" si="12"/>
        <v>831459.1734283152</v>
      </c>
      <c r="G328" s="12">
        <f>+'Skattegrunnlag 2022'!I328</f>
        <v>24804</v>
      </c>
      <c r="H328" s="12">
        <f t="shared" si="13"/>
        <v>33521.028802947723</v>
      </c>
      <c r="I328" s="26">
        <f t="shared" si="14"/>
        <v>0.92010625587290207</v>
      </c>
    </row>
    <row r="329" spans="1:9" x14ac:dyDescent="0.3">
      <c r="A329" s="10">
        <v>5510</v>
      </c>
      <c r="B329" s="11" t="s">
        <v>333</v>
      </c>
      <c r="C329" s="12">
        <v>81460.817818820593</v>
      </c>
      <c r="D329" s="12">
        <f>+'Skattegrunnlag 2022'!F329</f>
        <v>0</v>
      </c>
      <c r="E329" s="12">
        <f>+$E$3*'Skattegrunnlag 2022'!M329*'Skattegrunnlag 2022'!I329/1000</f>
        <v>1136.2460000000001</v>
      </c>
      <c r="F329" s="13">
        <f t="shared" si="12"/>
        <v>82597.063818820592</v>
      </c>
      <c r="G329" s="12">
        <f>+'Skattegrunnlag 2022'!I329</f>
        <v>2789</v>
      </c>
      <c r="H329" s="12">
        <f t="shared" si="13"/>
        <v>29615.297174191681</v>
      </c>
      <c r="I329" s="26">
        <f t="shared" si="14"/>
        <v>0.81289928061851857</v>
      </c>
    </row>
    <row r="330" spans="1:9" x14ac:dyDescent="0.3">
      <c r="A330" s="10">
        <v>5512</v>
      </c>
      <c r="B330" s="11" t="s">
        <v>334</v>
      </c>
      <c r="C330" s="12">
        <v>122475.89756052416</v>
      </c>
      <c r="D330" s="12">
        <f>+'Skattegrunnlag 2022'!F330</f>
        <v>98.34</v>
      </c>
      <c r="E330" s="12">
        <f>+$E$3*'Skattegrunnlag 2022'!M330*'Skattegrunnlag 2022'!I330/1000</f>
        <v>2817.627</v>
      </c>
      <c r="F330" s="13">
        <f t="shared" ref="F330:F365" si="15">+C330+D330+E330</f>
        <v>125391.86456052415</v>
      </c>
      <c r="G330" s="12">
        <f>+'Skattegrunnlag 2022'!I330</f>
        <v>4201</v>
      </c>
      <c r="H330" s="12">
        <f t="shared" ref="H330:H365" si="16">+(C330+E330)*1000/G330</f>
        <v>29824.690445256878</v>
      </c>
      <c r="I330" s="26">
        <f t="shared" si="14"/>
        <v>0.81864683865969168</v>
      </c>
    </row>
    <row r="331" spans="1:9" x14ac:dyDescent="0.3">
      <c r="A331" s="10">
        <v>5514</v>
      </c>
      <c r="B331" s="11" t="s">
        <v>335</v>
      </c>
      <c r="C331" s="12">
        <v>36360.513100033866</v>
      </c>
      <c r="D331" s="12">
        <f>+'Skattegrunnlag 2022'!F331</f>
        <v>0</v>
      </c>
      <c r="E331" s="12">
        <f>+$E$3*'Skattegrunnlag 2022'!M331*'Skattegrunnlag 2022'!I331/1000</f>
        <v>4105.2160000000003</v>
      </c>
      <c r="F331" s="13">
        <f t="shared" si="15"/>
        <v>40465.729100033866</v>
      </c>
      <c r="G331" s="12">
        <f>+'Skattegrunnlag 2022'!I331</f>
        <v>1289</v>
      </c>
      <c r="H331" s="12">
        <f t="shared" si="16"/>
        <v>31393.117998474681</v>
      </c>
      <c r="I331" s="26">
        <f t="shared" ref="I331:I365" si="17">+H331/H$367</f>
        <v>0.86169802339756074</v>
      </c>
    </row>
    <row r="332" spans="1:9" x14ac:dyDescent="0.3">
      <c r="A332" s="10">
        <v>5516</v>
      </c>
      <c r="B332" s="11" t="s">
        <v>336</v>
      </c>
      <c r="C332" s="12">
        <v>31347.718802354007</v>
      </c>
      <c r="D332" s="12">
        <f>+'Skattegrunnlag 2022'!F332</f>
        <v>0</v>
      </c>
      <c r="E332" s="12">
        <f>+$E$3*'Skattegrunnlag 2022'!M332*'Skattegrunnlag 2022'!I332/1000</f>
        <v>2763.8755000000006</v>
      </c>
      <c r="F332" s="13">
        <f t="shared" si="15"/>
        <v>34111.594302354009</v>
      </c>
      <c r="G332" s="12">
        <f>+'Skattegrunnlag 2022'!I332</f>
        <v>1070</v>
      </c>
      <c r="H332" s="12">
        <f t="shared" si="16"/>
        <v>31879.994675097205</v>
      </c>
      <c r="I332" s="26">
        <f t="shared" si="17"/>
        <v>0.87506212026440855</v>
      </c>
    </row>
    <row r="333" spans="1:9" x14ac:dyDescent="0.3">
      <c r="A333" s="10">
        <v>5518</v>
      </c>
      <c r="B333" s="11" t="s">
        <v>337</v>
      </c>
      <c r="C333" s="12">
        <v>24730.613709382356</v>
      </c>
      <c r="D333" s="12">
        <f>+'Skattegrunnlag 2022'!F333</f>
        <v>0</v>
      </c>
      <c r="E333" s="12">
        <f>+$E$3*'Skattegrunnlag 2022'!M333*'Skattegrunnlag 2022'!I333/1000</f>
        <v>542.83000000000004</v>
      </c>
      <c r="F333" s="13">
        <f t="shared" si="15"/>
        <v>25273.443709382358</v>
      </c>
      <c r="G333" s="12">
        <f>+'Skattegrunnlag 2022'!I333</f>
        <v>970</v>
      </c>
      <c r="H333" s="12">
        <f t="shared" si="16"/>
        <v>26055.096607610678</v>
      </c>
      <c r="I333" s="26">
        <f t="shared" si="17"/>
        <v>0.71517665901493066</v>
      </c>
    </row>
    <row r="334" spans="1:9" x14ac:dyDescent="0.3">
      <c r="A334" s="10">
        <v>5520</v>
      </c>
      <c r="B334" s="11" t="s">
        <v>338</v>
      </c>
      <c r="C334" s="12">
        <v>140866.64103444511</v>
      </c>
      <c r="D334" s="12">
        <f>+'Skattegrunnlag 2022'!F334</f>
        <v>11981.111999999999</v>
      </c>
      <c r="E334" s="12">
        <f>+$E$3*'Skattegrunnlag 2022'!M334*'Skattegrunnlag 2022'!I334/1000</f>
        <v>1714.2705000000001</v>
      </c>
      <c r="F334" s="13">
        <f t="shared" si="15"/>
        <v>154562.02353444512</v>
      </c>
      <c r="G334" s="12">
        <f>+'Skattegrunnlag 2022'!I334</f>
        <v>3993</v>
      </c>
      <c r="H334" s="12">
        <f t="shared" si="16"/>
        <v>35707.716387289038</v>
      </c>
      <c r="I334" s="26">
        <f t="shared" si="17"/>
        <v>0.98012783032455264</v>
      </c>
    </row>
    <row r="335" spans="1:9" x14ac:dyDescent="0.3">
      <c r="A335" s="10">
        <v>5522</v>
      </c>
      <c r="B335" s="11" t="s">
        <v>339</v>
      </c>
      <c r="C335" s="12">
        <v>59807.742557312806</v>
      </c>
      <c r="D335" s="12">
        <f>+'Skattegrunnlag 2022'!F335</f>
        <v>0</v>
      </c>
      <c r="E335" s="12">
        <f>+$E$3*'Skattegrunnlag 2022'!M335*'Skattegrunnlag 2022'!I335/1000</f>
        <v>1862.3475000000003</v>
      </c>
      <c r="F335" s="13">
        <f t="shared" si="15"/>
        <v>61670.090057312809</v>
      </c>
      <c r="G335" s="12">
        <f>+'Skattegrunnlag 2022'!I335</f>
        <v>2087</v>
      </c>
      <c r="H335" s="12">
        <f t="shared" si="16"/>
        <v>29549.635868381796</v>
      </c>
      <c r="I335" s="26">
        <f t="shared" si="17"/>
        <v>0.81109696784943242</v>
      </c>
    </row>
    <row r="336" spans="1:9" x14ac:dyDescent="0.3">
      <c r="A336" s="10">
        <v>5524</v>
      </c>
      <c r="B336" s="11" t="s">
        <v>340</v>
      </c>
      <c r="C336" s="12">
        <v>220603.07724738747</v>
      </c>
      <c r="D336" s="12">
        <f>+'Skattegrunnlag 2022'!F336</f>
        <v>4311.5709999999999</v>
      </c>
      <c r="E336" s="12">
        <f>+$E$3*'Skattegrunnlag 2022'!M336*'Skattegrunnlag 2022'!I336/1000</f>
        <v>5054.9825000000001</v>
      </c>
      <c r="F336" s="13">
        <f t="shared" si="15"/>
        <v>229969.63074738748</v>
      </c>
      <c r="G336" s="12">
        <f>+'Skattegrunnlag 2022'!I336</f>
        <v>6599</v>
      </c>
      <c r="H336" s="12">
        <f t="shared" si="16"/>
        <v>34195.796294497268</v>
      </c>
      <c r="I336" s="26">
        <f t="shared" si="17"/>
        <v>0.93862769785739764</v>
      </c>
    </row>
    <row r="337" spans="1:9" x14ac:dyDescent="0.3">
      <c r="A337" s="10">
        <v>5526</v>
      </c>
      <c r="B337" s="11" t="s">
        <v>341</v>
      </c>
      <c r="C337" s="12">
        <v>105794.31890953878</v>
      </c>
      <c r="D337" s="12">
        <f>+'Skattegrunnlag 2022'!F337</f>
        <v>0</v>
      </c>
      <c r="E337" s="12">
        <f>+$E$3*'Skattegrunnlag 2022'!M337*'Skattegrunnlag 2022'!I337/1000</f>
        <v>3251.9360000000001</v>
      </c>
      <c r="F337" s="13">
        <f t="shared" si="15"/>
        <v>109046.25490953878</v>
      </c>
      <c r="G337" s="12">
        <f>+'Skattegrunnlag 2022'!I337</f>
        <v>3414</v>
      </c>
      <c r="H337" s="12">
        <f t="shared" si="16"/>
        <v>31940.906534721376</v>
      </c>
      <c r="I337" s="26">
        <f t="shared" si="17"/>
        <v>0.87673406725107517</v>
      </c>
    </row>
    <row r="338" spans="1:9" x14ac:dyDescent="0.3">
      <c r="A338" s="10">
        <v>5528</v>
      </c>
      <c r="B338" s="11" t="s">
        <v>342</v>
      </c>
      <c r="C338" s="12">
        <v>29575.65932932105</v>
      </c>
      <c r="D338" s="12">
        <f>+'Skattegrunnlag 2022'!F338</f>
        <v>0</v>
      </c>
      <c r="E338" s="12">
        <f>+$E$3*'Skattegrunnlag 2022'!M338*'Skattegrunnlag 2022'!I338/1000</f>
        <v>695.53</v>
      </c>
      <c r="F338" s="13">
        <f t="shared" si="15"/>
        <v>30271.189329321049</v>
      </c>
      <c r="G338" s="12">
        <f>+'Skattegrunnlag 2022'!I338</f>
        <v>1068</v>
      </c>
      <c r="H338" s="12">
        <f t="shared" si="16"/>
        <v>28343.810233446675</v>
      </c>
      <c r="I338" s="26">
        <f t="shared" si="17"/>
        <v>0.77799870834439733</v>
      </c>
    </row>
    <row r="339" spans="1:9" x14ac:dyDescent="0.3">
      <c r="A339" s="10">
        <v>5530</v>
      </c>
      <c r="B339" s="11" t="s">
        <v>343</v>
      </c>
      <c r="C339" s="12">
        <v>449608.06981238123</v>
      </c>
      <c r="D339" s="12">
        <f>+'Skattegrunnlag 2022'!F339</f>
        <v>320.87</v>
      </c>
      <c r="E339" s="12">
        <f>+$E$3*'Skattegrunnlag 2022'!M339*'Skattegrunnlag 2022'!I339/1000</f>
        <v>15814.629999999997</v>
      </c>
      <c r="F339" s="13">
        <f t="shared" si="15"/>
        <v>465743.56981238123</v>
      </c>
      <c r="G339" s="12">
        <f>+'Skattegrunnlag 2022'!I339</f>
        <v>14738</v>
      </c>
      <c r="H339" s="12">
        <f t="shared" si="16"/>
        <v>31579.773362218835</v>
      </c>
      <c r="I339" s="26">
        <f t="shared" si="17"/>
        <v>0.86682145707505354</v>
      </c>
    </row>
    <row r="340" spans="1:9" x14ac:dyDescent="0.3">
      <c r="A340" s="10">
        <v>5532</v>
      </c>
      <c r="B340" s="11" t="s">
        <v>344</v>
      </c>
      <c r="C340" s="12">
        <v>159963.8300645448</v>
      </c>
      <c r="D340" s="12">
        <f>+'Skattegrunnlag 2022'!F340</f>
        <v>0</v>
      </c>
      <c r="E340" s="12">
        <f>+$E$3*'Skattegrunnlag 2022'!M340*'Skattegrunnlag 2022'!I340/1000</f>
        <v>3281.4209999999998</v>
      </c>
      <c r="F340" s="13">
        <f t="shared" si="15"/>
        <v>163245.25106454481</v>
      </c>
      <c r="G340" s="12">
        <f>+'Skattegrunnlag 2022'!I340</f>
        <v>5576</v>
      </c>
      <c r="H340" s="12">
        <f t="shared" si="16"/>
        <v>29276.408010140745</v>
      </c>
      <c r="I340" s="26">
        <f t="shared" si="17"/>
        <v>0.8035972379597508</v>
      </c>
    </row>
    <row r="341" spans="1:9" x14ac:dyDescent="0.3">
      <c r="A341" s="10">
        <v>5534</v>
      </c>
      <c r="B341" s="11" t="s">
        <v>345</v>
      </c>
      <c r="C341" s="12">
        <v>69562.250051113093</v>
      </c>
      <c r="D341" s="12">
        <f>+'Skattegrunnlag 2022'!F341</f>
        <v>0</v>
      </c>
      <c r="E341" s="12">
        <f>+$E$3*'Skattegrunnlag 2022'!M341*'Skattegrunnlag 2022'!I341/1000</f>
        <v>2268.1255000000001</v>
      </c>
      <c r="F341" s="13">
        <f t="shared" si="15"/>
        <v>71830.375551113088</v>
      </c>
      <c r="G341" s="12">
        <f>+'Skattegrunnlag 2022'!I341</f>
        <v>2179</v>
      </c>
      <c r="H341" s="12">
        <f t="shared" si="16"/>
        <v>32964.835039519545</v>
      </c>
      <c r="I341" s="26">
        <f t="shared" si="17"/>
        <v>0.90483950006370217</v>
      </c>
    </row>
    <row r="342" spans="1:9" x14ac:dyDescent="0.3">
      <c r="A342" s="10">
        <v>5536</v>
      </c>
      <c r="B342" s="11" t="s">
        <v>346</v>
      </c>
      <c r="C342" s="12">
        <v>77746.701808836035</v>
      </c>
      <c r="D342" s="12">
        <f>+'Skattegrunnlag 2022'!F342</f>
        <v>0</v>
      </c>
      <c r="E342" s="12">
        <f>+$E$3*'Skattegrunnlag 2022'!M342*'Skattegrunnlag 2022'!I342/1000</f>
        <v>2157.1930000000002</v>
      </c>
      <c r="F342" s="13">
        <f t="shared" si="15"/>
        <v>79903.894808836034</v>
      </c>
      <c r="G342" s="12">
        <f>+'Skattegrunnlag 2022'!I342</f>
        <v>2729</v>
      </c>
      <c r="H342" s="12">
        <f t="shared" si="16"/>
        <v>29279.551047576413</v>
      </c>
      <c r="I342" s="26">
        <f t="shared" si="17"/>
        <v>0.80368351002568295</v>
      </c>
    </row>
    <row r="343" spans="1:9" x14ac:dyDescent="0.3">
      <c r="A343" s="10">
        <v>5538</v>
      </c>
      <c r="B343" s="11" t="s">
        <v>347</v>
      </c>
      <c r="C343" s="12">
        <v>52500.934846120676</v>
      </c>
      <c r="D343" s="12">
        <f>+'Skattegrunnlag 2022'!F343</f>
        <v>4378.1760000000004</v>
      </c>
      <c r="E343" s="12">
        <f>+$E$3*'Skattegrunnlag 2022'!M343*'Skattegrunnlag 2022'!I343/1000</f>
        <v>1166.963</v>
      </c>
      <c r="F343" s="13">
        <f t="shared" si="15"/>
        <v>58046.073846120678</v>
      </c>
      <c r="G343" s="12">
        <f>+'Skattegrunnlag 2022'!I343</f>
        <v>1836</v>
      </c>
      <c r="H343" s="12">
        <f t="shared" si="16"/>
        <v>29230.881179804292</v>
      </c>
      <c r="I343" s="26">
        <f t="shared" si="17"/>
        <v>0.80234758892156399</v>
      </c>
    </row>
    <row r="344" spans="1:9" x14ac:dyDescent="0.3">
      <c r="A344" s="10">
        <v>5540</v>
      </c>
      <c r="B344" s="11" t="s">
        <v>348</v>
      </c>
      <c r="C344" s="12">
        <v>53189.122484895597</v>
      </c>
      <c r="D344" s="12">
        <f>+'Skattegrunnlag 2022'!F344</f>
        <v>3431.5709999999999</v>
      </c>
      <c r="E344" s="12">
        <f>+$E$3*'Skattegrunnlag 2022'!M344*'Skattegrunnlag 2022'!I344/1000</f>
        <v>1079.596</v>
      </c>
      <c r="F344" s="13">
        <f t="shared" si="15"/>
        <v>57700.289484895598</v>
      </c>
      <c r="G344" s="12">
        <f>+'Skattegrunnlag 2022'!I344</f>
        <v>2012</v>
      </c>
      <c r="H344" s="12">
        <f t="shared" si="16"/>
        <v>26972.524097860634</v>
      </c>
      <c r="I344" s="26">
        <f t="shared" si="17"/>
        <v>0.74035878507827302</v>
      </c>
    </row>
    <row r="345" spans="1:9" x14ac:dyDescent="0.3">
      <c r="A345" s="10">
        <v>5542</v>
      </c>
      <c r="B345" s="11" t="s">
        <v>349</v>
      </c>
      <c r="C345" s="12">
        <v>81882.293520158011</v>
      </c>
      <c r="D345" s="12">
        <f>+'Skattegrunnlag 2022'!F345</f>
        <v>0</v>
      </c>
      <c r="E345" s="12">
        <f>+$E$3*'Skattegrunnlag 2022'!M345*'Skattegrunnlag 2022'!I345/1000</f>
        <v>2245.3784999999998</v>
      </c>
      <c r="F345" s="13">
        <f t="shared" si="15"/>
        <v>84127.672020158017</v>
      </c>
      <c r="G345" s="12">
        <f>+'Skattegrunnlag 2022'!I345</f>
        <v>2804</v>
      </c>
      <c r="H345" s="12">
        <f t="shared" si="16"/>
        <v>30002.73609848717</v>
      </c>
      <c r="I345" s="26">
        <f t="shared" si="17"/>
        <v>0.82353394759453935</v>
      </c>
    </row>
    <row r="346" spans="1:9" x14ac:dyDescent="0.3">
      <c r="A346" s="10">
        <v>5544</v>
      </c>
      <c r="B346" s="11" t="s">
        <v>350</v>
      </c>
      <c r="C346" s="12">
        <v>140829.53391639297</v>
      </c>
      <c r="D346" s="12">
        <f>+'Skattegrunnlag 2022'!F346</f>
        <v>154.02199999999999</v>
      </c>
      <c r="E346" s="12">
        <f>+$E$3*'Skattegrunnlag 2022'!M346*'Skattegrunnlag 2022'!I346/1000</f>
        <v>3717.8150000000001</v>
      </c>
      <c r="F346" s="13">
        <f t="shared" si="15"/>
        <v>144701.37091639297</v>
      </c>
      <c r="G346" s="12">
        <f>+'Skattegrunnlag 2022'!I346</f>
        <v>4746</v>
      </c>
      <c r="H346" s="12">
        <f t="shared" si="16"/>
        <v>30456.668545384109</v>
      </c>
      <c r="I346" s="26">
        <f t="shared" si="17"/>
        <v>0.83599377054892421</v>
      </c>
    </row>
    <row r="347" spans="1:9" x14ac:dyDescent="0.3">
      <c r="A347" s="10">
        <v>5546</v>
      </c>
      <c r="B347" s="11" t="s">
        <v>351</v>
      </c>
      <c r="C347" s="12">
        <v>32464.855996254479</v>
      </c>
      <c r="D347" s="12">
        <f>+'Skattegrunnlag 2022'!F347</f>
        <v>2876.1370000000002</v>
      </c>
      <c r="E347" s="12">
        <f>+$E$3*'Skattegrunnlag 2022'!M347*'Skattegrunnlag 2022'!I347/1000</f>
        <v>696.79399999999998</v>
      </c>
      <c r="F347" s="13">
        <f t="shared" si="15"/>
        <v>36037.786996254479</v>
      </c>
      <c r="G347" s="12">
        <f>+'Skattegrunnlag 2022'!I347</f>
        <v>1159</v>
      </c>
      <c r="H347" s="12">
        <f t="shared" si="16"/>
        <v>28612.295078735529</v>
      </c>
      <c r="I347" s="26">
        <f t="shared" si="17"/>
        <v>0.78536824903509417</v>
      </c>
    </row>
    <row r="348" spans="1:9" x14ac:dyDescent="0.3">
      <c r="A348" s="10">
        <v>5601</v>
      </c>
      <c r="B348" s="11" t="s">
        <v>329</v>
      </c>
      <c r="C348" s="12">
        <v>672359.23997356056</v>
      </c>
      <c r="D348" s="12">
        <f>+'Skattegrunnlag 2022'!F348</f>
        <v>6840.2950000000001</v>
      </c>
      <c r="E348" s="12">
        <f>+$E$3*'Skattegrunnlag 2022'!M348*'Skattegrunnlag 2022'!I348/1000</f>
        <v>18638.725999999995</v>
      </c>
      <c r="F348" s="13">
        <f t="shared" si="15"/>
        <v>697838.26097356062</v>
      </c>
      <c r="G348" s="12">
        <f>+'Skattegrunnlag 2022'!I348</f>
        <v>21144</v>
      </c>
      <c r="H348" s="12">
        <f t="shared" si="16"/>
        <v>32680.569711197531</v>
      </c>
      <c r="I348" s="26">
        <f t="shared" si="17"/>
        <v>0.89703680676170394</v>
      </c>
    </row>
    <row r="349" spans="1:9" x14ac:dyDescent="0.3">
      <c r="A349" s="10">
        <v>5603</v>
      </c>
      <c r="B349" s="11" t="s">
        <v>332</v>
      </c>
      <c r="C349" s="12">
        <v>435374.51142968377</v>
      </c>
      <c r="D349" s="12">
        <f>+'Skattegrunnlag 2022'!F349</f>
        <v>564.70699999999999</v>
      </c>
      <c r="E349" s="12">
        <f>+$E$3*'Skattegrunnlag 2022'!M349*'Skattegrunnlag 2022'!I349/1000</f>
        <v>5979.9639999999999</v>
      </c>
      <c r="F349" s="13">
        <f t="shared" si="15"/>
        <v>441919.18242968374</v>
      </c>
      <c r="G349" s="12">
        <f>+'Skattegrunnlag 2022'!I349</f>
        <v>11274</v>
      </c>
      <c r="H349" s="12">
        <f t="shared" si="16"/>
        <v>39147.99320823876</v>
      </c>
      <c r="I349" s="26">
        <f t="shared" si="17"/>
        <v>1.0745587096241767</v>
      </c>
    </row>
    <row r="350" spans="1:9" x14ac:dyDescent="0.3">
      <c r="A350" s="10">
        <v>5605</v>
      </c>
      <c r="B350" s="11" t="s">
        <v>365</v>
      </c>
      <c r="C350" s="12">
        <v>325022.49138995097</v>
      </c>
      <c r="D350" s="12">
        <f>+'Skattegrunnlag 2022'!F350</f>
        <v>4577.0889999999999</v>
      </c>
      <c r="E350" s="12">
        <f>+$E$3*'Skattegrunnlag 2022'!M350*'Skattegrunnlag 2022'!I350/1000</f>
        <v>4779.9719999999998</v>
      </c>
      <c r="F350" s="13">
        <f t="shared" si="15"/>
        <v>334379.55238995096</v>
      </c>
      <c r="G350" s="12">
        <f>+'Skattegrunnlag 2022'!I350</f>
        <v>9925</v>
      </c>
      <c r="H350" s="12">
        <f t="shared" si="16"/>
        <v>33229.467344075667</v>
      </c>
      <c r="I350" s="26">
        <f t="shared" si="17"/>
        <v>0.9121032937962722</v>
      </c>
    </row>
    <row r="351" spans="1:9" x14ac:dyDescent="0.3">
      <c r="A351" s="10">
        <v>5607</v>
      </c>
      <c r="B351" s="11" t="s">
        <v>331</v>
      </c>
      <c r="C351" s="12">
        <v>183834.26968345587</v>
      </c>
      <c r="D351" s="12">
        <f>+'Skattegrunnlag 2022'!F351</f>
        <v>0</v>
      </c>
      <c r="E351" s="12">
        <f>+$E$3*'Skattegrunnlag 2022'!M351*'Skattegrunnlag 2022'!I351/1000</f>
        <v>3081.79</v>
      </c>
      <c r="F351" s="13">
        <f t="shared" si="15"/>
        <v>186916.05968345588</v>
      </c>
      <c r="G351" s="12">
        <f>+'Skattegrunnlag 2022'!I351</f>
        <v>5568</v>
      </c>
      <c r="H351" s="12">
        <f t="shared" si="16"/>
        <v>33569.694627057448</v>
      </c>
      <c r="I351" s="26">
        <f t="shared" si="17"/>
        <v>0.92144206598403544</v>
      </c>
    </row>
    <row r="352" spans="1:9" x14ac:dyDescent="0.3">
      <c r="A352" s="10">
        <v>5610</v>
      </c>
      <c r="B352" s="11" t="s">
        <v>358</v>
      </c>
      <c r="C352" s="12">
        <v>75745.35568028847</v>
      </c>
      <c r="D352" s="12">
        <f>+'Skattegrunnlag 2022'!F352</f>
        <v>0</v>
      </c>
      <c r="E352" s="12">
        <f>+$E$3*'Skattegrunnlag 2022'!M352*'Skattegrunnlag 2022'!I352/1000</f>
        <v>985.85900000000004</v>
      </c>
      <c r="F352" s="13">
        <f t="shared" si="15"/>
        <v>76731.214680288467</v>
      </c>
      <c r="G352" s="12">
        <f>+'Skattegrunnlag 2022'!I352</f>
        <v>2584</v>
      </c>
      <c r="H352" s="12">
        <f t="shared" si="16"/>
        <v>29694.74252333145</v>
      </c>
      <c r="I352" s="26">
        <f t="shared" si="17"/>
        <v>0.81507994646780424</v>
      </c>
    </row>
    <row r="353" spans="1:9" x14ac:dyDescent="0.3">
      <c r="A353" s="10">
        <v>5612</v>
      </c>
      <c r="B353" s="11" t="s">
        <v>352</v>
      </c>
      <c r="C353" s="12">
        <v>70292.843398199737</v>
      </c>
      <c r="D353" s="12">
        <f>+'Skattegrunnlag 2022'!F353</f>
        <v>1631.7070000000001</v>
      </c>
      <c r="E353" s="12">
        <f>+$E$3*'Skattegrunnlag 2022'!M353*'Skattegrunnlag 2022'!I353/1000</f>
        <v>1163.6585</v>
      </c>
      <c r="F353" s="13">
        <f t="shared" si="15"/>
        <v>73088.208898199737</v>
      </c>
      <c r="G353" s="12">
        <f>+'Skattegrunnlag 2022'!I353</f>
        <v>2877</v>
      </c>
      <c r="H353" s="12">
        <f t="shared" si="16"/>
        <v>24837.15742029883</v>
      </c>
      <c r="I353" s="26">
        <f t="shared" si="17"/>
        <v>0.68174589911474992</v>
      </c>
    </row>
    <row r="354" spans="1:9" x14ac:dyDescent="0.3">
      <c r="A354" s="10">
        <v>5614</v>
      </c>
      <c r="B354" s="11" t="s">
        <v>353</v>
      </c>
      <c r="C354" s="12">
        <v>25622.056989977129</v>
      </c>
      <c r="D354" s="12">
        <f>+'Skattegrunnlag 2022'!F354</f>
        <v>0</v>
      </c>
      <c r="E354" s="12">
        <f>+$E$3*'Skattegrunnlag 2022'!M354*'Skattegrunnlag 2022'!I354/1000</f>
        <v>533.93799999999999</v>
      </c>
      <c r="F354" s="13">
        <f t="shared" si="15"/>
        <v>26155.994989977127</v>
      </c>
      <c r="G354" s="12">
        <f>+'Skattegrunnlag 2022'!I354</f>
        <v>859</v>
      </c>
      <c r="H354" s="12">
        <f t="shared" si="16"/>
        <v>30449.353888215515</v>
      </c>
      <c r="I354" s="26">
        <f t="shared" si="17"/>
        <v>0.83579299324402845</v>
      </c>
    </row>
    <row r="355" spans="1:9" x14ac:dyDescent="0.3">
      <c r="A355" s="10">
        <v>5616</v>
      </c>
      <c r="B355" s="11" t="s">
        <v>354</v>
      </c>
      <c r="C355" s="12">
        <v>29082.845198218543</v>
      </c>
      <c r="D355" s="12">
        <f>+'Skattegrunnlag 2022'!F355</f>
        <v>0</v>
      </c>
      <c r="E355" s="12">
        <f>+$E$3*'Skattegrunnlag 2022'!M355*'Skattegrunnlag 2022'!I355/1000</f>
        <v>268.24200000000002</v>
      </c>
      <c r="F355" s="13">
        <f t="shared" si="15"/>
        <v>29351.087198218542</v>
      </c>
      <c r="G355" s="12">
        <f>+'Skattegrunnlag 2022'!I355</f>
        <v>964</v>
      </c>
      <c r="H355" s="12">
        <f t="shared" si="16"/>
        <v>30447.1858902682</v>
      </c>
      <c r="I355" s="26">
        <f t="shared" si="17"/>
        <v>0.83573348467447439</v>
      </c>
    </row>
    <row r="356" spans="1:9" x14ac:dyDescent="0.3">
      <c r="A356" s="10">
        <v>5618</v>
      </c>
      <c r="B356" s="11" t="s">
        <v>355</v>
      </c>
      <c r="C356" s="12">
        <v>39662.290827741112</v>
      </c>
      <c r="D356" s="12">
        <f>+'Skattegrunnlag 2022'!F356</f>
        <v>0</v>
      </c>
      <c r="E356" s="12">
        <f>+$E$3*'Skattegrunnlag 2022'!M356*'Skattegrunnlag 2022'!I356/1000</f>
        <v>1056.1364999999998</v>
      </c>
      <c r="F356" s="13">
        <f t="shared" si="15"/>
        <v>40718.427327741112</v>
      </c>
      <c r="G356" s="12">
        <f>+'Skattegrunnlag 2022'!I356</f>
        <v>1162</v>
      </c>
      <c r="H356" s="12">
        <f t="shared" si="16"/>
        <v>35041.675841429525</v>
      </c>
      <c r="I356" s="26">
        <f t="shared" si="17"/>
        <v>0.96184593102746274</v>
      </c>
    </row>
    <row r="357" spans="1:9" x14ac:dyDescent="0.3">
      <c r="A357" s="10">
        <v>5620</v>
      </c>
      <c r="B357" s="11" t="s">
        <v>356</v>
      </c>
      <c r="C357" s="12">
        <v>104131.31735221324</v>
      </c>
      <c r="D357" s="12">
        <f>+'Skattegrunnlag 2022'!F357</f>
        <v>0</v>
      </c>
      <c r="E357" s="12">
        <f>+$E$3*'Skattegrunnlag 2022'!M357*'Skattegrunnlag 2022'!I357/1000</f>
        <v>2600.0715</v>
      </c>
      <c r="F357" s="13">
        <f t="shared" si="15"/>
        <v>106731.38885221325</v>
      </c>
      <c r="G357" s="12">
        <f>+'Skattegrunnlag 2022'!I357</f>
        <v>2947</v>
      </c>
      <c r="H357" s="12">
        <f t="shared" si="16"/>
        <v>36216.962623757463</v>
      </c>
      <c r="I357" s="26">
        <f t="shared" si="17"/>
        <v>0.99410594092219406</v>
      </c>
    </row>
    <row r="358" spans="1:9" x14ac:dyDescent="0.3">
      <c r="A358" s="10">
        <v>5622</v>
      </c>
      <c r="B358" s="11" t="s">
        <v>357</v>
      </c>
      <c r="C358" s="12">
        <v>122902.82594968448</v>
      </c>
      <c r="D358" s="12">
        <f>+'Skattegrunnlag 2022'!F358</f>
        <v>0</v>
      </c>
      <c r="E358" s="12">
        <f>+$E$3*'Skattegrunnlag 2022'!M358*'Skattegrunnlag 2022'!I358/1000</f>
        <v>2029.2665</v>
      </c>
      <c r="F358" s="13">
        <f t="shared" si="15"/>
        <v>124932.09244968448</v>
      </c>
      <c r="G358" s="12">
        <f>+'Skattegrunnlag 2022'!I358</f>
        <v>3904</v>
      </c>
      <c r="H358" s="12">
        <f t="shared" si="16"/>
        <v>32001.048270923282</v>
      </c>
      <c r="I358" s="26">
        <f t="shared" si="17"/>
        <v>0.87838487540627008</v>
      </c>
    </row>
    <row r="359" spans="1:9" x14ac:dyDescent="0.3">
      <c r="A359" s="10">
        <v>5624</v>
      </c>
      <c r="B359" s="11" t="s">
        <v>359</v>
      </c>
      <c r="C359" s="12">
        <v>39280.393685746101</v>
      </c>
      <c r="D359" s="12">
        <f>+'Skattegrunnlag 2022'!F359</f>
        <v>2281.4110000000001</v>
      </c>
      <c r="E359" s="12">
        <f>+$E$3*'Skattegrunnlag 2022'!M359*'Skattegrunnlag 2022'!I359/1000</f>
        <v>1167.0050000000001</v>
      </c>
      <c r="F359" s="13">
        <f t="shared" si="15"/>
        <v>42728.809685746099</v>
      </c>
      <c r="G359" s="12">
        <f>+'Skattegrunnlag 2022'!I359</f>
        <v>1221</v>
      </c>
      <c r="H359" s="12">
        <f t="shared" si="16"/>
        <v>33126.452650078703</v>
      </c>
      <c r="I359" s="26">
        <f t="shared" si="17"/>
        <v>0.90927568176352025</v>
      </c>
    </row>
    <row r="360" spans="1:9" x14ac:dyDescent="0.3">
      <c r="A360" s="10">
        <v>5626</v>
      </c>
      <c r="B360" s="11" t="s">
        <v>360</v>
      </c>
      <c r="C360" s="12">
        <v>33925.230973392208</v>
      </c>
      <c r="D360" s="12">
        <f>+'Skattegrunnlag 2022'!F360</f>
        <v>0</v>
      </c>
      <c r="E360" s="12">
        <f>+$E$3*'Skattegrunnlag 2022'!M360*'Skattegrunnlag 2022'!I360/1000</f>
        <v>539.02449999999999</v>
      </c>
      <c r="F360" s="13">
        <f t="shared" si="15"/>
        <v>34464.255473392208</v>
      </c>
      <c r="G360" s="12">
        <f>+'Skattegrunnlag 2022'!I360</f>
        <v>1057</v>
      </c>
      <c r="H360" s="12">
        <f t="shared" si="16"/>
        <v>32605.728924685158</v>
      </c>
      <c r="I360" s="26">
        <f t="shared" si="17"/>
        <v>0.89498252983991611</v>
      </c>
    </row>
    <row r="361" spans="1:9" x14ac:dyDescent="0.3">
      <c r="A361" s="10">
        <v>5628</v>
      </c>
      <c r="B361" s="11" t="s">
        <v>362</v>
      </c>
      <c r="C361" s="12">
        <v>90171.023842638198</v>
      </c>
      <c r="D361" s="12">
        <f>+'Skattegrunnlag 2022'!F361</f>
        <v>0</v>
      </c>
      <c r="E361" s="12">
        <f>+$E$3*'Skattegrunnlag 2022'!M361*'Skattegrunnlag 2022'!I361/1000</f>
        <v>1925.288</v>
      </c>
      <c r="F361" s="13">
        <f t="shared" si="15"/>
        <v>92096.311842638199</v>
      </c>
      <c r="G361" s="12">
        <f>+'Skattegrunnlag 2022'!I361</f>
        <v>2821</v>
      </c>
      <c r="H361" s="12">
        <f t="shared" si="16"/>
        <v>32646.68977052045</v>
      </c>
      <c r="I361" s="26">
        <f t="shared" si="17"/>
        <v>0.89610684886724812</v>
      </c>
    </row>
    <row r="362" spans="1:9" x14ac:dyDescent="0.3">
      <c r="A362" s="10">
        <v>5630</v>
      </c>
      <c r="B362" s="11" t="s">
        <v>361</v>
      </c>
      <c r="C362" s="12">
        <v>31968.651084635363</v>
      </c>
      <c r="D362" s="12">
        <f>+'Skattegrunnlag 2022'!F362</f>
        <v>0</v>
      </c>
      <c r="E362" s="12">
        <f>+$E$3*'Skattegrunnlag 2022'!M362*'Skattegrunnlag 2022'!I362/1000</f>
        <v>535.47500000000002</v>
      </c>
      <c r="F362" s="13">
        <f t="shared" si="15"/>
        <v>32504.126084635362</v>
      </c>
      <c r="G362" s="12">
        <f>+'Skattegrunnlag 2022'!I362</f>
        <v>906</v>
      </c>
      <c r="H362" s="12">
        <f t="shared" si="16"/>
        <v>35876.518857213421</v>
      </c>
      <c r="I362" s="26">
        <f t="shared" si="17"/>
        <v>0.98476122655762299</v>
      </c>
    </row>
    <row r="363" spans="1:9" x14ac:dyDescent="0.3">
      <c r="A363" s="10">
        <v>5632</v>
      </c>
      <c r="B363" s="11" t="s">
        <v>364</v>
      </c>
      <c r="C363" s="12">
        <v>69267.436161662714</v>
      </c>
      <c r="D363" s="12">
        <f>+'Skattegrunnlag 2022'!F363</f>
        <v>0</v>
      </c>
      <c r="E363" s="12">
        <f>+$E$3*'Skattegrunnlag 2022'!M363*'Skattegrunnlag 2022'!I363/1000</f>
        <v>1619.0084999999999</v>
      </c>
      <c r="F363" s="13">
        <f t="shared" si="15"/>
        <v>70886.44466166271</v>
      </c>
      <c r="G363" s="12">
        <f>+'Skattegrunnlag 2022'!I363</f>
        <v>2165</v>
      </c>
      <c r="H363" s="12">
        <f t="shared" si="16"/>
        <v>32742.006772130582</v>
      </c>
      <c r="I363" s="26">
        <f t="shared" si="17"/>
        <v>0.89872316980381839</v>
      </c>
    </row>
    <row r="364" spans="1:9" x14ac:dyDescent="0.3">
      <c r="A364" s="10">
        <v>5634</v>
      </c>
      <c r="B364" s="11" t="s">
        <v>330</v>
      </c>
      <c r="C364" s="12">
        <v>58032.861215392993</v>
      </c>
      <c r="D364" s="12">
        <f>+'Skattegrunnlag 2022'!F364</f>
        <v>0</v>
      </c>
      <c r="E364" s="12">
        <f>+$E$3*'Skattegrunnlag 2022'!M364*'Skattegrunnlag 2022'!I364/1000</f>
        <v>946.9855</v>
      </c>
      <c r="F364" s="13">
        <f t="shared" si="15"/>
        <v>58979.846715392996</v>
      </c>
      <c r="G364" s="12">
        <f>+'Skattegrunnlag 2022'!I364</f>
        <v>1897</v>
      </c>
      <c r="H364" s="12">
        <f t="shared" si="16"/>
        <v>31091.115822558251</v>
      </c>
      <c r="I364" s="26">
        <f t="shared" si="17"/>
        <v>0.85340847796083175</v>
      </c>
    </row>
    <row r="365" spans="1:9" x14ac:dyDescent="0.3">
      <c r="A365" s="10">
        <v>5636</v>
      </c>
      <c r="B365" s="11" t="s">
        <v>363</v>
      </c>
      <c r="C365" s="12">
        <v>25537.153506522216</v>
      </c>
      <c r="D365" s="12">
        <f>+'Skattegrunnlag 2022'!F365</f>
        <v>0</v>
      </c>
      <c r="E365" s="12">
        <f>+$E$3*'Skattegrunnlag 2022'!M365*'Skattegrunnlag 2022'!I365/1000</f>
        <v>649.00699999999995</v>
      </c>
      <c r="F365" s="13">
        <f t="shared" si="15"/>
        <v>26186.160506522217</v>
      </c>
      <c r="G365" s="12">
        <f>+'Skattegrunnlag 2022'!I365</f>
        <v>854</v>
      </c>
      <c r="H365" s="12">
        <f t="shared" si="16"/>
        <v>30662.95141278948</v>
      </c>
      <c r="I365" s="26">
        <f t="shared" si="17"/>
        <v>0.84165595227654444</v>
      </c>
    </row>
    <row r="366" spans="1:9" x14ac:dyDescent="0.3">
      <c r="A366" s="10"/>
      <c r="B366" s="11"/>
      <c r="C366" s="11"/>
      <c r="D366" s="11"/>
      <c r="E366" s="11"/>
      <c r="F366" s="11"/>
      <c r="G366" s="12"/>
      <c r="H366" s="12"/>
    </row>
    <row r="367" spans="1:9" ht="15" thickBot="1" x14ac:dyDescent="0.35">
      <c r="A367" s="17" t="s">
        <v>366</v>
      </c>
      <c r="B367" s="17"/>
      <c r="C367" s="18">
        <f>SUM(C10:C366)</f>
        <v>188444065.08599997</v>
      </c>
      <c r="D367" s="18">
        <f t="shared" ref="D367:E367" si="18">SUM(D10:D366)</f>
        <v>1414838.7660000003</v>
      </c>
      <c r="E367" s="18">
        <f t="shared" si="18"/>
        <v>9207706.9489999954</v>
      </c>
      <c r="F367" s="18">
        <f>SUM(F10:F365)</f>
        <v>199066610.80099988</v>
      </c>
      <c r="G367" s="18">
        <f>SUM(G10:G365)</f>
        <v>5425270</v>
      </c>
      <c r="H367" s="18">
        <f>+(C367+E367)*1000/G367</f>
        <v>36431.693175639179</v>
      </c>
      <c r="I367" s="25">
        <f t="shared" ref="I367" si="19">+H367/H$367</f>
        <v>1</v>
      </c>
    </row>
    <row r="368" spans="1:9" ht="15" thickTop="1" x14ac:dyDescent="0.3">
      <c r="A368" s="3"/>
      <c r="B368" s="3"/>
      <c r="C368" s="3"/>
      <c r="D368" s="3"/>
      <c r="E368" s="4">
        <v>210502833.99999988</v>
      </c>
      <c r="F368" s="3"/>
      <c r="G368" s="4"/>
    </row>
    <row r="369" spans="1:7" x14ac:dyDescent="0.3">
      <c r="A369" s="3"/>
      <c r="B369" s="3"/>
      <c r="C369" s="3"/>
      <c r="D369" s="3"/>
      <c r="E369" s="3"/>
      <c r="F369" s="3"/>
      <c r="G369" s="3"/>
    </row>
    <row r="370" spans="1:7" x14ac:dyDescent="0.3">
      <c r="A370" s="3"/>
      <c r="B370" s="19" t="s">
        <v>367</v>
      </c>
      <c r="C370" s="19"/>
      <c r="D370" s="19"/>
      <c r="E370" s="19"/>
      <c r="F370" s="19"/>
      <c r="G370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59877-90C1-4EE7-ABF2-27A141B6E625}">
  <dimension ref="A1:K370"/>
  <sheetViews>
    <sheetView workbookViewId="0">
      <pane ySplit="8" topLeftCell="A9" activePane="bottomLeft" state="frozen"/>
      <selection activeCell="I367" sqref="I367"/>
      <selection pane="bottomLeft" activeCell="I367" sqref="I367"/>
    </sheetView>
  </sheetViews>
  <sheetFormatPr baseColWidth="10" defaultColWidth="10.6640625" defaultRowHeight="14.4" x14ac:dyDescent="0.3"/>
  <cols>
    <col min="1" max="1" width="8.44140625" customWidth="1"/>
    <col min="2" max="2" width="12.5546875" customWidth="1"/>
    <col min="3" max="3" width="14" customWidth="1"/>
    <col min="4" max="4" width="12.5546875" customWidth="1"/>
    <col min="5" max="5" width="19.5546875" customWidth="1"/>
    <col min="11" max="11" width="12" bestFit="1" customWidth="1"/>
  </cols>
  <sheetData>
    <row r="1" spans="1:11" ht="17.399999999999999" x14ac:dyDescent="0.3">
      <c r="A1" s="1" t="s">
        <v>373</v>
      </c>
      <c r="E1" s="3"/>
    </row>
    <row r="2" spans="1:11" x14ac:dyDescent="0.3">
      <c r="A2" s="2"/>
      <c r="B2" s="3"/>
      <c r="C2" s="4">
        <f>+C367</f>
        <v>221977041.23399919</v>
      </c>
      <c r="D2" s="4">
        <f>+D367</f>
        <v>1414838.7660000003</v>
      </c>
      <c r="E2" s="4">
        <f>+C2+D2</f>
        <v>223391879.9999992</v>
      </c>
      <c r="G2" s="4">
        <v>221985161.23400003</v>
      </c>
    </row>
    <row r="3" spans="1:11" x14ac:dyDescent="0.3">
      <c r="C3" s="4">
        <f>+C367*1000/$E367</f>
        <v>39639.684648694318</v>
      </c>
      <c r="D3" s="4">
        <f>+D367*1000/$E367</f>
        <v>252.65568998131926</v>
      </c>
      <c r="E3" s="3"/>
    </row>
    <row r="4" spans="1:11" x14ac:dyDescent="0.3">
      <c r="A4" s="3"/>
      <c r="B4" s="3"/>
      <c r="C4" s="3"/>
      <c r="D4" s="4"/>
      <c r="E4" s="3"/>
    </row>
    <row r="5" spans="1:11" x14ac:dyDescent="0.3">
      <c r="A5" s="6" t="s">
        <v>0</v>
      </c>
      <c r="B5" s="6" t="s">
        <v>1</v>
      </c>
      <c r="C5" s="6" t="s">
        <v>3</v>
      </c>
      <c r="D5" s="6" t="s">
        <v>4</v>
      </c>
      <c r="E5" s="20" t="s">
        <v>368</v>
      </c>
    </row>
    <row r="6" spans="1:11" x14ac:dyDescent="0.3">
      <c r="A6" s="7"/>
      <c r="B6" s="7"/>
      <c r="C6" s="8" t="s">
        <v>375</v>
      </c>
      <c r="D6" s="8" t="s">
        <v>390</v>
      </c>
      <c r="E6" s="21">
        <v>45658</v>
      </c>
    </row>
    <row r="7" spans="1:11" x14ac:dyDescent="0.3">
      <c r="A7" s="7"/>
      <c r="B7" s="7"/>
      <c r="C7" s="7" t="s">
        <v>376</v>
      </c>
      <c r="D7" s="7"/>
      <c r="E7" s="22"/>
    </row>
    <row r="8" spans="1:11" x14ac:dyDescent="0.3">
      <c r="A8" s="9"/>
      <c r="B8" s="9"/>
      <c r="C8" s="9"/>
      <c r="D8" s="9"/>
      <c r="E8" s="23"/>
    </row>
    <row r="10" spans="1:11" x14ac:dyDescent="0.3">
      <c r="A10" s="10">
        <v>301</v>
      </c>
      <c r="B10" s="11" t="s">
        <v>12</v>
      </c>
      <c r="C10" s="12">
        <v>37570291.593396209</v>
      </c>
      <c r="D10" s="12">
        <v>0</v>
      </c>
      <c r="E10" s="12">
        <v>724267</v>
      </c>
      <c r="G10" s="5"/>
      <c r="H10" s="5"/>
      <c r="I10" s="91"/>
      <c r="K10" s="12"/>
    </row>
    <row r="11" spans="1:11" x14ac:dyDescent="0.3">
      <c r="A11" s="10">
        <v>1101</v>
      </c>
      <c r="B11" s="11" t="s">
        <v>13</v>
      </c>
      <c r="C11" s="12">
        <v>589215.2148080339</v>
      </c>
      <c r="D11" s="12">
        <v>773.3</v>
      </c>
      <c r="E11" s="12">
        <v>15279</v>
      </c>
    </row>
    <row r="12" spans="1:11" x14ac:dyDescent="0.3">
      <c r="A12" s="10">
        <v>1103</v>
      </c>
      <c r="B12" s="11" t="s">
        <v>14</v>
      </c>
      <c r="C12" s="12">
        <v>7501986.138361535</v>
      </c>
      <c r="D12" s="12">
        <v>0</v>
      </c>
      <c r="E12" s="12">
        <v>151025</v>
      </c>
    </row>
    <row r="13" spans="1:11" x14ac:dyDescent="0.3">
      <c r="A13" s="10">
        <v>1106</v>
      </c>
      <c r="B13" s="11" t="s">
        <v>15</v>
      </c>
      <c r="C13" s="12">
        <v>1536564.7728109285</v>
      </c>
      <c r="D13" s="12">
        <v>0</v>
      </c>
      <c r="E13" s="12">
        <v>38592</v>
      </c>
    </row>
    <row r="14" spans="1:11" x14ac:dyDescent="0.3">
      <c r="A14" s="10">
        <v>1108</v>
      </c>
      <c r="B14" s="11" t="s">
        <v>16</v>
      </c>
      <c r="C14" s="12">
        <v>3371528.5832471824</v>
      </c>
      <c r="D14" s="12">
        <v>20354.135999999999</v>
      </c>
      <c r="E14" s="12">
        <v>84445</v>
      </c>
    </row>
    <row r="15" spans="1:11" x14ac:dyDescent="0.3">
      <c r="A15" s="10">
        <v>1111</v>
      </c>
      <c r="B15" s="11" t="s">
        <v>17</v>
      </c>
      <c r="C15" s="12">
        <v>114041.8392895743</v>
      </c>
      <c r="D15" s="12">
        <v>389.76299999999998</v>
      </c>
      <c r="E15" s="12">
        <v>3340</v>
      </c>
    </row>
    <row r="16" spans="1:11" x14ac:dyDescent="0.3">
      <c r="A16" s="10">
        <v>1112</v>
      </c>
      <c r="B16" s="11" t="s">
        <v>18</v>
      </c>
      <c r="C16" s="12">
        <v>102059.31546063823</v>
      </c>
      <c r="D16" s="12">
        <v>1282.2260000000001</v>
      </c>
      <c r="E16" s="12">
        <v>3237</v>
      </c>
    </row>
    <row r="17" spans="1:5" x14ac:dyDescent="0.3">
      <c r="A17" s="10">
        <v>1114</v>
      </c>
      <c r="B17" s="11" t="s">
        <v>19</v>
      </c>
      <c r="C17" s="12">
        <v>110476.28368809285</v>
      </c>
      <c r="D17" s="12">
        <v>0.45100000000000001</v>
      </c>
      <c r="E17" s="12">
        <v>2943</v>
      </c>
    </row>
    <row r="18" spans="1:5" x14ac:dyDescent="0.3">
      <c r="A18" s="10">
        <v>1119</v>
      </c>
      <c r="B18" s="11" t="s">
        <v>20</v>
      </c>
      <c r="C18" s="12">
        <v>671973.86720360955</v>
      </c>
      <c r="D18" s="12">
        <v>0</v>
      </c>
      <c r="E18" s="12">
        <v>19960</v>
      </c>
    </row>
    <row r="19" spans="1:5" x14ac:dyDescent="0.3">
      <c r="A19" s="10">
        <v>1120</v>
      </c>
      <c r="B19" s="11" t="s">
        <v>21</v>
      </c>
      <c r="C19" s="12">
        <v>798122.42038817983</v>
      </c>
      <c r="D19" s="12">
        <v>0</v>
      </c>
      <c r="E19" s="12">
        <v>21158</v>
      </c>
    </row>
    <row r="20" spans="1:5" x14ac:dyDescent="0.3">
      <c r="A20" s="10">
        <v>1121</v>
      </c>
      <c r="B20" s="11" t="s">
        <v>22</v>
      </c>
      <c r="C20" s="12">
        <v>768538.96913471352</v>
      </c>
      <c r="D20" s="12">
        <v>0</v>
      </c>
      <c r="E20" s="12">
        <v>20120</v>
      </c>
    </row>
    <row r="21" spans="1:5" x14ac:dyDescent="0.3">
      <c r="A21" s="10">
        <v>1122</v>
      </c>
      <c r="B21" s="11" t="s">
        <v>23</v>
      </c>
      <c r="C21" s="12">
        <v>431230.51424672501</v>
      </c>
      <c r="D21" s="12">
        <v>3377.0990000000002</v>
      </c>
      <c r="E21" s="12">
        <v>12466</v>
      </c>
    </row>
    <row r="22" spans="1:5" x14ac:dyDescent="0.3">
      <c r="A22" s="10">
        <v>1124</v>
      </c>
      <c r="B22" s="11" t="s">
        <v>24</v>
      </c>
      <c r="C22" s="12">
        <v>1422249.1201194841</v>
      </c>
      <c r="D22" s="12">
        <v>0</v>
      </c>
      <c r="E22" s="12">
        <v>29144</v>
      </c>
    </row>
    <row r="23" spans="1:5" x14ac:dyDescent="0.3">
      <c r="A23" s="10">
        <v>1127</v>
      </c>
      <c r="B23" s="11" t="s">
        <v>25</v>
      </c>
      <c r="C23" s="12">
        <v>504462.24520976382</v>
      </c>
      <c r="D23" s="12">
        <v>0</v>
      </c>
      <c r="E23" s="12">
        <v>11888</v>
      </c>
    </row>
    <row r="24" spans="1:5" x14ac:dyDescent="0.3">
      <c r="A24" s="10">
        <v>1130</v>
      </c>
      <c r="B24" s="11" t="s">
        <v>26</v>
      </c>
      <c r="C24" s="12">
        <v>487147.65358344914</v>
      </c>
      <c r="D24" s="12">
        <v>975.678</v>
      </c>
      <c r="E24" s="12">
        <v>13810</v>
      </c>
    </row>
    <row r="25" spans="1:5" x14ac:dyDescent="0.3">
      <c r="A25" s="10">
        <v>1133</v>
      </c>
      <c r="B25" s="11" t="s">
        <v>27</v>
      </c>
      <c r="C25" s="12">
        <v>104002.99501819797</v>
      </c>
      <c r="D25" s="12">
        <v>23103.124</v>
      </c>
      <c r="E25" s="12">
        <v>2673</v>
      </c>
    </row>
    <row r="26" spans="1:5" x14ac:dyDescent="0.3">
      <c r="A26" s="10">
        <v>1134</v>
      </c>
      <c r="B26" s="11" t="s">
        <v>28</v>
      </c>
      <c r="C26" s="12">
        <v>138211.0003626055</v>
      </c>
      <c r="D26" s="12">
        <v>52018.680999999997</v>
      </c>
      <c r="E26" s="12">
        <v>3918</v>
      </c>
    </row>
    <row r="27" spans="1:5" x14ac:dyDescent="0.3">
      <c r="A27" s="10">
        <v>1135</v>
      </c>
      <c r="B27" s="11" t="s">
        <v>29</v>
      </c>
      <c r="C27" s="12">
        <v>161196.13290523965</v>
      </c>
      <c r="D27" s="12">
        <v>18673.523000000001</v>
      </c>
      <c r="E27" s="12">
        <v>4577</v>
      </c>
    </row>
    <row r="28" spans="1:5" x14ac:dyDescent="0.3">
      <c r="A28" s="10">
        <v>1144</v>
      </c>
      <c r="B28" s="11" t="s">
        <v>30</v>
      </c>
      <c r="C28" s="12">
        <v>20814.70729373792</v>
      </c>
      <c r="D28" s="12">
        <v>0</v>
      </c>
      <c r="E28" s="12">
        <v>555</v>
      </c>
    </row>
    <row r="29" spans="1:5" x14ac:dyDescent="0.3">
      <c r="A29" s="10">
        <v>1145</v>
      </c>
      <c r="B29" s="11" t="s">
        <v>31</v>
      </c>
      <c r="C29" s="12">
        <v>35306.441659043681</v>
      </c>
      <c r="D29" s="12">
        <v>0</v>
      </c>
      <c r="E29" s="12">
        <v>898</v>
      </c>
    </row>
    <row r="30" spans="1:5" x14ac:dyDescent="0.3">
      <c r="A30" s="10">
        <v>1146</v>
      </c>
      <c r="B30" s="11" t="s">
        <v>32</v>
      </c>
      <c r="C30" s="12">
        <v>424411.45396153134</v>
      </c>
      <c r="D30" s="12">
        <v>0</v>
      </c>
      <c r="E30" s="12">
        <v>11696</v>
      </c>
    </row>
    <row r="31" spans="1:5" x14ac:dyDescent="0.3">
      <c r="A31" s="10">
        <v>1149</v>
      </c>
      <c r="B31" s="11" t="s">
        <v>33</v>
      </c>
      <c r="C31" s="12">
        <v>1532996.2531161294</v>
      </c>
      <c r="D31" s="12">
        <v>0</v>
      </c>
      <c r="E31" s="12">
        <v>43449</v>
      </c>
    </row>
    <row r="32" spans="1:5" x14ac:dyDescent="0.3">
      <c r="A32" s="10">
        <v>1151</v>
      </c>
      <c r="B32" s="11" t="s">
        <v>34</v>
      </c>
      <c r="C32" s="12">
        <v>9229.0647104771797</v>
      </c>
      <c r="D32" s="12">
        <v>0</v>
      </c>
      <c r="E32" s="12">
        <v>228</v>
      </c>
    </row>
    <row r="33" spans="1:8" x14ac:dyDescent="0.3">
      <c r="A33" s="10">
        <v>1160</v>
      </c>
      <c r="B33" s="11" t="s">
        <v>35</v>
      </c>
      <c r="C33" s="12">
        <v>367311.63761862169</v>
      </c>
      <c r="D33" s="12">
        <v>0</v>
      </c>
      <c r="E33" s="12">
        <v>8970</v>
      </c>
    </row>
    <row r="34" spans="1:8" x14ac:dyDescent="0.3">
      <c r="A34" s="10">
        <v>1505</v>
      </c>
      <c r="B34" s="11" t="s">
        <v>36</v>
      </c>
      <c r="C34" s="12">
        <v>869329.15948227327</v>
      </c>
      <c r="D34" s="12">
        <v>0</v>
      </c>
      <c r="E34" s="12">
        <v>24545</v>
      </c>
    </row>
    <row r="35" spans="1:8" x14ac:dyDescent="0.3">
      <c r="A35" s="10">
        <v>1506</v>
      </c>
      <c r="B35" s="11" t="s">
        <v>37</v>
      </c>
      <c r="C35" s="12">
        <v>1252054.086269638</v>
      </c>
      <c r="D35" s="12">
        <v>11897.028</v>
      </c>
      <c r="E35" s="12">
        <v>33113</v>
      </c>
    </row>
    <row r="36" spans="1:8" x14ac:dyDescent="0.3">
      <c r="A36" s="10">
        <v>1507</v>
      </c>
      <c r="B36" s="11" t="s">
        <v>38</v>
      </c>
      <c r="C36" s="12">
        <v>2602792.9378483109</v>
      </c>
      <c r="D36" s="12">
        <v>0</v>
      </c>
      <c r="E36" s="12">
        <v>67940</v>
      </c>
      <c r="G36" s="5"/>
      <c r="H36" s="5"/>
    </row>
    <row r="37" spans="1:8" x14ac:dyDescent="0.3">
      <c r="A37" s="10">
        <v>1511</v>
      </c>
      <c r="B37" s="11" t="s">
        <v>39</v>
      </c>
      <c r="C37" s="12">
        <v>108247.37148735324</v>
      </c>
      <c r="D37" s="12">
        <v>409.05700000000002</v>
      </c>
      <c r="E37" s="12">
        <v>3028</v>
      </c>
    </row>
    <row r="38" spans="1:8" x14ac:dyDescent="0.3">
      <c r="A38" s="14">
        <v>1514</v>
      </c>
      <c r="B38" s="15" t="s">
        <v>40</v>
      </c>
      <c r="C38" s="12">
        <v>91429.882187541589</v>
      </c>
      <c r="D38" s="12">
        <v>0</v>
      </c>
      <c r="E38" s="12">
        <v>2435</v>
      </c>
    </row>
    <row r="39" spans="1:8" x14ac:dyDescent="0.3">
      <c r="A39" s="10">
        <v>1515</v>
      </c>
      <c r="B39" s="11" t="s">
        <v>41</v>
      </c>
      <c r="C39" s="12">
        <v>346092.66944776342</v>
      </c>
      <c r="D39" s="12">
        <v>0</v>
      </c>
      <c r="E39" s="12">
        <v>8991</v>
      </c>
    </row>
    <row r="40" spans="1:8" x14ac:dyDescent="0.3">
      <c r="A40" s="10">
        <v>1516</v>
      </c>
      <c r="B40" s="11" t="s">
        <v>42</v>
      </c>
      <c r="C40" s="12">
        <v>342876.97814027139</v>
      </c>
      <c r="D40" s="12">
        <v>0</v>
      </c>
      <c r="E40" s="12">
        <v>8966</v>
      </c>
    </row>
    <row r="41" spans="1:8" x14ac:dyDescent="0.3">
      <c r="A41" s="10">
        <v>1517</v>
      </c>
      <c r="B41" s="11" t="s">
        <v>43</v>
      </c>
      <c r="C41" s="12">
        <v>178895.1354562538</v>
      </c>
      <c r="D41" s="12">
        <v>0</v>
      </c>
      <c r="E41" s="12">
        <v>5430</v>
      </c>
    </row>
    <row r="42" spans="1:8" x14ac:dyDescent="0.3">
      <c r="A42" s="10">
        <v>1520</v>
      </c>
      <c r="B42" s="11" t="s">
        <v>44</v>
      </c>
      <c r="C42" s="12">
        <v>364103.20209688903</v>
      </c>
      <c r="D42" s="12">
        <v>0</v>
      </c>
      <c r="E42" s="12">
        <v>10910</v>
      </c>
    </row>
    <row r="43" spans="1:8" x14ac:dyDescent="0.3">
      <c r="A43" s="10">
        <v>1525</v>
      </c>
      <c r="B43" s="11" t="s">
        <v>45</v>
      </c>
      <c r="C43" s="12">
        <v>159015.37492315625</v>
      </c>
      <c r="D43" s="12">
        <v>85.965000000000003</v>
      </c>
      <c r="E43" s="12">
        <v>4343</v>
      </c>
    </row>
    <row r="44" spans="1:8" x14ac:dyDescent="0.3">
      <c r="A44" s="10">
        <v>1528</v>
      </c>
      <c r="B44" s="11" t="s">
        <v>46</v>
      </c>
      <c r="C44" s="12">
        <v>251534.17754560048</v>
      </c>
      <c r="D44" s="12">
        <v>0</v>
      </c>
      <c r="E44" s="12">
        <v>7576</v>
      </c>
    </row>
    <row r="45" spans="1:8" x14ac:dyDescent="0.3">
      <c r="A45" s="10">
        <v>1531</v>
      </c>
      <c r="B45" s="11" t="s">
        <v>47</v>
      </c>
      <c r="C45" s="12">
        <v>325104.51010485768</v>
      </c>
      <c r="D45" s="12">
        <v>0</v>
      </c>
      <c r="E45" s="12">
        <v>9800</v>
      </c>
    </row>
    <row r="46" spans="1:8" x14ac:dyDescent="0.3">
      <c r="A46" s="10">
        <v>1532</v>
      </c>
      <c r="B46" s="11" t="s">
        <v>48</v>
      </c>
      <c r="C46" s="12">
        <v>326525.95656779996</v>
      </c>
      <c r="D46" s="12">
        <v>0</v>
      </c>
      <c r="E46" s="12">
        <v>8706</v>
      </c>
    </row>
    <row r="47" spans="1:8" x14ac:dyDescent="0.3">
      <c r="A47" s="10">
        <v>1535</v>
      </c>
      <c r="B47" s="11" t="s">
        <v>49</v>
      </c>
      <c r="C47" s="12">
        <v>263130.15628952469</v>
      </c>
      <c r="D47" s="12">
        <v>0</v>
      </c>
      <c r="E47" s="12">
        <v>7193</v>
      </c>
    </row>
    <row r="48" spans="1:8" x14ac:dyDescent="0.3">
      <c r="A48" s="10">
        <v>1539</v>
      </c>
      <c r="B48" s="11" t="s">
        <v>50</v>
      </c>
      <c r="C48" s="12">
        <v>265985.84419498302</v>
      </c>
      <c r="D48" s="12">
        <v>3466.1</v>
      </c>
      <c r="E48" s="12">
        <v>7429</v>
      </c>
    </row>
    <row r="49" spans="1:6" x14ac:dyDescent="0.3">
      <c r="A49" s="10">
        <v>1547</v>
      </c>
      <c r="B49" s="11" t="s">
        <v>51</v>
      </c>
      <c r="C49" s="12">
        <v>140131.4520003814</v>
      </c>
      <c r="D49" s="12">
        <v>0</v>
      </c>
      <c r="E49" s="12">
        <v>3749</v>
      </c>
    </row>
    <row r="50" spans="1:6" x14ac:dyDescent="0.3">
      <c r="A50" s="10">
        <v>1554</v>
      </c>
      <c r="B50" s="11" t="s">
        <v>52</v>
      </c>
      <c r="C50" s="12">
        <v>222125.91944875158</v>
      </c>
      <c r="D50" s="12">
        <v>0</v>
      </c>
      <c r="E50" s="12">
        <v>6036</v>
      </c>
    </row>
    <row r="51" spans="1:6" x14ac:dyDescent="0.3">
      <c r="A51" s="10">
        <v>1557</v>
      </c>
      <c r="B51" s="11" t="s">
        <v>53</v>
      </c>
      <c r="C51" s="12">
        <v>86098.727306645029</v>
      </c>
      <c r="D51" s="12">
        <v>0</v>
      </c>
      <c r="E51" s="12">
        <v>2741</v>
      </c>
    </row>
    <row r="52" spans="1:6" x14ac:dyDescent="0.3">
      <c r="A52" s="10">
        <v>1560</v>
      </c>
      <c r="B52" s="11" t="s">
        <v>54</v>
      </c>
      <c r="C52" s="12">
        <v>99630.969783486769</v>
      </c>
      <c r="D52" s="12">
        <v>0</v>
      </c>
      <c r="E52" s="12">
        <v>3075</v>
      </c>
    </row>
    <row r="53" spans="1:6" x14ac:dyDescent="0.3">
      <c r="A53" s="10">
        <v>1563</v>
      </c>
      <c r="B53" s="11" t="s">
        <v>55</v>
      </c>
      <c r="C53" s="12">
        <v>278213.68488140072</v>
      </c>
      <c r="D53" s="12">
        <v>14572.481</v>
      </c>
      <c r="E53" s="12">
        <v>7330</v>
      </c>
    </row>
    <row r="54" spans="1:6" x14ac:dyDescent="0.3">
      <c r="A54" s="10">
        <v>1566</v>
      </c>
      <c r="B54" s="11" t="s">
        <v>56</v>
      </c>
      <c r="C54" s="12">
        <v>191767.76210473009</v>
      </c>
      <c r="D54" s="12">
        <v>7524.4620000000004</v>
      </c>
      <c r="E54" s="12">
        <v>5946</v>
      </c>
    </row>
    <row r="55" spans="1:6" x14ac:dyDescent="0.3">
      <c r="A55" s="10">
        <v>1573</v>
      </c>
      <c r="B55" s="11" t="s">
        <v>57</v>
      </c>
      <c r="C55" s="12">
        <v>80766.841615964819</v>
      </c>
      <c r="D55" s="12">
        <v>0</v>
      </c>
      <c r="E55" s="12">
        <v>2176</v>
      </c>
    </row>
    <row r="56" spans="1:6" x14ac:dyDescent="0.3">
      <c r="A56" s="10">
        <v>1576</v>
      </c>
      <c r="B56" s="11" t="s">
        <v>58</v>
      </c>
      <c r="C56" s="12">
        <v>120160.22994384356</v>
      </c>
      <c r="D56" s="12">
        <v>0</v>
      </c>
      <c r="E56" s="12">
        <v>3428</v>
      </c>
    </row>
    <row r="57" spans="1:6" x14ac:dyDescent="0.3">
      <c r="A57" s="10">
        <v>1577</v>
      </c>
      <c r="B57" s="11" t="s">
        <v>59</v>
      </c>
      <c r="C57" s="12">
        <v>347104.64933792816</v>
      </c>
      <c r="D57" s="12">
        <v>4100.8440000000001</v>
      </c>
      <c r="E57" s="12">
        <v>11325</v>
      </c>
    </row>
    <row r="58" spans="1:6" x14ac:dyDescent="0.3">
      <c r="A58" s="10">
        <v>1578</v>
      </c>
      <c r="B58" s="11" t="s">
        <v>60</v>
      </c>
      <c r="C58" s="12">
        <v>79366.999909208054</v>
      </c>
      <c r="D58" s="12">
        <v>9719.6769999999997</v>
      </c>
      <c r="E58" s="12">
        <v>2503</v>
      </c>
    </row>
    <row r="59" spans="1:6" x14ac:dyDescent="0.3">
      <c r="A59" s="10">
        <v>1579</v>
      </c>
      <c r="B59" s="11" t="s">
        <v>61</v>
      </c>
      <c r="C59" s="12">
        <v>463161.72839124838</v>
      </c>
      <c r="D59" s="12">
        <v>0</v>
      </c>
      <c r="E59" s="12">
        <v>13492</v>
      </c>
    </row>
    <row r="60" spans="1:6" x14ac:dyDescent="0.3">
      <c r="A60" s="10">
        <v>1804</v>
      </c>
      <c r="B60" s="11" t="s">
        <v>62</v>
      </c>
      <c r="C60" s="12">
        <v>2104475.390076159</v>
      </c>
      <c r="D60" s="12">
        <v>1438.7339999999999</v>
      </c>
      <c r="E60" s="12">
        <v>54037</v>
      </c>
      <c r="F60" s="5"/>
    </row>
    <row r="61" spans="1:6" x14ac:dyDescent="0.3">
      <c r="A61" s="10">
        <v>1806</v>
      </c>
      <c r="B61" s="11" t="s">
        <v>63</v>
      </c>
      <c r="C61" s="12">
        <v>762439.10413670656</v>
      </c>
      <c r="D61" s="12">
        <v>21410.312000000002</v>
      </c>
      <c r="E61" s="12">
        <v>21536</v>
      </c>
    </row>
    <row r="62" spans="1:6" x14ac:dyDescent="0.3">
      <c r="A62" s="10">
        <v>1811</v>
      </c>
      <c r="B62" s="11" t="s">
        <v>64</v>
      </c>
      <c r="C62" s="12">
        <v>41436.778550084789</v>
      </c>
      <c r="D62" s="12">
        <v>6382.7830000000004</v>
      </c>
      <c r="E62" s="12">
        <v>1398</v>
      </c>
    </row>
    <row r="63" spans="1:6" x14ac:dyDescent="0.3">
      <c r="A63" s="10">
        <v>1812</v>
      </c>
      <c r="B63" s="11" t="s">
        <v>65</v>
      </c>
      <c r="C63" s="12">
        <v>62660.714144483936</v>
      </c>
      <c r="D63" s="12">
        <v>0</v>
      </c>
      <c r="E63" s="12">
        <v>1982</v>
      </c>
    </row>
    <row r="64" spans="1:6" x14ac:dyDescent="0.3">
      <c r="A64" s="10">
        <v>1813</v>
      </c>
      <c r="B64" s="11" t="s">
        <v>66</v>
      </c>
      <c r="C64" s="12">
        <v>273488.73201129743</v>
      </c>
      <c r="D64" s="12">
        <v>252.89</v>
      </c>
      <c r="E64" s="12">
        <v>7847</v>
      </c>
    </row>
    <row r="65" spans="1:5" x14ac:dyDescent="0.3">
      <c r="A65" s="10">
        <v>1815</v>
      </c>
      <c r="B65" s="11" t="s">
        <v>67</v>
      </c>
      <c r="C65" s="12">
        <v>38065.463050158294</v>
      </c>
      <c r="D65" s="12">
        <v>0</v>
      </c>
      <c r="E65" s="12">
        <v>1206</v>
      </c>
    </row>
    <row r="66" spans="1:5" x14ac:dyDescent="0.3">
      <c r="A66" s="10">
        <v>1816</v>
      </c>
      <c r="B66" s="11" t="s">
        <v>68</v>
      </c>
      <c r="C66" s="12">
        <v>17523.964488115242</v>
      </c>
      <c r="D66" s="12">
        <v>0</v>
      </c>
      <c r="E66" s="12">
        <v>495</v>
      </c>
    </row>
    <row r="67" spans="1:5" x14ac:dyDescent="0.3">
      <c r="A67" s="10">
        <v>1818</v>
      </c>
      <c r="B67" s="11" t="s">
        <v>41</v>
      </c>
      <c r="C67" s="12">
        <v>69922.386550331692</v>
      </c>
      <c r="D67" s="12">
        <v>0</v>
      </c>
      <c r="E67" s="12">
        <v>1878</v>
      </c>
    </row>
    <row r="68" spans="1:5" x14ac:dyDescent="0.3">
      <c r="A68" s="10">
        <v>1820</v>
      </c>
      <c r="B68" s="11" t="s">
        <v>69</v>
      </c>
      <c r="C68" s="12">
        <v>255066.850236186</v>
      </c>
      <c r="D68" s="12">
        <v>0</v>
      </c>
      <c r="E68" s="12">
        <v>7498</v>
      </c>
    </row>
    <row r="69" spans="1:5" x14ac:dyDescent="0.3">
      <c r="A69" s="10">
        <v>1822</v>
      </c>
      <c r="B69" s="11" t="s">
        <v>70</v>
      </c>
      <c r="C69" s="12">
        <v>70497.972766983454</v>
      </c>
      <c r="D69" s="12">
        <v>0</v>
      </c>
      <c r="E69" s="12">
        <v>2390</v>
      </c>
    </row>
    <row r="70" spans="1:5" x14ac:dyDescent="0.3">
      <c r="A70" s="10">
        <v>1824</v>
      </c>
      <c r="B70" s="11" t="s">
        <v>71</v>
      </c>
      <c r="C70" s="12">
        <v>455982.97598517255</v>
      </c>
      <c r="D70" s="12">
        <v>3559.6219999999998</v>
      </c>
      <c r="E70" s="12">
        <v>13445</v>
      </c>
    </row>
    <row r="71" spans="1:5" x14ac:dyDescent="0.3">
      <c r="A71" s="10">
        <v>1825</v>
      </c>
      <c r="B71" s="11" t="s">
        <v>72</v>
      </c>
      <c r="C71" s="12">
        <v>43008.57088847561</v>
      </c>
      <c r="D71" s="12">
        <v>2587.42</v>
      </c>
      <c r="E71" s="12">
        <v>1451</v>
      </c>
    </row>
    <row r="72" spans="1:5" x14ac:dyDescent="0.3">
      <c r="A72" s="10">
        <v>1826</v>
      </c>
      <c r="B72" s="11" t="s">
        <v>73</v>
      </c>
      <c r="C72" s="12">
        <v>35915.19932464337</v>
      </c>
      <c r="D72" s="12">
        <v>2833.402</v>
      </c>
      <c r="E72" s="12">
        <v>1284</v>
      </c>
    </row>
    <row r="73" spans="1:5" x14ac:dyDescent="0.3">
      <c r="A73" s="10">
        <v>1827</v>
      </c>
      <c r="B73" s="11" t="s">
        <v>74</v>
      </c>
      <c r="C73" s="12">
        <v>52208.80071455452</v>
      </c>
      <c r="D73" s="12">
        <v>0</v>
      </c>
      <c r="E73" s="12">
        <v>1447</v>
      </c>
    </row>
    <row r="74" spans="1:5" x14ac:dyDescent="0.3">
      <c r="A74" s="10">
        <v>1828</v>
      </c>
      <c r="B74" s="11" t="s">
        <v>75</v>
      </c>
      <c r="C74" s="12">
        <v>60479.265587432441</v>
      </c>
      <c r="D74" s="12">
        <v>0</v>
      </c>
      <c r="E74" s="12">
        <v>1889</v>
      </c>
    </row>
    <row r="75" spans="1:5" x14ac:dyDescent="0.3">
      <c r="A75" s="10">
        <v>1832</v>
      </c>
      <c r="B75" s="11" t="s">
        <v>76</v>
      </c>
      <c r="C75" s="12">
        <v>134332.62712252355</v>
      </c>
      <c r="D75" s="12">
        <v>34015.542000000001</v>
      </c>
      <c r="E75" s="12">
        <v>4496</v>
      </c>
    </row>
    <row r="76" spans="1:5" x14ac:dyDescent="0.3">
      <c r="A76" s="10">
        <v>1833</v>
      </c>
      <c r="B76" s="11" t="s">
        <v>77</v>
      </c>
      <c r="C76" s="12">
        <v>895906.58596222429</v>
      </c>
      <c r="D76" s="12">
        <v>28749.478999999999</v>
      </c>
      <c r="E76" s="12">
        <v>25833</v>
      </c>
    </row>
    <row r="77" spans="1:5" x14ac:dyDescent="0.3">
      <c r="A77" s="10">
        <v>1834</v>
      </c>
      <c r="B77" s="11" t="s">
        <v>78</v>
      </c>
      <c r="C77" s="12">
        <v>79622.033902681651</v>
      </c>
      <c r="D77" s="12">
        <v>0</v>
      </c>
      <c r="E77" s="12">
        <v>1919</v>
      </c>
    </row>
    <row r="78" spans="1:5" x14ac:dyDescent="0.3">
      <c r="A78" s="10">
        <v>1835</v>
      </c>
      <c r="B78" s="11" t="s">
        <v>79</v>
      </c>
      <c r="C78" s="12">
        <v>15810.05172335229</v>
      </c>
      <c r="D78" s="12">
        <v>0</v>
      </c>
      <c r="E78" s="12">
        <v>460</v>
      </c>
    </row>
    <row r="79" spans="1:5" x14ac:dyDescent="0.3">
      <c r="A79" s="10">
        <v>1836</v>
      </c>
      <c r="B79" s="11" t="s">
        <v>80</v>
      </c>
      <c r="C79" s="12">
        <v>37414.954744467846</v>
      </c>
      <c r="D79" s="12">
        <v>998.51400000000001</v>
      </c>
      <c r="E79" s="12">
        <v>1138</v>
      </c>
    </row>
    <row r="80" spans="1:5" x14ac:dyDescent="0.3">
      <c r="A80" s="10">
        <v>1837</v>
      </c>
      <c r="B80" s="11" t="s">
        <v>81</v>
      </c>
      <c r="C80" s="12">
        <v>218512.74088773024</v>
      </c>
      <c r="D80" s="12">
        <v>20084.349999999999</v>
      </c>
      <c r="E80" s="12">
        <v>6140</v>
      </c>
    </row>
    <row r="81" spans="1:5" x14ac:dyDescent="0.3">
      <c r="A81" s="10">
        <v>1838</v>
      </c>
      <c r="B81" s="11" t="s">
        <v>82</v>
      </c>
      <c r="C81" s="12">
        <v>69810.099335498075</v>
      </c>
      <c r="D81" s="12">
        <v>3661.8780000000002</v>
      </c>
      <c r="E81" s="12">
        <v>2028</v>
      </c>
    </row>
    <row r="82" spans="1:5" x14ac:dyDescent="0.3">
      <c r="A82" s="10">
        <v>1839</v>
      </c>
      <c r="B82" s="11" t="s">
        <v>83</v>
      </c>
      <c r="C82" s="12">
        <v>29303.933453247497</v>
      </c>
      <c r="D82" s="12">
        <v>7042.9369999999999</v>
      </c>
      <c r="E82" s="12">
        <v>1083</v>
      </c>
    </row>
    <row r="83" spans="1:5" x14ac:dyDescent="0.3">
      <c r="A83" s="10">
        <v>1840</v>
      </c>
      <c r="B83" s="11" t="s">
        <v>84</v>
      </c>
      <c r="C83" s="12">
        <v>163590.37927161658</v>
      </c>
      <c r="D83" s="12">
        <v>653.78499999999997</v>
      </c>
      <c r="E83" s="12">
        <v>5017</v>
      </c>
    </row>
    <row r="84" spans="1:5" x14ac:dyDescent="0.3">
      <c r="A84" s="10">
        <v>1841</v>
      </c>
      <c r="B84" s="11" t="s">
        <v>85</v>
      </c>
      <c r="C84" s="12">
        <v>332710.03564399859</v>
      </c>
      <c r="D84" s="12">
        <v>12684.529</v>
      </c>
      <c r="E84" s="12">
        <v>9941</v>
      </c>
    </row>
    <row r="85" spans="1:5" x14ac:dyDescent="0.3">
      <c r="A85" s="10">
        <v>1845</v>
      </c>
      <c r="B85" s="11" t="s">
        <v>86</v>
      </c>
      <c r="C85" s="12">
        <v>59595.096895627117</v>
      </c>
      <c r="D85" s="12">
        <v>15241.434999999999</v>
      </c>
      <c r="E85" s="12">
        <v>1857</v>
      </c>
    </row>
    <row r="86" spans="1:5" x14ac:dyDescent="0.3">
      <c r="A86" s="10">
        <v>1848</v>
      </c>
      <c r="B86" s="11" t="s">
        <v>87</v>
      </c>
      <c r="C86" s="12">
        <v>96120.074784652417</v>
      </c>
      <c r="D86" s="12">
        <v>0</v>
      </c>
      <c r="E86" s="12">
        <v>2695</v>
      </c>
    </row>
    <row r="87" spans="1:5" x14ac:dyDescent="0.3">
      <c r="A87" s="10">
        <v>1851</v>
      </c>
      <c r="B87" s="11" t="s">
        <v>88</v>
      </c>
      <c r="C87" s="12">
        <v>69586.82673985092</v>
      </c>
      <c r="D87" s="12">
        <v>0</v>
      </c>
      <c r="E87" s="12">
        <v>2140</v>
      </c>
    </row>
    <row r="88" spans="1:5" x14ac:dyDescent="0.3">
      <c r="A88" s="10">
        <v>1853</v>
      </c>
      <c r="B88" s="11" t="s">
        <v>89</v>
      </c>
      <c r="C88" s="12">
        <v>54565.05315157841</v>
      </c>
      <c r="D88" s="12">
        <v>792.09900000000005</v>
      </c>
      <c r="E88" s="12">
        <v>1367</v>
      </c>
    </row>
    <row r="89" spans="1:5" x14ac:dyDescent="0.3">
      <c r="A89" s="10">
        <v>1856</v>
      </c>
      <c r="B89" s="11" t="s">
        <v>90</v>
      </c>
      <c r="C89" s="12">
        <v>18128.893911680603</v>
      </c>
      <c r="D89" s="12">
        <v>0</v>
      </c>
      <c r="E89" s="12">
        <v>461</v>
      </c>
    </row>
    <row r="90" spans="1:5" x14ac:dyDescent="0.3">
      <c r="A90" s="10">
        <v>1857</v>
      </c>
      <c r="B90" s="11" t="s">
        <v>91</v>
      </c>
      <c r="C90" s="12">
        <v>27565.947015008889</v>
      </c>
      <c r="D90" s="12">
        <v>0</v>
      </c>
      <c r="E90" s="12">
        <v>681</v>
      </c>
    </row>
    <row r="91" spans="1:5" x14ac:dyDescent="0.3">
      <c r="A91" s="10">
        <v>1859</v>
      </c>
      <c r="B91" s="11" t="s">
        <v>92</v>
      </c>
      <c r="C91" s="12">
        <v>47681.699406480082</v>
      </c>
      <c r="D91" s="12">
        <v>0</v>
      </c>
      <c r="E91" s="12">
        <v>1262</v>
      </c>
    </row>
    <row r="92" spans="1:5" x14ac:dyDescent="0.3">
      <c r="A92" s="10">
        <v>1860</v>
      </c>
      <c r="B92" s="11" t="s">
        <v>93</v>
      </c>
      <c r="C92" s="12">
        <v>391334.97618377517</v>
      </c>
      <c r="D92" s="12">
        <v>0</v>
      </c>
      <c r="E92" s="12">
        <v>11657</v>
      </c>
    </row>
    <row r="93" spans="1:5" x14ac:dyDescent="0.3">
      <c r="A93" s="10">
        <v>1865</v>
      </c>
      <c r="B93" s="11" t="s">
        <v>94</v>
      </c>
      <c r="C93" s="12">
        <v>346688.38093899982</v>
      </c>
      <c r="D93" s="12">
        <v>0</v>
      </c>
      <c r="E93" s="12">
        <v>9909</v>
      </c>
    </row>
    <row r="94" spans="1:5" x14ac:dyDescent="0.3">
      <c r="A94" s="10">
        <v>1866</v>
      </c>
      <c r="B94" s="11" t="s">
        <v>95</v>
      </c>
      <c r="C94" s="12">
        <v>311001.64345952799</v>
      </c>
      <c r="D94" s="12">
        <v>0</v>
      </c>
      <c r="E94" s="12">
        <v>8284</v>
      </c>
    </row>
    <row r="95" spans="1:5" x14ac:dyDescent="0.3">
      <c r="A95" s="14">
        <v>1867</v>
      </c>
      <c r="B95" s="15" t="s">
        <v>96</v>
      </c>
      <c r="C95" s="12">
        <v>85516.441149095059</v>
      </c>
      <c r="D95" s="12">
        <v>0</v>
      </c>
      <c r="E95" s="12">
        <v>2659</v>
      </c>
    </row>
    <row r="96" spans="1:5" x14ac:dyDescent="0.3">
      <c r="A96" s="10">
        <v>1868</v>
      </c>
      <c r="B96" s="11" t="s">
        <v>97</v>
      </c>
      <c r="C96" s="12">
        <v>168322.80913550881</v>
      </c>
      <c r="D96" s="12">
        <v>0</v>
      </c>
      <c r="E96" s="12">
        <v>4607</v>
      </c>
    </row>
    <row r="97" spans="1:5" x14ac:dyDescent="0.3">
      <c r="A97" s="10">
        <v>1870</v>
      </c>
      <c r="B97" s="11" t="s">
        <v>98</v>
      </c>
      <c r="C97" s="12">
        <v>368759.15128749702</v>
      </c>
      <c r="D97" s="12">
        <v>0</v>
      </c>
      <c r="E97" s="12">
        <v>10661</v>
      </c>
    </row>
    <row r="98" spans="1:5" x14ac:dyDescent="0.3">
      <c r="A98" s="10">
        <v>1871</v>
      </c>
      <c r="B98" s="11" t="s">
        <v>99</v>
      </c>
      <c r="C98" s="12">
        <v>169286.71997463945</v>
      </c>
      <c r="D98" s="12">
        <v>0</v>
      </c>
      <c r="E98" s="12">
        <v>4562</v>
      </c>
    </row>
    <row r="99" spans="1:5" x14ac:dyDescent="0.3">
      <c r="A99" s="10">
        <v>1874</v>
      </c>
      <c r="B99" s="11" t="s">
        <v>100</v>
      </c>
      <c r="C99" s="12">
        <v>39926.334468762703</v>
      </c>
      <c r="D99" s="12">
        <v>0</v>
      </c>
      <c r="E99" s="12">
        <v>961</v>
      </c>
    </row>
    <row r="100" spans="1:5" x14ac:dyDescent="0.3">
      <c r="A100" s="10">
        <v>1875</v>
      </c>
      <c r="B100" s="11" t="s">
        <v>101</v>
      </c>
      <c r="C100" s="12">
        <v>91084.651813152421</v>
      </c>
      <c r="D100" s="12">
        <v>7399.6559999999999</v>
      </c>
      <c r="E100" s="12">
        <v>2771</v>
      </c>
    </row>
    <row r="101" spans="1:5" x14ac:dyDescent="0.3">
      <c r="A101" s="10">
        <v>3101</v>
      </c>
      <c r="B101" s="11" t="s">
        <v>102</v>
      </c>
      <c r="C101" s="12">
        <v>1013783.3039132889</v>
      </c>
      <c r="D101" s="12">
        <v>1025.7059999999999</v>
      </c>
      <c r="E101" s="12">
        <v>32005</v>
      </c>
    </row>
    <row r="102" spans="1:5" x14ac:dyDescent="0.3">
      <c r="A102" s="10">
        <v>3103</v>
      </c>
      <c r="B102" s="11" t="s">
        <v>103</v>
      </c>
      <c r="C102" s="12">
        <v>1908428.9664756006</v>
      </c>
      <c r="D102" s="12">
        <v>0</v>
      </c>
      <c r="E102" s="12">
        <v>52692</v>
      </c>
    </row>
    <row r="103" spans="1:5" x14ac:dyDescent="0.3">
      <c r="A103" s="10">
        <v>3105</v>
      </c>
      <c r="B103" s="11" t="s">
        <v>104</v>
      </c>
      <c r="C103" s="12">
        <v>1932229.5902255753</v>
      </c>
      <c r="D103" s="12">
        <v>8706.2690000000002</v>
      </c>
      <c r="E103" s="12">
        <v>60324</v>
      </c>
    </row>
    <row r="104" spans="1:5" x14ac:dyDescent="0.3">
      <c r="A104" s="10">
        <v>3107</v>
      </c>
      <c r="B104" s="11" t="s">
        <v>105</v>
      </c>
      <c r="C104" s="12">
        <v>2901656.9169951063</v>
      </c>
      <c r="D104" s="12">
        <v>0</v>
      </c>
      <c r="E104" s="12">
        <v>85754</v>
      </c>
    </row>
    <row r="105" spans="1:5" x14ac:dyDescent="0.3">
      <c r="A105" s="10">
        <v>3110</v>
      </c>
      <c r="B105" s="11" t="s">
        <v>109</v>
      </c>
      <c r="C105" s="12">
        <v>199544.98436629857</v>
      </c>
      <c r="D105" s="12">
        <v>0</v>
      </c>
      <c r="E105" s="12">
        <v>4864</v>
      </c>
    </row>
    <row r="106" spans="1:5" x14ac:dyDescent="0.3">
      <c r="A106" s="10">
        <v>3112</v>
      </c>
      <c r="B106" s="11" t="s">
        <v>115</v>
      </c>
      <c r="C106" s="12">
        <v>289755.11259774299</v>
      </c>
      <c r="D106" s="12">
        <v>0</v>
      </c>
      <c r="E106" s="12">
        <v>7954</v>
      </c>
    </row>
    <row r="107" spans="1:5" x14ac:dyDescent="0.3">
      <c r="A107" s="10">
        <v>3114</v>
      </c>
      <c r="B107" s="11" t="s">
        <v>116</v>
      </c>
      <c r="C107" s="12">
        <v>211611.94152100969</v>
      </c>
      <c r="D107" s="12">
        <v>542.77300000000002</v>
      </c>
      <c r="E107" s="12">
        <v>6307</v>
      </c>
    </row>
    <row r="108" spans="1:5" x14ac:dyDescent="0.3">
      <c r="A108" s="10">
        <v>3116</v>
      </c>
      <c r="B108" s="11" t="s">
        <v>113</v>
      </c>
      <c r="C108" s="12">
        <v>129282.14219877755</v>
      </c>
      <c r="D108" s="12">
        <v>2985.3339999999998</v>
      </c>
      <c r="E108" s="12">
        <v>3994</v>
      </c>
    </row>
    <row r="109" spans="1:5" x14ac:dyDescent="0.3">
      <c r="A109" s="10">
        <v>3118</v>
      </c>
      <c r="B109" s="11" t="s">
        <v>112</v>
      </c>
      <c r="C109" s="12">
        <v>1590803.8882480341</v>
      </c>
      <c r="D109" s="12">
        <v>34699.874000000003</v>
      </c>
      <c r="E109" s="12">
        <v>47518</v>
      </c>
    </row>
    <row r="110" spans="1:5" x14ac:dyDescent="0.3">
      <c r="A110" s="10">
        <v>3120</v>
      </c>
      <c r="B110" s="11" t="s">
        <v>114</v>
      </c>
      <c r="C110" s="12">
        <v>278584.94142552128</v>
      </c>
      <c r="D110" s="12">
        <v>0</v>
      </c>
      <c r="E110" s="12">
        <v>8456</v>
      </c>
    </row>
    <row r="111" spans="1:5" x14ac:dyDescent="0.3">
      <c r="A111" s="10">
        <v>3122</v>
      </c>
      <c r="B111" s="11" t="s">
        <v>111</v>
      </c>
      <c r="C111" s="12">
        <v>121797.51967218258</v>
      </c>
      <c r="D111" s="12">
        <v>0</v>
      </c>
      <c r="E111" s="12">
        <v>3658</v>
      </c>
    </row>
    <row r="112" spans="1:5" x14ac:dyDescent="0.3">
      <c r="A112" s="10">
        <v>3124</v>
      </c>
      <c r="B112" s="11" t="s">
        <v>110</v>
      </c>
      <c r="C112" s="12">
        <v>45707.343291647587</v>
      </c>
      <c r="D112" s="12">
        <v>0</v>
      </c>
      <c r="E112" s="12">
        <v>1363</v>
      </c>
    </row>
    <row r="113" spans="1:7" x14ac:dyDescent="0.3">
      <c r="A113" s="10">
        <v>3201</v>
      </c>
      <c r="B113" s="11" t="s">
        <v>122</v>
      </c>
      <c r="C113" s="12">
        <v>7957313.0452320576</v>
      </c>
      <c r="D113" s="12">
        <v>0</v>
      </c>
      <c r="E113" s="12">
        <v>131560</v>
      </c>
    </row>
    <row r="114" spans="1:7" x14ac:dyDescent="0.3">
      <c r="A114" s="10">
        <v>3203</v>
      </c>
      <c r="B114" s="11" t="s">
        <v>123</v>
      </c>
      <c r="C114" s="12">
        <v>4890943.804432895</v>
      </c>
      <c r="D114" s="12">
        <v>0</v>
      </c>
      <c r="E114" s="12">
        <v>99611</v>
      </c>
    </row>
    <row r="115" spans="1:7" x14ac:dyDescent="0.3">
      <c r="A115" s="10">
        <v>3205</v>
      </c>
      <c r="B115" s="11" t="s">
        <v>128</v>
      </c>
      <c r="C115" s="12">
        <v>3886307.8764833808</v>
      </c>
      <c r="D115" s="12">
        <v>3026.9470000000001</v>
      </c>
      <c r="E115" s="12">
        <v>96215</v>
      </c>
      <c r="G115" s="5"/>
    </row>
    <row r="116" spans="1:7" x14ac:dyDescent="0.3">
      <c r="A116" s="10">
        <v>3207</v>
      </c>
      <c r="B116" s="11" t="s">
        <v>118</v>
      </c>
      <c r="C116" s="12">
        <v>2855729.9133715457</v>
      </c>
      <c r="D116" s="12">
        <v>0</v>
      </c>
      <c r="E116" s="12">
        <v>64529</v>
      </c>
    </row>
    <row r="117" spans="1:7" x14ac:dyDescent="0.3">
      <c r="A117" s="10">
        <v>3209</v>
      </c>
      <c r="B117" s="11" t="s">
        <v>131</v>
      </c>
      <c r="C117" s="12">
        <v>1664360.7512286811</v>
      </c>
      <c r="D117" s="12">
        <v>0</v>
      </c>
      <c r="E117" s="12">
        <v>44752</v>
      </c>
    </row>
    <row r="118" spans="1:7" x14ac:dyDescent="0.3">
      <c r="A118" s="10">
        <v>3212</v>
      </c>
      <c r="B118" s="11" t="s">
        <v>121</v>
      </c>
      <c r="C118" s="12">
        <v>851715.27468561125</v>
      </c>
      <c r="D118" s="12">
        <v>0</v>
      </c>
      <c r="E118" s="12">
        <v>20675</v>
      </c>
    </row>
    <row r="119" spans="1:7" x14ac:dyDescent="0.3">
      <c r="A119" s="10">
        <v>3214</v>
      </c>
      <c r="B119" s="11" t="s">
        <v>120</v>
      </c>
      <c r="C119" s="12">
        <v>755430.01426518196</v>
      </c>
      <c r="D119" s="12">
        <v>0</v>
      </c>
      <c r="E119" s="12">
        <v>16350</v>
      </c>
    </row>
    <row r="120" spans="1:7" x14ac:dyDescent="0.3">
      <c r="A120" s="10">
        <v>3216</v>
      </c>
      <c r="B120" s="11" t="s">
        <v>117</v>
      </c>
      <c r="C120" s="12">
        <v>767844.54646135669</v>
      </c>
      <c r="D120" s="12">
        <v>0</v>
      </c>
      <c r="E120" s="12">
        <v>19833</v>
      </c>
    </row>
    <row r="121" spans="1:7" x14ac:dyDescent="0.3">
      <c r="A121" s="10">
        <v>3218</v>
      </c>
      <c r="B121" s="11" t="s">
        <v>119</v>
      </c>
      <c r="C121" s="12">
        <v>864199.13832481636</v>
      </c>
      <c r="D121" s="12">
        <v>0</v>
      </c>
      <c r="E121" s="12">
        <v>22758</v>
      </c>
    </row>
    <row r="122" spans="1:7" x14ac:dyDescent="0.3">
      <c r="A122" s="10">
        <v>3220</v>
      </c>
      <c r="B122" s="11" t="s">
        <v>126</v>
      </c>
      <c r="C122" s="12">
        <v>402412.27006994281</v>
      </c>
      <c r="D122" s="12">
        <v>9.3940000000000001</v>
      </c>
      <c r="E122" s="12">
        <v>11596</v>
      </c>
    </row>
    <row r="123" spans="1:7" x14ac:dyDescent="0.3">
      <c r="A123" s="10">
        <v>3222</v>
      </c>
      <c r="B123" s="11" t="s">
        <v>127</v>
      </c>
      <c r="C123" s="12">
        <v>2041939.194611666</v>
      </c>
      <c r="D123" s="12">
        <v>0</v>
      </c>
      <c r="E123" s="12">
        <v>49668</v>
      </c>
    </row>
    <row r="124" spans="1:7" x14ac:dyDescent="0.3">
      <c r="A124" s="10">
        <v>3224</v>
      </c>
      <c r="B124" s="11" t="s">
        <v>125</v>
      </c>
      <c r="C124" s="12">
        <v>819457.18483180192</v>
      </c>
      <c r="D124" s="12">
        <v>12.419</v>
      </c>
      <c r="E124" s="12">
        <v>20612</v>
      </c>
    </row>
    <row r="125" spans="1:7" x14ac:dyDescent="0.3">
      <c r="A125" s="10">
        <v>3226</v>
      </c>
      <c r="B125" s="11" t="s">
        <v>124</v>
      </c>
      <c r="C125" s="12">
        <v>598153.95544313069</v>
      </c>
      <c r="D125" s="12">
        <v>0</v>
      </c>
      <c r="E125" s="12">
        <v>18071</v>
      </c>
    </row>
    <row r="126" spans="1:7" x14ac:dyDescent="0.3">
      <c r="A126" s="10">
        <v>3228</v>
      </c>
      <c r="B126" s="11" t="s">
        <v>132</v>
      </c>
      <c r="C126" s="12">
        <v>861648.70373713272</v>
      </c>
      <c r="D126" s="12">
        <v>7187.3670000000002</v>
      </c>
      <c r="E126" s="12">
        <v>24965</v>
      </c>
    </row>
    <row r="127" spans="1:7" x14ac:dyDescent="0.3">
      <c r="A127" s="10">
        <v>3230</v>
      </c>
      <c r="B127" s="11" t="s">
        <v>130</v>
      </c>
      <c r="C127" s="12">
        <v>327035.65313468128</v>
      </c>
      <c r="D127" s="12">
        <v>0</v>
      </c>
      <c r="E127" s="12">
        <v>7512</v>
      </c>
    </row>
    <row r="128" spans="1:7" x14ac:dyDescent="0.3">
      <c r="A128" s="10">
        <v>3232</v>
      </c>
      <c r="B128" s="11" t="s">
        <v>129</v>
      </c>
      <c r="C128" s="12">
        <v>1100394.0065811125</v>
      </c>
      <c r="D128" s="12">
        <v>0</v>
      </c>
      <c r="E128" s="12">
        <v>26296</v>
      </c>
    </row>
    <row r="129" spans="1:5" x14ac:dyDescent="0.3">
      <c r="A129" s="10">
        <v>3234</v>
      </c>
      <c r="B129" s="11" t="s">
        <v>152</v>
      </c>
      <c r="C129" s="12">
        <v>333630.2181291302</v>
      </c>
      <c r="D129" s="12">
        <v>0</v>
      </c>
      <c r="E129" s="12">
        <v>9410</v>
      </c>
    </row>
    <row r="130" spans="1:5" x14ac:dyDescent="0.3">
      <c r="A130" s="10">
        <v>3236</v>
      </c>
      <c r="B130" s="11" t="s">
        <v>151</v>
      </c>
      <c r="C130" s="12">
        <v>235032.07147169541</v>
      </c>
      <c r="D130" s="12">
        <v>155.19900000000001</v>
      </c>
      <c r="E130" s="12">
        <v>7110</v>
      </c>
    </row>
    <row r="131" spans="1:5" x14ac:dyDescent="0.3">
      <c r="A131" s="10">
        <v>3238</v>
      </c>
      <c r="B131" s="11" t="s">
        <v>134</v>
      </c>
      <c r="C131" s="12">
        <v>588047.24104842893</v>
      </c>
      <c r="D131" s="12">
        <v>26.631</v>
      </c>
      <c r="E131" s="12">
        <v>16626</v>
      </c>
    </row>
    <row r="132" spans="1:5" x14ac:dyDescent="0.3">
      <c r="A132" s="10">
        <v>3240</v>
      </c>
      <c r="B132" s="11" t="s">
        <v>133</v>
      </c>
      <c r="C132" s="12">
        <v>952719.80539848877</v>
      </c>
      <c r="D132" s="12">
        <v>761.13400000000001</v>
      </c>
      <c r="E132" s="12">
        <v>28390</v>
      </c>
    </row>
    <row r="133" spans="1:5" x14ac:dyDescent="0.3">
      <c r="A133" s="10">
        <v>3242</v>
      </c>
      <c r="B133" s="11" t="s">
        <v>135</v>
      </c>
      <c r="C133" s="12">
        <v>96051.312106772995</v>
      </c>
      <c r="D133" s="12">
        <v>58.244999999999997</v>
      </c>
      <c r="E133" s="12">
        <v>3148</v>
      </c>
    </row>
    <row r="134" spans="1:5" x14ac:dyDescent="0.3">
      <c r="A134" s="10">
        <v>3301</v>
      </c>
      <c r="B134" s="11" t="s">
        <v>106</v>
      </c>
      <c r="C134" s="12">
        <v>3850901.764239213</v>
      </c>
      <c r="D134" s="12">
        <v>0</v>
      </c>
      <c r="E134" s="12">
        <v>105255</v>
      </c>
    </row>
    <row r="135" spans="1:5" x14ac:dyDescent="0.3">
      <c r="A135" s="10">
        <v>3303</v>
      </c>
      <c r="B135" s="11" t="s">
        <v>107</v>
      </c>
      <c r="C135" s="12">
        <v>1180934.7637207671</v>
      </c>
      <c r="D135" s="12">
        <v>6880.7969999999996</v>
      </c>
      <c r="E135" s="12">
        <v>29101</v>
      </c>
    </row>
    <row r="136" spans="1:5" x14ac:dyDescent="0.3">
      <c r="A136" s="10">
        <v>3305</v>
      </c>
      <c r="B136" s="11" t="s">
        <v>108</v>
      </c>
      <c r="C136" s="12">
        <v>1095260.5955317325</v>
      </c>
      <c r="D136" s="12">
        <v>5430.183</v>
      </c>
      <c r="E136" s="12">
        <v>31746</v>
      </c>
    </row>
    <row r="137" spans="1:5" x14ac:dyDescent="0.3">
      <c r="A137" s="10">
        <v>3310</v>
      </c>
      <c r="B137" s="11" t="s">
        <v>136</v>
      </c>
      <c r="C137" s="12">
        <v>303016.78291609802</v>
      </c>
      <c r="D137" s="12">
        <v>155.68299999999999</v>
      </c>
      <c r="E137" s="12">
        <v>7123</v>
      </c>
    </row>
    <row r="138" spans="1:5" x14ac:dyDescent="0.3">
      <c r="A138" s="10">
        <v>3312</v>
      </c>
      <c r="B138" s="11" t="s">
        <v>147</v>
      </c>
      <c r="C138" s="12">
        <v>1248796.8961855348</v>
      </c>
      <c r="D138" s="12">
        <v>0.24199999999999999</v>
      </c>
      <c r="E138" s="12">
        <v>28871</v>
      </c>
    </row>
    <row r="139" spans="1:5" x14ac:dyDescent="0.3">
      <c r="A139" s="10">
        <v>3314</v>
      </c>
      <c r="B139" s="11" t="s">
        <v>146</v>
      </c>
      <c r="C139" s="12">
        <v>759565.24561709794</v>
      </c>
      <c r="D139" s="12">
        <v>648.428</v>
      </c>
      <c r="E139" s="12">
        <v>21045</v>
      </c>
    </row>
    <row r="140" spans="1:5" x14ac:dyDescent="0.3">
      <c r="A140" s="10">
        <v>3316</v>
      </c>
      <c r="B140" s="11" t="s">
        <v>145</v>
      </c>
      <c r="C140" s="12">
        <v>476498.86207278393</v>
      </c>
      <c r="D140" s="12">
        <v>13916.165999999999</v>
      </c>
      <c r="E140" s="12">
        <v>14756</v>
      </c>
    </row>
    <row r="141" spans="1:5" x14ac:dyDescent="0.3">
      <c r="A141" s="10">
        <v>3318</v>
      </c>
      <c r="B141" s="11" t="s">
        <v>144</v>
      </c>
      <c r="C141" s="12">
        <v>94954.745002195792</v>
      </c>
      <c r="D141" s="12">
        <v>484.08800000000002</v>
      </c>
      <c r="E141" s="12">
        <v>2270</v>
      </c>
    </row>
    <row r="142" spans="1:5" x14ac:dyDescent="0.3">
      <c r="A142" s="10">
        <v>3320</v>
      </c>
      <c r="B142" s="11" t="s">
        <v>137</v>
      </c>
      <c r="C142" s="12">
        <v>52463.44578564589</v>
      </c>
      <c r="D142" s="12">
        <v>90.046000000000006</v>
      </c>
      <c r="E142" s="12">
        <v>1154</v>
      </c>
    </row>
    <row r="143" spans="1:5" x14ac:dyDescent="0.3">
      <c r="A143" s="10">
        <v>3322</v>
      </c>
      <c r="B143" s="11" t="s">
        <v>138</v>
      </c>
      <c r="C143" s="12">
        <v>129789.53325066714</v>
      </c>
      <c r="D143" s="12">
        <v>3987.39</v>
      </c>
      <c r="E143" s="12">
        <v>3283</v>
      </c>
    </row>
    <row r="144" spans="1:5" x14ac:dyDescent="0.3">
      <c r="A144" s="10">
        <v>3324</v>
      </c>
      <c r="B144" s="11" t="s">
        <v>139</v>
      </c>
      <c r="C144" s="12">
        <v>198081.8127715353</v>
      </c>
      <c r="D144" s="12">
        <v>7824.652</v>
      </c>
      <c r="E144" s="12">
        <v>5122</v>
      </c>
    </row>
    <row r="145" spans="1:5" x14ac:dyDescent="0.3">
      <c r="A145" s="10">
        <v>3326</v>
      </c>
      <c r="B145" s="11" t="s">
        <v>140</v>
      </c>
      <c r="C145" s="12">
        <v>127808.99674235246</v>
      </c>
      <c r="D145" s="12">
        <v>4507.4920000000002</v>
      </c>
      <c r="E145" s="12">
        <v>2738</v>
      </c>
    </row>
    <row r="146" spans="1:5" x14ac:dyDescent="0.3">
      <c r="A146" s="10">
        <v>3328</v>
      </c>
      <c r="B146" s="11" t="s">
        <v>141</v>
      </c>
      <c r="C146" s="12">
        <v>190114.5926505526</v>
      </c>
      <c r="D146" s="12">
        <v>12684.804</v>
      </c>
      <c r="E146" s="12">
        <v>5174</v>
      </c>
    </row>
    <row r="147" spans="1:5" x14ac:dyDescent="0.3">
      <c r="A147" s="10">
        <v>3330</v>
      </c>
      <c r="B147" s="11" t="s">
        <v>142</v>
      </c>
      <c r="C147" s="12">
        <v>205209.52036810352</v>
      </c>
      <c r="D147" s="12">
        <v>24173.93</v>
      </c>
      <c r="E147" s="12">
        <v>4547</v>
      </c>
    </row>
    <row r="148" spans="1:5" x14ac:dyDescent="0.3">
      <c r="A148" s="10">
        <v>3332</v>
      </c>
      <c r="B148" s="11" t="s">
        <v>143</v>
      </c>
      <c r="C148" s="12">
        <v>136146.08968959504</v>
      </c>
      <c r="D148" s="12">
        <v>219.74700000000001</v>
      </c>
      <c r="E148" s="12">
        <v>3547</v>
      </c>
    </row>
    <row r="149" spans="1:5" x14ac:dyDescent="0.3">
      <c r="A149" s="10">
        <v>3334</v>
      </c>
      <c r="B149" s="11" t="s">
        <v>148</v>
      </c>
      <c r="C149" s="12">
        <v>109423.33507371115</v>
      </c>
      <c r="D149" s="12">
        <v>1378.2560000000001</v>
      </c>
      <c r="E149" s="12">
        <v>2832</v>
      </c>
    </row>
    <row r="150" spans="1:5" x14ac:dyDescent="0.3">
      <c r="A150" s="10">
        <v>3336</v>
      </c>
      <c r="B150" s="11" t="s">
        <v>149</v>
      </c>
      <c r="C150" s="12">
        <v>48782.437167211712</v>
      </c>
      <c r="D150" s="12">
        <v>3692.645</v>
      </c>
      <c r="E150" s="12">
        <v>1401</v>
      </c>
    </row>
    <row r="151" spans="1:5" x14ac:dyDescent="0.3">
      <c r="A151" s="10">
        <v>3338</v>
      </c>
      <c r="B151" s="11" t="s">
        <v>150</v>
      </c>
      <c r="C151" s="12">
        <v>87863.57574817467</v>
      </c>
      <c r="D151" s="12">
        <v>24090.010999999999</v>
      </c>
      <c r="E151" s="12">
        <v>2477</v>
      </c>
    </row>
    <row r="152" spans="1:5" x14ac:dyDescent="0.3">
      <c r="A152" s="10">
        <v>3401</v>
      </c>
      <c r="B152" s="11" t="s">
        <v>153</v>
      </c>
      <c r="C152" s="12">
        <v>603585.39386061381</v>
      </c>
      <c r="D152" s="12">
        <v>949.02499999999998</v>
      </c>
      <c r="E152" s="12">
        <v>18161</v>
      </c>
    </row>
    <row r="153" spans="1:5" x14ac:dyDescent="0.3">
      <c r="A153" s="10">
        <v>3403</v>
      </c>
      <c r="B153" s="11" t="s">
        <v>154</v>
      </c>
      <c r="C153" s="12">
        <v>1247076.3676647805</v>
      </c>
      <c r="D153" s="12">
        <v>149.61099999999999</v>
      </c>
      <c r="E153" s="12">
        <v>33385</v>
      </c>
    </row>
    <row r="154" spans="1:5" x14ac:dyDescent="0.3">
      <c r="A154" s="10">
        <v>3405</v>
      </c>
      <c r="B154" s="11" t="s">
        <v>155</v>
      </c>
      <c r="C154" s="12">
        <v>1078924.2582899586</v>
      </c>
      <c r="D154" s="12">
        <v>4029.19</v>
      </c>
      <c r="E154" s="12">
        <v>29046</v>
      </c>
    </row>
    <row r="155" spans="1:5" x14ac:dyDescent="0.3">
      <c r="A155" s="10">
        <v>3407</v>
      </c>
      <c r="B155" s="11" t="s">
        <v>156</v>
      </c>
      <c r="C155" s="12">
        <v>1048449.4313913736</v>
      </c>
      <c r="D155" s="12">
        <v>270.65499999999997</v>
      </c>
      <c r="E155" s="12">
        <v>31193</v>
      </c>
    </row>
    <row r="156" spans="1:5" x14ac:dyDescent="0.3">
      <c r="A156" s="10">
        <v>3411</v>
      </c>
      <c r="B156" s="11" t="s">
        <v>157</v>
      </c>
      <c r="C156" s="12">
        <v>1180295.9265588319</v>
      </c>
      <c r="D156" s="12">
        <v>794.95899999999995</v>
      </c>
      <c r="E156" s="12">
        <v>35706</v>
      </c>
    </row>
    <row r="157" spans="1:5" x14ac:dyDescent="0.3">
      <c r="A157" s="10">
        <v>3412</v>
      </c>
      <c r="B157" s="11" t="s">
        <v>158</v>
      </c>
      <c r="C157" s="12">
        <v>247455.41048508335</v>
      </c>
      <c r="D157" s="12">
        <v>21.032</v>
      </c>
      <c r="E157" s="12">
        <v>8010</v>
      </c>
    </row>
    <row r="158" spans="1:5" x14ac:dyDescent="0.3">
      <c r="A158" s="10">
        <v>3413</v>
      </c>
      <c r="B158" s="11" t="s">
        <v>159</v>
      </c>
      <c r="C158" s="12">
        <v>720156.11303547141</v>
      </c>
      <c r="D158" s="12">
        <v>125.62</v>
      </c>
      <c r="E158" s="12">
        <v>21818</v>
      </c>
    </row>
    <row r="159" spans="1:5" x14ac:dyDescent="0.3">
      <c r="A159" s="10">
        <v>3414</v>
      </c>
      <c r="B159" s="11" t="s">
        <v>160</v>
      </c>
      <c r="C159" s="12">
        <v>151225.8541304752</v>
      </c>
      <c r="D159" s="12">
        <v>0</v>
      </c>
      <c r="E159" s="12">
        <v>4966</v>
      </c>
    </row>
    <row r="160" spans="1:5" x14ac:dyDescent="0.3">
      <c r="A160" s="10">
        <v>3415</v>
      </c>
      <c r="B160" s="11" t="s">
        <v>161</v>
      </c>
      <c r="C160" s="12">
        <v>272038.3808806559</v>
      </c>
      <c r="D160" s="12">
        <v>949.02499999999998</v>
      </c>
      <c r="E160" s="12">
        <v>8170</v>
      </c>
    </row>
    <row r="161" spans="1:5" x14ac:dyDescent="0.3">
      <c r="A161" s="10">
        <v>3416</v>
      </c>
      <c r="B161" s="11" t="s">
        <v>162</v>
      </c>
      <c r="C161" s="12">
        <v>178044.58706707408</v>
      </c>
      <c r="D161" s="12">
        <v>0</v>
      </c>
      <c r="E161" s="12">
        <v>6054</v>
      </c>
    </row>
    <row r="162" spans="1:5" x14ac:dyDescent="0.3">
      <c r="A162" s="10">
        <v>3417</v>
      </c>
      <c r="B162" s="11" t="s">
        <v>163</v>
      </c>
      <c r="C162" s="12">
        <v>143028.21726811258</v>
      </c>
      <c r="D162" s="12">
        <v>0</v>
      </c>
      <c r="E162" s="12">
        <v>4543</v>
      </c>
    </row>
    <row r="163" spans="1:5" x14ac:dyDescent="0.3">
      <c r="A163" s="10">
        <v>3418</v>
      </c>
      <c r="B163" s="11" t="s">
        <v>164</v>
      </c>
      <c r="C163" s="12">
        <v>227020.27058737085</v>
      </c>
      <c r="D163" s="12">
        <v>0</v>
      </c>
      <c r="E163" s="12">
        <v>7418</v>
      </c>
    </row>
    <row r="164" spans="1:5" x14ac:dyDescent="0.3">
      <c r="A164" s="10">
        <v>3419</v>
      </c>
      <c r="B164" s="11" t="s">
        <v>116</v>
      </c>
      <c r="C164" s="12">
        <v>110385.64782387855</v>
      </c>
      <c r="D164" s="12">
        <v>1379.2239999999999</v>
      </c>
      <c r="E164" s="12">
        <v>3614</v>
      </c>
    </row>
    <row r="165" spans="1:5" x14ac:dyDescent="0.3">
      <c r="A165" s="10">
        <v>3420</v>
      </c>
      <c r="B165" s="11" t="s">
        <v>165</v>
      </c>
      <c r="C165" s="12">
        <v>709625.18568156648</v>
      </c>
      <c r="D165" s="12">
        <v>2993.7049999999999</v>
      </c>
      <c r="E165" s="12">
        <v>21837</v>
      </c>
    </row>
    <row r="166" spans="1:5" x14ac:dyDescent="0.3">
      <c r="A166" s="10">
        <v>3421</v>
      </c>
      <c r="B166" s="11" t="s">
        <v>166</v>
      </c>
      <c r="C166" s="12">
        <v>224839.90985930347</v>
      </c>
      <c r="D166" s="12">
        <v>1005.125</v>
      </c>
      <c r="E166" s="12">
        <v>6522</v>
      </c>
    </row>
    <row r="167" spans="1:5" x14ac:dyDescent="0.3">
      <c r="A167" s="10">
        <v>3422</v>
      </c>
      <c r="B167" s="11" t="s">
        <v>167</v>
      </c>
      <c r="C167" s="12">
        <v>148082.7419350167</v>
      </c>
      <c r="D167" s="12">
        <v>5456.5609999999997</v>
      </c>
      <c r="E167" s="12">
        <v>4424</v>
      </c>
    </row>
    <row r="168" spans="1:5" x14ac:dyDescent="0.3">
      <c r="A168" s="10">
        <v>3423</v>
      </c>
      <c r="B168" s="11" t="s">
        <v>168</v>
      </c>
      <c r="C168" s="12">
        <v>66727.047498054715</v>
      </c>
      <c r="D168" s="12">
        <v>1021.724</v>
      </c>
      <c r="E168" s="12">
        <v>2292</v>
      </c>
    </row>
    <row r="169" spans="1:5" x14ac:dyDescent="0.3">
      <c r="A169" s="10">
        <v>3424</v>
      </c>
      <c r="B169" s="11" t="s">
        <v>169</v>
      </c>
      <c r="C169" s="12">
        <v>54918.783160956831</v>
      </c>
      <c r="D169" s="12">
        <v>5473.2370000000001</v>
      </c>
      <c r="E169" s="12">
        <v>1882</v>
      </c>
    </row>
    <row r="170" spans="1:5" x14ac:dyDescent="0.3">
      <c r="A170" s="10">
        <v>3425</v>
      </c>
      <c r="B170" s="11" t="s">
        <v>170</v>
      </c>
      <c r="C170" s="12">
        <v>42049.601957568666</v>
      </c>
      <c r="D170" s="12">
        <v>0</v>
      </c>
      <c r="E170" s="12">
        <v>1443</v>
      </c>
    </row>
    <row r="171" spans="1:5" x14ac:dyDescent="0.3">
      <c r="A171" s="10">
        <v>3426</v>
      </c>
      <c r="B171" s="11" t="s">
        <v>171</v>
      </c>
      <c r="C171" s="12">
        <v>47891.368156499935</v>
      </c>
      <c r="D171" s="12">
        <v>220.209</v>
      </c>
      <c r="E171" s="12">
        <v>1615</v>
      </c>
    </row>
    <row r="172" spans="1:5" x14ac:dyDescent="0.3">
      <c r="A172" s="10">
        <v>3427</v>
      </c>
      <c r="B172" s="11" t="s">
        <v>172</v>
      </c>
      <c r="C172" s="12">
        <v>184313.85935363985</v>
      </c>
      <c r="D172" s="12">
        <v>3596.9229999999998</v>
      </c>
      <c r="E172" s="12">
        <v>5735</v>
      </c>
    </row>
    <row r="173" spans="1:5" x14ac:dyDescent="0.3">
      <c r="A173" s="10">
        <v>3428</v>
      </c>
      <c r="B173" s="11" t="s">
        <v>173</v>
      </c>
      <c r="C173" s="12">
        <v>79390.164022578945</v>
      </c>
      <c r="D173" s="12">
        <v>3258.9589999999998</v>
      </c>
      <c r="E173" s="12">
        <v>2541</v>
      </c>
    </row>
    <row r="174" spans="1:5" x14ac:dyDescent="0.3">
      <c r="A174" s="10">
        <v>3429</v>
      </c>
      <c r="B174" s="11" t="s">
        <v>174</v>
      </c>
      <c r="C174" s="12">
        <v>45093.317829774373</v>
      </c>
      <c r="D174" s="12">
        <v>533.73099999999999</v>
      </c>
      <c r="E174" s="12">
        <v>1536</v>
      </c>
    </row>
    <row r="175" spans="1:5" x14ac:dyDescent="0.3">
      <c r="A175" s="10">
        <v>3430</v>
      </c>
      <c r="B175" s="11" t="s">
        <v>175</v>
      </c>
      <c r="C175" s="12">
        <v>62532.474982182859</v>
      </c>
      <c r="D175" s="12">
        <v>0.52800000000000002</v>
      </c>
      <c r="E175" s="12">
        <v>1902</v>
      </c>
    </row>
    <row r="176" spans="1:5" x14ac:dyDescent="0.3">
      <c r="A176" s="10">
        <v>3431</v>
      </c>
      <c r="B176" s="11" t="s">
        <v>176</v>
      </c>
      <c r="C176" s="12">
        <v>76932.489348715637</v>
      </c>
      <c r="D176" s="12">
        <v>56.177</v>
      </c>
      <c r="E176" s="12">
        <v>2524</v>
      </c>
    </row>
    <row r="177" spans="1:5" x14ac:dyDescent="0.3">
      <c r="A177" s="10">
        <v>3432</v>
      </c>
      <c r="B177" s="11" t="s">
        <v>177</v>
      </c>
      <c r="C177" s="12">
        <v>62382.306695380779</v>
      </c>
      <c r="D177" s="12">
        <v>1625.173</v>
      </c>
      <c r="E177" s="12">
        <v>1966</v>
      </c>
    </row>
    <row r="178" spans="1:5" x14ac:dyDescent="0.3">
      <c r="A178" s="10">
        <v>3433</v>
      </c>
      <c r="B178" s="11" t="s">
        <v>178</v>
      </c>
      <c r="C178" s="12">
        <v>62608.41984182343</v>
      </c>
      <c r="D178" s="12">
        <v>12060.62</v>
      </c>
      <c r="E178" s="12">
        <v>2122</v>
      </c>
    </row>
    <row r="179" spans="1:5" x14ac:dyDescent="0.3">
      <c r="A179" s="10">
        <v>3434</v>
      </c>
      <c r="B179" s="11" t="s">
        <v>179</v>
      </c>
      <c r="C179" s="12">
        <v>67691.165382582447</v>
      </c>
      <c r="D179" s="12">
        <v>2163.2159999999999</v>
      </c>
      <c r="E179" s="12">
        <v>2203</v>
      </c>
    </row>
    <row r="180" spans="1:5" x14ac:dyDescent="0.3">
      <c r="A180" s="10">
        <v>3435</v>
      </c>
      <c r="B180" s="11" t="s">
        <v>180</v>
      </c>
      <c r="C180" s="12">
        <v>104579.82201493446</v>
      </c>
      <c r="D180" s="12">
        <v>3329.942</v>
      </c>
      <c r="E180" s="12">
        <v>3514</v>
      </c>
    </row>
    <row r="181" spans="1:5" x14ac:dyDescent="0.3">
      <c r="A181" s="10">
        <v>3436</v>
      </c>
      <c r="B181" s="11" t="s">
        <v>181</v>
      </c>
      <c r="C181" s="12">
        <v>180836.81749993732</v>
      </c>
      <c r="D181" s="12">
        <v>17801.883000000002</v>
      </c>
      <c r="E181" s="12">
        <v>5569</v>
      </c>
    </row>
    <row r="182" spans="1:5" x14ac:dyDescent="0.3">
      <c r="A182" s="10">
        <v>3437</v>
      </c>
      <c r="B182" s="11" t="s">
        <v>182</v>
      </c>
      <c r="C182" s="12">
        <v>169161.49743603735</v>
      </c>
      <c r="D182" s="12">
        <v>1511.499</v>
      </c>
      <c r="E182" s="12">
        <v>5881</v>
      </c>
    </row>
    <row r="183" spans="1:5" x14ac:dyDescent="0.3">
      <c r="A183" s="10">
        <v>3438</v>
      </c>
      <c r="B183" s="11" t="s">
        <v>183</v>
      </c>
      <c r="C183" s="12">
        <v>100937.47554261946</v>
      </c>
      <c r="D183" s="12">
        <v>6073.0339999999997</v>
      </c>
      <c r="E183" s="12">
        <v>3116</v>
      </c>
    </row>
    <row r="184" spans="1:5" x14ac:dyDescent="0.3">
      <c r="A184" s="10">
        <v>3439</v>
      </c>
      <c r="B184" s="11" t="s">
        <v>184</v>
      </c>
      <c r="C184" s="12">
        <v>157725.90092534729</v>
      </c>
      <c r="D184" s="12">
        <v>0</v>
      </c>
      <c r="E184" s="12">
        <v>4410</v>
      </c>
    </row>
    <row r="185" spans="1:5" x14ac:dyDescent="0.3">
      <c r="A185" s="10">
        <v>3440</v>
      </c>
      <c r="B185" s="11" t="s">
        <v>185</v>
      </c>
      <c r="C185" s="12">
        <v>194398.51595731694</v>
      </c>
      <c r="D185" s="12">
        <v>3360.5549999999998</v>
      </c>
      <c r="E185" s="12">
        <v>5137</v>
      </c>
    </row>
    <row r="186" spans="1:5" x14ac:dyDescent="0.3">
      <c r="A186" s="10">
        <v>3441</v>
      </c>
      <c r="B186" s="11" t="s">
        <v>186</v>
      </c>
      <c r="C186" s="12">
        <v>213780.655963525</v>
      </c>
      <c r="D186" s="12">
        <v>991.55100000000004</v>
      </c>
      <c r="E186" s="12">
        <v>6177</v>
      </c>
    </row>
    <row r="187" spans="1:5" x14ac:dyDescent="0.3">
      <c r="A187" s="10">
        <v>3442</v>
      </c>
      <c r="B187" s="11" t="s">
        <v>187</v>
      </c>
      <c r="C187" s="12">
        <v>482451.62743057602</v>
      </c>
      <c r="D187" s="12">
        <v>79.739000000000004</v>
      </c>
      <c r="E187" s="12">
        <v>14803</v>
      </c>
    </row>
    <row r="188" spans="1:5" x14ac:dyDescent="0.3">
      <c r="A188" s="10">
        <v>3443</v>
      </c>
      <c r="B188" s="11" t="s">
        <v>188</v>
      </c>
      <c r="C188" s="12">
        <v>437292.13466967293</v>
      </c>
      <c r="D188" s="12">
        <v>42.030999999999999</v>
      </c>
      <c r="E188" s="12">
        <v>13772</v>
      </c>
    </row>
    <row r="189" spans="1:5" x14ac:dyDescent="0.3">
      <c r="A189" s="10">
        <v>3446</v>
      </c>
      <c r="B189" s="11" t="s">
        <v>189</v>
      </c>
      <c r="C189" s="12">
        <v>463022.32415349048</v>
      </c>
      <c r="D189" s="12">
        <v>42.57</v>
      </c>
      <c r="E189" s="12">
        <v>13608</v>
      </c>
    </row>
    <row r="190" spans="1:5" x14ac:dyDescent="0.3">
      <c r="A190" s="10">
        <v>3447</v>
      </c>
      <c r="B190" s="11" t="s">
        <v>190</v>
      </c>
      <c r="C190" s="12">
        <v>162438.38316827553</v>
      </c>
      <c r="D190" s="12">
        <v>118.44799999999999</v>
      </c>
      <c r="E190" s="12">
        <v>5602</v>
      </c>
    </row>
    <row r="191" spans="1:5" x14ac:dyDescent="0.3">
      <c r="A191" s="10">
        <v>3448</v>
      </c>
      <c r="B191" s="11" t="s">
        <v>191</v>
      </c>
      <c r="C191" s="12">
        <v>185546.63937216805</v>
      </c>
      <c r="D191" s="12">
        <v>7025.018</v>
      </c>
      <c r="E191" s="12">
        <v>6485</v>
      </c>
    </row>
    <row r="192" spans="1:5" x14ac:dyDescent="0.3">
      <c r="A192" s="10">
        <v>3449</v>
      </c>
      <c r="B192" s="11" t="s">
        <v>192</v>
      </c>
      <c r="C192" s="12">
        <v>90125.283295505113</v>
      </c>
      <c r="D192" s="12">
        <v>4345.0439999999999</v>
      </c>
      <c r="E192" s="12">
        <v>2822</v>
      </c>
    </row>
    <row r="193" spans="1:5" x14ac:dyDescent="0.3">
      <c r="A193" s="10">
        <v>3450</v>
      </c>
      <c r="B193" s="11" t="s">
        <v>193</v>
      </c>
      <c r="C193" s="12">
        <v>45314.589845996219</v>
      </c>
      <c r="D193" s="12">
        <v>0</v>
      </c>
      <c r="E193" s="12">
        <v>1441</v>
      </c>
    </row>
    <row r="194" spans="1:5" x14ac:dyDescent="0.3">
      <c r="A194" s="10">
        <v>3451</v>
      </c>
      <c r="B194" s="11" t="s">
        <v>194</v>
      </c>
      <c r="C194" s="12">
        <v>226155.69720425064</v>
      </c>
      <c r="D194" s="12">
        <v>6685.415</v>
      </c>
      <c r="E194" s="12">
        <v>6648</v>
      </c>
    </row>
    <row r="195" spans="1:5" x14ac:dyDescent="0.3">
      <c r="A195" s="10">
        <v>3452</v>
      </c>
      <c r="B195" s="11" t="s">
        <v>195</v>
      </c>
      <c r="C195" s="12">
        <v>77937.25280795242</v>
      </c>
      <c r="D195" s="12">
        <v>1366.2550000000001</v>
      </c>
      <c r="E195" s="12">
        <v>2131</v>
      </c>
    </row>
    <row r="196" spans="1:5" x14ac:dyDescent="0.3">
      <c r="A196" s="10">
        <v>3453</v>
      </c>
      <c r="B196" s="11" t="s">
        <v>196</v>
      </c>
      <c r="C196" s="12">
        <v>127167.25972940421</v>
      </c>
      <c r="D196" s="12">
        <v>1406.614</v>
      </c>
      <c r="E196" s="12">
        <v>3335</v>
      </c>
    </row>
    <row r="197" spans="1:5" x14ac:dyDescent="0.3">
      <c r="A197" s="10">
        <v>3454</v>
      </c>
      <c r="B197" s="11" t="s">
        <v>197</v>
      </c>
      <c r="C197" s="12">
        <v>59387.24283701837</v>
      </c>
      <c r="D197" s="12">
        <v>6447.65</v>
      </c>
      <c r="E197" s="12">
        <v>1700</v>
      </c>
    </row>
    <row r="198" spans="1:5" x14ac:dyDescent="0.3">
      <c r="A198" s="10">
        <v>3901</v>
      </c>
      <c r="B198" s="11" t="s">
        <v>198</v>
      </c>
      <c r="C198" s="12">
        <v>959234.01537343033</v>
      </c>
      <c r="D198" s="12">
        <v>0</v>
      </c>
      <c r="E198" s="12">
        <v>28082</v>
      </c>
    </row>
    <row r="199" spans="1:5" x14ac:dyDescent="0.3">
      <c r="A199" s="10">
        <v>3903</v>
      </c>
      <c r="B199" s="11" t="s">
        <v>199</v>
      </c>
      <c r="C199" s="12">
        <v>1007588.197087767</v>
      </c>
      <c r="D199" s="12">
        <v>0</v>
      </c>
      <c r="E199" s="12">
        <v>27388</v>
      </c>
    </row>
    <row r="200" spans="1:5" x14ac:dyDescent="0.3">
      <c r="A200" s="10">
        <v>3905</v>
      </c>
      <c r="B200" s="11" t="s">
        <v>200</v>
      </c>
      <c r="C200" s="12">
        <v>2254828.7628696528</v>
      </c>
      <c r="D200" s="12">
        <v>0</v>
      </c>
      <c r="E200" s="12">
        <v>59654</v>
      </c>
    </row>
    <row r="201" spans="1:5" x14ac:dyDescent="0.3">
      <c r="A201" s="10">
        <v>3907</v>
      </c>
      <c r="B201" s="11" t="s">
        <v>201</v>
      </c>
      <c r="C201" s="12">
        <v>2307890.5181658776</v>
      </c>
      <c r="D201" s="12">
        <v>0</v>
      </c>
      <c r="E201" s="12">
        <v>66635</v>
      </c>
    </row>
    <row r="202" spans="1:5" x14ac:dyDescent="0.3">
      <c r="A202" s="10">
        <v>3909</v>
      </c>
      <c r="B202" s="11" t="s">
        <v>202</v>
      </c>
      <c r="C202" s="12">
        <v>1686903.7092077928</v>
      </c>
      <c r="D202" s="12">
        <v>18.183</v>
      </c>
      <c r="E202" s="12">
        <v>49007</v>
      </c>
    </row>
    <row r="203" spans="1:5" x14ac:dyDescent="0.3">
      <c r="A203" s="10">
        <v>3911</v>
      </c>
      <c r="B203" s="11" t="s">
        <v>206</v>
      </c>
      <c r="C203" s="12">
        <v>1085647.4911202467</v>
      </c>
      <c r="D203" s="12">
        <v>0</v>
      </c>
      <c r="E203" s="12">
        <v>27728</v>
      </c>
    </row>
    <row r="204" spans="1:5" x14ac:dyDescent="0.3">
      <c r="A204" s="10">
        <v>4001</v>
      </c>
      <c r="B204" s="11" t="s">
        <v>203</v>
      </c>
      <c r="C204" s="12">
        <v>1361708.3516949981</v>
      </c>
      <c r="D204" s="12">
        <v>0</v>
      </c>
      <c r="E204" s="12">
        <v>37469</v>
      </c>
    </row>
    <row r="205" spans="1:5" x14ac:dyDescent="0.3">
      <c r="A205" s="10">
        <v>4003</v>
      </c>
      <c r="B205" s="11" t="s">
        <v>204</v>
      </c>
      <c r="C205" s="12">
        <v>1931960.8382255996</v>
      </c>
      <c r="D205" s="12">
        <v>2230.8330000000001</v>
      </c>
      <c r="E205" s="12">
        <v>57118</v>
      </c>
    </row>
    <row r="206" spans="1:5" x14ac:dyDescent="0.3">
      <c r="A206" s="10">
        <v>4005</v>
      </c>
      <c r="B206" s="11" t="s">
        <v>205</v>
      </c>
      <c r="C206" s="12">
        <v>428378.16976457019</v>
      </c>
      <c r="D206" s="12">
        <v>11450.384</v>
      </c>
      <c r="E206" s="12">
        <v>13384</v>
      </c>
    </row>
    <row r="207" spans="1:5" x14ac:dyDescent="0.3">
      <c r="A207" s="10">
        <v>4010</v>
      </c>
      <c r="B207" s="11" t="s">
        <v>207</v>
      </c>
      <c r="C207" s="12">
        <v>80249.260648790107</v>
      </c>
      <c r="D207" s="12">
        <v>0</v>
      </c>
      <c r="E207" s="12">
        <v>2389</v>
      </c>
    </row>
    <row r="208" spans="1:5" x14ac:dyDescent="0.3">
      <c r="A208" s="10">
        <v>4012</v>
      </c>
      <c r="B208" s="11" t="s">
        <v>208</v>
      </c>
      <c r="C208" s="12">
        <v>529615.05517006805</v>
      </c>
      <c r="D208" s="12">
        <v>0</v>
      </c>
      <c r="E208" s="12">
        <v>14328</v>
      </c>
    </row>
    <row r="209" spans="1:5" x14ac:dyDescent="0.3">
      <c r="A209" s="10">
        <v>4014</v>
      </c>
      <c r="B209" s="11" t="s">
        <v>209</v>
      </c>
      <c r="C209" s="12">
        <v>353224.97211624414</v>
      </c>
      <c r="D209" s="12">
        <v>0</v>
      </c>
      <c r="E209" s="12">
        <v>10438</v>
      </c>
    </row>
    <row r="210" spans="1:5" x14ac:dyDescent="0.3">
      <c r="A210" s="10">
        <v>4016</v>
      </c>
      <c r="B210" s="11" t="s">
        <v>210</v>
      </c>
      <c r="C210" s="12">
        <v>123434.05754550459</v>
      </c>
      <c r="D210" s="12">
        <v>0</v>
      </c>
      <c r="E210" s="12">
        <v>4062</v>
      </c>
    </row>
    <row r="211" spans="1:5" x14ac:dyDescent="0.3">
      <c r="A211" s="10">
        <v>4018</v>
      </c>
      <c r="B211" s="11" t="s">
        <v>211</v>
      </c>
      <c r="C211" s="12">
        <v>212714.46149483154</v>
      </c>
      <c r="D211" s="12">
        <v>3534.069</v>
      </c>
      <c r="E211" s="12">
        <v>6558</v>
      </c>
    </row>
    <row r="212" spans="1:5" x14ac:dyDescent="0.3">
      <c r="A212" s="10">
        <v>4020</v>
      </c>
      <c r="B212" s="11" t="s">
        <v>212</v>
      </c>
      <c r="C212" s="12">
        <v>345446.85820362763</v>
      </c>
      <c r="D212" s="12">
        <v>0</v>
      </c>
      <c r="E212" s="12">
        <v>11091</v>
      </c>
    </row>
    <row r="213" spans="1:5" x14ac:dyDescent="0.3">
      <c r="A213" s="10">
        <v>4022</v>
      </c>
      <c r="B213" s="11" t="s">
        <v>215</v>
      </c>
      <c r="C213" s="12">
        <v>101179.40584328488</v>
      </c>
      <c r="D213" s="12">
        <v>4535.0910000000003</v>
      </c>
      <c r="E213" s="12">
        <v>2988</v>
      </c>
    </row>
    <row r="214" spans="1:5" x14ac:dyDescent="0.3">
      <c r="A214" s="10">
        <v>4024</v>
      </c>
      <c r="B214" s="11" t="s">
        <v>214</v>
      </c>
      <c r="C214" s="12">
        <v>58503.678515388907</v>
      </c>
      <c r="D214" s="12">
        <v>5336.4849999999997</v>
      </c>
      <c r="E214" s="12">
        <v>1669</v>
      </c>
    </row>
    <row r="215" spans="1:5" x14ac:dyDescent="0.3">
      <c r="A215" s="10">
        <v>4026</v>
      </c>
      <c r="B215" s="11" t="s">
        <v>213</v>
      </c>
      <c r="C215" s="12">
        <v>200392.94665020736</v>
      </c>
      <c r="D215" s="12">
        <v>47590.279000000002</v>
      </c>
      <c r="E215" s="12">
        <v>5509</v>
      </c>
    </row>
    <row r="216" spans="1:5" x14ac:dyDescent="0.3">
      <c r="A216" s="10">
        <v>4028</v>
      </c>
      <c r="B216" s="11" t="s">
        <v>216</v>
      </c>
      <c r="C216" s="12">
        <v>87304.562075552749</v>
      </c>
      <c r="D216" s="12">
        <v>1346.807</v>
      </c>
      <c r="E216" s="12">
        <v>2469</v>
      </c>
    </row>
    <row r="217" spans="1:5" x14ac:dyDescent="0.3">
      <c r="A217" s="10">
        <v>4030</v>
      </c>
      <c r="B217" s="11" t="s">
        <v>217</v>
      </c>
      <c r="C217" s="12">
        <v>51127.952235772515</v>
      </c>
      <c r="D217" s="12">
        <v>6012.1049999999996</v>
      </c>
      <c r="E217" s="12">
        <v>1498</v>
      </c>
    </row>
    <row r="218" spans="1:5" x14ac:dyDescent="0.3">
      <c r="A218" s="10">
        <v>4032</v>
      </c>
      <c r="B218" s="11" t="s">
        <v>218</v>
      </c>
      <c r="C218" s="12">
        <v>42302.09891632646</v>
      </c>
      <c r="D218" s="12">
        <v>5424.5510000000004</v>
      </c>
      <c r="E218" s="12">
        <v>1270</v>
      </c>
    </row>
    <row r="219" spans="1:5" x14ac:dyDescent="0.3">
      <c r="A219" s="10">
        <v>4034</v>
      </c>
      <c r="B219" s="11" t="s">
        <v>219</v>
      </c>
      <c r="C219" s="12">
        <v>81747.073751967488</v>
      </c>
      <c r="D219" s="12">
        <v>22743.27</v>
      </c>
      <c r="E219" s="12">
        <v>2220</v>
      </c>
    </row>
    <row r="220" spans="1:5" x14ac:dyDescent="0.3">
      <c r="A220" s="10">
        <v>4036</v>
      </c>
      <c r="B220" s="11" t="s">
        <v>220</v>
      </c>
      <c r="C220" s="12">
        <v>150030.94676964174</v>
      </c>
      <c r="D220" s="12">
        <v>39071.108999999997</v>
      </c>
      <c r="E220" s="12">
        <v>3875</v>
      </c>
    </row>
    <row r="221" spans="1:5" x14ac:dyDescent="0.3">
      <c r="A221" s="10">
        <v>4201</v>
      </c>
      <c r="B221" s="11" t="s">
        <v>221</v>
      </c>
      <c r="C221" s="12">
        <v>220833.48686973442</v>
      </c>
      <c r="D221" s="12">
        <v>0</v>
      </c>
      <c r="E221" s="12">
        <v>6827</v>
      </c>
    </row>
    <row r="222" spans="1:5" x14ac:dyDescent="0.3">
      <c r="A222" s="10">
        <v>4202</v>
      </c>
      <c r="B222" s="11" t="s">
        <v>222</v>
      </c>
      <c r="C222" s="12">
        <v>822607.12489974557</v>
      </c>
      <c r="D222" s="12">
        <v>1543.52</v>
      </c>
      <c r="E222" s="12">
        <v>25347</v>
      </c>
    </row>
    <row r="223" spans="1:5" x14ac:dyDescent="0.3">
      <c r="A223" s="10">
        <v>4203</v>
      </c>
      <c r="B223" s="11" t="s">
        <v>223</v>
      </c>
      <c r="C223" s="12">
        <v>1575733.2698655017</v>
      </c>
      <c r="D223" s="12">
        <v>1058.6510000000001</v>
      </c>
      <c r="E223" s="12">
        <v>46601</v>
      </c>
    </row>
    <row r="224" spans="1:5" x14ac:dyDescent="0.3">
      <c r="A224" s="10">
        <v>4204</v>
      </c>
      <c r="B224" s="11" t="s">
        <v>224</v>
      </c>
      <c r="C224" s="12">
        <v>4063436.9332215418</v>
      </c>
      <c r="D224" s="12">
        <v>0</v>
      </c>
      <c r="E224" s="12">
        <v>118410</v>
      </c>
    </row>
    <row r="225" spans="1:5" x14ac:dyDescent="0.3">
      <c r="A225" s="10">
        <v>4205</v>
      </c>
      <c r="B225" s="11" t="s">
        <v>225</v>
      </c>
      <c r="C225" s="12">
        <v>775097.5217390022</v>
      </c>
      <c r="D225" s="12">
        <v>3926.098</v>
      </c>
      <c r="E225" s="12">
        <v>23802</v>
      </c>
    </row>
    <row r="226" spans="1:5" x14ac:dyDescent="0.3">
      <c r="A226" s="10">
        <v>4206</v>
      </c>
      <c r="B226" s="11" t="s">
        <v>226</v>
      </c>
      <c r="C226" s="12">
        <v>339960.10533721501</v>
      </c>
      <c r="D226" s="12">
        <v>0</v>
      </c>
      <c r="E226" s="12">
        <v>9920</v>
      </c>
    </row>
    <row r="227" spans="1:5" x14ac:dyDescent="0.3">
      <c r="A227" s="10">
        <v>4207</v>
      </c>
      <c r="B227" s="11" t="s">
        <v>227</v>
      </c>
      <c r="C227" s="12">
        <v>316855.85080619983</v>
      </c>
      <c r="D227" s="12">
        <v>2287.3510000000001</v>
      </c>
      <c r="E227" s="12">
        <v>9275</v>
      </c>
    </row>
    <row r="228" spans="1:5" x14ac:dyDescent="0.3">
      <c r="A228" s="10">
        <v>4211</v>
      </c>
      <c r="B228" s="11" t="s">
        <v>228</v>
      </c>
      <c r="C228" s="12">
        <v>71497.679432064746</v>
      </c>
      <c r="D228" s="12">
        <v>0</v>
      </c>
      <c r="E228" s="12">
        <v>2452</v>
      </c>
    </row>
    <row r="229" spans="1:5" x14ac:dyDescent="0.3">
      <c r="A229" s="10">
        <v>4212</v>
      </c>
      <c r="B229" s="11" t="s">
        <v>229</v>
      </c>
      <c r="C229" s="12">
        <v>69916.115499237916</v>
      </c>
      <c r="D229" s="12">
        <v>0</v>
      </c>
      <c r="E229" s="12">
        <v>2364</v>
      </c>
    </row>
    <row r="230" spans="1:5" x14ac:dyDescent="0.3">
      <c r="A230" s="10">
        <v>4213</v>
      </c>
      <c r="B230" s="11" t="s">
        <v>230</v>
      </c>
      <c r="C230" s="12">
        <v>210005.03440488246</v>
      </c>
      <c r="D230" s="12">
        <v>0</v>
      </c>
      <c r="E230" s="12">
        <v>6416</v>
      </c>
    </row>
    <row r="231" spans="1:5" x14ac:dyDescent="0.3">
      <c r="A231" s="10">
        <v>4214</v>
      </c>
      <c r="B231" s="11" t="s">
        <v>231</v>
      </c>
      <c r="C231" s="12">
        <v>190410.01756721572</v>
      </c>
      <c r="D231" s="12">
        <v>5556.1220000000003</v>
      </c>
      <c r="E231" s="12">
        <v>6312</v>
      </c>
    </row>
    <row r="232" spans="1:5" x14ac:dyDescent="0.3">
      <c r="A232" s="10">
        <v>4215</v>
      </c>
      <c r="B232" s="11" t="s">
        <v>232</v>
      </c>
      <c r="C232" s="12">
        <v>417320.23521458439</v>
      </c>
      <c r="D232" s="12">
        <v>0</v>
      </c>
      <c r="E232" s="12">
        <v>11620</v>
      </c>
    </row>
    <row r="233" spans="1:5" x14ac:dyDescent="0.3">
      <c r="A233" s="10">
        <v>4216</v>
      </c>
      <c r="B233" s="11" t="s">
        <v>233</v>
      </c>
      <c r="C233" s="12">
        <v>159026.85953299623</v>
      </c>
      <c r="D233" s="12">
        <v>836.60500000000002</v>
      </c>
      <c r="E233" s="12">
        <v>5551</v>
      </c>
    </row>
    <row r="234" spans="1:5" x14ac:dyDescent="0.3">
      <c r="A234" s="10">
        <v>4217</v>
      </c>
      <c r="B234" s="11" t="s">
        <v>234</v>
      </c>
      <c r="C234" s="12">
        <v>55676.802926580312</v>
      </c>
      <c r="D234" s="12">
        <v>3320.152</v>
      </c>
      <c r="E234" s="12">
        <v>1814</v>
      </c>
    </row>
    <row r="235" spans="1:5" x14ac:dyDescent="0.3">
      <c r="A235" s="10">
        <v>4218</v>
      </c>
      <c r="B235" s="11" t="s">
        <v>235</v>
      </c>
      <c r="C235" s="12">
        <v>37864.025376204401</v>
      </c>
      <c r="D235" s="12">
        <v>5215.375</v>
      </c>
      <c r="E235" s="12">
        <v>1411</v>
      </c>
    </row>
    <row r="236" spans="1:5" x14ac:dyDescent="0.3">
      <c r="A236" s="10">
        <v>4219</v>
      </c>
      <c r="B236" s="11" t="s">
        <v>236</v>
      </c>
      <c r="C236" s="12">
        <v>121810.70700170955</v>
      </c>
      <c r="D236" s="12">
        <v>1033.835</v>
      </c>
      <c r="E236" s="12">
        <v>4088</v>
      </c>
    </row>
    <row r="237" spans="1:5" x14ac:dyDescent="0.3">
      <c r="A237" s="10">
        <v>4220</v>
      </c>
      <c r="B237" s="11" t="s">
        <v>237</v>
      </c>
      <c r="C237" s="12">
        <v>37730.691454839078</v>
      </c>
      <c r="D237" s="12">
        <v>3730.837</v>
      </c>
      <c r="E237" s="12">
        <v>1210</v>
      </c>
    </row>
    <row r="238" spans="1:5" x14ac:dyDescent="0.3">
      <c r="A238" s="10">
        <v>4221</v>
      </c>
      <c r="B238" s="11" t="s">
        <v>238</v>
      </c>
      <c r="C238" s="12">
        <v>47451.785592085842</v>
      </c>
      <c r="D238" s="12">
        <v>14950.584000000001</v>
      </c>
      <c r="E238" s="12">
        <v>1209</v>
      </c>
    </row>
    <row r="239" spans="1:5" x14ac:dyDescent="0.3">
      <c r="A239" s="10">
        <v>4222</v>
      </c>
      <c r="B239" s="11" t="s">
        <v>239</v>
      </c>
      <c r="C239" s="12">
        <v>47421.818477724388</v>
      </c>
      <c r="D239" s="12">
        <v>42876.262000000002</v>
      </c>
      <c r="E239" s="12">
        <v>1051</v>
      </c>
    </row>
    <row r="240" spans="1:5" x14ac:dyDescent="0.3">
      <c r="A240" s="10">
        <v>4223</v>
      </c>
      <c r="B240" s="11" t="s">
        <v>240</v>
      </c>
      <c r="C240" s="12">
        <v>452447.0760260431</v>
      </c>
      <c r="D240" s="12">
        <v>9024.9940000000006</v>
      </c>
      <c r="E240" s="12">
        <v>15588</v>
      </c>
    </row>
    <row r="241" spans="1:5" x14ac:dyDescent="0.3">
      <c r="A241" s="10">
        <v>4224</v>
      </c>
      <c r="B241" s="11" t="s">
        <v>241</v>
      </c>
      <c r="C241" s="12">
        <v>34986.995035480417</v>
      </c>
      <c r="D241" s="12">
        <v>14796.078</v>
      </c>
      <c r="E241" s="12">
        <v>929</v>
      </c>
    </row>
    <row r="242" spans="1:5" x14ac:dyDescent="0.3">
      <c r="A242" s="10">
        <v>4225</v>
      </c>
      <c r="B242" s="11" t="s">
        <v>242</v>
      </c>
      <c r="C242" s="12">
        <v>332458.11179852596</v>
      </c>
      <c r="D242" s="12">
        <v>512.92999999999995</v>
      </c>
      <c r="E242" s="12">
        <v>10952</v>
      </c>
    </row>
    <row r="243" spans="1:5" x14ac:dyDescent="0.3">
      <c r="A243" s="10">
        <v>4226</v>
      </c>
      <c r="B243" s="11" t="s">
        <v>243</v>
      </c>
      <c r="C243" s="12">
        <v>60436.353005017721</v>
      </c>
      <c r="D243" s="12">
        <v>0</v>
      </c>
      <c r="E243" s="12">
        <v>1777</v>
      </c>
    </row>
    <row r="244" spans="1:5" x14ac:dyDescent="0.3">
      <c r="A244" s="10">
        <v>4227</v>
      </c>
      <c r="B244" s="11" t="s">
        <v>244</v>
      </c>
      <c r="C244" s="12">
        <v>206274.173438842</v>
      </c>
      <c r="D244" s="12">
        <v>24982.749</v>
      </c>
      <c r="E244" s="12">
        <v>6245</v>
      </c>
    </row>
    <row r="245" spans="1:5" x14ac:dyDescent="0.3">
      <c r="A245" s="10">
        <v>4228</v>
      </c>
      <c r="B245" s="11" t="s">
        <v>245</v>
      </c>
      <c r="C245" s="12">
        <v>86587.09457911081</v>
      </c>
      <c r="D245" s="12">
        <v>39629.953000000001</v>
      </c>
      <c r="E245" s="12">
        <v>1895</v>
      </c>
    </row>
    <row r="246" spans="1:5" x14ac:dyDescent="0.3">
      <c r="A246" s="10">
        <v>4601</v>
      </c>
      <c r="B246" s="11" t="s">
        <v>246</v>
      </c>
      <c r="C246" s="12">
        <v>12210440.960873349</v>
      </c>
      <c r="D246" s="12">
        <v>0</v>
      </c>
      <c r="E246" s="12">
        <v>294638</v>
      </c>
    </row>
    <row r="247" spans="1:5" x14ac:dyDescent="0.3">
      <c r="A247" s="10">
        <v>4602</v>
      </c>
      <c r="B247" s="11" t="s">
        <v>247</v>
      </c>
      <c r="C247" s="12">
        <v>657085.21820364846</v>
      </c>
      <c r="D247" s="12">
        <v>709.79700000000003</v>
      </c>
      <c r="E247" s="12">
        <v>17386</v>
      </c>
    </row>
    <row r="248" spans="1:5" x14ac:dyDescent="0.3">
      <c r="A248" s="10">
        <v>4611</v>
      </c>
      <c r="B248" s="11" t="s">
        <v>248</v>
      </c>
      <c r="C248" s="12">
        <v>140291.76259771199</v>
      </c>
      <c r="D248" s="12">
        <v>3175.0070000000001</v>
      </c>
      <c r="E248" s="12">
        <v>4056</v>
      </c>
    </row>
    <row r="249" spans="1:5" x14ac:dyDescent="0.3">
      <c r="A249" s="10">
        <v>4612</v>
      </c>
      <c r="B249" s="11" t="s">
        <v>249</v>
      </c>
      <c r="C249" s="12">
        <v>196672.06179604889</v>
      </c>
      <c r="D249" s="12">
        <v>0</v>
      </c>
      <c r="E249" s="12">
        <v>5769</v>
      </c>
    </row>
    <row r="250" spans="1:5" x14ac:dyDescent="0.3">
      <c r="A250" s="10">
        <v>4613</v>
      </c>
      <c r="B250" s="11" t="s">
        <v>250</v>
      </c>
      <c r="C250" s="12">
        <v>456325.36151388945</v>
      </c>
      <c r="D250" s="12">
        <v>0</v>
      </c>
      <c r="E250" s="12">
        <v>12300</v>
      </c>
    </row>
    <row r="251" spans="1:5" x14ac:dyDescent="0.3">
      <c r="A251" s="10">
        <v>4614</v>
      </c>
      <c r="B251" s="11" t="s">
        <v>251</v>
      </c>
      <c r="C251" s="12">
        <v>772036.23001850827</v>
      </c>
      <c r="D251" s="12">
        <v>0</v>
      </c>
      <c r="E251" s="12">
        <v>19372</v>
      </c>
    </row>
    <row r="252" spans="1:5" x14ac:dyDescent="0.3">
      <c r="A252" s="10">
        <v>4615</v>
      </c>
      <c r="B252" s="11" t="s">
        <v>252</v>
      </c>
      <c r="C252" s="12">
        <v>116592.55305551266</v>
      </c>
      <c r="D252" s="12">
        <v>0</v>
      </c>
      <c r="E252" s="12">
        <v>3204</v>
      </c>
    </row>
    <row r="253" spans="1:5" x14ac:dyDescent="0.3">
      <c r="A253" s="10">
        <v>4616</v>
      </c>
      <c r="B253" s="11" t="s">
        <v>253</v>
      </c>
      <c r="C253" s="12">
        <v>121397.86144680456</v>
      </c>
      <c r="D253" s="12">
        <v>0</v>
      </c>
      <c r="E253" s="12">
        <v>2927</v>
      </c>
    </row>
    <row r="254" spans="1:5" x14ac:dyDescent="0.3">
      <c r="A254" s="10">
        <v>4617</v>
      </c>
      <c r="B254" s="11" t="s">
        <v>254</v>
      </c>
      <c r="C254" s="12">
        <v>464675.93708049087</v>
      </c>
      <c r="D254" s="12">
        <v>27083.550999999999</v>
      </c>
      <c r="E254" s="12">
        <v>13030</v>
      </c>
    </row>
    <row r="255" spans="1:5" x14ac:dyDescent="0.3">
      <c r="A255" s="10">
        <v>4618</v>
      </c>
      <c r="B255" s="11" t="s">
        <v>255</v>
      </c>
      <c r="C255" s="12">
        <v>408708.85018927703</v>
      </c>
      <c r="D255" s="12">
        <v>48532.472999999998</v>
      </c>
      <c r="E255" s="12">
        <v>10972</v>
      </c>
    </row>
    <row r="256" spans="1:5" x14ac:dyDescent="0.3">
      <c r="A256" s="10">
        <v>4619</v>
      </c>
      <c r="B256" s="11" t="s">
        <v>256</v>
      </c>
      <c r="C256" s="12">
        <v>39220.500472954242</v>
      </c>
      <c r="D256" s="12">
        <v>25871.615000000002</v>
      </c>
      <c r="E256" s="12">
        <v>982</v>
      </c>
    </row>
    <row r="257" spans="1:5" x14ac:dyDescent="0.3">
      <c r="A257" s="10">
        <v>4620</v>
      </c>
      <c r="B257" s="11" t="s">
        <v>257</v>
      </c>
      <c r="C257" s="12">
        <v>36514.711027290243</v>
      </c>
      <c r="D257" s="12">
        <v>9986.7350000000006</v>
      </c>
      <c r="E257" s="12">
        <v>1126</v>
      </c>
    </row>
    <row r="258" spans="1:5" x14ac:dyDescent="0.3">
      <c r="A258" s="10">
        <v>4621</v>
      </c>
      <c r="B258" s="11" t="s">
        <v>258</v>
      </c>
      <c r="C258" s="12">
        <v>586956.3948419221</v>
      </c>
      <c r="D258" s="12">
        <v>12473.263000000001</v>
      </c>
      <c r="E258" s="12">
        <v>16635</v>
      </c>
    </row>
    <row r="259" spans="1:5" x14ac:dyDescent="0.3">
      <c r="A259" s="10">
        <v>4622</v>
      </c>
      <c r="B259" s="11" t="s">
        <v>259</v>
      </c>
      <c r="C259" s="12">
        <v>298392.14525478234</v>
      </c>
      <c r="D259" s="12">
        <v>6628.1049999999996</v>
      </c>
      <c r="E259" s="12">
        <v>8438</v>
      </c>
    </row>
    <row r="260" spans="1:5" x14ac:dyDescent="0.3">
      <c r="A260" s="10">
        <v>4623</v>
      </c>
      <c r="B260" s="11" t="s">
        <v>260</v>
      </c>
      <c r="C260" s="12">
        <v>84930.577625327409</v>
      </c>
      <c r="D260" s="12">
        <v>4545.8159999999998</v>
      </c>
      <c r="E260" s="12">
        <v>2501</v>
      </c>
    </row>
    <row r="261" spans="1:5" x14ac:dyDescent="0.3">
      <c r="A261" s="10">
        <v>4624</v>
      </c>
      <c r="B261" s="11" t="s">
        <v>261</v>
      </c>
      <c r="C261" s="12">
        <v>965401.12605295959</v>
      </c>
      <c r="D261" s="12">
        <v>1078.066</v>
      </c>
      <c r="E261" s="12">
        <v>26325</v>
      </c>
    </row>
    <row r="262" spans="1:5" x14ac:dyDescent="0.3">
      <c r="A262" s="10">
        <v>4625</v>
      </c>
      <c r="B262" s="11" t="s">
        <v>262</v>
      </c>
      <c r="C262" s="12">
        <v>274481.45836757502</v>
      </c>
      <c r="D262" s="12">
        <v>0</v>
      </c>
      <c r="E262" s="12">
        <v>5285</v>
      </c>
    </row>
    <row r="263" spans="1:5" x14ac:dyDescent="0.3">
      <c r="A263" s="10">
        <v>4626</v>
      </c>
      <c r="B263" s="11" t="s">
        <v>263</v>
      </c>
      <c r="C263" s="12">
        <v>1453745.813636946</v>
      </c>
      <c r="D263" s="12">
        <v>0</v>
      </c>
      <c r="E263" s="12">
        <v>40061</v>
      </c>
    </row>
    <row r="264" spans="1:5" x14ac:dyDescent="0.3">
      <c r="A264" s="10">
        <v>4627</v>
      </c>
      <c r="B264" s="11" t="s">
        <v>264</v>
      </c>
      <c r="C264" s="12">
        <v>1039396.4708031852</v>
      </c>
      <c r="D264" s="12">
        <v>0</v>
      </c>
      <c r="E264" s="12">
        <v>30259</v>
      </c>
    </row>
    <row r="265" spans="1:5" x14ac:dyDescent="0.3">
      <c r="A265" s="10">
        <v>4628</v>
      </c>
      <c r="B265" s="11" t="s">
        <v>265</v>
      </c>
      <c r="C265" s="12">
        <v>120413.54762794971</v>
      </c>
      <c r="D265" s="12">
        <v>16184.927</v>
      </c>
      <c r="E265" s="12">
        <v>3848</v>
      </c>
    </row>
    <row r="266" spans="1:5" x14ac:dyDescent="0.3">
      <c r="A266" s="10">
        <v>4629</v>
      </c>
      <c r="B266" s="11" t="s">
        <v>266</v>
      </c>
      <c r="C266" s="12">
        <v>12572.661325402163</v>
      </c>
      <c r="D266" s="12">
        <v>15728.24</v>
      </c>
      <c r="E266" s="12">
        <v>390</v>
      </c>
    </row>
    <row r="267" spans="1:5" x14ac:dyDescent="0.3">
      <c r="A267" s="10">
        <v>4630</v>
      </c>
      <c r="B267" s="11" t="s">
        <v>267</v>
      </c>
      <c r="C267" s="12">
        <v>261185.57336317244</v>
      </c>
      <c r="D267" s="12">
        <v>564.27800000000002</v>
      </c>
      <c r="E267" s="12">
        <v>8189</v>
      </c>
    </row>
    <row r="268" spans="1:5" x14ac:dyDescent="0.3">
      <c r="A268" s="10">
        <v>4631</v>
      </c>
      <c r="B268" s="11" t="s">
        <v>268</v>
      </c>
      <c r="C268" s="12">
        <v>1060452.8542372365</v>
      </c>
      <c r="D268" s="12">
        <v>83.445999999999998</v>
      </c>
      <c r="E268" s="12">
        <v>30019</v>
      </c>
    </row>
    <row r="269" spans="1:5" x14ac:dyDescent="0.3">
      <c r="A269" s="10">
        <v>4632</v>
      </c>
      <c r="B269" s="11" t="s">
        <v>269</v>
      </c>
      <c r="C269" s="12">
        <v>140674.99037818966</v>
      </c>
      <c r="D269" s="12">
        <v>0</v>
      </c>
      <c r="E269" s="12">
        <v>2907</v>
      </c>
    </row>
    <row r="270" spans="1:5" x14ac:dyDescent="0.3">
      <c r="A270" s="10">
        <v>4633</v>
      </c>
      <c r="B270" s="11" t="s">
        <v>270</v>
      </c>
      <c r="C270" s="12">
        <v>19418.412743295077</v>
      </c>
      <c r="D270" s="12">
        <v>0</v>
      </c>
      <c r="E270" s="12">
        <v>541</v>
      </c>
    </row>
    <row r="271" spans="1:5" x14ac:dyDescent="0.3">
      <c r="A271" s="10">
        <v>4634</v>
      </c>
      <c r="B271" s="11" t="s">
        <v>271</v>
      </c>
      <c r="C271" s="12">
        <v>63008.151379252289</v>
      </c>
      <c r="D271" s="12">
        <v>11746.922</v>
      </c>
      <c r="E271" s="12">
        <v>1718</v>
      </c>
    </row>
    <row r="272" spans="1:5" x14ac:dyDescent="0.3">
      <c r="A272" s="10">
        <v>4635</v>
      </c>
      <c r="B272" s="11" t="s">
        <v>272</v>
      </c>
      <c r="C272" s="12">
        <v>100420.84001095883</v>
      </c>
      <c r="D272" s="12">
        <v>217.25</v>
      </c>
      <c r="E272" s="12">
        <v>2249</v>
      </c>
    </row>
    <row r="273" spans="1:5" x14ac:dyDescent="0.3">
      <c r="A273" s="10">
        <v>4636</v>
      </c>
      <c r="B273" s="11" t="s">
        <v>273</v>
      </c>
      <c r="C273" s="12">
        <v>27851.341748972067</v>
      </c>
      <c r="D273" s="12">
        <v>0</v>
      </c>
      <c r="E273" s="12">
        <v>746</v>
      </c>
    </row>
    <row r="274" spans="1:5" x14ac:dyDescent="0.3">
      <c r="A274" s="10">
        <v>4637</v>
      </c>
      <c r="B274" s="11" t="s">
        <v>274</v>
      </c>
      <c r="C274" s="12">
        <v>46909.792432137219</v>
      </c>
      <c r="D274" s="12">
        <v>404.81099999999998</v>
      </c>
      <c r="E274" s="12">
        <v>1272</v>
      </c>
    </row>
    <row r="275" spans="1:5" x14ac:dyDescent="0.3">
      <c r="A275" s="10">
        <v>4638</v>
      </c>
      <c r="B275" s="11" t="s">
        <v>275</v>
      </c>
      <c r="C275" s="12">
        <v>135387.99099276165</v>
      </c>
      <c r="D275" s="12">
        <v>16042.642</v>
      </c>
      <c r="E275" s="12">
        <v>3839</v>
      </c>
    </row>
    <row r="276" spans="1:5" x14ac:dyDescent="0.3">
      <c r="A276" s="10">
        <v>4639</v>
      </c>
      <c r="B276" s="11" t="s">
        <v>276</v>
      </c>
      <c r="C276" s="12">
        <v>90668.870999310835</v>
      </c>
      <c r="D276" s="12">
        <v>10910.68</v>
      </c>
      <c r="E276" s="12">
        <v>2541</v>
      </c>
    </row>
    <row r="277" spans="1:5" x14ac:dyDescent="0.3">
      <c r="A277" s="10">
        <v>4640</v>
      </c>
      <c r="B277" s="11" t="s">
        <v>277</v>
      </c>
      <c r="C277" s="12">
        <v>430983.1223357392</v>
      </c>
      <c r="D277" s="12">
        <v>6212.6679999999997</v>
      </c>
      <c r="E277" s="12">
        <v>12437</v>
      </c>
    </row>
    <row r="278" spans="1:5" x14ac:dyDescent="0.3">
      <c r="A278" s="10">
        <v>4641</v>
      </c>
      <c r="B278" s="11" t="s">
        <v>278</v>
      </c>
      <c r="C278" s="12">
        <v>69077.05628917749</v>
      </c>
      <c r="D278" s="12">
        <v>32189.08</v>
      </c>
      <c r="E278" s="12">
        <v>1856</v>
      </c>
    </row>
    <row r="279" spans="1:5" x14ac:dyDescent="0.3">
      <c r="A279" s="10">
        <v>4642</v>
      </c>
      <c r="B279" s="11" t="s">
        <v>279</v>
      </c>
      <c r="C279" s="12">
        <v>77877.339480247814</v>
      </c>
      <c r="D279" s="12">
        <v>13757.15</v>
      </c>
      <c r="E279" s="12">
        <v>2175</v>
      </c>
    </row>
    <row r="280" spans="1:5" x14ac:dyDescent="0.3">
      <c r="A280" s="10">
        <v>4643</v>
      </c>
      <c r="B280" s="11" t="s">
        <v>280</v>
      </c>
      <c r="C280" s="12">
        <v>205914.65628021071</v>
      </c>
      <c r="D280" s="12">
        <v>21543.434000000001</v>
      </c>
      <c r="E280" s="12">
        <v>5235</v>
      </c>
    </row>
    <row r="281" spans="1:5" x14ac:dyDescent="0.3">
      <c r="A281" s="10">
        <v>4644</v>
      </c>
      <c r="B281" s="11" t="s">
        <v>281</v>
      </c>
      <c r="C281" s="12">
        <v>178130.51502453128</v>
      </c>
      <c r="D281" s="12">
        <v>34641.364999999998</v>
      </c>
      <c r="E281" s="12">
        <v>5383</v>
      </c>
    </row>
    <row r="282" spans="1:5" x14ac:dyDescent="0.3">
      <c r="A282" s="10">
        <v>4645</v>
      </c>
      <c r="B282" s="11" t="s">
        <v>282</v>
      </c>
      <c r="C282" s="12">
        <v>104523.39900720659</v>
      </c>
      <c r="D282" s="12">
        <v>0</v>
      </c>
      <c r="E282" s="12">
        <v>3002</v>
      </c>
    </row>
    <row r="283" spans="1:5" x14ac:dyDescent="0.3">
      <c r="A283" s="10">
        <v>4646</v>
      </c>
      <c r="B283" s="11" t="s">
        <v>283</v>
      </c>
      <c r="C283" s="12">
        <v>99087.84311897344</v>
      </c>
      <c r="D283" s="12">
        <v>0</v>
      </c>
      <c r="E283" s="12">
        <v>2882</v>
      </c>
    </row>
    <row r="284" spans="1:5" x14ac:dyDescent="0.3">
      <c r="A284" s="10">
        <v>4647</v>
      </c>
      <c r="B284" s="11" t="s">
        <v>284</v>
      </c>
      <c r="C284" s="12">
        <v>840192.99893167254</v>
      </c>
      <c r="D284" s="12">
        <v>4945.5780000000004</v>
      </c>
      <c r="E284" s="12">
        <v>22546</v>
      </c>
    </row>
    <row r="285" spans="1:5" x14ac:dyDescent="0.3">
      <c r="A285" s="10">
        <v>4648</v>
      </c>
      <c r="B285" s="11" t="s">
        <v>285</v>
      </c>
      <c r="C285" s="12">
        <v>114001.38979260546</v>
      </c>
      <c r="D285" s="12">
        <v>14989.513000000001</v>
      </c>
      <c r="E285" s="12">
        <v>3347</v>
      </c>
    </row>
    <row r="286" spans="1:5" x14ac:dyDescent="0.3">
      <c r="A286" s="10">
        <v>4649</v>
      </c>
      <c r="B286" s="11" t="s">
        <v>286</v>
      </c>
      <c r="C286" s="12">
        <v>326169.36444577249</v>
      </c>
      <c r="D286" s="12">
        <v>48.421999999999997</v>
      </c>
      <c r="E286" s="12">
        <v>9619</v>
      </c>
    </row>
    <row r="287" spans="1:5" x14ac:dyDescent="0.3">
      <c r="A287" s="10">
        <v>4650</v>
      </c>
      <c r="B287" s="11" t="s">
        <v>287</v>
      </c>
      <c r="C287" s="12">
        <v>189270.25124904644</v>
      </c>
      <c r="D287" s="12">
        <v>503.30500000000001</v>
      </c>
      <c r="E287" s="12">
        <v>5918</v>
      </c>
    </row>
    <row r="288" spans="1:5" x14ac:dyDescent="0.3">
      <c r="A288" s="10">
        <v>4651</v>
      </c>
      <c r="B288" s="11" t="s">
        <v>288</v>
      </c>
      <c r="C288" s="12">
        <v>245546.46658998035</v>
      </c>
      <c r="D288" s="12">
        <v>494.17500000000001</v>
      </c>
      <c r="E288" s="12">
        <v>7296</v>
      </c>
    </row>
    <row r="289" spans="1:5" x14ac:dyDescent="0.3">
      <c r="A289" s="10">
        <v>5001</v>
      </c>
      <c r="B289" s="11" t="s">
        <v>289</v>
      </c>
      <c r="C289" s="12">
        <v>8738232.3177839685</v>
      </c>
      <c r="D289" s="12">
        <v>9636.5390000000007</v>
      </c>
      <c r="E289" s="12">
        <v>216912</v>
      </c>
    </row>
    <row r="290" spans="1:5" x14ac:dyDescent="0.3">
      <c r="A290" s="10">
        <v>5006</v>
      </c>
      <c r="B290" s="11" t="s">
        <v>290</v>
      </c>
      <c r="C290" s="12">
        <v>736374.03618631605</v>
      </c>
      <c r="D290" s="12">
        <v>3839.99</v>
      </c>
      <c r="E290" s="12">
        <v>24001</v>
      </c>
    </row>
    <row r="291" spans="1:5" x14ac:dyDescent="0.3">
      <c r="A291" s="10">
        <v>5007</v>
      </c>
      <c r="B291" s="11" t="s">
        <v>291</v>
      </c>
      <c r="C291" s="12">
        <v>498767.17189888732</v>
      </c>
      <c r="D291" s="12">
        <v>466.62</v>
      </c>
      <c r="E291" s="12">
        <v>15128</v>
      </c>
    </row>
    <row r="292" spans="1:5" x14ac:dyDescent="0.3">
      <c r="A292" s="10">
        <v>5014</v>
      </c>
      <c r="B292" s="11" t="s">
        <v>292</v>
      </c>
      <c r="C292" s="12">
        <v>373118.62873516936</v>
      </c>
      <c r="D292" s="12">
        <v>0</v>
      </c>
      <c r="E292" s="12">
        <v>5596</v>
      </c>
    </row>
    <row r="293" spans="1:5" x14ac:dyDescent="0.3">
      <c r="A293" s="10">
        <v>5020</v>
      </c>
      <c r="B293" s="11" t="s">
        <v>293</v>
      </c>
      <c r="C293" s="12">
        <v>28515.34668771581</v>
      </c>
      <c r="D293" s="12">
        <v>0</v>
      </c>
      <c r="E293" s="12">
        <v>903</v>
      </c>
    </row>
    <row r="294" spans="1:5" x14ac:dyDescent="0.3">
      <c r="A294" s="10">
        <v>5021</v>
      </c>
      <c r="B294" s="11" t="s">
        <v>294</v>
      </c>
      <c r="C294" s="12">
        <v>261705.22563334767</v>
      </c>
      <c r="D294" s="12">
        <v>3550.1950000000002</v>
      </c>
      <c r="E294" s="12">
        <v>7464</v>
      </c>
    </row>
    <row r="295" spans="1:5" x14ac:dyDescent="0.3">
      <c r="A295" s="10">
        <v>5022</v>
      </c>
      <c r="B295" s="11" t="s">
        <v>295</v>
      </c>
      <c r="C295" s="12">
        <v>73249.041352920613</v>
      </c>
      <c r="D295" s="12">
        <v>6539.7089999999998</v>
      </c>
      <c r="E295" s="12">
        <v>2474</v>
      </c>
    </row>
    <row r="296" spans="1:5" x14ac:dyDescent="0.3">
      <c r="A296" s="10">
        <v>5025</v>
      </c>
      <c r="B296" s="11" t="s">
        <v>296</v>
      </c>
      <c r="C296" s="12">
        <v>194572.96212010877</v>
      </c>
      <c r="D296" s="12">
        <v>1455.058</v>
      </c>
      <c r="E296" s="12">
        <v>5758</v>
      </c>
    </row>
    <row r="297" spans="1:5" x14ac:dyDescent="0.3">
      <c r="A297" s="10">
        <v>5026</v>
      </c>
      <c r="B297" s="11" t="s">
        <v>297</v>
      </c>
      <c r="C297" s="12">
        <v>62513.60452921941</v>
      </c>
      <c r="D297" s="12">
        <v>0</v>
      </c>
      <c r="E297" s="12">
        <v>2044</v>
      </c>
    </row>
    <row r="298" spans="1:5" x14ac:dyDescent="0.3">
      <c r="A298" s="10">
        <v>5027</v>
      </c>
      <c r="B298" s="11" t="s">
        <v>298</v>
      </c>
      <c r="C298" s="12">
        <v>184723.83598063557</v>
      </c>
      <c r="D298" s="12">
        <v>1283.018</v>
      </c>
      <c r="E298" s="12">
        <v>6152</v>
      </c>
    </row>
    <row r="299" spans="1:5" x14ac:dyDescent="0.3">
      <c r="A299" s="10">
        <v>5028</v>
      </c>
      <c r="B299" s="11" t="s">
        <v>299</v>
      </c>
      <c r="C299" s="12">
        <v>588965.19844681944</v>
      </c>
      <c r="D299" s="12">
        <v>1891.021</v>
      </c>
      <c r="E299" s="12">
        <v>17727</v>
      </c>
    </row>
    <row r="300" spans="1:5" x14ac:dyDescent="0.3">
      <c r="A300" s="10">
        <v>5029</v>
      </c>
      <c r="B300" s="11" t="s">
        <v>300</v>
      </c>
      <c r="C300" s="12">
        <v>282230.44635127101</v>
      </c>
      <c r="D300" s="12">
        <v>0</v>
      </c>
      <c r="E300" s="12">
        <v>8535</v>
      </c>
    </row>
    <row r="301" spans="1:5" x14ac:dyDescent="0.3">
      <c r="A301" s="10">
        <v>5031</v>
      </c>
      <c r="B301" s="11" t="s">
        <v>301</v>
      </c>
      <c r="C301" s="12">
        <v>564070.74044438289</v>
      </c>
      <c r="D301" s="12">
        <v>5.8410000000000002</v>
      </c>
      <c r="E301" s="12">
        <v>15018</v>
      </c>
    </row>
    <row r="302" spans="1:5" x14ac:dyDescent="0.3">
      <c r="A302" s="10">
        <v>5032</v>
      </c>
      <c r="B302" s="11" t="s">
        <v>302</v>
      </c>
      <c r="C302" s="12">
        <v>138815.82038733162</v>
      </c>
      <c r="D302" s="12">
        <v>4198.8760000000002</v>
      </c>
      <c r="E302" s="12">
        <v>4240</v>
      </c>
    </row>
    <row r="303" spans="1:5" x14ac:dyDescent="0.3">
      <c r="A303" s="10">
        <v>5033</v>
      </c>
      <c r="B303" s="11" t="s">
        <v>303</v>
      </c>
      <c r="C303" s="12">
        <v>28680.79186172608</v>
      </c>
      <c r="D303" s="12">
        <v>14060.409</v>
      </c>
      <c r="E303" s="12">
        <v>790</v>
      </c>
    </row>
    <row r="304" spans="1:5" x14ac:dyDescent="0.3">
      <c r="A304" s="10">
        <v>5034</v>
      </c>
      <c r="B304" s="11" t="s">
        <v>304</v>
      </c>
      <c r="C304" s="12">
        <v>67780.13838049995</v>
      </c>
      <c r="D304" s="12">
        <v>6985.5940000000001</v>
      </c>
      <c r="E304" s="12">
        <v>2471</v>
      </c>
    </row>
    <row r="305" spans="1:5" x14ac:dyDescent="0.3">
      <c r="A305" s="10">
        <v>5035</v>
      </c>
      <c r="B305" s="11" t="s">
        <v>305</v>
      </c>
      <c r="C305" s="12">
        <v>824337.98905004351</v>
      </c>
      <c r="D305" s="12">
        <v>0</v>
      </c>
      <c r="E305" s="12">
        <v>24811</v>
      </c>
    </row>
    <row r="306" spans="1:5" x14ac:dyDescent="0.3">
      <c r="A306" s="10">
        <v>5036</v>
      </c>
      <c r="B306" s="11" t="s">
        <v>306</v>
      </c>
      <c r="C306" s="12">
        <v>81419.316583855427</v>
      </c>
      <c r="D306" s="12">
        <v>0</v>
      </c>
      <c r="E306" s="12">
        <v>2656</v>
      </c>
    </row>
    <row r="307" spans="1:5" x14ac:dyDescent="0.3">
      <c r="A307" s="10">
        <v>5037</v>
      </c>
      <c r="B307" s="11" t="s">
        <v>307</v>
      </c>
      <c r="C307" s="12">
        <v>683968.93890474562</v>
      </c>
      <c r="D307" s="12">
        <v>0</v>
      </c>
      <c r="E307" s="12">
        <v>20721</v>
      </c>
    </row>
    <row r="308" spans="1:5" x14ac:dyDescent="0.3">
      <c r="A308" s="10">
        <v>5038</v>
      </c>
      <c r="B308" s="11" t="s">
        <v>308</v>
      </c>
      <c r="C308" s="12">
        <v>462649.54265188909</v>
      </c>
      <c r="D308" s="12">
        <v>0</v>
      </c>
      <c r="E308" s="12">
        <v>15244</v>
      </c>
    </row>
    <row r="309" spans="1:5" x14ac:dyDescent="0.3">
      <c r="A309" s="10">
        <v>5041</v>
      </c>
      <c r="B309" s="11" t="s">
        <v>309</v>
      </c>
      <c r="C309" s="12">
        <v>65909.205359798972</v>
      </c>
      <c r="D309" s="12">
        <v>974.39099999999996</v>
      </c>
      <c r="E309" s="12">
        <v>2168</v>
      </c>
    </row>
    <row r="310" spans="1:5" x14ac:dyDescent="0.3">
      <c r="A310" s="10">
        <v>5042</v>
      </c>
      <c r="B310" s="11" t="s">
        <v>310</v>
      </c>
      <c r="C310" s="12">
        <v>40032.821879932533</v>
      </c>
      <c r="D310" s="12">
        <v>1877.26</v>
      </c>
      <c r="E310" s="12">
        <v>1302</v>
      </c>
    </row>
    <row r="311" spans="1:5" x14ac:dyDescent="0.3">
      <c r="A311" s="10">
        <v>5043</v>
      </c>
      <c r="B311" s="11" t="s">
        <v>311</v>
      </c>
      <c r="C311" s="12">
        <v>11939.966060682367</v>
      </c>
      <c r="D311" s="12">
        <v>3268.078</v>
      </c>
      <c r="E311" s="12">
        <v>424</v>
      </c>
    </row>
    <row r="312" spans="1:5" x14ac:dyDescent="0.3">
      <c r="A312" s="10">
        <v>5044</v>
      </c>
      <c r="B312" s="11" t="s">
        <v>312</v>
      </c>
      <c r="C312" s="12">
        <v>25979.990752644</v>
      </c>
      <c r="D312" s="12">
        <v>9553.3130000000001</v>
      </c>
      <c r="E312" s="12">
        <v>829</v>
      </c>
    </row>
    <row r="313" spans="1:5" x14ac:dyDescent="0.3">
      <c r="A313" s="10">
        <v>5045</v>
      </c>
      <c r="B313" s="11" t="s">
        <v>313</v>
      </c>
      <c r="C313" s="12">
        <v>71740.852062327031</v>
      </c>
      <c r="D313" s="12">
        <v>4938.2960000000003</v>
      </c>
      <c r="E313" s="12">
        <v>2353</v>
      </c>
    </row>
    <row r="314" spans="1:5" x14ac:dyDescent="0.3">
      <c r="A314" s="10">
        <v>5046</v>
      </c>
      <c r="B314" s="11" t="s">
        <v>314</v>
      </c>
      <c r="C314" s="12">
        <v>34686.10775291708</v>
      </c>
      <c r="D314" s="12">
        <v>0</v>
      </c>
      <c r="E314" s="12">
        <v>1231</v>
      </c>
    </row>
    <row r="315" spans="1:5" x14ac:dyDescent="0.3">
      <c r="A315" s="10">
        <v>5047</v>
      </c>
      <c r="B315" s="11" t="s">
        <v>315</v>
      </c>
      <c r="C315" s="12">
        <v>131417.50353385336</v>
      </c>
      <c r="D315" s="12">
        <v>102.377</v>
      </c>
      <c r="E315" s="12">
        <v>3985</v>
      </c>
    </row>
    <row r="316" spans="1:5" x14ac:dyDescent="0.3">
      <c r="A316" s="10">
        <v>5049</v>
      </c>
      <c r="B316" s="11" t="s">
        <v>316</v>
      </c>
      <c r="C316" s="12">
        <v>39979.405357364631</v>
      </c>
      <c r="D316" s="12">
        <v>0</v>
      </c>
      <c r="E316" s="12">
        <v>1120</v>
      </c>
    </row>
    <row r="317" spans="1:5" x14ac:dyDescent="0.3">
      <c r="A317" s="10">
        <v>5052</v>
      </c>
      <c r="B317" s="11" t="s">
        <v>317</v>
      </c>
      <c r="C317" s="12">
        <v>19767.310948707785</v>
      </c>
      <c r="D317" s="12">
        <v>0</v>
      </c>
      <c r="E317" s="12">
        <v>624</v>
      </c>
    </row>
    <row r="318" spans="1:5" x14ac:dyDescent="0.3">
      <c r="A318" s="10">
        <v>5053</v>
      </c>
      <c r="B318" s="11" t="s">
        <v>318</v>
      </c>
      <c r="C318" s="12">
        <v>227317.05256259959</v>
      </c>
      <c r="D318" s="12">
        <v>817.16800000000001</v>
      </c>
      <c r="E318" s="12">
        <v>7015</v>
      </c>
    </row>
    <row r="319" spans="1:5" x14ac:dyDescent="0.3">
      <c r="A319" s="10">
        <v>5054</v>
      </c>
      <c r="B319" s="11" t="s">
        <v>319</v>
      </c>
      <c r="C319" s="12">
        <v>300344.17859861034</v>
      </c>
      <c r="D319" s="12">
        <v>647.24</v>
      </c>
      <c r="E319" s="12">
        <v>10030</v>
      </c>
    </row>
    <row r="320" spans="1:5" x14ac:dyDescent="0.3">
      <c r="A320" s="10">
        <v>5055</v>
      </c>
      <c r="B320" s="11" t="s">
        <v>320</v>
      </c>
      <c r="C320" s="12">
        <v>212164.3447769373</v>
      </c>
      <c r="D320" s="12">
        <v>1937.3530000000001</v>
      </c>
      <c r="E320" s="12">
        <v>6203</v>
      </c>
    </row>
    <row r="321" spans="1:5" x14ac:dyDescent="0.3">
      <c r="A321" s="10">
        <v>5056</v>
      </c>
      <c r="B321" s="11" t="s">
        <v>321</v>
      </c>
      <c r="C321" s="12">
        <v>188190.08142549655</v>
      </c>
      <c r="D321" s="12">
        <v>0</v>
      </c>
      <c r="E321" s="12">
        <v>5405</v>
      </c>
    </row>
    <row r="322" spans="1:5" x14ac:dyDescent="0.3">
      <c r="A322" s="10">
        <v>5057</v>
      </c>
      <c r="B322" s="11" t="s">
        <v>322</v>
      </c>
      <c r="C322" s="12">
        <v>357538.26555833238</v>
      </c>
      <c r="D322" s="12">
        <v>0</v>
      </c>
      <c r="E322" s="12">
        <v>10555</v>
      </c>
    </row>
    <row r="323" spans="1:5" x14ac:dyDescent="0.3">
      <c r="A323" s="10">
        <v>5058</v>
      </c>
      <c r="B323" s="11" t="s">
        <v>323</v>
      </c>
      <c r="C323" s="12">
        <v>148216.1106198421</v>
      </c>
      <c r="D323" s="12">
        <v>627.22</v>
      </c>
      <c r="E323" s="12">
        <v>4366</v>
      </c>
    </row>
    <row r="324" spans="1:5" x14ac:dyDescent="0.3">
      <c r="A324" s="10">
        <v>5059</v>
      </c>
      <c r="B324" s="11" t="s">
        <v>324</v>
      </c>
      <c r="C324" s="12">
        <v>614907.49478382594</v>
      </c>
      <c r="D324" s="12">
        <v>2532.3980000000001</v>
      </c>
      <c r="E324" s="12">
        <v>18806</v>
      </c>
    </row>
    <row r="325" spans="1:5" x14ac:dyDescent="0.3">
      <c r="A325" s="10">
        <v>5060</v>
      </c>
      <c r="B325" s="11" t="s">
        <v>325</v>
      </c>
      <c r="C325" s="12">
        <v>372926.59405916161</v>
      </c>
      <c r="D325" s="12">
        <v>0</v>
      </c>
      <c r="E325" s="12">
        <v>9988</v>
      </c>
    </row>
    <row r="326" spans="1:5" x14ac:dyDescent="0.3">
      <c r="A326" s="10">
        <v>5061</v>
      </c>
      <c r="B326" s="11" t="s">
        <v>326</v>
      </c>
      <c r="C326" s="12">
        <v>58216.664627143888</v>
      </c>
      <c r="D326" s="12">
        <v>3696.3519999999999</v>
      </c>
      <c r="E326" s="12">
        <v>1940</v>
      </c>
    </row>
    <row r="327" spans="1:5" x14ac:dyDescent="0.3">
      <c r="A327" s="10">
        <v>5501</v>
      </c>
      <c r="B327" s="11" t="s">
        <v>327</v>
      </c>
      <c r="C327" s="12">
        <v>3167796.9144558036</v>
      </c>
      <c r="D327" s="12">
        <v>0</v>
      </c>
      <c r="E327" s="12">
        <v>79379</v>
      </c>
    </row>
    <row r="328" spans="1:5" x14ac:dyDescent="0.3">
      <c r="A328" s="10">
        <v>5503</v>
      </c>
      <c r="B328" s="11" t="s">
        <v>328</v>
      </c>
      <c r="C328" s="12">
        <v>906331.95268467651</v>
      </c>
      <c r="D328" s="12">
        <v>3.5750000000000002</v>
      </c>
      <c r="E328" s="12">
        <v>25093</v>
      </c>
    </row>
    <row r="329" spans="1:5" x14ac:dyDescent="0.3">
      <c r="A329" s="10">
        <v>5510</v>
      </c>
      <c r="B329" s="11" t="s">
        <v>333</v>
      </c>
      <c r="C329" s="12">
        <v>92738.254152572743</v>
      </c>
      <c r="D329" s="12">
        <v>0</v>
      </c>
      <c r="E329" s="12">
        <v>2930</v>
      </c>
    </row>
    <row r="330" spans="1:5" x14ac:dyDescent="0.3">
      <c r="A330" s="10">
        <v>5512</v>
      </c>
      <c r="B330" s="11" t="s">
        <v>334</v>
      </c>
      <c r="C330" s="12">
        <v>140231.29430321552</v>
      </c>
      <c r="D330" s="12">
        <v>98.34</v>
      </c>
      <c r="E330" s="12">
        <v>4379</v>
      </c>
    </row>
    <row r="331" spans="1:5" x14ac:dyDescent="0.3">
      <c r="A331" s="10">
        <v>5514</v>
      </c>
      <c r="B331" s="11" t="s">
        <v>335</v>
      </c>
      <c r="C331" s="12">
        <v>47027.470722229642</v>
      </c>
      <c r="D331" s="12">
        <v>0</v>
      </c>
      <c r="E331" s="12">
        <v>1339</v>
      </c>
    </row>
    <row r="332" spans="1:5" x14ac:dyDescent="0.3">
      <c r="A332" s="10">
        <v>5516</v>
      </c>
      <c r="B332" s="11" t="s">
        <v>336</v>
      </c>
      <c r="C332" s="12">
        <v>37659.432812421095</v>
      </c>
      <c r="D332" s="12">
        <v>0</v>
      </c>
      <c r="E332" s="12">
        <v>1067</v>
      </c>
    </row>
    <row r="333" spans="1:5" x14ac:dyDescent="0.3">
      <c r="A333" s="10">
        <v>5518</v>
      </c>
      <c r="B333" s="11" t="s">
        <v>337</v>
      </c>
      <c r="C333" s="12">
        <v>27401.844007939409</v>
      </c>
      <c r="D333" s="12">
        <v>0</v>
      </c>
      <c r="E333" s="12">
        <v>980</v>
      </c>
    </row>
    <row r="334" spans="1:5" x14ac:dyDescent="0.3">
      <c r="A334" s="10">
        <v>5520</v>
      </c>
      <c r="B334" s="11" t="s">
        <v>338</v>
      </c>
      <c r="C334" s="12">
        <v>155559.1475872063</v>
      </c>
      <c r="D334" s="12">
        <v>11981.111999999999</v>
      </c>
      <c r="E334" s="12">
        <v>4080</v>
      </c>
    </row>
    <row r="335" spans="1:5" x14ac:dyDescent="0.3">
      <c r="A335" s="10">
        <v>5522</v>
      </c>
      <c r="B335" s="11" t="s">
        <v>339</v>
      </c>
      <c r="C335" s="12">
        <v>65819.023669405302</v>
      </c>
      <c r="D335" s="12">
        <v>0</v>
      </c>
      <c r="E335" s="12">
        <v>2066</v>
      </c>
    </row>
    <row r="336" spans="1:5" x14ac:dyDescent="0.3">
      <c r="A336" s="10">
        <v>5524</v>
      </c>
      <c r="B336" s="11" t="s">
        <v>340</v>
      </c>
      <c r="C336" s="12">
        <v>250067.67342991967</v>
      </c>
      <c r="D336" s="12">
        <v>4311.5709999999999</v>
      </c>
      <c r="E336" s="12">
        <v>6811</v>
      </c>
    </row>
    <row r="337" spans="1:5" x14ac:dyDescent="0.3">
      <c r="A337" s="10">
        <v>5526</v>
      </c>
      <c r="B337" s="11" t="s">
        <v>341</v>
      </c>
      <c r="C337" s="12">
        <v>121294.82274054945</v>
      </c>
      <c r="D337" s="12">
        <v>0</v>
      </c>
      <c r="E337" s="12">
        <v>3523</v>
      </c>
    </row>
    <row r="338" spans="1:5" x14ac:dyDescent="0.3">
      <c r="A338" s="10">
        <v>5528</v>
      </c>
      <c r="B338" s="11" t="s">
        <v>342</v>
      </c>
      <c r="C338" s="12">
        <v>32846.294326104056</v>
      </c>
      <c r="D338" s="12">
        <v>0</v>
      </c>
      <c r="E338" s="12">
        <v>1079</v>
      </c>
    </row>
    <row r="339" spans="1:5" x14ac:dyDescent="0.3">
      <c r="A339" s="10">
        <v>5530</v>
      </c>
      <c r="B339" s="11" t="s">
        <v>343</v>
      </c>
      <c r="C339" s="12">
        <v>509746.62984077859</v>
      </c>
      <c r="D339" s="12">
        <v>320.87</v>
      </c>
      <c r="E339" s="12">
        <v>14942</v>
      </c>
    </row>
    <row r="340" spans="1:5" x14ac:dyDescent="0.3">
      <c r="A340" s="10">
        <v>5532</v>
      </c>
      <c r="B340" s="11" t="s">
        <v>344</v>
      </c>
      <c r="C340" s="12">
        <v>176659.82084465676</v>
      </c>
      <c r="D340" s="12">
        <v>0</v>
      </c>
      <c r="E340" s="12">
        <v>5627</v>
      </c>
    </row>
    <row r="341" spans="1:5" x14ac:dyDescent="0.3">
      <c r="A341" s="10">
        <v>5534</v>
      </c>
      <c r="B341" s="11" t="s">
        <v>345</v>
      </c>
      <c r="C341" s="12">
        <v>81730.898781337615</v>
      </c>
      <c r="D341" s="12">
        <v>0</v>
      </c>
      <c r="E341" s="12">
        <v>2298</v>
      </c>
    </row>
    <row r="342" spans="1:5" x14ac:dyDescent="0.3">
      <c r="A342" s="10">
        <v>5536</v>
      </c>
      <c r="B342" s="11" t="s">
        <v>346</v>
      </c>
      <c r="C342" s="12">
        <v>86788.322044684261</v>
      </c>
      <c r="D342" s="12">
        <v>0</v>
      </c>
      <c r="E342" s="12">
        <v>2754</v>
      </c>
    </row>
    <row r="343" spans="1:5" x14ac:dyDescent="0.3">
      <c r="A343" s="10">
        <v>5538</v>
      </c>
      <c r="B343" s="11" t="s">
        <v>347</v>
      </c>
      <c r="C343" s="12">
        <v>56943.075839090874</v>
      </c>
      <c r="D343" s="12">
        <v>4378.1760000000004</v>
      </c>
      <c r="E343" s="12">
        <v>1815</v>
      </c>
    </row>
    <row r="344" spans="1:5" x14ac:dyDescent="0.3">
      <c r="A344" s="10">
        <v>5540</v>
      </c>
      <c r="B344" s="11" t="s">
        <v>348</v>
      </c>
      <c r="C344" s="12">
        <v>56309.627991800342</v>
      </c>
      <c r="D344" s="12">
        <v>3431.5709999999999</v>
      </c>
      <c r="E344" s="12">
        <v>1947</v>
      </c>
    </row>
    <row r="345" spans="1:5" x14ac:dyDescent="0.3">
      <c r="A345" s="10">
        <v>5542</v>
      </c>
      <c r="B345" s="11" t="s">
        <v>349</v>
      </c>
      <c r="C345" s="12">
        <v>91016.09074288563</v>
      </c>
      <c r="D345" s="12">
        <v>0</v>
      </c>
      <c r="E345" s="12">
        <v>2819</v>
      </c>
    </row>
    <row r="346" spans="1:5" x14ac:dyDescent="0.3">
      <c r="A346" s="10">
        <v>5544</v>
      </c>
      <c r="B346" s="11" t="s">
        <v>350</v>
      </c>
      <c r="C346" s="12">
        <v>158451.90841425056</v>
      </c>
      <c r="D346" s="12">
        <v>154.02199999999999</v>
      </c>
      <c r="E346" s="12">
        <v>4837</v>
      </c>
    </row>
    <row r="347" spans="1:5" x14ac:dyDescent="0.3">
      <c r="A347" s="10">
        <v>5546</v>
      </c>
      <c r="B347" s="11" t="s">
        <v>351</v>
      </c>
      <c r="C347" s="12">
        <v>36653.076216279027</v>
      </c>
      <c r="D347" s="12">
        <v>2876.1370000000002</v>
      </c>
      <c r="E347" s="12">
        <v>1194</v>
      </c>
    </row>
    <row r="348" spans="1:5" x14ac:dyDescent="0.3">
      <c r="A348" s="10">
        <v>5601</v>
      </c>
      <c r="B348" s="11" t="s">
        <v>329</v>
      </c>
      <c r="C348" s="12">
        <v>771709.2897799717</v>
      </c>
      <c r="D348" s="12">
        <v>6840.2950000000001</v>
      </c>
      <c r="E348" s="12">
        <v>21940</v>
      </c>
    </row>
    <row r="349" spans="1:5" x14ac:dyDescent="0.3">
      <c r="A349" s="10">
        <v>5603</v>
      </c>
      <c r="B349" s="11" t="s">
        <v>332</v>
      </c>
      <c r="C349" s="12">
        <v>476580.88536772865</v>
      </c>
      <c r="D349" s="12">
        <v>564.70699999999999</v>
      </c>
      <c r="E349" s="12">
        <v>11392</v>
      </c>
    </row>
    <row r="350" spans="1:5" x14ac:dyDescent="0.3">
      <c r="A350" s="10">
        <v>5605</v>
      </c>
      <c r="B350" s="11" t="s">
        <v>365</v>
      </c>
      <c r="C350" s="12">
        <v>362597.57549678534</v>
      </c>
      <c r="D350" s="12">
        <v>4577.0889999999999</v>
      </c>
      <c r="E350" s="12">
        <v>10206</v>
      </c>
    </row>
    <row r="351" spans="1:5" x14ac:dyDescent="0.3">
      <c r="A351" s="10">
        <v>5607</v>
      </c>
      <c r="B351" s="11" t="s">
        <v>331</v>
      </c>
      <c r="C351" s="12">
        <v>212632.67794578354</v>
      </c>
      <c r="D351" s="12">
        <v>0</v>
      </c>
      <c r="E351" s="12">
        <v>5918</v>
      </c>
    </row>
    <row r="352" spans="1:5" x14ac:dyDescent="0.3">
      <c r="A352" s="10">
        <v>5610</v>
      </c>
      <c r="B352" s="11" t="s">
        <v>358</v>
      </c>
      <c r="C352" s="12">
        <v>81141.823239826714</v>
      </c>
      <c r="D352" s="12">
        <v>0</v>
      </c>
      <c r="E352" s="12">
        <v>2558</v>
      </c>
    </row>
    <row r="353" spans="1:5" x14ac:dyDescent="0.3">
      <c r="A353" s="10">
        <v>5612</v>
      </c>
      <c r="B353" s="11" t="s">
        <v>352</v>
      </c>
      <c r="C353" s="12">
        <v>75222.726576252899</v>
      </c>
      <c r="D353" s="12">
        <v>1631.7070000000001</v>
      </c>
      <c r="E353" s="12">
        <v>2830</v>
      </c>
    </row>
    <row r="354" spans="1:5" x14ac:dyDescent="0.3">
      <c r="A354" s="10">
        <v>5614</v>
      </c>
      <c r="B354" s="11" t="s">
        <v>353</v>
      </c>
      <c r="C354" s="12">
        <v>29098.527923862417</v>
      </c>
      <c r="D354" s="12">
        <v>0</v>
      </c>
      <c r="E354" s="12">
        <v>891</v>
      </c>
    </row>
    <row r="355" spans="1:5" x14ac:dyDescent="0.3">
      <c r="A355" s="10">
        <v>5616</v>
      </c>
      <c r="B355" s="11" t="s">
        <v>354</v>
      </c>
      <c r="C355" s="12">
        <v>32525.10352577622</v>
      </c>
      <c r="D355" s="12">
        <v>0</v>
      </c>
      <c r="E355" s="12">
        <v>1002</v>
      </c>
    </row>
    <row r="356" spans="1:5" x14ac:dyDescent="0.3">
      <c r="A356" s="10">
        <v>5618</v>
      </c>
      <c r="B356" s="11" t="s">
        <v>355</v>
      </c>
      <c r="C356" s="12">
        <v>42971.321846835912</v>
      </c>
      <c r="D356" s="12">
        <v>0</v>
      </c>
      <c r="E356" s="12">
        <v>1140</v>
      </c>
    </row>
    <row r="357" spans="1:5" x14ac:dyDescent="0.3">
      <c r="A357" s="10">
        <v>5620</v>
      </c>
      <c r="B357" s="11" t="s">
        <v>356</v>
      </c>
      <c r="C357" s="12">
        <v>115960.03605236024</v>
      </c>
      <c r="D357" s="12">
        <v>0</v>
      </c>
      <c r="E357" s="12">
        <v>2979</v>
      </c>
    </row>
    <row r="358" spans="1:5" x14ac:dyDescent="0.3">
      <c r="A358" s="10">
        <v>5622</v>
      </c>
      <c r="B358" s="11" t="s">
        <v>357</v>
      </c>
      <c r="C358" s="12">
        <v>133013.11852713148</v>
      </c>
      <c r="D358" s="12">
        <v>0</v>
      </c>
      <c r="E358" s="12">
        <v>3884</v>
      </c>
    </row>
    <row r="359" spans="1:5" x14ac:dyDescent="0.3">
      <c r="A359" s="10">
        <v>5624</v>
      </c>
      <c r="B359" s="11" t="s">
        <v>359</v>
      </c>
      <c r="C359" s="12">
        <v>43469.219636135698</v>
      </c>
      <c r="D359" s="12">
        <v>2281.4110000000001</v>
      </c>
      <c r="E359" s="12">
        <v>1218</v>
      </c>
    </row>
    <row r="360" spans="1:5" x14ac:dyDescent="0.3">
      <c r="A360" s="10">
        <v>5626</v>
      </c>
      <c r="B360" s="11" t="s">
        <v>360</v>
      </c>
      <c r="C360" s="12">
        <v>38265.909833902224</v>
      </c>
      <c r="D360" s="12">
        <v>0</v>
      </c>
      <c r="E360" s="12">
        <v>1097</v>
      </c>
    </row>
    <row r="361" spans="1:5" x14ac:dyDescent="0.3">
      <c r="A361" s="10">
        <v>5628</v>
      </c>
      <c r="B361" s="11" t="s">
        <v>362</v>
      </c>
      <c r="C361" s="12">
        <v>98768.166842858147</v>
      </c>
      <c r="D361" s="12">
        <v>0</v>
      </c>
      <c r="E361" s="12">
        <v>2820</v>
      </c>
    </row>
    <row r="362" spans="1:5" x14ac:dyDescent="0.3">
      <c r="A362" s="10">
        <v>5630</v>
      </c>
      <c r="B362" s="11" t="s">
        <v>361</v>
      </c>
      <c r="C362" s="12">
        <v>34635.492493629055</v>
      </c>
      <c r="D362" s="12">
        <v>0</v>
      </c>
      <c r="E362" s="12">
        <v>902</v>
      </c>
    </row>
    <row r="363" spans="1:5" x14ac:dyDescent="0.3">
      <c r="A363" s="10">
        <v>5632</v>
      </c>
      <c r="B363" s="11" t="s">
        <v>364</v>
      </c>
      <c r="C363" s="12">
        <v>74544.606238581167</v>
      </c>
      <c r="D363" s="12">
        <v>0</v>
      </c>
      <c r="E363" s="12">
        <v>2120</v>
      </c>
    </row>
    <row r="364" spans="1:5" x14ac:dyDescent="0.3">
      <c r="A364" s="10">
        <v>5634</v>
      </c>
      <c r="B364" s="11" t="s">
        <v>330</v>
      </c>
      <c r="C364" s="12">
        <v>67170.785308275867</v>
      </c>
      <c r="D364" s="12">
        <v>0</v>
      </c>
      <c r="E364" s="12">
        <v>2019</v>
      </c>
    </row>
    <row r="365" spans="1:5" x14ac:dyDescent="0.3">
      <c r="A365" s="10">
        <v>5636</v>
      </c>
      <c r="B365" s="11" t="s">
        <v>363</v>
      </c>
      <c r="C365" s="12">
        <v>28876.293523851211</v>
      </c>
      <c r="D365" s="12">
        <v>0</v>
      </c>
      <c r="E365" s="12">
        <v>876</v>
      </c>
    </row>
    <row r="366" spans="1:5" x14ac:dyDescent="0.3">
      <c r="A366" s="10"/>
      <c r="B366" s="11"/>
      <c r="C366" s="11"/>
      <c r="D366" s="11"/>
      <c r="E366" s="12"/>
    </row>
    <row r="367" spans="1:5" ht="15" thickBot="1" x14ac:dyDescent="0.35">
      <c r="A367" s="17" t="s">
        <v>366</v>
      </c>
      <c r="B367" s="17"/>
      <c r="C367" s="18">
        <f>SUM(C10:C366)</f>
        <v>221977041.23399919</v>
      </c>
      <c r="D367" s="18">
        <f>SUM(D10:D366)</f>
        <v>1414838.7660000003</v>
      </c>
      <c r="E367" s="18">
        <f>SUM(E10:E365)</f>
        <v>5599869</v>
      </c>
    </row>
    <row r="368" spans="1:5" ht="15" thickTop="1" x14ac:dyDescent="0.3">
      <c r="A368" s="3"/>
      <c r="B368" s="3"/>
      <c r="C368" s="3"/>
      <c r="D368" s="3"/>
      <c r="E368" s="4"/>
    </row>
    <row r="369" spans="1:5" x14ac:dyDescent="0.3">
      <c r="A369" s="3"/>
      <c r="B369" s="3"/>
      <c r="C369" s="3"/>
      <c r="D369" s="3"/>
      <c r="E369" s="3"/>
    </row>
    <row r="370" spans="1:5" x14ac:dyDescent="0.3">
      <c r="A370" s="3"/>
      <c r="B370" s="19" t="s">
        <v>367</v>
      </c>
      <c r="C370" s="19"/>
      <c r="D370" s="19"/>
      <c r="E370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732A-E632-43AE-9CB8-46696B887D66}">
  <dimension ref="A1:H370"/>
  <sheetViews>
    <sheetView workbookViewId="0">
      <pane ySplit="8" topLeftCell="A9" activePane="bottomLeft" state="frozen"/>
      <selection activeCell="I367" sqref="I367"/>
      <selection pane="bottomLeft" activeCell="I367" sqref="I367"/>
    </sheetView>
  </sheetViews>
  <sheetFormatPr baseColWidth="10" defaultColWidth="10.6640625" defaultRowHeight="14.4" x14ac:dyDescent="0.3"/>
  <cols>
    <col min="1" max="1" width="8.44140625" customWidth="1"/>
    <col min="2" max="2" width="12.5546875" customWidth="1"/>
    <col min="3" max="3" width="14" customWidth="1"/>
    <col min="4" max="4" width="12.5546875" customWidth="1"/>
    <col min="5" max="5" width="19.5546875" customWidth="1"/>
    <col min="7" max="7" width="12" bestFit="1" customWidth="1"/>
  </cols>
  <sheetData>
    <row r="1" spans="1:5" ht="17.399999999999999" x14ac:dyDescent="0.3">
      <c r="A1" s="1" t="s">
        <v>373</v>
      </c>
      <c r="E1" s="3"/>
    </row>
    <row r="2" spans="1:5" x14ac:dyDescent="0.3">
      <c r="A2" s="2"/>
      <c r="B2" s="3"/>
      <c r="C2" s="4">
        <f>+C367</f>
        <v>221977041.23399985</v>
      </c>
      <c r="D2" s="4">
        <f>+D367</f>
        <v>1414838.7660000003</v>
      </c>
      <c r="E2" s="4">
        <f>+C2+D2</f>
        <v>223391879.99999985</v>
      </c>
    </row>
    <row r="3" spans="1:5" x14ac:dyDescent="0.3">
      <c r="C3" s="4">
        <f>+C367*1000/$E367</f>
        <v>39639.684648694434</v>
      </c>
      <c r="D3" s="4">
        <f>+D367*1000/$E367</f>
        <v>252.65568998131926</v>
      </c>
      <c r="E3" s="3"/>
    </row>
    <row r="4" spans="1:5" x14ac:dyDescent="0.3">
      <c r="A4" s="3"/>
      <c r="B4" s="3"/>
      <c r="C4" s="3"/>
      <c r="D4" s="4"/>
      <c r="E4" s="3"/>
    </row>
    <row r="5" spans="1:5" x14ac:dyDescent="0.3">
      <c r="A5" s="6" t="s">
        <v>0</v>
      </c>
      <c r="B5" s="6" t="s">
        <v>1</v>
      </c>
      <c r="C5" s="6" t="s">
        <v>3</v>
      </c>
      <c r="D5" s="6" t="s">
        <v>4</v>
      </c>
      <c r="E5" s="20" t="s">
        <v>368</v>
      </c>
    </row>
    <row r="6" spans="1:5" x14ac:dyDescent="0.3">
      <c r="A6" s="7"/>
      <c r="B6" s="7"/>
      <c r="C6" s="8" t="s">
        <v>375</v>
      </c>
      <c r="D6" s="8" t="s">
        <v>7</v>
      </c>
      <c r="E6" s="21">
        <v>45658</v>
      </c>
    </row>
    <row r="7" spans="1:5" x14ac:dyDescent="0.3">
      <c r="A7" s="7"/>
      <c r="B7" s="7"/>
      <c r="C7" s="7" t="s">
        <v>382</v>
      </c>
      <c r="D7" s="7"/>
      <c r="E7" s="22"/>
    </row>
    <row r="8" spans="1:5" x14ac:dyDescent="0.3">
      <c r="A8" s="9"/>
      <c r="B8" s="9"/>
      <c r="C8" s="9"/>
      <c r="D8" s="9"/>
      <c r="E8" s="23"/>
    </row>
    <row r="10" spans="1:5" x14ac:dyDescent="0.3">
      <c r="A10" s="10">
        <v>301</v>
      </c>
      <c r="B10" s="11" t="s">
        <v>12</v>
      </c>
      <c r="C10" s="12">
        <v>36866929.793102354</v>
      </c>
      <c r="D10" s="12">
        <v>0</v>
      </c>
      <c r="E10" s="12">
        <v>724267</v>
      </c>
    </row>
    <row r="11" spans="1:5" x14ac:dyDescent="0.3">
      <c r="A11" s="10">
        <v>1101</v>
      </c>
      <c r="B11" s="11" t="s">
        <v>13</v>
      </c>
      <c r="C11" s="12">
        <v>587376.02842813113</v>
      </c>
      <c r="D11" s="12">
        <v>773.3</v>
      </c>
      <c r="E11" s="12">
        <v>15279</v>
      </c>
    </row>
    <row r="12" spans="1:5" x14ac:dyDescent="0.3">
      <c r="A12" s="10">
        <v>1103</v>
      </c>
      <c r="B12" s="11" t="s">
        <v>14</v>
      </c>
      <c r="C12" s="12">
        <v>7481602.5670773089</v>
      </c>
      <c r="D12" s="12">
        <v>0</v>
      </c>
      <c r="E12" s="12">
        <v>151025</v>
      </c>
    </row>
    <row r="13" spans="1:5" x14ac:dyDescent="0.3">
      <c r="A13" s="10">
        <v>1106</v>
      </c>
      <c r="B13" s="11" t="s">
        <v>15</v>
      </c>
      <c r="C13" s="12">
        <v>1549709.4340975198</v>
      </c>
      <c r="D13" s="12">
        <v>0</v>
      </c>
      <c r="E13" s="12">
        <v>38592</v>
      </c>
    </row>
    <row r="14" spans="1:5" x14ac:dyDescent="0.3">
      <c r="A14" s="10">
        <v>1108</v>
      </c>
      <c r="B14" s="11" t="s">
        <v>16</v>
      </c>
      <c r="C14" s="12">
        <v>3400221.3013906372</v>
      </c>
      <c r="D14" s="12">
        <v>20354.135999999999</v>
      </c>
      <c r="E14" s="12">
        <v>84445</v>
      </c>
    </row>
    <row r="15" spans="1:5" x14ac:dyDescent="0.3">
      <c r="A15" s="10">
        <v>1111</v>
      </c>
      <c r="B15" s="11" t="s">
        <v>17</v>
      </c>
      <c r="C15" s="12">
        <v>115260.27803221365</v>
      </c>
      <c r="D15" s="12">
        <v>389.76299999999998</v>
      </c>
      <c r="E15" s="12">
        <v>3340</v>
      </c>
    </row>
    <row r="16" spans="1:5" x14ac:dyDescent="0.3">
      <c r="A16" s="10">
        <v>1112</v>
      </c>
      <c r="B16" s="11" t="s">
        <v>18</v>
      </c>
      <c r="C16" s="12">
        <v>102303.69938774819</v>
      </c>
      <c r="D16" s="12">
        <v>1282.2260000000001</v>
      </c>
      <c r="E16" s="12">
        <v>3237</v>
      </c>
    </row>
    <row r="17" spans="1:5" x14ac:dyDescent="0.3">
      <c r="A17" s="10">
        <v>1114</v>
      </c>
      <c r="B17" s="11" t="s">
        <v>19</v>
      </c>
      <c r="C17" s="12">
        <v>111151.94791204795</v>
      </c>
      <c r="D17" s="12">
        <v>0.45100000000000001</v>
      </c>
      <c r="E17" s="12">
        <v>2943</v>
      </c>
    </row>
    <row r="18" spans="1:5" x14ac:dyDescent="0.3">
      <c r="A18" s="10">
        <v>1119</v>
      </c>
      <c r="B18" s="11" t="s">
        <v>20</v>
      </c>
      <c r="C18" s="12">
        <v>677966.31348955142</v>
      </c>
      <c r="D18" s="12">
        <v>0</v>
      </c>
      <c r="E18" s="12">
        <v>19960</v>
      </c>
    </row>
    <row r="19" spans="1:5" x14ac:dyDescent="0.3">
      <c r="A19" s="10">
        <v>1120</v>
      </c>
      <c r="B19" s="11" t="s">
        <v>21</v>
      </c>
      <c r="C19" s="12">
        <v>803142.25607216638</v>
      </c>
      <c r="D19" s="12">
        <v>0</v>
      </c>
      <c r="E19" s="12">
        <v>21158</v>
      </c>
    </row>
    <row r="20" spans="1:5" x14ac:dyDescent="0.3">
      <c r="A20" s="10">
        <v>1121</v>
      </c>
      <c r="B20" s="11" t="s">
        <v>22</v>
      </c>
      <c r="C20" s="12">
        <v>774524.49367210397</v>
      </c>
      <c r="D20" s="12">
        <v>0</v>
      </c>
      <c r="E20" s="12">
        <v>20120</v>
      </c>
    </row>
    <row r="21" spans="1:5" x14ac:dyDescent="0.3">
      <c r="A21" s="10">
        <v>1122</v>
      </c>
      <c r="B21" s="11" t="s">
        <v>23</v>
      </c>
      <c r="C21" s="12">
        <v>436251.66971070226</v>
      </c>
      <c r="D21" s="12">
        <v>3377.0990000000002</v>
      </c>
      <c r="E21" s="12">
        <v>12466</v>
      </c>
    </row>
    <row r="22" spans="1:5" x14ac:dyDescent="0.3">
      <c r="A22" s="10">
        <v>1124</v>
      </c>
      <c r="B22" s="11" t="s">
        <v>24</v>
      </c>
      <c r="C22" s="12">
        <v>1423757.4851617578</v>
      </c>
      <c r="D22" s="12">
        <v>0</v>
      </c>
      <c r="E22" s="12">
        <v>29144</v>
      </c>
    </row>
    <row r="23" spans="1:5" x14ac:dyDescent="0.3">
      <c r="A23" s="10">
        <v>1127</v>
      </c>
      <c r="B23" s="11" t="s">
        <v>25</v>
      </c>
      <c r="C23" s="12">
        <v>506482.5062213366</v>
      </c>
      <c r="D23" s="12">
        <v>0</v>
      </c>
      <c r="E23" s="12">
        <v>11888</v>
      </c>
    </row>
    <row r="24" spans="1:5" x14ac:dyDescent="0.3">
      <c r="A24" s="10">
        <v>1130</v>
      </c>
      <c r="B24" s="11" t="s">
        <v>26</v>
      </c>
      <c r="C24" s="12">
        <v>492111.30686823511</v>
      </c>
      <c r="D24" s="12">
        <v>975.678</v>
      </c>
      <c r="E24" s="12">
        <v>13810</v>
      </c>
    </row>
    <row r="25" spans="1:5" x14ac:dyDescent="0.3">
      <c r="A25" s="10">
        <v>1133</v>
      </c>
      <c r="B25" s="11" t="s">
        <v>27</v>
      </c>
      <c r="C25" s="12">
        <v>104206.85914764293</v>
      </c>
      <c r="D25" s="12">
        <v>23103.124</v>
      </c>
      <c r="E25" s="12">
        <v>2673</v>
      </c>
    </row>
    <row r="26" spans="1:5" x14ac:dyDescent="0.3">
      <c r="A26" s="10">
        <v>1134</v>
      </c>
      <c r="B26" s="11" t="s">
        <v>28</v>
      </c>
      <c r="C26" s="12">
        <v>139015.85227682407</v>
      </c>
      <c r="D26" s="12">
        <v>52018.680999999997</v>
      </c>
      <c r="E26" s="12">
        <v>3918</v>
      </c>
    </row>
    <row r="27" spans="1:5" x14ac:dyDescent="0.3">
      <c r="A27" s="10">
        <v>1135</v>
      </c>
      <c r="B27" s="11" t="s">
        <v>29</v>
      </c>
      <c r="C27" s="12">
        <v>163223.27042666796</v>
      </c>
      <c r="D27" s="12">
        <v>18673.523000000001</v>
      </c>
      <c r="E27" s="12">
        <v>4577</v>
      </c>
    </row>
    <row r="28" spans="1:5" x14ac:dyDescent="0.3">
      <c r="A28" s="10">
        <v>1144</v>
      </c>
      <c r="B28" s="11" t="s">
        <v>30</v>
      </c>
      <c r="C28" s="12">
        <v>21028.888531888548</v>
      </c>
      <c r="D28" s="12">
        <v>0</v>
      </c>
      <c r="E28" s="12">
        <v>555</v>
      </c>
    </row>
    <row r="29" spans="1:5" x14ac:dyDescent="0.3">
      <c r="A29" s="10">
        <v>1145</v>
      </c>
      <c r="B29" s="11" t="s">
        <v>31</v>
      </c>
      <c r="C29" s="12">
        <v>35790.004532723935</v>
      </c>
      <c r="D29" s="12">
        <v>0</v>
      </c>
      <c r="E29" s="12">
        <v>898</v>
      </c>
    </row>
    <row r="30" spans="1:5" x14ac:dyDescent="0.3">
      <c r="A30" s="10">
        <v>1146</v>
      </c>
      <c r="B30" s="11" t="s">
        <v>32</v>
      </c>
      <c r="C30" s="12">
        <v>429348.28013815306</v>
      </c>
      <c r="D30" s="12">
        <v>0</v>
      </c>
      <c r="E30" s="12">
        <v>11696</v>
      </c>
    </row>
    <row r="31" spans="1:5" x14ac:dyDescent="0.3">
      <c r="A31" s="10">
        <v>1149</v>
      </c>
      <c r="B31" s="11" t="s">
        <v>33</v>
      </c>
      <c r="C31" s="12">
        <v>1549515.1206202211</v>
      </c>
      <c r="D31" s="12">
        <v>0</v>
      </c>
      <c r="E31" s="12">
        <v>43449</v>
      </c>
    </row>
    <row r="32" spans="1:5" x14ac:dyDescent="0.3">
      <c r="A32" s="10">
        <v>1151</v>
      </c>
      <c r="B32" s="11" t="s">
        <v>34</v>
      </c>
      <c r="C32" s="12">
        <v>9333.6848683659573</v>
      </c>
      <c r="D32" s="12">
        <v>0</v>
      </c>
      <c r="E32" s="12">
        <v>228</v>
      </c>
    </row>
    <row r="33" spans="1:8" x14ac:dyDescent="0.3">
      <c r="A33" s="10">
        <v>1160</v>
      </c>
      <c r="B33" s="11" t="s">
        <v>35</v>
      </c>
      <c r="C33" s="12">
        <v>360917.74014765385</v>
      </c>
      <c r="D33" s="12">
        <v>0</v>
      </c>
      <c r="E33" s="12">
        <v>8970</v>
      </c>
    </row>
    <row r="34" spans="1:8" x14ac:dyDescent="0.3">
      <c r="A34" s="10">
        <v>1505</v>
      </c>
      <c r="B34" s="11" t="s">
        <v>36</v>
      </c>
      <c r="C34" s="12">
        <v>879788.82995987579</v>
      </c>
      <c r="D34" s="12">
        <v>0</v>
      </c>
      <c r="E34" s="12">
        <v>24545</v>
      </c>
    </row>
    <row r="35" spans="1:8" x14ac:dyDescent="0.3">
      <c r="A35" s="10">
        <v>1506</v>
      </c>
      <c r="B35" s="11" t="s">
        <v>37</v>
      </c>
      <c r="C35" s="12">
        <v>1261676.0926688819</v>
      </c>
      <c r="D35" s="12">
        <v>11897.028</v>
      </c>
      <c r="E35" s="12">
        <v>33113</v>
      </c>
    </row>
    <row r="36" spans="1:8" x14ac:dyDescent="0.3">
      <c r="A36" s="10">
        <v>1507</v>
      </c>
      <c r="B36" s="11" t="s">
        <v>38</v>
      </c>
      <c r="C36" s="12">
        <v>2608796.6746525946</v>
      </c>
      <c r="D36" s="12">
        <v>0</v>
      </c>
      <c r="E36" s="12">
        <v>67940</v>
      </c>
      <c r="H36" s="5"/>
    </row>
    <row r="37" spans="1:8" x14ac:dyDescent="0.3">
      <c r="A37" s="10">
        <v>1511</v>
      </c>
      <c r="B37" s="11" t="s">
        <v>39</v>
      </c>
      <c r="C37" s="12">
        <v>109562.65998675334</v>
      </c>
      <c r="D37" s="12">
        <v>409.05700000000002</v>
      </c>
      <c r="E37" s="12">
        <v>3028</v>
      </c>
    </row>
    <row r="38" spans="1:8" x14ac:dyDescent="0.3">
      <c r="A38" s="14">
        <v>1514</v>
      </c>
      <c r="B38" s="15" t="s">
        <v>40</v>
      </c>
      <c r="C38" s="12">
        <v>92358.715825469597</v>
      </c>
      <c r="D38" s="12">
        <v>0</v>
      </c>
      <c r="E38" s="12">
        <v>2435</v>
      </c>
    </row>
    <row r="39" spans="1:8" x14ac:dyDescent="0.3">
      <c r="A39" s="10">
        <v>1515</v>
      </c>
      <c r="B39" s="11" t="s">
        <v>41</v>
      </c>
      <c r="C39" s="12">
        <v>343109.92929917463</v>
      </c>
      <c r="D39" s="12">
        <v>0</v>
      </c>
      <c r="E39" s="12">
        <v>8991</v>
      </c>
    </row>
    <row r="40" spans="1:8" x14ac:dyDescent="0.3">
      <c r="A40" s="10">
        <v>1516</v>
      </c>
      <c r="B40" s="11" t="s">
        <v>42</v>
      </c>
      <c r="C40" s="12">
        <v>343237.70394043607</v>
      </c>
      <c r="D40" s="12">
        <v>0</v>
      </c>
      <c r="E40" s="12">
        <v>8966</v>
      </c>
    </row>
    <row r="41" spans="1:8" x14ac:dyDescent="0.3">
      <c r="A41" s="10">
        <v>1517</v>
      </c>
      <c r="B41" s="11" t="s">
        <v>43</v>
      </c>
      <c r="C41" s="12">
        <v>180778.40596316062</v>
      </c>
      <c r="D41" s="12">
        <v>0</v>
      </c>
      <c r="E41" s="12">
        <v>5430</v>
      </c>
    </row>
    <row r="42" spans="1:8" x14ac:dyDescent="0.3">
      <c r="A42" s="10">
        <v>1520</v>
      </c>
      <c r="B42" s="11" t="s">
        <v>44</v>
      </c>
      <c r="C42" s="12">
        <v>364750.02609562053</v>
      </c>
      <c r="D42" s="12">
        <v>0</v>
      </c>
      <c r="E42" s="12">
        <v>10910</v>
      </c>
    </row>
    <row r="43" spans="1:8" x14ac:dyDescent="0.3">
      <c r="A43" s="10">
        <v>1525</v>
      </c>
      <c r="B43" s="11" t="s">
        <v>45</v>
      </c>
      <c r="C43" s="12">
        <v>158780.9398839045</v>
      </c>
      <c r="D43" s="12">
        <v>85.965000000000003</v>
      </c>
      <c r="E43" s="12">
        <v>4343</v>
      </c>
    </row>
    <row r="44" spans="1:8" x14ac:dyDescent="0.3">
      <c r="A44" s="10">
        <v>1528</v>
      </c>
      <c r="B44" s="11" t="s">
        <v>46</v>
      </c>
      <c r="C44" s="12">
        <v>254153.29382699492</v>
      </c>
      <c r="D44" s="12">
        <v>0</v>
      </c>
      <c r="E44" s="12">
        <v>7576</v>
      </c>
    </row>
    <row r="45" spans="1:8" x14ac:dyDescent="0.3">
      <c r="A45" s="10">
        <v>1531</v>
      </c>
      <c r="B45" s="11" t="s">
        <v>47</v>
      </c>
      <c r="C45" s="12">
        <v>329659.00241699611</v>
      </c>
      <c r="D45" s="12">
        <v>0</v>
      </c>
      <c r="E45" s="12">
        <v>9800</v>
      </c>
    </row>
    <row r="46" spans="1:8" x14ac:dyDescent="0.3">
      <c r="A46" s="10">
        <v>1532</v>
      </c>
      <c r="B46" s="11" t="s">
        <v>48</v>
      </c>
      <c r="C46" s="12">
        <v>331295.48762908386</v>
      </c>
      <c r="D46" s="12">
        <v>0</v>
      </c>
      <c r="E46" s="12">
        <v>8706</v>
      </c>
    </row>
    <row r="47" spans="1:8" x14ac:dyDescent="0.3">
      <c r="A47" s="10">
        <v>1535</v>
      </c>
      <c r="B47" s="11" t="s">
        <v>49</v>
      </c>
      <c r="C47" s="12">
        <v>264972.51920836425</v>
      </c>
      <c r="D47" s="12">
        <v>0</v>
      </c>
      <c r="E47" s="12">
        <v>7193</v>
      </c>
    </row>
    <row r="48" spans="1:8" x14ac:dyDescent="0.3">
      <c r="A48" s="10">
        <v>1539</v>
      </c>
      <c r="B48" s="11" t="s">
        <v>50</v>
      </c>
      <c r="C48" s="12">
        <v>263931.08782439423</v>
      </c>
      <c r="D48" s="12">
        <v>3466.1</v>
      </c>
      <c r="E48" s="12">
        <v>7429</v>
      </c>
    </row>
    <row r="49" spans="1:6" x14ac:dyDescent="0.3">
      <c r="A49" s="10">
        <v>1547</v>
      </c>
      <c r="B49" s="11" t="s">
        <v>51</v>
      </c>
      <c r="C49" s="12">
        <v>141993.42658428123</v>
      </c>
      <c r="D49" s="12">
        <v>0</v>
      </c>
      <c r="E49" s="12">
        <v>3749</v>
      </c>
    </row>
    <row r="50" spans="1:6" x14ac:dyDescent="0.3">
      <c r="A50" s="10">
        <v>1554</v>
      </c>
      <c r="B50" s="11" t="s">
        <v>52</v>
      </c>
      <c r="C50" s="12">
        <v>223746.10717456846</v>
      </c>
      <c r="D50" s="12">
        <v>0</v>
      </c>
      <c r="E50" s="12">
        <v>6036</v>
      </c>
    </row>
    <row r="51" spans="1:6" x14ac:dyDescent="0.3">
      <c r="A51" s="10">
        <v>1557</v>
      </c>
      <c r="B51" s="11" t="s">
        <v>53</v>
      </c>
      <c r="C51" s="12">
        <v>86772.116505489466</v>
      </c>
      <c r="D51" s="12">
        <v>0</v>
      </c>
      <c r="E51" s="12">
        <v>2741</v>
      </c>
    </row>
    <row r="52" spans="1:6" x14ac:dyDescent="0.3">
      <c r="A52" s="10">
        <v>1560</v>
      </c>
      <c r="B52" s="11" t="s">
        <v>54</v>
      </c>
      <c r="C52" s="12">
        <v>100979.42053160119</v>
      </c>
      <c r="D52" s="12">
        <v>0</v>
      </c>
      <c r="E52" s="12">
        <v>3075</v>
      </c>
    </row>
    <row r="53" spans="1:6" x14ac:dyDescent="0.3">
      <c r="A53" s="10">
        <v>1563</v>
      </c>
      <c r="B53" s="11" t="s">
        <v>55</v>
      </c>
      <c r="C53" s="12">
        <v>282270.56321241759</v>
      </c>
      <c r="D53" s="12">
        <v>14572.481</v>
      </c>
      <c r="E53" s="12">
        <v>7330</v>
      </c>
    </row>
    <row r="54" spans="1:6" x14ac:dyDescent="0.3">
      <c r="A54" s="10">
        <v>1566</v>
      </c>
      <c r="B54" s="11" t="s">
        <v>56</v>
      </c>
      <c r="C54" s="12">
        <v>192310.04994846435</v>
      </c>
      <c r="D54" s="12">
        <v>7524.4620000000004</v>
      </c>
      <c r="E54" s="12">
        <v>5946</v>
      </c>
    </row>
    <row r="55" spans="1:6" x14ac:dyDescent="0.3">
      <c r="A55" s="10">
        <v>1573</v>
      </c>
      <c r="B55" s="11" t="s">
        <v>57</v>
      </c>
      <c r="C55" s="12">
        <v>81773.942363563838</v>
      </c>
      <c r="D55" s="12">
        <v>0</v>
      </c>
      <c r="E55" s="12">
        <v>2176</v>
      </c>
    </row>
    <row r="56" spans="1:6" x14ac:dyDescent="0.3">
      <c r="A56" s="10">
        <v>1576</v>
      </c>
      <c r="B56" s="11" t="s">
        <v>58</v>
      </c>
      <c r="C56" s="12">
        <v>121131.65110760528</v>
      </c>
      <c r="D56" s="12">
        <v>0</v>
      </c>
      <c r="E56" s="12">
        <v>3428</v>
      </c>
    </row>
    <row r="57" spans="1:6" x14ac:dyDescent="0.3">
      <c r="A57" s="10">
        <v>1577</v>
      </c>
      <c r="B57" s="11" t="s">
        <v>59</v>
      </c>
      <c r="C57" s="12">
        <v>350888.41981142748</v>
      </c>
      <c r="D57" s="12">
        <v>4100.8440000000001</v>
      </c>
      <c r="E57" s="12">
        <v>11325</v>
      </c>
    </row>
    <row r="58" spans="1:6" x14ac:dyDescent="0.3">
      <c r="A58" s="10">
        <v>1578</v>
      </c>
      <c r="B58" s="11" t="s">
        <v>60</v>
      </c>
      <c r="C58" s="12">
        <v>79915.566190550599</v>
      </c>
      <c r="D58" s="12">
        <v>9719.6769999999997</v>
      </c>
      <c r="E58" s="12">
        <v>2503</v>
      </c>
    </row>
    <row r="59" spans="1:6" x14ac:dyDescent="0.3">
      <c r="A59" s="10">
        <v>1579</v>
      </c>
      <c r="B59" s="11" t="s">
        <v>61</v>
      </c>
      <c r="C59" s="12">
        <v>468997.01372926013</v>
      </c>
      <c r="D59" s="12">
        <v>0</v>
      </c>
      <c r="E59" s="12">
        <v>13492</v>
      </c>
    </row>
    <row r="60" spans="1:6" x14ac:dyDescent="0.3">
      <c r="A60" s="10">
        <v>1804</v>
      </c>
      <c r="B60" s="11" t="s">
        <v>62</v>
      </c>
      <c r="C60" s="12">
        <v>2115805.7826205962</v>
      </c>
      <c r="D60" s="12">
        <v>1438.7339999999999</v>
      </c>
      <c r="E60" s="12">
        <v>54037</v>
      </c>
      <c r="F60" s="5"/>
    </row>
    <row r="61" spans="1:6" x14ac:dyDescent="0.3">
      <c r="A61" s="10">
        <v>1806</v>
      </c>
      <c r="B61" s="11" t="s">
        <v>63</v>
      </c>
      <c r="C61" s="12">
        <v>773520.414741316</v>
      </c>
      <c r="D61" s="12">
        <v>21410.312000000002</v>
      </c>
      <c r="E61" s="12">
        <v>21536</v>
      </c>
    </row>
    <row r="62" spans="1:6" x14ac:dyDescent="0.3">
      <c r="A62" s="10">
        <v>1811</v>
      </c>
      <c r="B62" s="11" t="s">
        <v>64</v>
      </c>
      <c r="C62" s="12">
        <v>41168.094792581178</v>
      </c>
      <c r="D62" s="12">
        <v>6382.7830000000004</v>
      </c>
      <c r="E62" s="12">
        <v>1398</v>
      </c>
    </row>
    <row r="63" spans="1:6" x14ac:dyDescent="0.3">
      <c r="A63" s="10">
        <v>1812</v>
      </c>
      <c r="B63" s="11" t="s">
        <v>65</v>
      </c>
      <c r="C63" s="12">
        <v>63555.521608854149</v>
      </c>
      <c r="D63" s="12">
        <v>0</v>
      </c>
      <c r="E63" s="12">
        <v>1982</v>
      </c>
    </row>
    <row r="64" spans="1:6" x14ac:dyDescent="0.3">
      <c r="A64" s="10">
        <v>1813</v>
      </c>
      <c r="B64" s="11" t="s">
        <v>66</v>
      </c>
      <c r="C64" s="12">
        <v>273121.95099630271</v>
      </c>
      <c r="D64" s="12">
        <v>252.89</v>
      </c>
      <c r="E64" s="12">
        <v>7847</v>
      </c>
    </row>
    <row r="65" spans="1:5" x14ac:dyDescent="0.3">
      <c r="A65" s="10">
        <v>1815</v>
      </c>
      <c r="B65" s="11" t="s">
        <v>67</v>
      </c>
      <c r="C65" s="12">
        <v>38502.49687631995</v>
      </c>
      <c r="D65" s="12">
        <v>0</v>
      </c>
      <c r="E65" s="12">
        <v>1206</v>
      </c>
    </row>
    <row r="66" spans="1:5" x14ac:dyDescent="0.3">
      <c r="A66" s="10">
        <v>1816</v>
      </c>
      <c r="B66" s="11" t="s">
        <v>68</v>
      </c>
      <c r="C66" s="12">
        <v>17768.139010613613</v>
      </c>
      <c r="D66" s="12">
        <v>0</v>
      </c>
      <c r="E66" s="12">
        <v>495</v>
      </c>
    </row>
    <row r="67" spans="1:5" x14ac:dyDescent="0.3">
      <c r="A67" s="10">
        <v>1818</v>
      </c>
      <c r="B67" s="11" t="s">
        <v>41</v>
      </c>
      <c r="C67" s="12">
        <v>71673.949241108538</v>
      </c>
      <c r="D67" s="12">
        <v>0</v>
      </c>
      <c r="E67" s="12">
        <v>1878</v>
      </c>
    </row>
    <row r="68" spans="1:5" x14ac:dyDescent="0.3">
      <c r="A68" s="10">
        <v>1820</v>
      </c>
      <c r="B68" s="11" t="s">
        <v>69</v>
      </c>
      <c r="C68" s="12">
        <v>258341.18389123373</v>
      </c>
      <c r="D68" s="12">
        <v>0</v>
      </c>
      <c r="E68" s="12">
        <v>7498</v>
      </c>
    </row>
    <row r="69" spans="1:5" x14ac:dyDescent="0.3">
      <c r="A69" s="10">
        <v>1822</v>
      </c>
      <c r="B69" s="11" t="s">
        <v>70</v>
      </c>
      <c r="C69" s="12">
        <v>71383.917363113462</v>
      </c>
      <c r="D69" s="12">
        <v>0</v>
      </c>
      <c r="E69" s="12">
        <v>2390</v>
      </c>
    </row>
    <row r="70" spans="1:5" x14ac:dyDescent="0.3">
      <c r="A70" s="10">
        <v>1824</v>
      </c>
      <c r="B70" s="11" t="s">
        <v>71</v>
      </c>
      <c r="C70" s="12">
        <v>460885.86866685969</v>
      </c>
      <c r="D70" s="12">
        <v>3559.6219999999998</v>
      </c>
      <c r="E70" s="12">
        <v>13445</v>
      </c>
    </row>
    <row r="71" spans="1:5" x14ac:dyDescent="0.3">
      <c r="A71" s="10">
        <v>1825</v>
      </c>
      <c r="B71" s="11" t="s">
        <v>72</v>
      </c>
      <c r="C71" s="12">
        <v>43440.905632300841</v>
      </c>
      <c r="D71" s="12">
        <v>2587.42</v>
      </c>
      <c r="E71" s="12">
        <v>1451</v>
      </c>
    </row>
    <row r="72" spans="1:5" x14ac:dyDescent="0.3">
      <c r="A72" s="10">
        <v>1826</v>
      </c>
      <c r="B72" s="11" t="s">
        <v>73</v>
      </c>
      <c r="C72" s="12">
        <v>36376.995047734679</v>
      </c>
      <c r="D72" s="12">
        <v>2833.402</v>
      </c>
      <c r="E72" s="12">
        <v>1284</v>
      </c>
    </row>
    <row r="73" spans="1:5" x14ac:dyDescent="0.3">
      <c r="A73" s="10">
        <v>1827</v>
      </c>
      <c r="B73" s="11" t="s">
        <v>74</v>
      </c>
      <c r="C73" s="12">
        <v>51033.002572106721</v>
      </c>
      <c r="D73" s="12">
        <v>0</v>
      </c>
      <c r="E73" s="12">
        <v>1447</v>
      </c>
    </row>
    <row r="74" spans="1:5" x14ac:dyDescent="0.3">
      <c r="A74" s="10">
        <v>1828</v>
      </c>
      <c r="B74" s="11" t="s">
        <v>75</v>
      </c>
      <c r="C74" s="12">
        <v>60910.796537873379</v>
      </c>
      <c r="D74" s="12">
        <v>0</v>
      </c>
      <c r="E74" s="12">
        <v>1889</v>
      </c>
    </row>
    <row r="75" spans="1:5" x14ac:dyDescent="0.3">
      <c r="A75" s="10">
        <v>1832</v>
      </c>
      <c r="B75" s="11" t="s">
        <v>76</v>
      </c>
      <c r="C75" s="12">
        <v>136601.66695863433</v>
      </c>
      <c r="D75" s="12">
        <v>34015.542000000001</v>
      </c>
      <c r="E75" s="12">
        <v>4496</v>
      </c>
    </row>
    <row r="76" spans="1:5" x14ac:dyDescent="0.3">
      <c r="A76" s="10">
        <v>1833</v>
      </c>
      <c r="B76" s="11" t="s">
        <v>77</v>
      </c>
      <c r="C76" s="12">
        <v>908394.58938699763</v>
      </c>
      <c r="D76" s="12">
        <v>28749.478999999999</v>
      </c>
      <c r="E76" s="12">
        <v>25833</v>
      </c>
    </row>
    <row r="77" spans="1:5" x14ac:dyDescent="0.3">
      <c r="A77" s="10">
        <v>1834</v>
      </c>
      <c r="B77" s="11" t="s">
        <v>78</v>
      </c>
      <c r="C77" s="12">
        <v>76773.674357225871</v>
      </c>
      <c r="D77" s="12">
        <v>0</v>
      </c>
      <c r="E77" s="12">
        <v>1919</v>
      </c>
    </row>
    <row r="78" spans="1:5" x14ac:dyDescent="0.3">
      <c r="A78" s="10">
        <v>1835</v>
      </c>
      <c r="B78" s="11" t="s">
        <v>79</v>
      </c>
      <c r="C78" s="12">
        <v>15866.073576518007</v>
      </c>
      <c r="D78" s="12">
        <v>0</v>
      </c>
      <c r="E78" s="12">
        <v>460</v>
      </c>
    </row>
    <row r="79" spans="1:5" x14ac:dyDescent="0.3">
      <c r="A79" s="10">
        <v>1836</v>
      </c>
      <c r="B79" s="11" t="s">
        <v>80</v>
      </c>
      <c r="C79" s="12">
        <v>37814.829141095011</v>
      </c>
      <c r="D79" s="12">
        <v>998.51400000000001</v>
      </c>
      <c r="E79" s="12">
        <v>1138</v>
      </c>
    </row>
    <row r="80" spans="1:5" x14ac:dyDescent="0.3">
      <c r="A80" s="10">
        <v>1837</v>
      </c>
      <c r="B80" s="11" t="s">
        <v>81</v>
      </c>
      <c r="C80" s="12">
        <v>221652.83104746777</v>
      </c>
      <c r="D80" s="12">
        <v>20084.349999999999</v>
      </c>
      <c r="E80" s="12">
        <v>6140</v>
      </c>
    </row>
    <row r="81" spans="1:5" x14ac:dyDescent="0.3">
      <c r="A81" s="10">
        <v>1838</v>
      </c>
      <c r="B81" s="11" t="s">
        <v>82</v>
      </c>
      <c r="C81" s="12">
        <v>70561.209810535525</v>
      </c>
      <c r="D81" s="12">
        <v>3661.8780000000002</v>
      </c>
      <c r="E81" s="12">
        <v>2028</v>
      </c>
    </row>
    <row r="82" spans="1:5" x14ac:dyDescent="0.3">
      <c r="A82" s="10">
        <v>1839</v>
      </c>
      <c r="B82" s="11" t="s">
        <v>83</v>
      </c>
      <c r="C82" s="12">
        <v>29666.329910141925</v>
      </c>
      <c r="D82" s="12">
        <v>7042.9369999999999</v>
      </c>
      <c r="E82" s="12">
        <v>1083</v>
      </c>
    </row>
    <row r="83" spans="1:5" x14ac:dyDescent="0.3">
      <c r="A83" s="10">
        <v>1840</v>
      </c>
      <c r="B83" s="11" t="s">
        <v>84</v>
      </c>
      <c r="C83" s="12">
        <v>165509.76800258557</v>
      </c>
      <c r="D83" s="12">
        <v>653.78499999999997</v>
      </c>
      <c r="E83" s="12">
        <v>5017</v>
      </c>
    </row>
    <row r="84" spans="1:5" x14ac:dyDescent="0.3">
      <c r="A84" s="10">
        <v>1841</v>
      </c>
      <c r="B84" s="11" t="s">
        <v>85</v>
      </c>
      <c r="C84" s="12">
        <v>337157.43729387521</v>
      </c>
      <c r="D84" s="12">
        <v>12684.529</v>
      </c>
      <c r="E84" s="12">
        <v>9941</v>
      </c>
    </row>
    <row r="85" spans="1:5" x14ac:dyDescent="0.3">
      <c r="A85" s="10">
        <v>1845</v>
      </c>
      <c r="B85" s="11" t="s">
        <v>86</v>
      </c>
      <c r="C85" s="12">
        <v>60537.722963863765</v>
      </c>
      <c r="D85" s="12">
        <v>15241.434999999999</v>
      </c>
      <c r="E85" s="12">
        <v>1857</v>
      </c>
    </row>
    <row r="86" spans="1:5" x14ac:dyDescent="0.3">
      <c r="A86" s="10">
        <v>1848</v>
      </c>
      <c r="B86" s="11" t="s">
        <v>87</v>
      </c>
      <c r="C86" s="12">
        <v>96845.953704966523</v>
      </c>
      <c r="D86" s="12">
        <v>0</v>
      </c>
      <c r="E86" s="12">
        <v>2695</v>
      </c>
    </row>
    <row r="87" spans="1:5" x14ac:dyDescent="0.3">
      <c r="A87" s="10">
        <v>1851</v>
      </c>
      <c r="B87" s="11" t="s">
        <v>88</v>
      </c>
      <c r="C87" s="12">
        <v>70171.895566275183</v>
      </c>
      <c r="D87" s="12">
        <v>0</v>
      </c>
      <c r="E87" s="12">
        <v>2140</v>
      </c>
    </row>
    <row r="88" spans="1:5" x14ac:dyDescent="0.3">
      <c r="A88" s="10">
        <v>1853</v>
      </c>
      <c r="B88" s="11" t="s">
        <v>89</v>
      </c>
      <c r="C88" s="12">
        <v>55515.317271419415</v>
      </c>
      <c r="D88" s="12">
        <v>792.09900000000005</v>
      </c>
      <c r="E88" s="12">
        <v>1367</v>
      </c>
    </row>
    <row r="89" spans="1:5" x14ac:dyDescent="0.3">
      <c r="A89" s="10">
        <v>1856</v>
      </c>
      <c r="B89" s="11" t="s">
        <v>90</v>
      </c>
      <c r="C89" s="12">
        <v>18073.714926946726</v>
      </c>
      <c r="D89" s="12">
        <v>0</v>
      </c>
      <c r="E89" s="12">
        <v>461</v>
      </c>
    </row>
    <row r="90" spans="1:5" x14ac:dyDescent="0.3">
      <c r="A90" s="10">
        <v>1857</v>
      </c>
      <c r="B90" s="11" t="s">
        <v>91</v>
      </c>
      <c r="C90" s="12">
        <v>27257.537472325672</v>
      </c>
      <c r="D90" s="12">
        <v>0</v>
      </c>
      <c r="E90" s="12">
        <v>681</v>
      </c>
    </row>
    <row r="91" spans="1:5" x14ac:dyDescent="0.3">
      <c r="A91" s="10">
        <v>1859</v>
      </c>
      <c r="B91" s="11" t="s">
        <v>92</v>
      </c>
      <c r="C91" s="12">
        <v>48041.908240694844</v>
      </c>
      <c r="D91" s="12">
        <v>0</v>
      </c>
      <c r="E91" s="12">
        <v>1262</v>
      </c>
    </row>
    <row r="92" spans="1:5" x14ac:dyDescent="0.3">
      <c r="A92" s="10">
        <v>1860</v>
      </c>
      <c r="B92" s="11" t="s">
        <v>93</v>
      </c>
      <c r="C92" s="12">
        <v>393184.42813060369</v>
      </c>
      <c r="D92" s="12">
        <v>0</v>
      </c>
      <c r="E92" s="12">
        <v>11657</v>
      </c>
    </row>
    <row r="93" spans="1:5" x14ac:dyDescent="0.3">
      <c r="A93" s="10">
        <v>1865</v>
      </c>
      <c r="B93" s="11" t="s">
        <v>94</v>
      </c>
      <c r="C93" s="12">
        <v>345868.53143504215</v>
      </c>
      <c r="D93" s="12">
        <v>0</v>
      </c>
      <c r="E93" s="12">
        <v>9909</v>
      </c>
    </row>
    <row r="94" spans="1:5" x14ac:dyDescent="0.3">
      <c r="A94" s="10">
        <v>1866</v>
      </c>
      <c r="B94" s="11" t="s">
        <v>95</v>
      </c>
      <c r="C94" s="12">
        <v>304238.49082331412</v>
      </c>
      <c r="D94" s="12">
        <v>0</v>
      </c>
      <c r="E94" s="12">
        <v>8284</v>
      </c>
    </row>
    <row r="95" spans="1:5" x14ac:dyDescent="0.3">
      <c r="A95" s="14">
        <v>1867</v>
      </c>
      <c r="B95" s="15" t="s">
        <v>96</v>
      </c>
      <c r="C95" s="12">
        <v>84947.441685702477</v>
      </c>
      <c r="D95" s="12">
        <v>0</v>
      </c>
      <c r="E95" s="12">
        <v>2659</v>
      </c>
    </row>
    <row r="96" spans="1:5" x14ac:dyDescent="0.3">
      <c r="A96" s="10">
        <v>1868</v>
      </c>
      <c r="B96" s="11" t="s">
        <v>97</v>
      </c>
      <c r="C96" s="12">
        <v>169591.12896000064</v>
      </c>
      <c r="D96" s="12">
        <v>0</v>
      </c>
      <c r="E96" s="12">
        <v>4607</v>
      </c>
    </row>
    <row r="97" spans="1:5" x14ac:dyDescent="0.3">
      <c r="A97" s="10">
        <v>1870</v>
      </c>
      <c r="B97" s="11" t="s">
        <v>98</v>
      </c>
      <c r="C97" s="12">
        <v>369012.92561460944</v>
      </c>
      <c r="D97" s="12">
        <v>0</v>
      </c>
      <c r="E97" s="12">
        <v>10661</v>
      </c>
    </row>
    <row r="98" spans="1:5" x14ac:dyDescent="0.3">
      <c r="A98" s="10">
        <v>1871</v>
      </c>
      <c r="B98" s="11" t="s">
        <v>99</v>
      </c>
      <c r="C98" s="12">
        <v>171196.97577308613</v>
      </c>
      <c r="D98" s="12">
        <v>0</v>
      </c>
      <c r="E98" s="12">
        <v>4562</v>
      </c>
    </row>
    <row r="99" spans="1:5" x14ac:dyDescent="0.3">
      <c r="A99" s="10">
        <v>1874</v>
      </c>
      <c r="B99" s="11" t="s">
        <v>100</v>
      </c>
      <c r="C99" s="12">
        <v>39999.237047581257</v>
      </c>
      <c r="D99" s="12">
        <v>0</v>
      </c>
      <c r="E99" s="12">
        <v>961</v>
      </c>
    </row>
    <row r="100" spans="1:5" x14ac:dyDescent="0.3">
      <c r="A100" s="10">
        <v>1875</v>
      </c>
      <c r="B100" s="11" t="s">
        <v>101</v>
      </c>
      <c r="C100" s="12">
        <v>92342.722527385558</v>
      </c>
      <c r="D100" s="12">
        <v>7399.6559999999999</v>
      </c>
      <c r="E100" s="12">
        <v>2771</v>
      </c>
    </row>
    <row r="101" spans="1:5" x14ac:dyDescent="0.3">
      <c r="A101" s="10">
        <v>3101</v>
      </c>
      <c r="B101" s="11" t="s">
        <v>102</v>
      </c>
      <c r="C101" s="12">
        <v>1023078.1504671165</v>
      </c>
      <c r="D101" s="12">
        <v>1025.7059999999999</v>
      </c>
      <c r="E101" s="12">
        <v>32005</v>
      </c>
    </row>
    <row r="102" spans="1:5" x14ac:dyDescent="0.3">
      <c r="A102" s="10">
        <v>3103</v>
      </c>
      <c r="B102" s="11" t="s">
        <v>103</v>
      </c>
      <c r="C102" s="12">
        <v>1910714.2918494446</v>
      </c>
      <c r="D102" s="12">
        <v>0</v>
      </c>
      <c r="E102" s="12">
        <v>52692</v>
      </c>
    </row>
    <row r="103" spans="1:5" x14ac:dyDescent="0.3">
      <c r="A103" s="10">
        <v>3105</v>
      </c>
      <c r="B103" s="11" t="s">
        <v>104</v>
      </c>
      <c r="C103" s="12">
        <v>1948694.0197193481</v>
      </c>
      <c r="D103" s="12">
        <v>8706.2690000000002</v>
      </c>
      <c r="E103" s="12">
        <v>60324</v>
      </c>
    </row>
    <row r="104" spans="1:5" x14ac:dyDescent="0.3">
      <c r="A104" s="10">
        <v>3107</v>
      </c>
      <c r="B104" s="11" t="s">
        <v>105</v>
      </c>
      <c r="C104" s="12">
        <v>2919932.7793747564</v>
      </c>
      <c r="D104" s="12">
        <v>0</v>
      </c>
      <c r="E104" s="12">
        <v>85754</v>
      </c>
    </row>
    <row r="105" spans="1:5" x14ac:dyDescent="0.3">
      <c r="A105" s="10">
        <v>3110</v>
      </c>
      <c r="B105" s="11" t="s">
        <v>109</v>
      </c>
      <c r="C105" s="12">
        <v>196652.80249689528</v>
      </c>
      <c r="D105" s="12">
        <v>0</v>
      </c>
      <c r="E105" s="12">
        <v>4864</v>
      </c>
    </row>
    <row r="106" spans="1:5" x14ac:dyDescent="0.3">
      <c r="A106" s="10">
        <v>3112</v>
      </c>
      <c r="B106" s="11" t="s">
        <v>115</v>
      </c>
      <c r="C106" s="12">
        <v>291997.41589889093</v>
      </c>
      <c r="D106" s="12">
        <v>0</v>
      </c>
      <c r="E106" s="12">
        <v>7954</v>
      </c>
    </row>
    <row r="107" spans="1:5" x14ac:dyDescent="0.3">
      <c r="A107" s="10">
        <v>3114</v>
      </c>
      <c r="B107" s="11" t="s">
        <v>116</v>
      </c>
      <c r="C107" s="12">
        <v>213226.86699479987</v>
      </c>
      <c r="D107" s="12">
        <v>542.77300000000002</v>
      </c>
      <c r="E107" s="12">
        <v>6307</v>
      </c>
    </row>
    <row r="108" spans="1:5" x14ac:dyDescent="0.3">
      <c r="A108" s="10">
        <v>3116</v>
      </c>
      <c r="B108" s="11" t="s">
        <v>113</v>
      </c>
      <c r="C108" s="12">
        <v>130763.20259000042</v>
      </c>
      <c r="D108" s="12">
        <v>2985.3339999999998</v>
      </c>
      <c r="E108" s="12">
        <v>3994</v>
      </c>
    </row>
    <row r="109" spans="1:5" x14ac:dyDescent="0.3">
      <c r="A109" s="10">
        <v>3118</v>
      </c>
      <c r="B109" s="11" t="s">
        <v>112</v>
      </c>
      <c r="C109" s="12">
        <v>1603941.5831137931</v>
      </c>
      <c r="D109" s="12">
        <v>34699.874000000003</v>
      </c>
      <c r="E109" s="12">
        <v>47518</v>
      </c>
    </row>
    <row r="110" spans="1:5" x14ac:dyDescent="0.3">
      <c r="A110" s="10">
        <v>3120</v>
      </c>
      <c r="B110" s="11" t="s">
        <v>114</v>
      </c>
      <c r="C110" s="12">
        <v>280367.05147445935</v>
      </c>
      <c r="D110" s="12">
        <v>0</v>
      </c>
      <c r="E110" s="12">
        <v>8456</v>
      </c>
    </row>
    <row r="111" spans="1:5" x14ac:dyDescent="0.3">
      <c r="A111" s="10">
        <v>3122</v>
      </c>
      <c r="B111" s="11" t="s">
        <v>111</v>
      </c>
      <c r="C111" s="12">
        <v>122329.40303182889</v>
      </c>
      <c r="D111" s="12">
        <v>0</v>
      </c>
      <c r="E111" s="12">
        <v>3658</v>
      </c>
    </row>
    <row r="112" spans="1:5" x14ac:dyDescent="0.3">
      <c r="A112" s="10">
        <v>3124</v>
      </c>
      <c r="B112" s="11" t="s">
        <v>110</v>
      </c>
      <c r="C112" s="12">
        <v>45543.540177303687</v>
      </c>
      <c r="D112" s="12">
        <v>0</v>
      </c>
      <c r="E112" s="12">
        <v>1363</v>
      </c>
    </row>
    <row r="113" spans="1:5" x14ac:dyDescent="0.3">
      <c r="A113" s="10">
        <v>3201</v>
      </c>
      <c r="B113" s="11" t="s">
        <v>122</v>
      </c>
      <c r="C113" s="12">
        <v>7821795.4531845879</v>
      </c>
      <c r="D113" s="12">
        <v>0</v>
      </c>
      <c r="E113" s="12">
        <v>131560</v>
      </c>
    </row>
    <row r="114" spans="1:5" x14ac:dyDescent="0.3">
      <c r="A114" s="10">
        <v>3203</v>
      </c>
      <c r="B114" s="11" t="s">
        <v>123</v>
      </c>
      <c r="C114" s="12">
        <v>4864820.5901526101</v>
      </c>
      <c r="D114" s="12">
        <v>0</v>
      </c>
      <c r="E114" s="12">
        <v>99611</v>
      </c>
    </row>
    <row r="115" spans="1:5" x14ac:dyDescent="0.3">
      <c r="A115" s="10">
        <v>3205</v>
      </c>
      <c r="B115" s="11" t="s">
        <v>128</v>
      </c>
      <c r="C115" s="12">
        <v>3922727.2579916962</v>
      </c>
      <c r="D115" s="12">
        <v>3026.9470000000001</v>
      </c>
      <c r="E115" s="12">
        <v>96215</v>
      </c>
    </row>
    <row r="116" spans="1:5" x14ac:dyDescent="0.3">
      <c r="A116" s="10">
        <v>3207</v>
      </c>
      <c r="B116" s="11" t="s">
        <v>118</v>
      </c>
      <c r="C116" s="12">
        <v>2870871.865568033</v>
      </c>
      <c r="D116" s="12">
        <v>0</v>
      </c>
      <c r="E116" s="12">
        <v>64529</v>
      </c>
    </row>
    <row r="117" spans="1:5" x14ac:dyDescent="0.3">
      <c r="A117" s="10">
        <v>3209</v>
      </c>
      <c r="B117" s="11" t="s">
        <v>131</v>
      </c>
      <c r="C117" s="12">
        <v>1680440.1537472622</v>
      </c>
      <c r="D117" s="12">
        <v>0</v>
      </c>
      <c r="E117" s="12">
        <v>44752</v>
      </c>
    </row>
    <row r="118" spans="1:5" x14ac:dyDescent="0.3">
      <c r="A118" s="10">
        <v>3212</v>
      </c>
      <c r="B118" s="11" t="s">
        <v>121</v>
      </c>
      <c r="C118" s="12">
        <v>856899.55094070127</v>
      </c>
      <c r="D118" s="12">
        <v>0</v>
      </c>
      <c r="E118" s="12">
        <v>20675</v>
      </c>
    </row>
    <row r="119" spans="1:5" x14ac:dyDescent="0.3">
      <c r="A119" s="10">
        <v>3214</v>
      </c>
      <c r="B119" s="11" t="s">
        <v>120</v>
      </c>
      <c r="C119" s="12">
        <v>753882.92342091922</v>
      </c>
      <c r="D119" s="12">
        <v>0</v>
      </c>
      <c r="E119" s="12">
        <v>16350</v>
      </c>
    </row>
    <row r="120" spans="1:5" x14ac:dyDescent="0.3">
      <c r="A120" s="10">
        <v>3216</v>
      </c>
      <c r="B120" s="11" t="s">
        <v>117</v>
      </c>
      <c r="C120" s="12">
        <v>774830.61536351405</v>
      </c>
      <c r="D120" s="12">
        <v>0</v>
      </c>
      <c r="E120" s="12">
        <v>19833</v>
      </c>
    </row>
    <row r="121" spans="1:5" x14ac:dyDescent="0.3">
      <c r="A121" s="10">
        <v>3218</v>
      </c>
      <c r="B121" s="11" t="s">
        <v>119</v>
      </c>
      <c r="C121" s="12">
        <v>871926.73750705482</v>
      </c>
      <c r="D121" s="12">
        <v>0</v>
      </c>
      <c r="E121" s="12">
        <v>22758</v>
      </c>
    </row>
    <row r="122" spans="1:5" x14ac:dyDescent="0.3">
      <c r="A122" s="10">
        <v>3220</v>
      </c>
      <c r="B122" s="11" t="s">
        <v>126</v>
      </c>
      <c r="C122" s="12">
        <v>408048.37055090314</v>
      </c>
      <c r="D122" s="12">
        <v>9.3940000000000001</v>
      </c>
      <c r="E122" s="12">
        <v>11596</v>
      </c>
    </row>
    <row r="123" spans="1:5" x14ac:dyDescent="0.3">
      <c r="A123" s="10">
        <v>3222</v>
      </c>
      <c r="B123" s="11" t="s">
        <v>127</v>
      </c>
      <c r="C123" s="12">
        <v>2052816.6459804105</v>
      </c>
      <c r="D123" s="12">
        <v>0</v>
      </c>
      <c r="E123" s="12">
        <v>49668</v>
      </c>
    </row>
    <row r="124" spans="1:5" x14ac:dyDescent="0.3">
      <c r="A124" s="10">
        <v>3224</v>
      </c>
      <c r="B124" s="11" t="s">
        <v>125</v>
      </c>
      <c r="C124" s="12">
        <v>827854.45860286499</v>
      </c>
      <c r="D124" s="12">
        <v>12.419</v>
      </c>
      <c r="E124" s="12">
        <v>20612</v>
      </c>
    </row>
    <row r="125" spans="1:5" x14ac:dyDescent="0.3">
      <c r="A125" s="10">
        <v>3226</v>
      </c>
      <c r="B125" s="11" t="s">
        <v>124</v>
      </c>
      <c r="C125" s="12">
        <v>604883.33689668437</v>
      </c>
      <c r="D125" s="12">
        <v>0</v>
      </c>
      <c r="E125" s="12">
        <v>18071</v>
      </c>
    </row>
    <row r="126" spans="1:5" x14ac:dyDescent="0.3">
      <c r="A126" s="10">
        <v>3228</v>
      </c>
      <c r="B126" s="11" t="s">
        <v>132</v>
      </c>
      <c r="C126" s="12">
        <v>873439.08645368181</v>
      </c>
      <c r="D126" s="12">
        <v>7187.3670000000002</v>
      </c>
      <c r="E126" s="12">
        <v>24965</v>
      </c>
    </row>
    <row r="127" spans="1:5" x14ac:dyDescent="0.3">
      <c r="A127" s="10">
        <v>3230</v>
      </c>
      <c r="B127" s="11" t="s">
        <v>130</v>
      </c>
      <c r="C127" s="12">
        <v>329555.97935780103</v>
      </c>
      <c r="D127" s="12">
        <v>0</v>
      </c>
      <c r="E127" s="12">
        <v>7512</v>
      </c>
    </row>
    <row r="128" spans="1:5" x14ac:dyDescent="0.3">
      <c r="A128" s="10">
        <v>3232</v>
      </c>
      <c r="B128" s="11" t="s">
        <v>129</v>
      </c>
      <c r="C128" s="12">
        <v>1110278.8730811593</v>
      </c>
      <c r="D128" s="12">
        <v>0</v>
      </c>
      <c r="E128" s="12">
        <v>26296</v>
      </c>
    </row>
    <row r="129" spans="1:5" x14ac:dyDescent="0.3">
      <c r="A129" s="10">
        <v>3234</v>
      </c>
      <c r="B129" s="11" t="s">
        <v>152</v>
      </c>
      <c r="C129" s="12">
        <v>337770.42298376997</v>
      </c>
      <c r="D129" s="12">
        <v>0</v>
      </c>
      <c r="E129" s="12">
        <v>9410</v>
      </c>
    </row>
    <row r="130" spans="1:5" x14ac:dyDescent="0.3">
      <c r="A130" s="10">
        <v>3236</v>
      </c>
      <c r="B130" s="11" t="s">
        <v>151</v>
      </c>
      <c r="C130" s="12">
        <v>237774.59666105747</v>
      </c>
      <c r="D130" s="12">
        <v>155.19900000000001</v>
      </c>
      <c r="E130" s="12">
        <v>7110</v>
      </c>
    </row>
    <row r="131" spans="1:5" x14ac:dyDescent="0.3">
      <c r="A131" s="10">
        <v>3238</v>
      </c>
      <c r="B131" s="11" t="s">
        <v>134</v>
      </c>
      <c r="C131" s="12">
        <v>596297.42936555727</v>
      </c>
      <c r="D131" s="12">
        <v>26.631</v>
      </c>
      <c r="E131" s="12">
        <v>16626</v>
      </c>
    </row>
    <row r="132" spans="1:5" x14ac:dyDescent="0.3">
      <c r="A132" s="10">
        <v>3240</v>
      </c>
      <c r="B132" s="11" t="s">
        <v>133</v>
      </c>
      <c r="C132" s="12">
        <v>964569.63124224613</v>
      </c>
      <c r="D132" s="12">
        <v>761.13400000000001</v>
      </c>
      <c r="E132" s="12">
        <v>28390</v>
      </c>
    </row>
    <row r="133" spans="1:5" x14ac:dyDescent="0.3">
      <c r="A133" s="10">
        <v>3242</v>
      </c>
      <c r="B133" s="11" t="s">
        <v>135</v>
      </c>
      <c r="C133" s="12">
        <v>96861.91660790077</v>
      </c>
      <c r="D133" s="12">
        <v>58.244999999999997</v>
      </c>
      <c r="E133" s="12">
        <v>3148</v>
      </c>
    </row>
    <row r="134" spans="1:5" x14ac:dyDescent="0.3">
      <c r="A134" s="10">
        <v>3301</v>
      </c>
      <c r="B134" s="11" t="s">
        <v>106</v>
      </c>
      <c r="C134" s="12">
        <v>3870915.5041564377</v>
      </c>
      <c r="D134" s="12">
        <v>0</v>
      </c>
      <c r="E134" s="12">
        <v>105255</v>
      </c>
    </row>
    <row r="135" spans="1:5" x14ac:dyDescent="0.3">
      <c r="A135" s="10">
        <v>3303</v>
      </c>
      <c r="B135" s="11" t="s">
        <v>107</v>
      </c>
      <c r="C135" s="12">
        <v>1188664.5469830872</v>
      </c>
      <c r="D135" s="12">
        <v>6880.7969999999996</v>
      </c>
      <c r="E135" s="12">
        <v>29101</v>
      </c>
    </row>
    <row r="136" spans="1:5" x14ac:dyDescent="0.3">
      <c r="A136" s="10">
        <v>3305</v>
      </c>
      <c r="B136" s="11" t="s">
        <v>108</v>
      </c>
      <c r="C136" s="12">
        <v>1101591.0361594122</v>
      </c>
      <c r="D136" s="12">
        <v>5430.183</v>
      </c>
      <c r="E136" s="12">
        <v>31746</v>
      </c>
    </row>
    <row r="137" spans="1:5" x14ac:dyDescent="0.3">
      <c r="A137" s="10">
        <v>3310</v>
      </c>
      <c r="B137" s="11" t="s">
        <v>136</v>
      </c>
      <c r="C137" s="12">
        <v>302511.15243148705</v>
      </c>
      <c r="D137" s="12">
        <v>155.68299999999999</v>
      </c>
      <c r="E137" s="12">
        <v>7123</v>
      </c>
    </row>
    <row r="138" spans="1:5" x14ac:dyDescent="0.3">
      <c r="A138" s="10">
        <v>3312</v>
      </c>
      <c r="B138" s="11" t="s">
        <v>147</v>
      </c>
      <c r="C138" s="12">
        <v>1253290.1208604209</v>
      </c>
      <c r="D138" s="12">
        <v>0.24199999999999999</v>
      </c>
      <c r="E138" s="12">
        <v>28871</v>
      </c>
    </row>
    <row r="139" spans="1:5" x14ac:dyDescent="0.3">
      <c r="A139" s="10">
        <v>3314</v>
      </c>
      <c r="B139" s="11" t="s">
        <v>146</v>
      </c>
      <c r="C139" s="12">
        <v>759976.6947824707</v>
      </c>
      <c r="D139" s="12">
        <v>648.428</v>
      </c>
      <c r="E139" s="12">
        <v>21045</v>
      </c>
    </row>
    <row r="140" spans="1:5" x14ac:dyDescent="0.3">
      <c r="A140" s="10">
        <v>3316</v>
      </c>
      <c r="B140" s="11" t="s">
        <v>145</v>
      </c>
      <c r="C140" s="12">
        <v>480221.37538992218</v>
      </c>
      <c r="D140" s="12">
        <v>13916.165999999999</v>
      </c>
      <c r="E140" s="12">
        <v>14756</v>
      </c>
    </row>
    <row r="141" spans="1:5" x14ac:dyDescent="0.3">
      <c r="A141" s="10">
        <v>3318</v>
      </c>
      <c r="B141" s="11" t="s">
        <v>144</v>
      </c>
      <c r="C141" s="12">
        <v>92541.78034478132</v>
      </c>
      <c r="D141" s="12">
        <v>484.08800000000002</v>
      </c>
      <c r="E141" s="12">
        <v>2270</v>
      </c>
    </row>
    <row r="142" spans="1:5" x14ac:dyDescent="0.3">
      <c r="A142" s="10">
        <v>3320</v>
      </c>
      <c r="B142" s="11" t="s">
        <v>137</v>
      </c>
      <c r="C142" s="12">
        <v>50451.382769566771</v>
      </c>
      <c r="D142" s="12">
        <v>90.046000000000006</v>
      </c>
      <c r="E142" s="12">
        <v>1154</v>
      </c>
    </row>
    <row r="143" spans="1:5" x14ac:dyDescent="0.3">
      <c r="A143" s="10">
        <v>3322</v>
      </c>
      <c r="B143" s="11" t="s">
        <v>138</v>
      </c>
      <c r="C143" s="12">
        <v>127284.81241159799</v>
      </c>
      <c r="D143" s="12">
        <v>3987.39</v>
      </c>
      <c r="E143" s="12">
        <v>3283</v>
      </c>
    </row>
    <row r="144" spans="1:5" x14ac:dyDescent="0.3">
      <c r="A144" s="10">
        <v>3324</v>
      </c>
      <c r="B144" s="11" t="s">
        <v>139</v>
      </c>
      <c r="C144" s="12">
        <v>196691.7795392769</v>
      </c>
      <c r="D144" s="12">
        <v>7824.652</v>
      </c>
      <c r="E144" s="12">
        <v>5122</v>
      </c>
    </row>
    <row r="145" spans="1:5" x14ac:dyDescent="0.3">
      <c r="A145" s="10">
        <v>3326</v>
      </c>
      <c r="B145" s="11" t="s">
        <v>140</v>
      </c>
      <c r="C145" s="12">
        <v>124846.60102488215</v>
      </c>
      <c r="D145" s="12">
        <v>4507.4920000000002</v>
      </c>
      <c r="E145" s="12">
        <v>2738</v>
      </c>
    </row>
    <row r="146" spans="1:5" x14ac:dyDescent="0.3">
      <c r="A146" s="10">
        <v>3328</v>
      </c>
      <c r="B146" s="11" t="s">
        <v>141</v>
      </c>
      <c r="C146" s="12">
        <v>189799.73843550112</v>
      </c>
      <c r="D146" s="12">
        <v>12684.804</v>
      </c>
      <c r="E146" s="12">
        <v>5174</v>
      </c>
    </row>
    <row r="147" spans="1:5" x14ac:dyDescent="0.3">
      <c r="A147" s="10">
        <v>3330</v>
      </c>
      <c r="B147" s="11" t="s">
        <v>142</v>
      </c>
      <c r="C147" s="12">
        <v>195907.99169301</v>
      </c>
      <c r="D147" s="12">
        <v>24173.93</v>
      </c>
      <c r="E147" s="12">
        <v>4547</v>
      </c>
    </row>
    <row r="148" spans="1:5" x14ac:dyDescent="0.3">
      <c r="A148" s="10">
        <v>3332</v>
      </c>
      <c r="B148" s="11" t="s">
        <v>143</v>
      </c>
      <c r="C148" s="12">
        <v>133392.03986972719</v>
      </c>
      <c r="D148" s="12">
        <v>219.74700000000001</v>
      </c>
      <c r="E148" s="12">
        <v>3547</v>
      </c>
    </row>
    <row r="149" spans="1:5" x14ac:dyDescent="0.3">
      <c r="A149" s="10">
        <v>3334</v>
      </c>
      <c r="B149" s="11" t="s">
        <v>148</v>
      </c>
      <c r="C149" s="12">
        <v>109071.16875266553</v>
      </c>
      <c r="D149" s="12">
        <v>1378.2560000000001</v>
      </c>
      <c r="E149" s="12">
        <v>2832</v>
      </c>
    </row>
    <row r="150" spans="1:5" x14ac:dyDescent="0.3">
      <c r="A150" s="10">
        <v>3336</v>
      </c>
      <c r="B150" s="11" t="s">
        <v>149</v>
      </c>
      <c r="C150" s="12">
        <v>48349.782563749824</v>
      </c>
      <c r="D150" s="12">
        <v>3692.645</v>
      </c>
      <c r="E150" s="12">
        <v>1401</v>
      </c>
    </row>
    <row r="151" spans="1:5" x14ac:dyDescent="0.3">
      <c r="A151" s="10">
        <v>3338</v>
      </c>
      <c r="B151" s="11" t="s">
        <v>150</v>
      </c>
      <c r="C151" s="12">
        <v>86936.597955909077</v>
      </c>
      <c r="D151" s="12">
        <v>24090.010999999999</v>
      </c>
      <c r="E151" s="12">
        <v>2477</v>
      </c>
    </row>
    <row r="152" spans="1:5" x14ac:dyDescent="0.3">
      <c r="A152" s="10">
        <v>3401</v>
      </c>
      <c r="B152" s="11" t="s">
        <v>153</v>
      </c>
      <c r="C152" s="12">
        <v>606136.00920661783</v>
      </c>
      <c r="D152" s="12">
        <v>949.02499999999998</v>
      </c>
      <c r="E152" s="12">
        <v>18161</v>
      </c>
    </row>
    <row r="153" spans="1:5" x14ac:dyDescent="0.3">
      <c r="A153" s="10">
        <v>3403</v>
      </c>
      <c r="B153" s="11" t="s">
        <v>154</v>
      </c>
      <c r="C153" s="12">
        <v>1258016.7118599396</v>
      </c>
      <c r="D153" s="12">
        <v>149.61099999999999</v>
      </c>
      <c r="E153" s="12">
        <v>33385</v>
      </c>
    </row>
    <row r="154" spans="1:5" x14ac:dyDescent="0.3">
      <c r="A154" s="10">
        <v>3405</v>
      </c>
      <c r="B154" s="11" t="s">
        <v>155</v>
      </c>
      <c r="C154" s="12">
        <v>1083244.0207843152</v>
      </c>
      <c r="D154" s="12">
        <v>4029.19</v>
      </c>
      <c r="E154" s="12">
        <v>29046</v>
      </c>
    </row>
    <row r="155" spans="1:5" x14ac:dyDescent="0.3">
      <c r="A155" s="10">
        <v>3407</v>
      </c>
      <c r="B155" s="11" t="s">
        <v>156</v>
      </c>
      <c r="C155" s="12">
        <v>1055324.3451946522</v>
      </c>
      <c r="D155" s="12">
        <v>270.65499999999997</v>
      </c>
      <c r="E155" s="12">
        <v>31193</v>
      </c>
    </row>
    <row r="156" spans="1:5" x14ac:dyDescent="0.3">
      <c r="A156" s="10">
        <v>3411</v>
      </c>
      <c r="B156" s="11" t="s">
        <v>157</v>
      </c>
      <c r="C156" s="12">
        <v>1190474.7779373371</v>
      </c>
      <c r="D156" s="12">
        <v>794.95899999999995</v>
      </c>
      <c r="E156" s="12">
        <v>35706</v>
      </c>
    </row>
    <row r="157" spans="1:5" x14ac:dyDescent="0.3">
      <c r="A157" s="10">
        <v>3412</v>
      </c>
      <c r="B157" s="11" t="s">
        <v>158</v>
      </c>
      <c r="C157" s="12">
        <v>251056.1009478888</v>
      </c>
      <c r="D157" s="12">
        <v>21.032</v>
      </c>
      <c r="E157" s="12">
        <v>8010</v>
      </c>
    </row>
    <row r="158" spans="1:5" x14ac:dyDescent="0.3">
      <c r="A158" s="10">
        <v>3413</v>
      </c>
      <c r="B158" s="11" t="s">
        <v>159</v>
      </c>
      <c r="C158" s="12">
        <v>729911.60735075444</v>
      </c>
      <c r="D158" s="12">
        <v>125.62</v>
      </c>
      <c r="E158" s="12">
        <v>21818</v>
      </c>
    </row>
    <row r="159" spans="1:5" x14ac:dyDescent="0.3">
      <c r="A159" s="10">
        <v>3414</v>
      </c>
      <c r="B159" s="11" t="s">
        <v>160</v>
      </c>
      <c r="C159" s="12">
        <v>153373.67377528435</v>
      </c>
      <c r="D159" s="12">
        <v>0</v>
      </c>
      <c r="E159" s="12">
        <v>4966</v>
      </c>
    </row>
    <row r="160" spans="1:5" x14ac:dyDescent="0.3">
      <c r="A160" s="10">
        <v>3415</v>
      </c>
      <c r="B160" s="11" t="s">
        <v>161</v>
      </c>
      <c r="C160" s="12">
        <v>274970.29033771495</v>
      </c>
      <c r="D160" s="12">
        <v>949.02499999999998</v>
      </c>
      <c r="E160" s="12">
        <v>8170</v>
      </c>
    </row>
    <row r="161" spans="1:5" x14ac:dyDescent="0.3">
      <c r="A161" s="10">
        <v>3416</v>
      </c>
      <c r="B161" s="11" t="s">
        <v>162</v>
      </c>
      <c r="C161" s="12">
        <v>180287.69603727548</v>
      </c>
      <c r="D161" s="12">
        <v>0</v>
      </c>
      <c r="E161" s="12">
        <v>6054</v>
      </c>
    </row>
    <row r="162" spans="1:5" x14ac:dyDescent="0.3">
      <c r="A162" s="10">
        <v>3417</v>
      </c>
      <c r="B162" s="11" t="s">
        <v>163</v>
      </c>
      <c r="C162" s="12">
        <v>144456.56980335191</v>
      </c>
      <c r="D162" s="12">
        <v>0</v>
      </c>
      <c r="E162" s="12">
        <v>4543</v>
      </c>
    </row>
    <row r="163" spans="1:5" x14ac:dyDescent="0.3">
      <c r="A163" s="10">
        <v>3418</v>
      </c>
      <c r="B163" s="11" t="s">
        <v>164</v>
      </c>
      <c r="C163" s="12">
        <v>230118.04949778446</v>
      </c>
      <c r="D163" s="12">
        <v>0</v>
      </c>
      <c r="E163" s="12">
        <v>7418</v>
      </c>
    </row>
    <row r="164" spans="1:5" x14ac:dyDescent="0.3">
      <c r="A164" s="10">
        <v>3419</v>
      </c>
      <c r="B164" s="11" t="s">
        <v>116</v>
      </c>
      <c r="C164" s="12">
        <v>113150.81920695711</v>
      </c>
      <c r="D164" s="12">
        <v>1379.2239999999999</v>
      </c>
      <c r="E164" s="12">
        <v>3614</v>
      </c>
    </row>
    <row r="165" spans="1:5" x14ac:dyDescent="0.3">
      <c r="A165" s="10">
        <v>3420</v>
      </c>
      <c r="B165" s="11" t="s">
        <v>165</v>
      </c>
      <c r="C165" s="12">
        <v>718276.37439314008</v>
      </c>
      <c r="D165" s="12">
        <v>2993.7049999999999</v>
      </c>
      <c r="E165" s="12">
        <v>21837</v>
      </c>
    </row>
    <row r="166" spans="1:5" x14ac:dyDescent="0.3">
      <c r="A166" s="10">
        <v>3421</v>
      </c>
      <c r="B166" s="11" t="s">
        <v>166</v>
      </c>
      <c r="C166" s="12">
        <v>223669.07598597734</v>
      </c>
      <c r="D166" s="12">
        <v>1005.125</v>
      </c>
      <c r="E166" s="12">
        <v>6522</v>
      </c>
    </row>
    <row r="167" spans="1:5" x14ac:dyDescent="0.3">
      <c r="A167" s="10">
        <v>3422</v>
      </c>
      <c r="B167" s="11" t="s">
        <v>167</v>
      </c>
      <c r="C167" s="12">
        <v>149469.87419939984</v>
      </c>
      <c r="D167" s="12">
        <v>5456.5609999999997</v>
      </c>
      <c r="E167" s="12">
        <v>4424</v>
      </c>
    </row>
    <row r="168" spans="1:5" x14ac:dyDescent="0.3">
      <c r="A168" s="10">
        <v>3423</v>
      </c>
      <c r="B168" s="11" t="s">
        <v>168</v>
      </c>
      <c r="C168" s="12">
        <v>67050.317368704142</v>
      </c>
      <c r="D168" s="12">
        <v>1021.724</v>
      </c>
      <c r="E168" s="12">
        <v>2292</v>
      </c>
    </row>
    <row r="169" spans="1:5" x14ac:dyDescent="0.3">
      <c r="A169" s="10">
        <v>3424</v>
      </c>
      <c r="B169" s="11" t="s">
        <v>169</v>
      </c>
      <c r="C169" s="12">
        <v>55268.684751441288</v>
      </c>
      <c r="D169" s="12">
        <v>5473.2370000000001</v>
      </c>
      <c r="E169" s="12">
        <v>1882</v>
      </c>
    </row>
    <row r="170" spans="1:5" x14ac:dyDescent="0.3">
      <c r="A170" s="10">
        <v>3425</v>
      </c>
      <c r="B170" s="11" t="s">
        <v>170</v>
      </c>
      <c r="C170" s="12">
        <v>42308.502020905791</v>
      </c>
      <c r="D170" s="12">
        <v>0</v>
      </c>
      <c r="E170" s="12">
        <v>1443</v>
      </c>
    </row>
    <row r="171" spans="1:5" x14ac:dyDescent="0.3">
      <c r="A171" s="10">
        <v>3426</v>
      </c>
      <c r="B171" s="11" t="s">
        <v>171</v>
      </c>
      <c r="C171" s="12">
        <v>48603.528001836974</v>
      </c>
      <c r="D171" s="12">
        <v>220.209</v>
      </c>
      <c r="E171" s="12">
        <v>1615</v>
      </c>
    </row>
    <row r="172" spans="1:5" x14ac:dyDescent="0.3">
      <c r="A172" s="10">
        <v>3427</v>
      </c>
      <c r="B172" s="11" t="s">
        <v>172</v>
      </c>
      <c r="C172" s="12">
        <v>186289.09802668364</v>
      </c>
      <c r="D172" s="12">
        <v>3596.9229999999998</v>
      </c>
      <c r="E172" s="12">
        <v>5735</v>
      </c>
    </row>
    <row r="173" spans="1:5" x14ac:dyDescent="0.3">
      <c r="A173" s="10">
        <v>3428</v>
      </c>
      <c r="B173" s="11" t="s">
        <v>173</v>
      </c>
      <c r="C173" s="12">
        <v>80307.105524659084</v>
      </c>
      <c r="D173" s="12">
        <v>3258.9589999999998</v>
      </c>
      <c r="E173" s="12">
        <v>2541</v>
      </c>
    </row>
    <row r="174" spans="1:5" x14ac:dyDescent="0.3">
      <c r="A174" s="10">
        <v>3429</v>
      </c>
      <c r="B174" s="11" t="s">
        <v>174</v>
      </c>
      <c r="C174" s="12">
        <v>45548.947391924863</v>
      </c>
      <c r="D174" s="12">
        <v>533.73099999999999</v>
      </c>
      <c r="E174" s="12">
        <v>1536</v>
      </c>
    </row>
    <row r="175" spans="1:5" x14ac:dyDescent="0.3">
      <c r="A175" s="10">
        <v>3430</v>
      </c>
      <c r="B175" s="11" t="s">
        <v>175</v>
      </c>
      <c r="C175" s="12">
        <v>62646.247281430253</v>
      </c>
      <c r="D175" s="12">
        <v>0.52800000000000002</v>
      </c>
      <c r="E175" s="12">
        <v>1902</v>
      </c>
    </row>
    <row r="176" spans="1:5" x14ac:dyDescent="0.3">
      <c r="A176" s="10">
        <v>3431</v>
      </c>
      <c r="B176" s="11" t="s">
        <v>176</v>
      </c>
      <c r="C176" s="12">
        <v>77595.957002070616</v>
      </c>
      <c r="D176" s="12">
        <v>56.177</v>
      </c>
      <c r="E176" s="12">
        <v>2524</v>
      </c>
    </row>
    <row r="177" spans="1:5" x14ac:dyDescent="0.3">
      <c r="A177" s="10">
        <v>3432</v>
      </c>
      <c r="B177" s="11" t="s">
        <v>177</v>
      </c>
      <c r="C177" s="12">
        <v>62089.776955207315</v>
      </c>
      <c r="D177" s="12">
        <v>1625.173</v>
      </c>
      <c r="E177" s="12">
        <v>1966</v>
      </c>
    </row>
    <row r="178" spans="1:5" x14ac:dyDescent="0.3">
      <c r="A178" s="10">
        <v>3433</v>
      </c>
      <c r="B178" s="11" t="s">
        <v>178</v>
      </c>
      <c r="C178" s="12">
        <v>62928.085118977884</v>
      </c>
      <c r="D178" s="12">
        <v>12060.62</v>
      </c>
      <c r="E178" s="12">
        <v>2122</v>
      </c>
    </row>
    <row r="179" spans="1:5" x14ac:dyDescent="0.3">
      <c r="A179" s="10">
        <v>3434</v>
      </c>
      <c r="B179" s="11" t="s">
        <v>179</v>
      </c>
      <c r="C179" s="12">
        <v>68267.092032534914</v>
      </c>
      <c r="D179" s="12">
        <v>2163.2159999999999</v>
      </c>
      <c r="E179" s="12">
        <v>2203</v>
      </c>
    </row>
    <row r="180" spans="1:5" x14ac:dyDescent="0.3">
      <c r="A180" s="10">
        <v>3435</v>
      </c>
      <c r="B180" s="11" t="s">
        <v>180</v>
      </c>
      <c r="C180" s="12">
        <v>105579.83963424835</v>
      </c>
      <c r="D180" s="12">
        <v>3329.942</v>
      </c>
      <c r="E180" s="12">
        <v>3514</v>
      </c>
    </row>
    <row r="181" spans="1:5" x14ac:dyDescent="0.3">
      <c r="A181" s="10">
        <v>3436</v>
      </c>
      <c r="B181" s="11" t="s">
        <v>181</v>
      </c>
      <c r="C181" s="12">
        <v>181707.20727486454</v>
      </c>
      <c r="D181" s="12">
        <v>17801.883000000002</v>
      </c>
      <c r="E181" s="12">
        <v>5569</v>
      </c>
    </row>
    <row r="182" spans="1:5" x14ac:dyDescent="0.3">
      <c r="A182" s="10">
        <v>3437</v>
      </c>
      <c r="B182" s="11" t="s">
        <v>182</v>
      </c>
      <c r="C182" s="12">
        <v>170924.8990608101</v>
      </c>
      <c r="D182" s="12">
        <v>1511.499</v>
      </c>
      <c r="E182" s="12">
        <v>5881</v>
      </c>
    </row>
    <row r="183" spans="1:5" x14ac:dyDescent="0.3">
      <c r="A183" s="10">
        <v>3438</v>
      </c>
      <c r="B183" s="11" t="s">
        <v>183</v>
      </c>
      <c r="C183" s="12">
        <v>100042.8026459192</v>
      </c>
      <c r="D183" s="12">
        <v>6073.0339999999997</v>
      </c>
      <c r="E183" s="12">
        <v>3116</v>
      </c>
    </row>
    <row r="184" spans="1:5" x14ac:dyDescent="0.3">
      <c r="A184" s="10">
        <v>3439</v>
      </c>
      <c r="B184" s="11" t="s">
        <v>184</v>
      </c>
      <c r="C184" s="12">
        <v>155409.35186557387</v>
      </c>
      <c r="D184" s="12">
        <v>0</v>
      </c>
      <c r="E184" s="12">
        <v>4410</v>
      </c>
    </row>
    <row r="185" spans="1:5" x14ac:dyDescent="0.3">
      <c r="A185" s="10">
        <v>3440</v>
      </c>
      <c r="B185" s="11" t="s">
        <v>185</v>
      </c>
      <c r="C185" s="12">
        <v>191178.99796168375</v>
      </c>
      <c r="D185" s="12">
        <v>3360.5549999999998</v>
      </c>
      <c r="E185" s="12">
        <v>5137</v>
      </c>
    </row>
    <row r="186" spans="1:5" x14ac:dyDescent="0.3">
      <c r="A186" s="10">
        <v>3441</v>
      </c>
      <c r="B186" s="11" t="s">
        <v>186</v>
      </c>
      <c r="C186" s="12">
        <v>213341.52279016547</v>
      </c>
      <c r="D186" s="12">
        <v>991.55100000000004</v>
      </c>
      <c r="E186" s="12">
        <v>6177</v>
      </c>
    </row>
    <row r="187" spans="1:5" x14ac:dyDescent="0.3">
      <c r="A187" s="10">
        <v>3442</v>
      </c>
      <c r="B187" s="11" t="s">
        <v>187</v>
      </c>
      <c r="C187" s="12">
        <v>486533.35133805778</v>
      </c>
      <c r="D187" s="12">
        <v>79.739000000000004</v>
      </c>
      <c r="E187" s="12">
        <v>14803</v>
      </c>
    </row>
    <row r="188" spans="1:5" x14ac:dyDescent="0.3">
      <c r="A188" s="10">
        <v>3443</v>
      </c>
      <c r="B188" s="11" t="s">
        <v>188</v>
      </c>
      <c r="C188" s="12">
        <v>444109.77964497794</v>
      </c>
      <c r="D188" s="12">
        <v>42.030999999999999</v>
      </c>
      <c r="E188" s="12">
        <v>13772</v>
      </c>
    </row>
    <row r="189" spans="1:5" x14ac:dyDescent="0.3">
      <c r="A189" s="10">
        <v>3446</v>
      </c>
      <c r="B189" s="11" t="s">
        <v>189</v>
      </c>
      <c r="C189" s="12">
        <v>466662.63988879311</v>
      </c>
      <c r="D189" s="12">
        <v>42.57</v>
      </c>
      <c r="E189" s="12">
        <v>13608</v>
      </c>
    </row>
    <row r="190" spans="1:5" x14ac:dyDescent="0.3">
      <c r="A190" s="10">
        <v>3447</v>
      </c>
      <c r="B190" s="11" t="s">
        <v>190</v>
      </c>
      <c r="C190" s="12">
        <v>164753.78056314265</v>
      </c>
      <c r="D190" s="12">
        <v>118.44799999999999</v>
      </c>
      <c r="E190" s="12">
        <v>5602</v>
      </c>
    </row>
    <row r="191" spans="1:5" x14ac:dyDescent="0.3">
      <c r="A191" s="10">
        <v>3448</v>
      </c>
      <c r="B191" s="11" t="s">
        <v>191</v>
      </c>
      <c r="C191" s="12">
        <v>187376.70511352713</v>
      </c>
      <c r="D191" s="12">
        <v>7025.018</v>
      </c>
      <c r="E191" s="12">
        <v>6485</v>
      </c>
    </row>
    <row r="192" spans="1:5" x14ac:dyDescent="0.3">
      <c r="A192" s="10">
        <v>3449</v>
      </c>
      <c r="B192" s="11" t="s">
        <v>192</v>
      </c>
      <c r="C192" s="12">
        <v>89821.834775906929</v>
      </c>
      <c r="D192" s="12">
        <v>4345.0439999999999</v>
      </c>
      <c r="E192" s="12">
        <v>2822</v>
      </c>
    </row>
    <row r="193" spans="1:5" x14ac:dyDescent="0.3">
      <c r="A193" s="10">
        <v>3450</v>
      </c>
      <c r="B193" s="11" t="s">
        <v>193</v>
      </c>
      <c r="C193" s="12">
        <v>44779.456559693281</v>
      </c>
      <c r="D193" s="12">
        <v>0</v>
      </c>
      <c r="E193" s="12">
        <v>1441</v>
      </c>
    </row>
    <row r="194" spans="1:5" x14ac:dyDescent="0.3">
      <c r="A194" s="10">
        <v>3451</v>
      </c>
      <c r="B194" s="11" t="s">
        <v>194</v>
      </c>
      <c r="C194" s="12">
        <v>225148.91114485764</v>
      </c>
      <c r="D194" s="12">
        <v>6685.415</v>
      </c>
      <c r="E194" s="12">
        <v>6648</v>
      </c>
    </row>
    <row r="195" spans="1:5" x14ac:dyDescent="0.3">
      <c r="A195" s="10">
        <v>3452</v>
      </c>
      <c r="B195" s="11" t="s">
        <v>195</v>
      </c>
      <c r="C195" s="12">
        <v>76296.472593099505</v>
      </c>
      <c r="D195" s="12">
        <v>1366.2550000000001</v>
      </c>
      <c r="E195" s="12">
        <v>2131</v>
      </c>
    </row>
    <row r="196" spans="1:5" x14ac:dyDescent="0.3">
      <c r="A196" s="10">
        <v>3453</v>
      </c>
      <c r="B196" s="11" t="s">
        <v>196</v>
      </c>
      <c r="C196" s="12">
        <v>124468.7639036359</v>
      </c>
      <c r="D196" s="12">
        <v>1406.614</v>
      </c>
      <c r="E196" s="12">
        <v>3335</v>
      </c>
    </row>
    <row r="197" spans="1:5" x14ac:dyDescent="0.3">
      <c r="A197" s="10">
        <v>3454</v>
      </c>
      <c r="B197" s="11" t="s">
        <v>197</v>
      </c>
      <c r="C197" s="12">
        <v>58613.755343202807</v>
      </c>
      <c r="D197" s="12">
        <v>6447.65</v>
      </c>
      <c r="E197" s="12">
        <v>1700</v>
      </c>
    </row>
    <row r="198" spans="1:5" x14ac:dyDescent="0.3">
      <c r="A198" s="10">
        <v>3901</v>
      </c>
      <c r="B198" s="11" t="s">
        <v>198</v>
      </c>
      <c r="C198" s="12">
        <v>969480.04091722227</v>
      </c>
      <c r="D198" s="12">
        <v>0</v>
      </c>
      <c r="E198" s="12">
        <v>28082</v>
      </c>
    </row>
    <row r="199" spans="1:5" x14ac:dyDescent="0.3">
      <c r="A199" s="10">
        <v>3903</v>
      </c>
      <c r="B199" s="11" t="s">
        <v>199</v>
      </c>
      <c r="C199" s="12">
        <v>1017063.5137600594</v>
      </c>
      <c r="D199" s="12">
        <v>0</v>
      </c>
      <c r="E199" s="12">
        <v>27388</v>
      </c>
    </row>
    <row r="200" spans="1:5" x14ac:dyDescent="0.3">
      <c r="A200" s="10">
        <v>3905</v>
      </c>
      <c r="B200" s="11" t="s">
        <v>200</v>
      </c>
      <c r="C200" s="12">
        <v>2265863.02985986</v>
      </c>
      <c r="D200" s="12">
        <v>0</v>
      </c>
      <c r="E200" s="12">
        <v>59654</v>
      </c>
    </row>
    <row r="201" spans="1:5" x14ac:dyDescent="0.3">
      <c r="A201" s="10">
        <v>3907</v>
      </c>
      <c r="B201" s="11" t="s">
        <v>201</v>
      </c>
      <c r="C201" s="12">
        <v>2311650.6145036994</v>
      </c>
      <c r="D201" s="12">
        <v>0</v>
      </c>
      <c r="E201" s="12">
        <v>66635</v>
      </c>
    </row>
    <row r="202" spans="1:5" x14ac:dyDescent="0.3">
      <c r="A202" s="10">
        <v>3909</v>
      </c>
      <c r="B202" s="11" t="s">
        <v>202</v>
      </c>
      <c r="C202" s="12">
        <v>1687840.898870216</v>
      </c>
      <c r="D202" s="12">
        <v>18.183</v>
      </c>
      <c r="E202" s="12">
        <v>49007</v>
      </c>
    </row>
    <row r="203" spans="1:5" x14ac:dyDescent="0.3">
      <c r="A203" s="10">
        <v>3911</v>
      </c>
      <c r="B203" s="11" t="s">
        <v>206</v>
      </c>
      <c r="C203" s="12">
        <v>1082060.1229390756</v>
      </c>
      <c r="D203" s="12">
        <v>0</v>
      </c>
      <c r="E203" s="12">
        <v>27728</v>
      </c>
    </row>
    <row r="204" spans="1:5" x14ac:dyDescent="0.3">
      <c r="A204" s="10">
        <v>4001</v>
      </c>
      <c r="B204" s="11" t="s">
        <v>203</v>
      </c>
      <c r="C204" s="12">
        <v>1376538.1956259958</v>
      </c>
      <c r="D204" s="12">
        <v>0</v>
      </c>
      <c r="E204" s="12">
        <v>37469</v>
      </c>
    </row>
    <row r="205" spans="1:5" x14ac:dyDescent="0.3">
      <c r="A205" s="10">
        <v>4003</v>
      </c>
      <c r="B205" s="11" t="s">
        <v>204</v>
      </c>
      <c r="C205" s="12">
        <v>1953383.8365010752</v>
      </c>
      <c r="D205" s="12">
        <v>2230.8330000000001</v>
      </c>
      <c r="E205" s="12">
        <v>57118</v>
      </c>
    </row>
    <row r="206" spans="1:5" x14ac:dyDescent="0.3">
      <c r="A206" s="10">
        <v>4005</v>
      </c>
      <c r="B206" s="11" t="s">
        <v>205</v>
      </c>
      <c r="C206" s="12">
        <v>432606.65465422237</v>
      </c>
      <c r="D206" s="12">
        <v>11450.384</v>
      </c>
      <c r="E206" s="12">
        <v>13384</v>
      </c>
    </row>
    <row r="207" spans="1:5" x14ac:dyDescent="0.3">
      <c r="A207" s="10">
        <v>4010</v>
      </c>
      <c r="B207" s="11" t="s">
        <v>207</v>
      </c>
      <c r="C207" s="12">
        <v>81594.602436556612</v>
      </c>
      <c r="D207" s="12">
        <v>0</v>
      </c>
      <c r="E207" s="12">
        <v>2389</v>
      </c>
    </row>
    <row r="208" spans="1:5" x14ac:dyDescent="0.3">
      <c r="A208" s="10">
        <v>4012</v>
      </c>
      <c r="B208" s="11" t="s">
        <v>208</v>
      </c>
      <c r="C208" s="12">
        <v>535196.84727115417</v>
      </c>
      <c r="D208" s="12">
        <v>0</v>
      </c>
      <c r="E208" s="12">
        <v>14328</v>
      </c>
    </row>
    <row r="209" spans="1:5" x14ac:dyDescent="0.3">
      <c r="A209" s="10">
        <v>4014</v>
      </c>
      <c r="B209" s="11" t="s">
        <v>209</v>
      </c>
      <c r="C209" s="12">
        <v>350599.20833303075</v>
      </c>
      <c r="D209" s="12">
        <v>0</v>
      </c>
      <c r="E209" s="12">
        <v>10438</v>
      </c>
    </row>
    <row r="210" spans="1:5" x14ac:dyDescent="0.3">
      <c r="A210" s="10">
        <v>4016</v>
      </c>
      <c r="B210" s="11" t="s">
        <v>210</v>
      </c>
      <c r="C210" s="12">
        <v>125010.97393476398</v>
      </c>
      <c r="D210" s="12">
        <v>0</v>
      </c>
      <c r="E210" s="12">
        <v>4062</v>
      </c>
    </row>
    <row r="211" spans="1:5" x14ac:dyDescent="0.3">
      <c r="A211" s="10">
        <v>4018</v>
      </c>
      <c r="B211" s="11" t="s">
        <v>211</v>
      </c>
      <c r="C211" s="12">
        <v>214490.63381730212</v>
      </c>
      <c r="D211" s="12">
        <v>3534.069</v>
      </c>
      <c r="E211" s="12">
        <v>6558</v>
      </c>
    </row>
    <row r="212" spans="1:5" x14ac:dyDescent="0.3">
      <c r="A212" s="10">
        <v>4020</v>
      </c>
      <c r="B212" s="11" t="s">
        <v>212</v>
      </c>
      <c r="C212" s="12">
        <v>347777.05030930764</v>
      </c>
      <c r="D212" s="12">
        <v>0</v>
      </c>
      <c r="E212" s="12">
        <v>11091</v>
      </c>
    </row>
    <row r="213" spans="1:5" x14ac:dyDescent="0.3">
      <c r="A213" s="10">
        <v>4022</v>
      </c>
      <c r="B213" s="11" t="s">
        <v>215</v>
      </c>
      <c r="C213" s="12">
        <v>101619.08861485665</v>
      </c>
      <c r="D213" s="12">
        <v>4535.0910000000003</v>
      </c>
      <c r="E213" s="12">
        <v>2988</v>
      </c>
    </row>
    <row r="214" spans="1:5" x14ac:dyDescent="0.3">
      <c r="A214" s="10">
        <v>4024</v>
      </c>
      <c r="B214" s="11" t="s">
        <v>214</v>
      </c>
      <c r="C214" s="12">
        <v>58065.720976111676</v>
      </c>
      <c r="D214" s="12">
        <v>5336.4849999999997</v>
      </c>
      <c r="E214" s="12">
        <v>1669</v>
      </c>
    </row>
    <row r="215" spans="1:5" x14ac:dyDescent="0.3">
      <c r="A215" s="10">
        <v>4026</v>
      </c>
      <c r="B215" s="11" t="s">
        <v>213</v>
      </c>
      <c r="C215" s="12">
        <v>201254.74321466955</v>
      </c>
      <c r="D215" s="12">
        <v>47590.279000000002</v>
      </c>
      <c r="E215" s="12">
        <v>5509</v>
      </c>
    </row>
    <row r="216" spans="1:5" x14ac:dyDescent="0.3">
      <c r="A216" s="10">
        <v>4028</v>
      </c>
      <c r="B216" s="11" t="s">
        <v>216</v>
      </c>
      <c r="C216" s="12">
        <v>87455.389217402815</v>
      </c>
      <c r="D216" s="12">
        <v>1346.807</v>
      </c>
      <c r="E216" s="12">
        <v>2469</v>
      </c>
    </row>
    <row r="217" spans="1:5" x14ac:dyDescent="0.3">
      <c r="A217" s="10">
        <v>4030</v>
      </c>
      <c r="B217" s="11" t="s">
        <v>217</v>
      </c>
      <c r="C217" s="12">
        <v>50944.444211692862</v>
      </c>
      <c r="D217" s="12">
        <v>6012.1049999999996</v>
      </c>
      <c r="E217" s="12">
        <v>1498</v>
      </c>
    </row>
    <row r="218" spans="1:5" x14ac:dyDescent="0.3">
      <c r="A218" s="10">
        <v>4032</v>
      </c>
      <c r="B218" s="11" t="s">
        <v>218</v>
      </c>
      <c r="C218" s="12">
        <v>42744.26814543717</v>
      </c>
      <c r="D218" s="12">
        <v>5424.5510000000004</v>
      </c>
      <c r="E218" s="12">
        <v>1270</v>
      </c>
    </row>
    <row r="219" spans="1:5" x14ac:dyDescent="0.3">
      <c r="A219" s="10">
        <v>4034</v>
      </c>
      <c r="B219" s="11" t="s">
        <v>219</v>
      </c>
      <c r="C219" s="12">
        <v>82649.34939010565</v>
      </c>
      <c r="D219" s="12">
        <v>22743.27</v>
      </c>
      <c r="E219" s="12">
        <v>2220</v>
      </c>
    </row>
    <row r="220" spans="1:5" x14ac:dyDescent="0.3">
      <c r="A220" s="10">
        <v>4036</v>
      </c>
      <c r="B220" s="11" t="s">
        <v>220</v>
      </c>
      <c r="C220" s="12">
        <v>147533.76712081573</v>
      </c>
      <c r="D220" s="12">
        <v>39071.108999999997</v>
      </c>
      <c r="E220" s="12">
        <v>3875</v>
      </c>
    </row>
    <row r="221" spans="1:5" x14ac:dyDescent="0.3">
      <c r="A221" s="10">
        <v>4201</v>
      </c>
      <c r="B221" s="11" t="s">
        <v>221</v>
      </c>
      <c r="C221" s="12">
        <v>220892.20583146106</v>
      </c>
      <c r="D221" s="12">
        <v>0</v>
      </c>
      <c r="E221" s="12">
        <v>6827</v>
      </c>
    </row>
    <row r="222" spans="1:5" x14ac:dyDescent="0.3">
      <c r="A222" s="10">
        <v>4202</v>
      </c>
      <c r="B222" s="11" t="s">
        <v>222</v>
      </c>
      <c r="C222" s="12">
        <v>821133.40361413208</v>
      </c>
      <c r="D222" s="12">
        <v>1543.52</v>
      </c>
      <c r="E222" s="12">
        <v>25347</v>
      </c>
    </row>
    <row r="223" spans="1:5" x14ac:dyDescent="0.3">
      <c r="A223" s="10">
        <v>4203</v>
      </c>
      <c r="B223" s="11" t="s">
        <v>223</v>
      </c>
      <c r="C223" s="12">
        <v>1590133.7037540274</v>
      </c>
      <c r="D223" s="12">
        <v>1058.6510000000001</v>
      </c>
      <c r="E223" s="12">
        <v>46601</v>
      </c>
    </row>
    <row r="224" spans="1:5" x14ac:dyDescent="0.3">
      <c r="A224" s="10">
        <v>4204</v>
      </c>
      <c r="B224" s="11" t="s">
        <v>224</v>
      </c>
      <c r="C224" s="12">
        <v>4075009.0083162989</v>
      </c>
      <c r="D224" s="12">
        <v>0</v>
      </c>
      <c r="E224" s="12">
        <v>118410</v>
      </c>
    </row>
    <row r="225" spans="1:5" x14ac:dyDescent="0.3">
      <c r="A225" s="10">
        <v>4205</v>
      </c>
      <c r="B225" s="11" t="s">
        <v>225</v>
      </c>
      <c r="C225" s="12">
        <v>781319.87029736652</v>
      </c>
      <c r="D225" s="12">
        <v>3926.098</v>
      </c>
      <c r="E225" s="12">
        <v>23802</v>
      </c>
    </row>
    <row r="226" spans="1:5" x14ac:dyDescent="0.3">
      <c r="A226" s="10">
        <v>4206</v>
      </c>
      <c r="B226" s="11" t="s">
        <v>226</v>
      </c>
      <c r="C226" s="12">
        <v>341911.91683707037</v>
      </c>
      <c r="D226" s="12">
        <v>0</v>
      </c>
      <c r="E226" s="12">
        <v>9920</v>
      </c>
    </row>
    <row r="227" spans="1:5" x14ac:dyDescent="0.3">
      <c r="A227" s="10">
        <v>4207</v>
      </c>
      <c r="B227" s="11" t="s">
        <v>227</v>
      </c>
      <c r="C227" s="12">
        <v>319344.50731662585</v>
      </c>
      <c r="D227" s="12">
        <v>2287.3510000000001</v>
      </c>
      <c r="E227" s="12">
        <v>9275</v>
      </c>
    </row>
    <row r="228" spans="1:5" x14ac:dyDescent="0.3">
      <c r="A228" s="10">
        <v>4211</v>
      </c>
      <c r="B228" s="11" t="s">
        <v>228</v>
      </c>
      <c r="C228" s="12">
        <v>72750.47441074728</v>
      </c>
      <c r="D228" s="12">
        <v>0</v>
      </c>
      <c r="E228" s="12">
        <v>2452</v>
      </c>
    </row>
    <row r="229" spans="1:5" x14ac:dyDescent="0.3">
      <c r="A229" s="10">
        <v>4212</v>
      </c>
      <c r="B229" s="11" t="s">
        <v>229</v>
      </c>
      <c r="C229" s="12">
        <v>70932.475273947275</v>
      </c>
      <c r="D229" s="12">
        <v>0</v>
      </c>
      <c r="E229" s="12">
        <v>2364</v>
      </c>
    </row>
    <row r="230" spans="1:5" x14ac:dyDescent="0.3">
      <c r="A230" s="10">
        <v>4213</v>
      </c>
      <c r="B230" s="11" t="s">
        <v>230</v>
      </c>
      <c r="C230" s="12">
        <v>210792.12174241673</v>
      </c>
      <c r="D230" s="12">
        <v>0</v>
      </c>
      <c r="E230" s="12">
        <v>6416</v>
      </c>
    </row>
    <row r="231" spans="1:5" x14ac:dyDescent="0.3">
      <c r="A231" s="10">
        <v>4214</v>
      </c>
      <c r="B231" s="11" t="s">
        <v>231</v>
      </c>
      <c r="C231" s="12">
        <v>192921.07347945755</v>
      </c>
      <c r="D231" s="12">
        <v>5556.1220000000003</v>
      </c>
      <c r="E231" s="12">
        <v>6312</v>
      </c>
    </row>
    <row r="232" spans="1:5" x14ac:dyDescent="0.3">
      <c r="A232" s="10">
        <v>4215</v>
      </c>
      <c r="B232" s="11" t="s">
        <v>232</v>
      </c>
      <c r="C232" s="12">
        <v>415287.28368451359</v>
      </c>
      <c r="D232" s="12">
        <v>0</v>
      </c>
      <c r="E232" s="12">
        <v>11620</v>
      </c>
    </row>
    <row r="233" spans="1:5" x14ac:dyDescent="0.3">
      <c r="A233" s="10">
        <v>4216</v>
      </c>
      <c r="B233" s="11" t="s">
        <v>233</v>
      </c>
      <c r="C233" s="12">
        <v>161114.07894703242</v>
      </c>
      <c r="D233" s="12">
        <v>836.60500000000002</v>
      </c>
      <c r="E233" s="12">
        <v>5551</v>
      </c>
    </row>
    <row r="234" spans="1:5" x14ac:dyDescent="0.3">
      <c r="A234" s="10">
        <v>4217</v>
      </c>
      <c r="B234" s="11" t="s">
        <v>234</v>
      </c>
      <c r="C234" s="12">
        <v>55906.421095725193</v>
      </c>
      <c r="D234" s="12">
        <v>3320.152</v>
      </c>
      <c r="E234" s="12">
        <v>1814</v>
      </c>
    </row>
    <row r="235" spans="1:5" x14ac:dyDescent="0.3">
      <c r="A235" s="10">
        <v>4218</v>
      </c>
      <c r="B235" s="11" t="s">
        <v>235</v>
      </c>
      <c r="C235" s="12">
        <v>38436.658940457099</v>
      </c>
      <c r="D235" s="12">
        <v>5215.375</v>
      </c>
      <c r="E235" s="12">
        <v>1411</v>
      </c>
    </row>
    <row r="236" spans="1:5" x14ac:dyDescent="0.3">
      <c r="A236" s="10">
        <v>4219</v>
      </c>
      <c r="B236" s="11" t="s">
        <v>236</v>
      </c>
      <c r="C236" s="12">
        <v>122591.38597081979</v>
      </c>
      <c r="D236" s="12">
        <v>1033.835</v>
      </c>
      <c r="E236" s="12">
        <v>4088</v>
      </c>
    </row>
    <row r="237" spans="1:5" x14ac:dyDescent="0.3">
      <c r="A237" s="10">
        <v>4220</v>
      </c>
      <c r="B237" s="11" t="s">
        <v>237</v>
      </c>
      <c r="C237" s="12">
        <v>38138.48324638058</v>
      </c>
      <c r="D237" s="12">
        <v>3730.837</v>
      </c>
      <c r="E237" s="12">
        <v>1210</v>
      </c>
    </row>
    <row r="238" spans="1:5" x14ac:dyDescent="0.3">
      <c r="A238" s="10">
        <v>4221</v>
      </c>
      <c r="B238" s="11" t="s">
        <v>238</v>
      </c>
      <c r="C238" s="12">
        <v>47655.570864175133</v>
      </c>
      <c r="D238" s="12">
        <v>14950.584000000001</v>
      </c>
      <c r="E238" s="12">
        <v>1209</v>
      </c>
    </row>
    <row r="239" spans="1:5" x14ac:dyDescent="0.3">
      <c r="A239" s="10">
        <v>4222</v>
      </c>
      <c r="B239" s="11" t="s">
        <v>239</v>
      </c>
      <c r="C239" s="12">
        <v>45358.094238239944</v>
      </c>
      <c r="D239" s="12">
        <v>42876.262000000002</v>
      </c>
      <c r="E239" s="12">
        <v>1051</v>
      </c>
    </row>
    <row r="240" spans="1:5" x14ac:dyDescent="0.3">
      <c r="A240" s="10">
        <v>4223</v>
      </c>
      <c r="B240" s="11" t="s">
        <v>240</v>
      </c>
      <c r="C240" s="12">
        <v>459730.86976821494</v>
      </c>
      <c r="D240" s="12">
        <v>9024.9940000000006</v>
      </c>
      <c r="E240" s="12">
        <v>15588</v>
      </c>
    </row>
    <row r="241" spans="1:5" x14ac:dyDescent="0.3">
      <c r="A241" s="10">
        <v>4224</v>
      </c>
      <c r="B241" s="11" t="s">
        <v>241</v>
      </c>
      <c r="C241" s="12">
        <v>34676.510663295958</v>
      </c>
      <c r="D241" s="12">
        <v>14796.078</v>
      </c>
      <c r="E241" s="12">
        <v>929</v>
      </c>
    </row>
    <row r="242" spans="1:5" x14ac:dyDescent="0.3">
      <c r="A242" s="10">
        <v>4225</v>
      </c>
      <c r="B242" s="11" t="s">
        <v>242</v>
      </c>
      <c r="C242" s="12">
        <v>335156.48071469588</v>
      </c>
      <c r="D242" s="12">
        <v>512.92999999999995</v>
      </c>
      <c r="E242" s="12">
        <v>10952</v>
      </c>
    </row>
    <row r="243" spans="1:5" x14ac:dyDescent="0.3">
      <c r="A243" s="10">
        <v>4226</v>
      </c>
      <c r="B243" s="11" t="s">
        <v>243</v>
      </c>
      <c r="C243" s="12">
        <v>61044.894225019307</v>
      </c>
      <c r="D243" s="12">
        <v>0</v>
      </c>
      <c r="E243" s="12">
        <v>1777</v>
      </c>
    </row>
    <row r="244" spans="1:5" x14ac:dyDescent="0.3">
      <c r="A244" s="10">
        <v>4227</v>
      </c>
      <c r="B244" s="11" t="s">
        <v>244</v>
      </c>
      <c r="C244" s="12">
        <v>209055.06283161015</v>
      </c>
      <c r="D244" s="12">
        <v>24982.749</v>
      </c>
      <c r="E244" s="12">
        <v>6245</v>
      </c>
    </row>
    <row r="245" spans="1:5" x14ac:dyDescent="0.3">
      <c r="A245" s="10">
        <v>4228</v>
      </c>
      <c r="B245" s="11" t="s">
        <v>245</v>
      </c>
      <c r="C245" s="12">
        <v>84653.554449796386</v>
      </c>
      <c r="D245" s="12">
        <v>39629.953000000001</v>
      </c>
      <c r="E245" s="12">
        <v>1895</v>
      </c>
    </row>
    <row r="246" spans="1:5" x14ac:dyDescent="0.3">
      <c r="A246" s="10">
        <v>4601</v>
      </c>
      <c r="B246" s="11" t="s">
        <v>246</v>
      </c>
      <c r="C246" s="12">
        <v>12205822.537424646</v>
      </c>
      <c r="D246" s="12">
        <v>0</v>
      </c>
      <c r="E246" s="12">
        <v>294638</v>
      </c>
    </row>
    <row r="247" spans="1:5" x14ac:dyDescent="0.3">
      <c r="A247" s="10">
        <v>4602</v>
      </c>
      <c r="B247" s="11" t="s">
        <v>247</v>
      </c>
      <c r="C247" s="12">
        <v>659077.75327259733</v>
      </c>
      <c r="D247" s="12">
        <v>709.79700000000003</v>
      </c>
      <c r="E247" s="12">
        <v>17386</v>
      </c>
    </row>
    <row r="248" spans="1:5" x14ac:dyDescent="0.3">
      <c r="A248" s="10">
        <v>4611</v>
      </c>
      <c r="B248" s="11" t="s">
        <v>248</v>
      </c>
      <c r="C248" s="12">
        <v>141041.84945528346</v>
      </c>
      <c r="D248" s="12">
        <v>3175.0070000000001</v>
      </c>
      <c r="E248" s="12">
        <v>4056</v>
      </c>
    </row>
    <row r="249" spans="1:5" x14ac:dyDescent="0.3">
      <c r="A249" s="10">
        <v>4612</v>
      </c>
      <c r="B249" s="11" t="s">
        <v>249</v>
      </c>
      <c r="C249" s="12">
        <v>198265.98959048468</v>
      </c>
      <c r="D249" s="12">
        <v>0</v>
      </c>
      <c r="E249" s="12">
        <v>5769</v>
      </c>
    </row>
    <row r="250" spans="1:5" x14ac:dyDescent="0.3">
      <c r="A250" s="10">
        <v>4613</v>
      </c>
      <c r="B250" s="11" t="s">
        <v>250</v>
      </c>
      <c r="C250" s="12">
        <v>456488.80813042232</v>
      </c>
      <c r="D250" s="12">
        <v>0</v>
      </c>
      <c r="E250" s="12">
        <v>12300</v>
      </c>
    </row>
    <row r="251" spans="1:5" x14ac:dyDescent="0.3">
      <c r="A251" s="10">
        <v>4614</v>
      </c>
      <c r="B251" s="11" t="s">
        <v>251</v>
      </c>
      <c r="C251" s="12">
        <v>782002.16795121657</v>
      </c>
      <c r="D251" s="12">
        <v>0</v>
      </c>
      <c r="E251" s="12">
        <v>19372</v>
      </c>
    </row>
    <row r="252" spans="1:5" x14ac:dyDescent="0.3">
      <c r="A252" s="10">
        <v>4615</v>
      </c>
      <c r="B252" s="11" t="s">
        <v>252</v>
      </c>
      <c r="C252" s="12">
        <v>117110.6840874901</v>
      </c>
      <c r="D252" s="12">
        <v>0</v>
      </c>
      <c r="E252" s="12">
        <v>3204</v>
      </c>
    </row>
    <row r="253" spans="1:5" x14ac:dyDescent="0.3">
      <c r="A253" s="10">
        <v>4616</v>
      </c>
      <c r="B253" s="11" t="s">
        <v>253</v>
      </c>
      <c r="C253" s="12">
        <v>116555.3509237348</v>
      </c>
      <c r="D253" s="12">
        <v>0</v>
      </c>
      <c r="E253" s="12">
        <v>2927</v>
      </c>
    </row>
    <row r="254" spans="1:5" x14ac:dyDescent="0.3">
      <c r="A254" s="10">
        <v>4617</v>
      </c>
      <c r="B254" s="11" t="s">
        <v>254</v>
      </c>
      <c r="C254" s="12">
        <v>470104.42801906378</v>
      </c>
      <c r="D254" s="12">
        <v>27083.550999999999</v>
      </c>
      <c r="E254" s="12">
        <v>13030</v>
      </c>
    </row>
    <row r="255" spans="1:5" x14ac:dyDescent="0.3">
      <c r="A255" s="10">
        <v>4618</v>
      </c>
      <c r="B255" s="11" t="s">
        <v>255</v>
      </c>
      <c r="C255" s="12">
        <v>413807.61999841721</v>
      </c>
      <c r="D255" s="12">
        <v>48532.472999999998</v>
      </c>
      <c r="E255" s="12">
        <v>10972</v>
      </c>
    </row>
    <row r="256" spans="1:5" x14ac:dyDescent="0.3">
      <c r="A256" s="10">
        <v>4619</v>
      </c>
      <c r="B256" s="11" t="s">
        <v>256</v>
      </c>
      <c r="C256" s="12">
        <v>38854.549308670488</v>
      </c>
      <c r="D256" s="12">
        <v>25871.615000000002</v>
      </c>
      <c r="E256" s="12">
        <v>982</v>
      </c>
    </row>
    <row r="257" spans="1:5" x14ac:dyDescent="0.3">
      <c r="A257" s="10">
        <v>4620</v>
      </c>
      <c r="B257" s="11" t="s">
        <v>257</v>
      </c>
      <c r="C257" s="12">
        <v>36885.148782343502</v>
      </c>
      <c r="D257" s="12">
        <v>9986.7350000000006</v>
      </c>
      <c r="E257" s="12">
        <v>1126</v>
      </c>
    </row>
    <row r="258" spans="1:5" x14ac:dyDescent="0.3">
      <c r="A258" s="10">
        <v>4621</v>
      </c>
      <c r="B258" s="11" t="s">
        <v>258</v>
      </c>
      <c r="C258" s="12">
        <v>590297.45604596892</v>
      </c>
      <c r="D258" s="12">
        <v>12473.263000000001</v>
      </c>
      <c r="E258" s="12">
        <v>16635</v>
      </c>
    </row>
    <row r="259" spans="1:5" x14ac:dyDescent="0.3">
      <c r="A259" s="10">
        <v>4622</v>
      </c>
      <c r="B259" s="11" t="s">
        <v>259</v>
      </c>
      <c r="C259" s="12">
        <v>300018.1835062239</v>
      </c>
      <c r="D259" s="12">
        <v>6628.1049999999996</v>
      </c>
      <c r="E259" s="12">
        <v>8438</v>
      </c>
    </row>
    <row r="260" spans="1:5" x14ac:dyDescent="0.3">
      <c r="A260" s="10">
        <v>4623</v>
      </c>
      <c r="B260" s="11" t="s">
        <v>260</v>
      </c>
      <c r="C260" s="12">
        <v>85936.683819843398</v>
      </c>
      <c r="D260" s="12">
        <v>4545.8159999999998</v>
      </c>
      <c r="E260" s="12">
        <v>2501</v>
      </c>
    </row>
    <row r="261" spans="1:5" x14ac:dyDescent="0.3">
      <c r="A261" s="10">
        <v>4624</v>
      </c>
      <c r="B261" s="11" t="s">
        <v>261</v>
      </c>
      <c r="C261" s="12">
        <v>973865.90662917215</v>
      </c>
      <c r="D261" s="12">
        <v>1078.066</v>
      </c>
      <c r="E261" s="12">
        <v>26325</v>
      </c>
    </row>
    <row r="262" spans="1:5" x14ac:dyDescent="0.3">
      <c r="A262" s="10">
        <v>4625</v>
      </c>
      <c r="B262" s="11" t="s">
        <v>262</v>
      </c>
      <c r="C262" s="12">
        <v>259575.83928814853</v>
      </c>
      <c r="D262" s="12">
        <v>0</v>
      </c>
      <c r="E262" s="12">
        <v>5285</v>
      </c>
    </row>
    <row r="263" spans="1:5" x14ac:dyDescent="0.3">
      <c r="A263" s="10">
        <v>4626</v>
      </c>
      <c r="B263" s="11" t="s">
        <v>263</v>
      </c>
      <c r="C263" s="12">
        <v>1466149.3485227544</v>
      </c>
      <c r="D263" s="12">
        <v>0</v>
      </c>
      <c r="E263" s="12">
        <v>40061</v>
      </c>
    </row>
    <row r="264" spans="1:5" x14ac:dyDescent="0.3">
      <c r="A264" s="10">
        <v>4627</v>
      </c>
      <c r="B264" s="11" t="s">
        <v>264</v>
      </c>
      <c r="C264" s="12">
        <v>1053311.5149058045</v>
      </c>
      <c r="D264" s="12">
        <v>0</v>
      </c>
      <c r="E264" s="12">
        <v>30259</v>
      </c>
    </row>
    <row r="265" spans="1:5" x14ac:dyDescent="0.3">
      <c r="A265" s="10">
        <v>4628</v>
      </c>
      <c r="B265" s="11" t="s">
        <v>265</v>
      </c>
      <c r="C265" s="12">
        <v>122580.96955109668</v>
      </c>
      <c r="D265" s="12">
        <v>16184.927</v>
      </c>
      <c r="E265" s="12">
        <v>3848</v>
      </c>
    </row>
    <row r="266" spans="1:5" x14ac:dyDescent="0.3">
      <c r="A266" s="10">
        <v>4629</v>
      </c>
      <c r="B266" s="11" t="s">
        <v>266</v>
      </c>
      <c r="C266" s="12">
        <v>12618.827123442343</v>
      </c>
      <c r="D266" s="12">
        <v>15728.24</v>
      </c>
      <c r="E266" s="12">
        <v>390</v>
      </c>
    </row>
    <row r="267" spans="1:5" x14ac:dyDescent="0.3">
      <c r="A267" s="10">
        <v>4630</v>
      </c>
      <c r="B267" s="11" t="s">
        <v>267</v>
      </c>
      <c r="C267" s="12">
        <v>263797.85137150524</v>
      </c>
      <c r="D267" s="12">
        <v>564.27800000000002</v>
      </c>
      <c r="E267" s="12">
        <v>8189</v>
      </c>
    </row>
    <row r="268" spans="1:5" x14ac:dyDescent="0.3">
      <c r="A268" s="10">
        <v>4631</v>
      </c>
      <c r="B268" s="11" t="s">
        <v>268</v>
      </c>
      <c r="C268" s="12">
        <v>1074373.9905333573</v>
      </c>
      <c r="D268" s="12">
        <v>83.445999999999998</v>
      </c>
      <c r="E268" s="12">
        <v>30019</v>
      </c>
    </row>
    <row r="269" spans="1:5" x14ac:dyDescent="0.3">
      <c r="A269" s="10">
        <v>4632</v>
      </c>
      <c r="B269" s="11" t="s">
        <v>269</v>
      </c>
      <c r="C269" s="12">
        <v>141296.06644860332</v>
      </c>
      <c r="D269" s="12">
        <v>0</v>
      </c>
      <c r="E269" s="12">
        <v>2907</v>
      </c>
    </row>
    <row r="270" spans="1:5" x14ac:dyDescent="0.3">
      <c r="A270" s="10">
        <v>4633</v>
      </c>
      <c r="B270" s="11" t="s">
        <v>270</v>
      </c>
      <c r="C270" s="12">
        <v>19544.336348791319</v>
      </c>
      <c r="D270" s="12">
        <v>0</v>
      </c>
      <c r="E270" s="12">
        <v>541</v>
      </c>
    </row>
    <row r="271" spans="1:5" x14ac:dyDescent="0.3">
      <c r="A271" s="10">
        <v>4634</v>
      </c>
      <c r="B271" s="11" t="s">
        <v>271</v>
      </c>
      <c r="C271" s="12">
        <v>62990.412745877918</v>
      </c>
      <c r="D271" s="12">
        <v>11746.922</v>
      </c>
      <c r="E271" s="12">
        <v>1718</v>
      </c>
    </row>
    <row r="272" spans="1:5" x14ac:dyDescent="0.3">
      <c r="A272" s="10">
        <v>4635</v>
      </c>
      <c r="B272" s="11" t="s">
        <v>272</v>
      </c>
      <c r="C272" s="12">
        <v>99209.097773519708</v>
      </c>
      <c r="D272" s="12">
        <v>217.25</v>
      </c>
      <c r="E272" s="12">
        <v>2249</v>
      </c>
    </row>
    <row r="273" spans="1:5" x14ac:dyDescent="0.3">
      <c r="A273" s="10">
        <v>4636</v>
      </c>
      <c r="B273" s="11" t="s">
        <v>273</v>
      </c>
      <c r="C273" s="12">
        <v>27733.024751773548</v>
      </c>
      <c r="D273" s="12">
        <v>0</v>
      </c>
      <c r="E273" s="12">
        <v>746</v>
      </c>
    </row>
    <row r="274" spans="1:5" x14ac:dyDescent="0.3">
      <c r="A274" s="10">
        <v>4637</v>
      </c>
      <c r="B274" s="11" t="s">
        <v>274</v>
      </c>
      <c r="C274" s="12">
        <v>47468.079725199059</v>
      </c>
      <c r="D274" s="12">
        <v>404.81099999999998</v>
      </c>
      <c r="E274" s="12">
        <v>1272</v>
      </c>
    </row>
    <row r="275" spans="1:5" x14ac:dyDescent="0.3">
      <c r="A275" s="10">
        <v>4638</v>
      </c>
      <c r="B275" s="11" t="s">
        <v>275</v>
      </c>
      <c r="C275" s="12">
        <v>136637.00100662376</v>
      </c>
      <c r="D275" s="12">
        <v>16042.642</v>
      </c>
      <c r="E275" s="12">
        <v>3839</v>
      </c>
    </row>
    <row r="276" spans="1:5" x14ac:dyDescent="0.3">
      <c r="A276" s="10">
        <v>4639</v>
      </c>
      <c r="B276" s="11" t="s">
        <v>276</v>
      </c>
      <c r="C276" s="12">
        <v>91084.884206621093</v>
      </c>
      <c r="D276" s="12">
        <v>10910.68</v>
      </c>
      <c r="E276" s="12">
        <v>2541</v>
      </c>
    </row>
    <row r="277" spans="1:5" x14ac:dyDescent="0.3">
      <c r="A277" s="10">
        <v>4640</v>
      </c>
      <c r="B277" s="11" t="s">
        <v>277</v>
      </c>
      <c r="C277" s="12">
        <v>433644.39457274415</v>
      </c>
      <c r="D277" s="12">
        <v>6212.6679999999997</v>
      </c>
      <c r="E277" s="12">
        <v>12437</v>
      </c>
    </row>
    <row r="278" spans="1:5" x14ac:dyDescent="0.3">
      <c r="A278" s="10">
        <v>4641</v>
      </c>
      <c r="B278" s="11" t="s">
        <v>278</v>
      </c>
      <c r="C278" s="12">
        <v>69349.688293362575</v>
      </c>
      <c r="D278" s="12">
        <v>32189.08</v>
      </c>
      <c r="E278" s="12">
        <v>1856</v>
      </c>
    </row>
    <row r="279" spans="1:5" x14ac:dyDescent="0.3">
      <c r="A279" s="10">
        <v>4642</v>
      </c>
      <c r="B279" s="11" t="s">
        <v>279</v>
      </c>
      <c r="C279" s="12">
        <v>78510.58658818448</v>
      </c>
      <c r="D279" s="12">
        <v>13757.15</v>
      </c>
      <c r="E279" s="12">
        <v>2175</v>
      </c>
    </row>
    <row r="280" spans="1:5" x14ac:dyDescent="0.3">
      <c r="A280" s="10">
        <v>4643</v>
      </c>
      <c r="B280" s="11" t="s">
        <v>280</v>
      </c>
      <c r="C280" s="12">
        <v>209047.38214685628</v>
      </c>
      <c r="D280" s="12">
        <v>21543.434000000001</v>
      </c>
      <c r="E280" s="12">
        <v>5235</v>
      </c>
    </row>
    <row r="281" spans="1:5" x14ac:dyDescent="0.3">
      <c r="A281" s="10">
        <v>4644</v>
      </c>
      <c r="B281" s="11" t="s">
        <v>281</v>
      </c>
      <c r="C281" s="12">
        <v>179580.05445676719</v>
      </c>
      <c r="D281" s="12">
        <v>34641.364999999998</v>
      </c>
      <c r="E281" s="12">
        <v>5383</v>
      </c>
    </row>
    <row r="282" spans="1:5" x14ac:dyDescent="0.3">
      <c r="A282" s="10">
        <v>4645</v>
      </c>
      <c r="B282" s="11" t="s">
        <v>282</v>
      </c>
      <c r="C282" s="12">
        <v>104617.24735722749</v>
      </c>
      <c r="D282" s="12">
        <v>0</v>
      </c>
      <c r="E282" s="12">
        <v>3002</v>
      </c>
    </row>
    <row r="283" spans="1:5" x14ac:dyDescent="0.3">
      <c r="A283" s="10">
        <v>4646</v>
      </c>
      <c r="B283" s="11" t="s">
        <v>283</v>
      </c>
      <c r="C283" s="12">
        <v>95609.302188601243</v>
      </c>
      <c r="D283" s="12">
        <v>0</v>
      </c>
      <c r="E283" s="12">
        <v>2882</v>
      </c>
    </row>
    <row r="284" spans="1:5" x14ac:dyDescent="0.3">
      <c r="A284" s="10">
        <v>4647</v>
      </c>
      <c r="B284" s="11" t="s">
        <v>284</v>
      </c>
      <c r="C284" s="12">
        <v>845417.12572704465</v>
      </c>
      <c r="D284" s="12">
        <v>4945.5780000000004</v>
      </c>
      <c r="E284" s="12">
        <v>22546</v>
      </c>
    </row>
    <row r="285" spans="1:5" x14ac:dyDescent="0.3">
      <c r="A285" s="10">
        <v>4648</v>
      </c>
      <c r="B285" s="11" t="s">
        <v>285</v>
      </c>
      <c r="C285" s="12">
        <v>115439.59185166925</v>
      </c>
      <c r="D285" s="12">
        <v>14989.513000000001</v>
      </c>
      <c r="E285" s="12">
        <v>3347</v>
      </c>
    </row>
    <row r="286" spans="1:5" x14ac:dyDescent="0.3">
      <c r="A286" s="10">
        <v>4649</v>
      </c>
      <c r="B286" s="11" t="s">
        <v>286</v>
      </c>
      <c r="C286" s="12">
        <v>327552.17300345463</v>
      </c>
      <c r="D286" s="12">
        <v>48.421999999999997</v>
      </c>
      <c r="E286" s="12">
        <v>9619</v>
      </c>
    </row>
    <row r="287" spans="1:5" x14ac:dyDescent="0.3">
      <c r="A287" s="10">
        <v>4650</v>
      </c>
      <c r="B287" s="11" t="s">
        <v>287</v>
      </c>
      <c r="C287" s="12">
        <v>189603.77253941179</v>
      </c>
      <c r="D287" s="12">
        <v>503.30500000000001</v>
      </c>
      <c r="E287" s="12">
        <v>5918</v>
      </c>
    </row>
    <row r="288" spans="1:5" x14ac:dyDescent="0.3">
      <c r="A288" s="10">
        <v>4651</v>
      </c>
      <c r="B288" s="11" t="s">
        <v>288</v>
      </c>
      <c r="C288" s="12">
        <v>242736.55937128182</v>
      </c>
      <c r="D288" s="12">
        <v>494.17500000000001</v>
      </c>
      <c r="E288" s="12">
        <v>7296</v>
      </c>
    </row>
    <row r="289" spans="1:5" x14ac:dyDescent="0.3">
      <c r="A289" s="10">
        <v>5001</v>
      </c>
      <c r="B289" s="11" t="s">
        <v>289</v>
      </c>
      <c r="C289" s="12">
        <v>8755428.5696381722</v>
      </c>
      <c r="D289" s="12">
        <v>9636.5390000000007</v>
      </c>
      <c r="E289" s="12">
        <v>216912</v>
      </c>
    </row>
    <row r="290" spans="1:5" x14ac:dyDescent="0.3">
      <c r="A290" s="10">
        <v>5006</v>
      </c>
      <c r="B290" s="11" t="s">
        <v>290</v>
      </c>
      <c r="C290" s="12">
        <v>746734.78809851804</v>
      </c>
      <c r="D290" s="12">
        <v>3839.99</v>
      </c>
      <c r="E290" s="12">
        <v>24001</v>
      </c>
    </row>
    <row r="291" spans="1:5" x14ac:dyDescent="0.3">
      <c r="A291" s="10">
        <v>5007</v>
      </c>
      <c r="B291" s="11" t="s">
        <v>291</v>
      </c>
      <c r="C291" s="12">
        <v>504233.86208169267</v>
      </c>
      <c r="D291" s="12">
        <v>466.62</v>
      </c>
      <c r="E291" s="12">
        <v>15128</v>
      </c>
    </row>
    <row r="292" spans="1:5" x14ac:dyDescent="0.3">
      <c r="A292" s="10">
        <v>5014</v>
      </c>
      <c r="B292" s="11" t="s">
        <v>292</v>
      </c>
      <c r="C292" s="12">
        <v>310530.6864298117</v>
      </c>
      <c r="D292" s="12">
        <v>0</v>
      </c>
      <c r="E292" s="12">
        <v>5596</v>
      </c>
    </row>
    <row r="293" spans="1:5" x14ac:dyDescent="0.3">
      <c r="A293" s="10">
        <v>5020</v>
      </c>
      <c r="B293" s="11" t="s">
        <v>293</v>
      </c>
      <c r="C293" s="12">
        <v>28818.064202136095</v>
      </c>
      <c r="D293" s="12">
        <v>0</v>
      </c>
      <c r="E293" s="12">
        <v>903</v>
      </c>
    </row>
    <row r="294" spans="1:5" x14ac:dyDescent="0.3">
      <c r="A294" s="10">
        <v>5021</v>
      </c>
      <c r="B294" s="11" t="s">
        <v>294</v>
      </c>
      <c r="C294" s="12">
        <v>262021.49931694221</v>
      </c>
      <c r="D294" s="12">
        <v>3550.1950000000002</v>
      </c>
      <c r="E294" s="12">
        <v>7464</v>
      </c>
    </row>
    <row r="295" spans="1:5" x14ac:dyDescent="0.3">
      <c r="A295" s="10">
        <v>5022</v>
      </c>
      <c r="B295" s="11" t="s">
        <v>295</v>
      </c>
      <c r="C295" s="12">
        <v>73821.755675475579</v>
      </c>
      <c r="D295" s="12">
        <v>6539.7089999999998</v>
      </c>
      <c r="E295" s="12">
        <v>2474</v>
      </c>
    </row>
    <row r="296" spans="1:5" x14ac:dyDescent="0.3">
      <c r="A296" s="10">
        <v>5025</v>
      </c>
      <c r="B296" s="11" t="s">
        <v>296</v>
      </c>
      <c r="C296" s="12">
        <v>194649.61838465076</v>
      </c>
      <c r="D296" s="12">
        <v>1455.058</v>
      </c>
      <c r="E296" s="12">
        <v>5758</v>
      </c>
    </row>
    <row r="297" spans="1:5" x14ac:dyDescent="0.3">
      <c r="A297" s="10">
        <v>5026</v>
      </c>
      <c r="B297" s="11" t="s">
        <v>297</v>
      </c>
      <c r="C297" s="12">
        <v>63433.675784965206</v>
      </c>
      <c r="D297" s="12">
        <v>0</v>
      </c>
      <c r="E297" s="12">
        <v>2044</v>
      </c>
    </row>
    <row r="298" spans="1:5" x14ac:dyDescent="0.3">
      <c r="A298" s="10">
        <v>5027</v>
      </c>
      <c r="B298" s="11" t="s">
        <v>298</v>
      </c>
      <c r="C298" s="12">
        <v>187618.10465345849</v>
      </c>
      <c r="D298" s="12">
        <v>1283.018</v>
      </c>
      <c r="E298" s="12">
        <v>6152</v>
      </c>
    </row>
    <row r="299" spans="1:5" x14ac:dyDescent="0.3">
      <c r="A299" s="10">
        <v>5028</v>
      </c>
      <c r="B299" s="11" t="s">
        <v>299</v>
      </c>
      <c r="C299" s="12">
        <v>597143.44545670855</v>
      </c>
      <c r="D299" s="12">
        <v>1891.021</v>
      </c>
      <c r="E299" s="12">
        <v>17727</v>
      </c>
    </row>
    <row r="300" spans="1:5" x14ac:dyDescent="0.3">
      <c r="A300" s="10">
        <v>5029</v>
      </c>
      <c r="B300" s="11" t="s">
        <v>300</v>
      </c>
      <c r="C300" s="12">
        <v>287290.76023055549</v>
      </c>
      <c r="D300" s="12">
        <v>0</v>
      </c>
      <c r="E300" s="12">
        <v>8535</v>
      </c>
    </row>
    <row r="301" spans="1:5" x14ac:dyDescent="0.3">
      <c r="A301" s="10">
        <v>5031</v>
      </c>
      <c r="B301" s="11" t="s">
        <v>301</v>
      </c>
      <c r="C301" s="12">
        <v>569618.6009224928</v>
      </c>
      <c r="D301" s="12">
        <v>5.8410000000000002</v>
      </c>
      <c r="E301" s="12">
        <v>15018</v>
      </c>
    </row>
    <row r="302" spans="1:5" x14ac:dyDescent="0.3">
      <c r="A302" s="10">
        <v>5032</v>
      </c>
      <c r="B302" s="11" t="s">
        <v>302</v>
      </c>
      <c r="C302" s="12">
        <v>140530.761408883</v>
      </c>
      <c r="D302" s="12">
        <v>4198.8760000000002</v>
      </c>
      <c r="E302" s="12">
        <v>4240</v>
      </c>
    </row>
    <row r="303" spans="1:5" x14ac:dyDescent="0.3">
      <c r="A303" s="10">
        <v>5033</v>
      </c>
      <c r="B303" s="11" t="s">
        <v>303</v>
      </c>
      <c r="C303" s="12">
        <v>28802.566748895217</v>
      </c>
      <c r="D303" s="12">
        <v>14060.409</v>
      </c>
      <c r="E303" s="12">
        <v>790</v>
      </c>
    </row>
    <row r="304" spans="1:5" x14ac:dyDescent="0.3">
      <c r="A304" s="10">
        <v>5034</v>
      </c>
      <c r="B304" s="11" t="s">
        <v>304</v>
      </c>
      <c r="C304" s="12">
        <v>68302.821155095793</v>
      </c>
      <c r="D304" s="12">
        <v>6985.5940000000001</v>
      </c>
      <c r="E304" s="12">
        <v>2471</v>
      </c>
    </row>
    <row r="305" spans="1:5" x14ac:dyDescent="0.3">
      <c r="A305" s="10">
        <v>5035</v>
      </c>
      <c r="B305" s="11" t="s">
        <v>305</v>
      </c>
      <c r="C305" s="12">
        <v>833530.689718112</v>
      </c>
      <c r="D305" s="12">
        <v>0</v>
      </c>
      <c r="E305" s="12">
        <v>24811</v>
      </c>
    </row>
    <row r="306" spans="1:5" x14ac:dyDescent="0.3">
      <c r="A306" s="10">
        <v>5036</v>
      </c>
      <c r="B306" s="11" t="s">
        <v>306</v>
      </c>
      <c r="C306" s="12">
        <v>81945.275447645428</v>
      </c>
      <c r="D306" s="12">
        <v>0</v>
      </c>
      <c r="E306" s="12">
        <v>2656</v>
      </c>
    </row>
    <row r="307" spans="1:5" x14ac:dyDescent="0.3">
      <c r="A307" s="10">
        <v>5037</v>
      </c>
      <c r="B307" s="11" t="s">
        <v>307</v>
      </c>
      <c r="C307" s="12">
        <v>693167.96471193724</v>
      </c>
      <c r="D307" s="12">
        <v>0</v>
      </c>
      <c r="E307" s="12">
        <v>20721</v>
      </c>
    </row>
    <row r="308" spans="1:5" x14ac:dyDescent="0.3">
      <c r="A308" s="10">
        <v>5038</v>
      </c>
      <c r="B308" s="11" t="s">
        <v>308</v>
      </c>
      <c r="C308" s="12">
        <v>468703.50676458189</v>
      </c>
      <c r="D308" s="12">
        <v>0</v>
      </c>
      <c r="E308" s="12">
        <v>15244</v>
      </c>
    </row>
    <row r="309" spans="1:5" x14ac:dyDescent="0.3">
      <c r="A309" s="10">
        <v>5041</v>
      </c>
      <c r="B309" s="11" t="s">
        <v>309</v>
      </c>
      <c r="C309" s="12">
        <v>66605.42992818226</v>
      </c>
      <c r="D309" s="12">
        <v>974.39099999999996</v>
      </c>
      <c r="E309" s="12">
        <v>2168</v>
      </c>
    </row>
    <row r="310" spans="1:5" x14ac:dyDescent="0.3">
      <c r="A310" s="10">
        <v>5042</v>
      </c>
      <c r="B310" s="11" t="s">
        <v>310</v>
      </c>
      <c r="C310" s="12">
        <v>40325.356143755605</v>
      </c>
      <c r="D310" s="12">
        <v>1877.26</v>
      </c>
      <c r="E310" s="12">
        <v>1302</v>
      </c>
    </row>
    <row r="311" spans="1:5" x14ac:dyDescent="0.3">
      <c r="A311" s="10">
        <v>5043</v>
      </c>
      <c r="B311" s="11" t="s">
        <v>311</v>
      </c>
      <c r="C311" s="12">
        <v>12115.156075756388</v>
      </c>
      <c r="D311" s="12">
        <v>3268.078</v>
      </c>
      <c r="E311" s="12">
        <v>424</v>
      </c>
    </row>
    <row r="312" spans="1:5" x14ac:dyDescent="0.3">
      <c r="A312" s="10">
        <v>5044</v>
      </c>
      <c r="B312" s="11" t="s">
        <v>312</v>
      </c>
      <c r="C312" s="12">
        <v>26205.161858183954</v>
      </c>
      <c r="D312" s="12">
        <v>9553.3130000000001</v>
      </c>
      <c r="E312" s="12">
        <v>829</v>
      </c>
    </row>
    <row r="313" spans="1:5" x14ac:dyDescent="0.3">
      <c r="A313" s="10">
        <v>5045</v>
      </c>
      <c r="B313" s="11" t="s">
        <v>313</v>
      </c>
      <c r="C313" s="12">
        <v>72786.581741617571</v>
      </c>
      <c r="D313" s="12">
        <v>4938.2960000000003</v>
      </c>
      <c r="E313" s="12">
        <v>2353</v>
      </c>
    </row>
    <row r="314" spans="1:5" x14ac:dyDescent="0.3">
      <c r="A314" s="10">
        <v>5046</v>
      </c>
      <c r="B314" s="11" t="s">
        <v>314</v>
      </c>
      <c r="C314" s="12">
        <v>35242.889939189561</v>
      </c>
      <c r="D314" s="12">
        <v>0</v>
      </c>
      <c r="E314" s="12">
        <v>1231</v>
      </c>
    </row>
    <row r="315" spans="1:5" x14ac:dyDescent="0.3">
      <c r="A315" s="10">
        <v>5047</v>
      </c>
      <c r="B315" s="11" t="s">
        <v>315</v>
      </c>
      <c r="C315" s="12">
        <v>133190.00955017444</v>
      </c>
      <c r="D315" s="12">
        <v>102.377</v>
      </c>
      <c r="E315" s="12">
        <v>3985</v>
      </c>
    </row>
    <row r="316" spans="1:5" x14ac:dyDescent="0.3">
      <c r="A316" s="10">
        <v>5049</v>
      </c>
      <c r="B316" s="11" t="s">
        <v>316</v>
      </c>
      <c r="C316" s="12">
        <v>39747.867051780486</v>
      </c>
      <c r="D316" s="12">
        <v>0</v>
      </c>
      <c r="E316" s="12">
        <v>1120</v>
      </c>
    </row>
    <row r="317" spans="1:5" x14ac:dyDescent="0.3">
      <c r="A317" s="10">
        <v>5052</v>
      </c>
      <c r="B317" s="11" t="s">
        <v>317</v>
      </c>
      <c r="C317" s="12">
        <v>19951.924247974439</v>
      </c>
      <c r="D317" s="12">
        <v>0</v>
      </c>
      <c r="E317" s="12">
        <v>624</v>
      </c>
    </row>
    <row r="318" spans="1:5" x14ac:dyDescent="0.3">
      <c r="A318" s="10">
        <v>5053</v>
      </c>
      <c r="B318" s="11" t="s">
        <v>318</v>
      </c>
      <c r="C318" s="12">
        <v>229489.28482791586</v>
      </c>
      <c r="D318" s="12">
        <v>817.16800000000001</v>
      </c>
      <c r="E318" s="12">
        <v>7015</v>
      </c>
    </row>
    <row r="319" spans="1:5" x14ac:dyDescent="0.3">
      <c r="A319" s="10">
        <v>5054</v>
      </c>
      <c r="B319" s="11" t="s">
        <v>319</v>
      </c>
      <c r="C319" s="12">
        <v>303967.73152112111</v>
      </c>
      <c r="D319" s="12">
        <v>647.24</v>
      </c>
      <c r="E319" s="12">
        <v>10030</v>
      </c>
    </row>
    <row r="320" spans="1:5" x14ac:dyDescent="0.3">
      <c r="A320" s="10">
        <v>5055</v>
      </c>
      <c r="B320" s="11" t="s">
        <v>320</v>
      </c>
      <c r="C320" s="12">
        <v>212838.14112387187</v>
      </c>
      <c r="D320" s="12">
        <v>1937.3530000000001</v>
      </c>
      <c r="E320" s="12">
        <v>6203</v>
      </c>
    </row>
    <row r="321" spans="1:5" x14ac:dyDescent="0.3">
      <c r="A321" s="10">
        <v>5056</v>
      </c>
      <c r="B321" s="11" t="s">
        <v>321</v>
      </c>
      <c r="C321" s="12">
        <v>189729.98861260957</v>
      </c>
      <c r="D321" s="12">
        <v>0</v>
      </c>
      <c r="E321" s="12">
        <v>5405</v>
      </c>
    </row>
    <row r="322" spans="1:5" x14ac:dyDescent="0.3">
      <c r="A322" s="10">
        <v>5057</v>
      </c>
      <c r="B322" s="11" t="s">
        <v>322</v>
      </c>
      <c r="C322" s="12">
        <v>361259.64177641115</v>
      </c>
      <c r="D322" s="12">
        <v>0</v>
      </c>
      <c r="E322" s="12">
        <v>10555</v>
      </c>
    </row>
    <row r="323" spans="1:5" x14ac:dyDescent="0.3">
      <c r="A323" s="10">
        <v>5058</v>
      </c>
      <c r="B323" s="11" t="s">
        <v>323</v>
      </c>
      <c r="C323" s="12">
        <v>148364.14365346063</v>
      </c>
      <c r="D323" s="12">
        <v>627.22</v>
      </c>
      <c r="E323" s="12">
        <v>4366</v>
      </c>
    </row>
    <row r="324" spans="1:5" x14ac:dyDescent="0.3">
      <c r="A324" s="10">
        <v>5059</v>
      </c>
      <c r="B324" s="11" t="s">
        <v>324</v>
      </c>
      <c r="C324" s="12">
        <v>621747.24557454977</v>
      </c>
      <c r="D324" s="12">
        <v>2532.3980000000001</v>
      </c>
      <c r="E324" s="12">
        <v>18806</v>
      </c>
    </row>
    <row r="325" spans="1:5" x14ac:dyDescent="0.3">
      <c r="A325" s="10">
        <v>5060</v>
      </c>
      <c r="B325" s="11" t="s">
        <v>325</v>
      </c>
      <c r="C325" s="12">
        <v>366310.62065847003</v>
      </c>
      <c r="D325" s="12">
        <v>0</v>
      </c>
      <c r="E325" s="12">
        <v>9988</v>
      </c>
    </row>
    <row r="326" spans="1:5" x14ac:dyDescent="0.3">
      <c r="A326" s="10">
        <v>5061</v>
      </c>
      <c r="B326" s="11" t="s">
        <v>326</v>
      </c>
      <c r="C326" s="12">
        <v>58808.145748176517</v>
      </c>
      <c r="D326" s="12">
        <v>3696.3519999999999</v>
      </c>
      <c r="E326" s="12">
        <v>1940</v>
      </c>
    </row>
    <row r="327" spans="1:5" x14ac:dyDescent="0.3">
      <c r="A327" s="10">
        <v>5501</v>
      </c>
      <c r="B327" s="11" t="s">
        <v>327</v>
      </c>
      <c r="C327" s="12">
        <v>3188215.6051853248</v>
      </c>
      <c r="D327" s="12">
        <v>0</v>
      </c>
      <c r="E327" s="12">
        <v>79379</v>
      </c>
    </row>
    <row r="328" spans="1:5" x14ac:dyDescent="0.3">
      <c r="A328" s="10">
        <v>5503</v>
      </c>
      <c r="B328" s="11" t="s">
        <v>328</v>
      </c>
      <c r="C328" s="12">
        <v>914724.74720889155</v>
      </c>
      <c r="D328" s="12">
        <v>3.5750000000000002</v>
      </c>
      <c r="E328" s="12">
        <v>25093</v>
      </c>
    </row>
    <row r="329" spans="1:5" x14ac:dyDescent="0.3">
      <c r="A329" s="10">
        <v>5510</v>
      </c>
      <c r="B329" s="11" t="s">
        <v>333</v>
      </c>
      <c r="C329" s="12">
        <v>94363.538558174099</v>
      </c>
      <c r="D329" s="12">
        <v>0</v>
      </c>
      <c r="E329" s="12">
        <v>2930</v>
      </c>
    </row>
    <row r="330" spans="1:5" x14ac:dyDescent="0.3">
      <c r="A330" s="10">
        <v>5512</v>
      </c>
      <c r="B330" s="11" t="s">
        <v>334</v>
      </c>
      <c r="C330" s="12">
        <v>142027.15672737337</v>
      </c>
      <c r="D330" s="12">
        <v>98.34</v>
      </c>
      <c r="E330" s="12">
        <v>4379</v>
      </c>
    </row>
    <row r="331" spans="1:5" x14ac:dyDescent="0.3">
      <c r="A331" s="10">
        <v>5514</v>
      </c>
      <c r="B331" s="11" t="s">
        <v>335</v>
      </c>
      <c r="C331" s="12">
        <v>45712.558844125451</v>
      </c>
      <c r="D331" s="12">
        <v>0</v>
      </c>
      <c r="E331" s="12">
        <v>1339</v>
      </c>
    </row>
    <row r="332" spans="1:5" x14ac:dyDescent="0.3">
      <c r="A332" s="10">
        <v>5516</v>
      </c>
      <c r="B332" s="11" t="s">
        <v>336</v>
      </c>
      <c r="C332" s="12">
        <v>36991.60394075737</v>
      </c>
      <c r="D332" s="12">
        <v>0</v>
      </c>
      <c r="E332" s="12">
        <v>1067</v>
      </c>
    </row>
    <row r="333" spans="1:5" x14ac:dyDescent="0.3">
      <c r="A333" s="10">
        <v>5518</v>
      </c>
      <c r="B333" s="11" t="s">
        <v>337</v>
      </c>
      <c r="C333" s="12">
        <v>27767.658940881793</v>
      </c>
      <c r="D333" s="12">
        <v>0</v>
      </c>
      <c r="E333" s="12">
        <v>980</v>
      </c>
    </row>
    <row r="334" spans="1:5" x14ac:dyDescent="0.3">
      <c r="A334" s="10">
        <v>5520</v>
      </c>
      <c r="B334" s="11" t="s">
        <v>338</v>
      </c>
      <c r="C334" s="12">
        <v>158431.94092556433</v>
      </c>
      <c r="D334" s="12">
        <v>11981.111999999999</v>
      </c>
      <c r="E334" s="12">
        <v>4080</v>
      </c>
    </row>
    <row r="335" spans="1:5" x14ac:dyDescent="0.3">
      <c r="A335" s="10">
        <v>5522</v>
      </c>
      <c r="B335" s="11" t="s">
        <v>339</v>
      </c>
      <c r="C335" s="12">
        <v>66390.043574780386</v>
      </c>
      <c r="D335" s="12">
        <v>0</v>
      </c>
      <c r="E335" s="12">
        <v>2066</v>
      </c>
    </row>
    <row r="336" spans="1:5" x14ac:dyDescent="0.3">
      <c r="A336" s="10">
        <v>5524</v>
      </c>
      <c r="B336" s="11" t="s">
        <v>340</v>
      </c>
      <c r="C336" s="12">
        <v>253281.87033698297</v>
      </c>
      <c r="D336" s="12">
        <v>4311.5709999999999</v>
      </c>
      <c r="E336" s="12">
        <v>6811</v>
      </c>
    </row>
    <row r="337" spans="1:5" x14ac:dyDescent="0.3">
      <c r="A337" s="10">
        <v>5526</v>
      </c>
      <c r="B337" s="11" t="s">
        <v>341</v>
      </c>
      <c r="C337" s="12">
        <v>122371.52832940222</v>
      </c>
      <c r="D337" s="12">
        <v>0</v>
      </c>
      <c r="E337" s="12">
        <v>3523</v>
      </c>
    </row>
    <row r="338" spans="1:5" x14ac:dyDescent="0.3">
      <c r="A338" s="10">
        <v>5528</v>
      </c>
      <c r="B338" s="11" t="s">
        <v>342</v>
      </c>
      <c r="C338" s="12">
        <v>33258.310171881523</v>
      </c>
      <c r="D338" s="12">
        <v>0</v>
      </c>
      <c r="E338" s="12">
        <v>1079</v>
      </c>
    </row>
    <row r="339" spans="1:5" x14ac:dyDescent="0.3">
      <c r="A339" s="10">
        <v>5530</v>
      </c>
      <c r="B339" s="11" t="s">
        <v>343</v>
      </c>
      <c r="C339" s="12">
        <v>513142.80507244787</v>
      </c>
      <c r="D339" s="12">
        <v>320.87</v>
      </c>
      <c r="E339" s="12">
        <v>14942</v>
      </c>
    </row>
    <row r="340" spans="1:5" x14ac:dyDescent="0.3">
      <c r="A340" s="10">
        <v>5532</v>
      </c>
      <c r="B340" s="11" t="s">
        <v>344</v>
      </c>
      <c r="C340" s="12">
        <v>179149.33861171841</v>
      </c>
      <c r="D340" s="12">
        <v>0</v>
      </c>
      <c r="E340" s="12">
        <v>5627</v>
      </c>
    </row>
    <row r="341" spans="1:5" x14ac:dyDescent="0.3">
      <c r="A341" s="10">
        <v>5534</v>
      </c>
      <c r="B341" s="11" t="s">
        <v>345</v>
      </c>
      <c r="C341" s="12">
        <v>82379.932944626533</v>
      </c>
      <c r="D341" s="12">
        <v>0</v>
      </c>
      <c r="E341" s="12">
        <v>2298</v>
      </c>
    </row>
    <row r="342" spans="1:5" x14ac:dyDescent="0.3">
      <c r="A342" s="10">
        <v>5536</v>
      </c>
      <c r="B342" s="11" t="s">
        <v>346</v>
      </c>
      <c r="C342" s="12">
        <v>87689.754080573854</v>
      </c>
      <c r="D342" s="12">
        <v>0</v>
      </c>
      <c r="E342" s="12">
        <v>2754</v>
      </c>
    </row>
    <row r="343" spans="1:5" x14ac:dyDescent="0.3">
      <c r="A343" s="10">
        <v>5538</v>
      </c>
      <c r="B343" s="11" t="s">
        <v>347</v>
      </c>
      <c r="C343" s="12">
        <v>57695.11454308805</v>
      </c>
      <c r="D343" s="12">
        <v>4378.1760000000004</v>
      </c>
      <c r="E343" s="12">
        <v>1815</v>
      </c>
    </row>
    <row r="344" spans="1:5" x14ac:dyDescent="0.3">
      <c r="A344" s="10">
        <v>5540</v>
      </c>
      <c r="B344" s="11" t="s">
        <v>348</v>
      </c>
      <c r="C344" s="12">
        <v>57109.458756322019</v>
      </c>
      <c r="D344" s="12">
        <v>3431.5709999999999</v>
      </c>
      <c r="E344" s="12">
        <v>1947</v>
      </c>
    </row>
    <row r="345" spans="1:5" x14ac:dyDescent="0.3">
      <c r="A345" s="10">
        <v>5542</v>
      </c>
      <c r="B345" s="11" t="s">
        <v>349</v>
      </c>
      <c r="C345" s="12">
        <v>91976.407144491794</v>
      </c>
      <c r="D345" s="12">
        <v>0</v>
      </c>
      <c r="E345" s="12">
        <v>2819</v>
      </c>
    </row>
    <row r="346" spans="1:5" x14ac:dyDescent="0.3">
      <c r="A346" s="10">
        <v>5544</v>
      </c>
      <c r="B346" s="11" t="s">
        <v>350</v>
      </c>
      <c r="C346" s="12">
        <v>160206.07752586869</v>
      </c>
      <c r="D346" s="12">
        <v>154.02199999999999</v>
      </c>
      <c r="E346" s="12">
        <v>4837</v>
      </c>
    </row>
    <row r="347" spans="1:5" x14ac:dyDescent="0.3">
      <c r="A347" s="10">
        <v>5546</v>
      </c>
      <c r="B347" s="11" t="s">
        <v>351</v>
      </c>
      <c r="C347" s="12">
        <v>37151.600243686997</v>
      </c>
      <c r="D347" s="12">
        <v>2876.1370000000002</v>
      </c>
      <c r="E347" s="12">
        <v>1194</v>
      </c>
    </row>
    <row r="348" spans="1:5" x14ac:dyDescent="0.3">
      <c r="A348" s="10">
        <v>5601</v>
      </c>
      <c r="B348" s="11" t="s">
        <v>329</v>
      </c>
      <c r="C348" s="12">
        <v>779734.49044638581</v>
      </c>
      <c r="D348" s="12">
        <v>6840.2950000000001</v>
      </c>
      <c r="E348" s="12">
        <v>21940</v>
      </c>
    </row>
    <row r="349" spans="1:5" x14ac:dyDescent="0.3">
      <c r="A349" s="10">
        <v>5603</v>
      </c>
      <c r="B349" s="11" t="s">
        <v>332</v>
      </c>
      <c r="C349" s="12">
        <v>484986.87266718521</v>
      </c>
      <c r="D349" s="12">
        <v>564.70699999999999</v>
      </c>
      <c r="E349" s="12">
        <v>11392</v>
      </c>
    </row>
    <row r="350" spans="1:5" x14ac:dyDescent="0.3">
      <c r="A350" s="10">
        <v>5605</v>
      </c>
      <c r="B350" s="11" t="s">
        <v>365</v>
      </c>
      <c r="C350" s="12">
        <v>368807.24735645048</v>
      </c>
      <c r="D350" s="12">
        <v>4577.0889999999999</v>
      </c>
      <c r="E350" s="12">
        <v>10206</v>
      </c>
    </row>
    <row r="351" spans="1:5" x14ac:dyDescent="0.3">
      <c r="A351" s="10">
        <v>5607</v>
      </c>
      <c r="B351" s="11" t="s">
        <v>331</v>
      </c>
      <c r="C351" s="12">
        <v>216044.32079205985</v>
      </c>
      <c r="D351" s="12">
        <v>0</v>
      </c>
      <c r="E351" s="12">
        <v>5918</v>
      </c>
    </row>
    <row r="352" spans="1:5" x14ac:dyDescent="0.3">
      <c r="A352" s="10">
        <v>5610</v>
      </c>
      <c r="B352" s="11" t="s">
        <v>358</v>
      </c>
      <c r="C352" s="12">
        <v>82603.910419007196</v>
      </c>
      <c r="D352" s="12">
        <v>0</v>
      </c>
      <c r="E352" s="12">
        <v>2558</v>
      </c>
    </row>
    <row r="353" spans="1:5" x14ac:dyDescent="0.3">
      <c r="A353" s="10">
        <v>5612</v>
      </c>
      <c r="B353" s="11" t="s">
        <v>352</v>
      </c>
      <c r="C353" s="12">
        <v>76437.914316130016</v>
      </c>
      <c r="D353" s="12">
        <v>1631.7070000000001</v>
      </c>
      <c r="E353" s="12">
        <v>2830</v>
      </c>
    </row>
    <row r="354" spans="1:5" x14ac:dyDescent="0.3">
      <c r="A354" s="10">
        <v>5614</v>
      </c>
      <c r="B354" s="11" t="s">
        <v>353</v>
      </c>
      <c r="C354" s="12">
        <v>29503.686770358159</v>
      </c>
      <c r="D354" s="12">
        <v>0</v>
      </c>
      <c r="E354" s="12">
        <v>891</v>
      </c>
    </row>
    <row r="355" spans="1:5" x14ac:dyDescent="0.3">
      <c r="A355" s="10">
        <v>5616</v>
      </c>
      <c r="B355" s="11" t="s">
        <v>354</v>
      </c>
      <c r="C355" s="12">
        <v>33176.867874568343</v>
      </c>
      <c r="D355" s="12">
        <v>0</v>
      </c>
      <c r="E355" s="12">
        <v>1002</v>
      </c>
    </row>
    <row r="356" spans="1:5" x14ac:dyDescent="0.3">
      <c r="A356" s="10">
        <v>5618</v>
      </c>
      <c r="B356" s="11" t="s">
        <v>355</v>
      </c>
      <c r="C356" s="12">
        <v>43442.041093371568</v>
      </c>
      <c r="D356" s="12">
        <v>0</v>
      </c>
      <c r="E356" s="12">
        <v>1140</v>
      </c>
    </row>
    <row r="357" spans="1:5" x14ac:dyDescent="0.3">
      <c r="A357" s="10">
        <v>5620</v>
      </c>
      <c r="B357" s="11" t="s">
        <v>356</v>
      </c>
      <c r="C357" s="12">
        <v>117328.36833896051</v>
      </c>
      <c r="D357" s="12">
        <v>0</v>
      </c>
      <c r="E357" s="12">
        <v>2979</v>
      </c>
    </row>
    <row r="358" spans="1:5" x14ac:dyDescent="0.3">
      <c r="A358" s="10">
        <v>5622</v>
      </c>
      <c r="B358" s="11" t="s">
        <v>357</v>
      </c>
      <c r="C358" s="12">
        <v>135164.90051390012</v>
      </c>
      <c r="D358" s="12">
        <v>0</v>
      </c>
      <c r="E358" s="12">
        <v>3884</v>
      </c>
    </row>
    <row r="359" spans="1:5" x14ac:dyDescent="0.3">
      <c r="A359" s="10">
        <v>5624</v>
      </c>
      <c r="B359" s="11" t="s">
        <v>359</v>
      </c>
      <c r="C359" s="12">
        <v>43877.585699943986</v>
      </c>
      <c r="D359" s="12">
        <v>2281.4110000000001</v>
      </c>
      <c r="E359" s="12">
        <v>1218</v>
      </c>
    </row>
    <row r="360" spans="1:5" x14ac:dyDescent="0.3">
      <c r="A360" s="10">
        <v>5626</v>
      </c>
      <c r="B360" s="11" t="s">
        <v>360</v>
      </c>
      <c r="C360" s="12">
        <v>38897.442200971265</v>
      </c>
      <c r="D360" s="12">
        <v>0</v>
      </c>
      <c r="E360" s="12">
        <v>1097</v>
      </c>
    </row>
    <row r="361" spans="1:5" x14ac:dyDescent="0.3">
      <c r="A361" s="10">
        <v>5628</v>
      </c>
      <c r="B361" s="11" t="s">
        <v>362</v>
      </c>
      <c r="C361" s="12">
        <v>100117.21578642778</v>
      </c>
      <c r="D361" s="12">
        <v>0</v>
      </c>
      <c r="E361" s="12">
        <v>2820</v>
      </c>
    </row>
    <row r="362" spans="1:5" x14ac:dyDescent="0.3">
      <c r="A362" s="10">
        <v>5630</v>
      </c>
      <c r="B362" s="11" t="s">
        <v>361</v>
      </c>
      <c r="C362" s="12">
        <v>35191.464201046998</v>
      </c>
      <c r="D362" s="12">
        <v>0</v>
      </c>
      <c r="E362" s="12">
        <v>902</v>
      </c>
    </row>
    <row r="363" spans="1:5" x14ac:dyDescent="0.3">
      <c r="A363" s="10">
        <v>5632</v>
      </c>
      <c r="B363" s="11" t="s">
        <v>364</v>
      </c>
      <c r="C363" s="12">
        <v>75485.173547101789</v>
      </c>
      <c r="D363" s="12">
        <v>0</v>
      </c>
      <c r="E363" s="12">
        <v>2120</v>
      </c>
    </row>
    <row r="364" spans="1:5" x14ac:dyDescent="0.3">
      <c r="A364" s="10">
        <v>5634</v>
      </c>
      <c r="B364" s="11" t="s">
        <v>330</v>
      </c>
      <c r="C364" s="12">
        <v>68264.219726050287</v>
      </c>
      <c r="D364" s="12">
        <v>0</v>
      </c>
      <c r="E364" s="12">
        <v>2019</v>
      </c>
    </row>
    <row r="365" spans="1:5" x14ac:dyDescent="0.3">
      <c r="A365" s="10">
        <v>5636</v>
      </c>
      <c r="B365" s="11" t="s">
        <v>363</v>
      </c>
      <c r="C365" s="12">
        <v>29210.471283057515</v>
      </c>
      <c r="D365" s="12">
        <v>0</v>
      </c>
      <c r="E365" s="12">
        <v>876</v>
      </c>
    </row>
    <row r="366" spans="1:5" x14ac:dyDescent="0.3">
      <c r="A366" s="10"/>
      <c r="B366" s="11"/>
      <c r="C366" s="11"/>
      <c r="D366" s="11"/>
      <c r="E366" s="12"/>
    </row>
    <row r="367" spans="1:5" ht="15" thickBot="1" x14ac:dyDescent="0.35">
      <c r="A367" s="17" t="s">
        <v>366</v>
      </c>
      <c r="B367" s="17"/>
      <c r="C367" s="18">
        <f>SUM(C10:C366)</f>
        <v>221977041.23399985</v>
      </c>
      <c r="D367" s="18">
        <f>SUM(D10:D366)</f>
        <v>1414838.7660000003</v>
      </c>
      <c r="E367" s="18">
        <f>SUM(E10:E365)</f>
        <v>5599869</v>
      </c>
    </row>
    <row r="368" spans="1:5" ht="15" thickTop="1" x14ac:dyDescent="0.3">
      <c r="A368" s="3"/>
      <c r="B368" s="3"/>
      <c r="C368" s="3"/>
      <c r="D368" s="3"/>
      <c r="E368" s="4"/>
    </row>
    <row r="369" spans="1:5" x14ac:dyDescent="0.3">
      <c r="A369" s="3"/>
      <c r="B369" s="3"/>
      <c r="C369" s="3"/>
      <c r="D369" s="3"/>
      <c r="E369" s="3"/>
    </row>
    <row r="370" spans="1:5" x14ac:dyDescent="0.3">
      <c r="A370" s="3"/>
      <c r="B370" s="19" t="s">
        <v>367</v>
      </c>
      <c r="C370" s="19"/>
      <c r="D370" s="19"/>
      <c r="E370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E821-567E-400E-8CDF-BAC459784A6A}">
  <dimension ref="A1:G370"/>
  <sheetViews>
    <sheetView workbookViewId="0">
      <pane ySplit="8" topLeftCell="A9" activePane="bottomLeft" state="frozen"/>
      <selection activeCell="I367" sqref="I367"/>
      <selection pane="bottomLeft" activeCell="C10" sqref="C10:C365"/>
    </sheetView>
  </sheetViews>
  <sheetFormatPr baseColWidth="10" defaultColWidth="10.6640625" defaultRowHeight="14.4" x14ac:dyDescent="0.3"/>
  <cols>
    <col min="1" max="1" width="8.44140625" customWidth="1"/>
    <col min="2" max="2" width="12.5546875" customWidth="1"/>
    <col min="3" max="3" width="14" customWidth="1"/>
    <col min="4" max="4" width="19.5546875" customWidth="1"/>
    <col min="6" max="6" width="12.6640625" bestFit="1" customWidth="1"/>
  </cols>
  <sheetData>
    <row r="1" spans="1:4" ht="17.399999999999999" x14ac:dyDescent="0.3">
      <c r="A1" s="1" t="s">
        <v>373</v>
      </c>
      <c r="D1" s="3"/>
    </row>
    <row r="2" spans="1:4" x14ac:dyDescent="0.3">
      <c r="A2" s="2"/>
      <c r="B2" s="3"/>
      <c r="C2" s="4">
        <f>+C367</f>
        <v>3.589866537367925E-7</v>
      </c>
      <c r="D2" s="4"/>
    </row>
    <row r="3" spans="1:4" x14ac:dyDescent="0.3">
      <c r="C3" s="4">
        <f>+C367*1000/$D367</f>
        <v>6.4106259224419804E-11</v>
      </c>
      <c r="D3" s="3"/>
    </row>
    <row r="4" spans="1:4" x14ac:dyDescent="0.3">
      <c r="A4" s="3"/>
      <c r="B4" s="3"/>
      <c r="C4" s="3"/>
      <c r="D4" s="3"/>
    </row>
    <row r="5" spans="1:4" x14ac:dyDescent="0.3">
      <c r="A5" s="6" t="s">
        <v>0</v>
      </c>
      <c r="B5" s="6" t="s">
        <v>1</v>
      </c>
      <c r="C5" s="6" t="s">
        <v>3</v>
      </c>
      <c r="D5" s="20" t="s">
        <v>368</v>
      </c>
    </row>
    <row r="6" spans="1:4" x14ac:dyDescent="0.3">
      <c r="A6" s="7"/>
      <c r="B6" s="7"/>
      <c r="C6" s="8" t="s">
        <v>375</v>
      </c>
      <c r="D6" s="21">
        <v>45658</v>
      </c>
    </row>
    <row r="7" spans="1:4" x14ac:dyDescent="0.3">
      <c r="A7" s="7"/>
      <c r="B7" s="7"/>
      <c r="C7" s="7" t="s">
        <v>404</v>
      </c>
      <c r="D7" s="22"/>
    </row>
    <row r="8" spans="1:4" x14ac:dyDescent="0.3">
      <c r="A8" s="9"/>
      <c r="B8" s="9"/>
      <c r="C8" s="9"/>
      <c r="D8" s="23"/>
    </row>
    <row r="10" spans="1:4" x14ac:dyDescent="0.3">
      <c r="A10" s="10">
        <v>301</v>
      </c>
      <c r="B10" s="11" t="s">
        <v>12</v>
      </c>
      <c r="C10" s="12">
        <v>995917.27950391918</v>
      </c>
      <c r="D10" s="12">
        <v>724267</v>
      </c>
    </row>
    <row r="11" spans="1:4" x14ac:dyDescent="0.3">
      <c r="A11" s="10">
        <v>1101</v>
      </c>
      <c r="B11" s="11" t="s">
        <v>13</v>
      </c>
      <c r="C11" s="12">
        <v>-15679.279310376802</v>
      </c>
      <c r="D11" s="12">
        <v>15279</v>
      </c>
    </row>
    <row r="12" spans="1:4" x14ac:dyDescent="0.3">
      <c r="A12" s="10">
        <v>1103</v>
      </c>
      <c r="B12" s="11" t="s">
        <v>14</v>
      </c>
      <c r="C12" s="12">
        <v>197876.23382343538</v>
      </c>
      <c r="D12" s="12">
        <v>151025</v>
      </c>
    </row>
    <row r="13" spans="1:4" x14ac:dyDescent="0.3">
      <c r="A13" s="10">
        <v>1106</v>
      </c>
      <c r="B13" s="11" t="s">
        <v>15</v>
      </c>
      <c r="C13" s="12">
        <v>29107.194544746773</v>
      </c>
      <c r="D13" s="12">
        <v>38592</v>
      </c>
    </row>
    <row r="14" spans="1:4" x14ac:dyDescent="0.3">
      <c r="A14" s="10">
        <v>1108</v>
      </c>
      <c r="B14" s="11" t="s">
        <v>16</v>
      </c>
      <c r="C14" s="12">
        <v>-36120.706689231156</v>
      </c>
      <c r="D14" s="12">
        <v>84445</v>
      </c>
    </row>
    <row r="15" spans="1:4" x14ac:dyDescent="0.3">
      <c r="A15" s="10">
        <v>1111</v>
      </c>
      <c r="B15" s="11" t="s">
        <v>17</v>
      </c>
      <c r="C15" s="12">
        <v>-1052.8566851310252</v>
      </c>
      <c r="D15" s="12">
        <v>3340</v>
      </c>
    </row>
    <row r="16" spans="1:4" x14ac:dyDescent="0.3">
      <c r="A16" s="10">
        <v>1112</v>
      </c>
      <c r="B16" s="11" t="s">
        <v>18</v>
      </c>
      <c r="C16" s="12">
        <v>5264.5151563957279</v>
      </c>
      <c r="D16" s="12">
        <v>3237</v>
      </c>
    </row>
    <row r="17" spans="1:4" x14ac:dyDescent="0.3">
      <c r="A17" s="10">
        <v>1114</v>
      </c>
      <c r="B17" s="11" t="s">
        <v>19</v>
      </c>
      <c r="C17" s="12">
        <v>-4843.7202505694286</v>
      </c>
      <c r="D17" s="12">
        <v>2943</v>
      </c>
    </row>
    <row r="18" spans="1:4" x14ac:dyDescent="0.3">
      <c r="A18" s="10">
        <v>1119</v>
      </c>
      <c r="B18" s="11" t="s">
        <v>20</v>
      </c>
      <c r="C18" s="12">
        <v>-7809.9185985915828</v>
      </c>
      <c r="D18" s="12">
        <v>19960</v>
      </c>
    </row>
    <row r="19" spans="1:4" x14ac:dyDescent="0.3">
      <c r="A19" s="10">
        <v>1120</v>
      </c>
      <c r="B19" s="11" t="s">
        <v>21</v>
      </c>
      <c r="C19" s="12">
        <v>-3404.0878084774595</v>
      </c>
      <c r="D19" s="12">
        <v>21158</v>
      </c>
    </row>
    <row r="20" spans="1:4" x14ac:dyDescent="0.3">
      <c r="A20" s="10">
        <v>1121</v>
      </c>
      <c r="B20" s="11" t="s">
        <v>22</v>
      </c>
      <c r="C20" s="12">
        <v>-10934.664473146782</v>
      </c>
      <c r="D20" s="12">
        <v>20120</v>
      </c>
    </row>
    <row r="21" spans="1:4" x14ac:dyDescent="0.3">
      <c r="A21" s="10">
        <v>1122</v>
      </c>
      <c r="B21" s="11" t="s">
        <v>23</v>
      </c>
      <c r="C21" s="12">
        <v>-14716.281281224406</v>
      </c>
      <c r="D21" s="12">
        <v>12466</v>
      </c>
    </row>
    <row r="22" spans="1:4" x14ac:dyDescent="0.3">
      <c r="A22" s="10">
        <v>1124</v>
      </c>
      <c r="B22" s="11" t="s">
        <v>24</v>
      </c>
      <c r="C22" s="12">
        <v>27260.683149734745</v>
      </c>
      <c r="D22" s="12">
        <v>29144</v>
      </c>
    </row>
    <row r="23" spans="1:4" x14ac:dyDescent="0.3">
      <c r="A23" s="10">
        <v>1127</v>
      </c>
      <c r="B23" s="11" t="s">
        <v>25</v>
      </c>
      <c r="C23" s="12">
        <v>-342.35439305676846</v>
      </c>
      <c r="D23" s="12">
        <v>11888</v>
      </c>
    </row>
    <row r="24" spans="1:4" x14ac:dyDescent="0.3">
      <c r="A24" s="10">
        <v>1130</v>
      </c>
      <c r="B24" s="11" t="s">
        <v>26</v>
      </c>
      <c r="C24" s="12">
        <v>3206.2756517644884</v>
      </c>
      <c r="D24" s="12">
        <v>13810</v>
      </c>
    </row>
    <row r="25" spans="1:4" x14ac:dyDescent="0.3">
      <c r="A25" s="10">
        <v>1133</v>
      </c>
      <c r="B25" s="11" t="s">
        <v>27</v>
      </c>
      <c r="C25" s="12">
        <v>-3450.1826565184347</v>
      </c>
      <c r="D25" s="12">
        <v>2673</v>
      </c>
    </row>
    <row r="26" spans="1:4" x14ac:dyDescent="0.3">
      <c r="A26" s="10">
        <v>1134</v>
      </c>
      <c r="B26" s="11" t="s">
        <v>28</v>
      </c>
      <c r="C26" s="12">
        <v>1298.345386916757</v>
      </c>
      <c r="D26" s="12">
        <v>3918</v>
      </c>
    </row>
    <row r="27" spans="1:4" x14ac:dyDescent="0.3">
      <c r="A27" s="10">
        <v>1135</v>
      </c>
      <c r="B27" s="11" t="s">
        <v>29</v>
      </c>
      <c r="C27" s="12">
        <v>-5177.565696744583</v>
      </c>
      <c r="D27" s="12">
        <v>4577</v>
      </c>
    </row>
    <row r="28" spans="1:4" x14ac:dyDescent="0.3">
      <c r="A28" s="10">
        <v>1144</v>
      </c>
      <c r="B28" s="11" t="s">
        <v>30</v>
      </c>
      <c r="C28" s="12">
        <v>507.87054679706125</v>
      </c>
      <c r="D28" s="12">
        <v>555</v>
      </c>
    </row>
    <row r="29" spans="1:4" x14ac:dyDescent="0.3">
      <c r="A29" s="10">
        <v>1145</v>
      </c>
      <c r="B29" s="11" t="s">
        <v>31</v>
      </c>
      <c r="C29" s="12">
        <v>-829.65438537205773</v>
      </c>
      <c r="D29" s="12">
        <v>898</v>
      </c>
    </row>
    <row r="30" spans="1:4" x14ac:dyDescent="0.3">
      <c r="A30" s="10">
        <v>1146</v>
      </c>
      <c r="B30" s="11" t="s">
        <v>32</v>
      </c>
      <c r="C30" s="12">
        <v>-3369.0448032164131</v>
      </c>
      <c r="D30" s="12">
        <v>11696</v>
      </c>
    </row>
    <row r="31" spans="1:4" x14ac:dyDescent="0.3">
      <c r="A31" s="10">
        <v>1149</v>
      </c>
      <c r="B31" s="11" t="s">
        <v>33</v>
      </c>
      <c r="C31" s="12">
        <v>-9206.2395968558267</v>
      </c>
      <c r="D31" s="12">
        <v>43449</v>
      </c>
    </row>
    <row r="32" spans="1:4" x14ac:dyDescent="0.3">
      <c r="A32" s="10">
        <v>1151</v>
      </c>
      <c r="B32" s="11" t="s">
        <v>34</v>
      </c>
      <c r="C32" s="12">
        <v>340.35127481765267</v>
      </c>
      <c r="D32" s="12">
        <v>228</v>
      </c>
    </row>
    <row r="33" spans="1:7" x14ac:dyDescent="0.3">
      <c r="A33" s="10">
        <v>1160</v>
      </c>
      <c r="B33" s="11" t="s">
        <v>35</v>
      </c>
      <c r="C33" s="12">
        <v>9688.0978272152133</v>
      </c>
      <c r="D33" s="12">
        <v>8970</v>
      </c>
    </row>
    <row r="34" spans="1:7" x14ac:dyDescent="0.3">
      <c r="A34" s="10">
        <v>1505</v>
      </c>
      <c r="B34" s="11" t="s">
        <v>36</v>
      </c>
      <c r="C34" s="12">
        <v>-23052.66935403063</v>
      </c>
      <c r="D34" s="12">
        <v>24545</v>
      </c>
    </row>
    <row r="35" spans="1:7" x14ac:dyDescent="0.3">
      <c r="A35" s="10">
        <v>1506</v>
      </c>
      <c r="B35" s="11" t="s">
        <v>37</v>
      </c>
      <c r="C35" s="12">
        <v>-12247.384959522236</v>
      </c>
      <c r="D35" s="12">
        <v>33113</v>
      </c>
    </row>
    <row r="36" spans="1:7" x14ac:dyDescent="0.3">
      <c r="A36" s="10">
        <v>1507</v>
      </c>
      <c r="B36" s="11" t="s">
        <v>38</v>
      </c>
      <c r="C36" s="12">
        <v>-24716.558641578536</v>
      </c>
      <c r="D36" s="12">
        <v>67940</v>
      </c>
      <c r="G36" s="5"/>
    </row>
    <row r="37" spans="1:7" x14ac:dyDescent="0.3">
      <c r="A37" s="10">
        <v>1511</v>
      </c>
      <c r="B37" s="11" t="s">
        <v>39</v>
      </c>
      <c r="C37" s="12">
        <v>-1377.4463663263298</v>
      </c>
      <c r="D37" s="12">
        <v>3028</v>
      </c>
    </row>
    <row r="38" spans="1:7" x14ac:dyDescent="0.3">
      <c r="A38" s="14">
        <v>1514</v>
      </c>
      <c r="B38" s="15" t="s">
        <v>40</v>
      </c>
      <c r="C38" s="12">
        <v>9322.5769041663589</v>
      </c>
      <c r="D38" s="12">
        <v>2435</v>
      </c>
    </row>
    <row r="39" spans="1:7" x14ac:dyDescent="0.3">
      <c r="A39" s="10">
        <v>1515</v>
      </c>
      <c r="B39" s="11" t="s">
        <v>41</v>
      </c>
      <c r="C39" s="12">
        <v>11112.204150958918</v>
      </c>
      <c r="D39" s="12">
        <v>8991</v>
      </c>
    </row>
    <row r="40" spans="1:7" x14ac:dyDescent="0.3">
      <c r="A40" s="10">
        <v>1516</v>
      </c>
      <c r="B40" s="11" t="s">
        <v>42</v>
      </c>
      <c r="C40" s="12">
        <v>-7612.4911635338212</v>
      </c>
      <c r="D40" s="12">
        <v>8966</v>
      </c>
    </row>
    <row r="41" spans="1:7" x14ac:dyDescent="0.3">
      <c r="A41" s="10">
        <v>1517</v>
      </c>
      <c r="B41" s="11" t="s">
        <v>43</v>
      </c>
      <c r="C41" s="12">
        <v>-7411.0497178703081</v>
      </c>
      <c r="D41" s="12">
        <v>5430</v>
      </c>
    </row>
    <row r="42" spans="1:7" x14ac:dyDescent="0.3">
      <c r="A42" s="10">
        <v>1520</v>
      </c>
      <c r="B42" s="11" t="s">
        <v>44</v>
      </c>
      <c r="C42" s="12">
        <v>2090.1102169972146</v>
      </c>
      <c r="D42" s="12">
        <v>10910</v>
      </c>
    </row>
    <row r="43" spans="1:7" x14ac:dyDescent="0.3">
      <c r="A43" s="10">
        <v>1525</v>
      </c>
      <c r="B43" s="11" t="s">
        <v>45</v>
      </c>
      <c r="C43" s="12">
        <v>-834.80175129053885</v>
      </c>
      <c r="D43" s="12">
        <v>4343</v>
      </c>
    </row>
    <row r="44" spans="1:7" x14ac:dyDescent="0.3">
      <c r="A44" s="10">
        <v>1528</v>
      </c>
      <c r="B44" s="11" t="s">
        <v>46</v>
      </c>
      <c r="C44" s="12">
        <v>-8759.0002854392806</v>
      </c>
      <c r="D44" s="12">
        <v>7576</v>
      </c>
    </row>
    <row r="45" spans="1:7" x14ac:dyDescent="0.3">
      <c r="A45" s="10">
        <v>1531</v>
      </c>
      <c r="B45" s="11" t="s">
        <v>47</v>
      </c>
      <c r="C45" s="12">
        <v>-6766.6159759248258</v>
      </c>
      <c r="D45" s="12">
        <v>9800</v>
      </c>
    </row>
    <row r="46" spans="1:7" x14ac:dyDescent="0.3">
      <c r="A46" s="10">
        <v>1532</v>
      </c>
      <c r="B46" s="11" t="s">
        <v>48</v>
      </c>
      <c r="C46" s="12">
        <v>-16235.699288200529</v>
      </c>
      <c r="D46" s="12">
        <v>8706</v>
      </c>
    </row>
    <row r="47" spans="1:7" x14ac:dyDescent="0.3">
      <c r="A47" s="10">
        <v>1535</v>
      </c>
      <c r="B47" s="11" t="s">
        <v>49</v>
      </c>
      <c r="C47" s="12">
        <v>-2765.8247953833197</v>
      </c>
      <c r="D47" s="12">
        <v>7193</v>
      </c>
    </row>
    <row r="48" spans="1:7" x14ac:dyDescent="0.3">
      <c r="A48" s="10">
        <v>1539</v>
      </c>
      <c r="B48" s="11" t="s">
        <v>50</v>
      </c>
      <c r="C48" s="12">
        <v>4206.3644840604156</v>
      </c>
      <c r="D48" s="12">
        <v>7429</v>
      </c>
    </row>
    <row r="49" spans="1:5" x14ac:dyDescent="0.3">
      <c r="A49" s="10">
        <v>1547</v>
      </c>
      <c r="B49" s="11" t="s">
        <v>51</v>
      </c>
      <c r="C49" s="12">
        <v>-5967.7346571303206</v>
      </c>
      <c r="D49" s="12">
        <v>3749</v>
      </c>
    </row>
    <row r="50" spans="1:5" x14ac:dyDescent="0.3">
      <c r="A50" s="10">
        <v>1554</v>
      </c>
      <c r="B50" s="11" t="s">
        <v>52</v>
      </c>
      <c r="C50" s="12">
        <v>-3320.8995373751677</v>
      </c>
      <c r="D50" s="12">
        <v>6036</v>
      </c>
    </row>
    <row r="51" spans="1:5" x14ac:dyDescent="0.3">
      <c r="A51" s="10">
        <v>1557</v>
      </c>
      <c r="B51" s="11" t="s">
        <v>53</v>
      </c>
      <c r="C51" s="12">
        <v>-1882.5247645915078</v>
      </c>
      <c r="D51" s="12">
        <v>2741</v>
      </c>
    </row>
    <row r="52" spans="1:5" x14ac:dyDescent="0.3">
      <c r="A52" s="10">
        <v>1560</v>
      </c>
      <c r="B52" s="11" t="s">
        <v>54</v>
      </c>
      <c r="C52" s="12">
        <v>-1650.6666063287121</v>
      </c>
      <c r="D52" s="12">
        <v>3075</v>
      </c>
    </row>
    <row r="53" spans="1:5" x14ac:dyDescent="0.3">
      <c r="A53" s="10">
        <v>1563</v>
      </c>
      <c r="B53" s="11" t="s">
        <v>55</v>
      </c>
      <c r="C53" s="12">
        <v>-4564.2895143844944</v>
      </c>
      <c r="D53" s="12">
        <v>7330</v>
      </c>
    </row>
    <row r="54" spans="1:5" x14ac:dyDescent="0.3">
      <c r="A54" s="10">
        <v>1566</v>
      </c>
      <c r="B54" s="11" t="s">
        <v>56</v>
      </c>
      <c r="C54" s="12">
        <v>2091.8862144096338</v>
      </c>
      <c r="D54" s="12">
        <v>5946</v>
      </c>
    </row>
    <row r="55" spans="1:5" x14ac:dyDescent="0.3">
      <c r="A55" s="10">
        <v>1573</v>
      </c>
      <c r="B55" s="11" t="s">
        <v>57</v>
      </c>
      <c r="C55" s="12">
        <v>-6773.9785108369833</v>
      </c>
      <c r="D55" s="12">
        <v>2176</v>
      </c>
    </row>
    <row r="56" spans="1:5" x14ac:dyDescent="0.3">
      <c r="A56" s="10">
        <v>1576</v>
      </c>
      <c r="B56" s="11" t="s">
        <v>58</v>
      </c>
      <c r="C56" s="12">
        <v>-2574.5551262891822</v>
      </c>
      <c r="D56" s="12">
        <v>3428</v>
      </c>
    </row>
    <row r="57" spans="1:5" x14ac:dyDescent="0.3">
      <c r="A57" s="10">
        <v>1577</v>
      </c>
      <c r="B57" s="11" t="s">
        <v>59</v>
      </c>
      <c r="C57" s="12">
        <v>-4527.8904454192552</v>
      </c>
      <c r="D57" s="12">
        <v>11325</v>
      </c>
    </row>
    <row r="58" spans="1:5" x14ac:dyDescent="0.3">
      <c r="A58" s="10">
        <v>1578</v>
      </c>
      <c r="B58" s="11" t="s">
        <v>60</v>
      </c>
      <c r="C58" s="12">
        <v>-66.705025405175547</v>
      </c>
      <c r="D58" s="12">
        <v>2503</v>
      </c>
    </row>
    <row r="59" spans="1:5" x14ac:dyDescent="0.3">
      <c r="A59" s="10">
        <v>1579</v>
      </c>
      <c r="B59" s="11" t="s">
        <v>61</v>
      </c>
      <c r="C59" s="12">
        <v>-18901.390836883103</v>
      </c>
      <c r="D59" s="12">
        <v>13492</v>
      </c>
    </row>
    <row r="60" spans="1:5" x14ac:dyDescent="0.3">
      <c r="A60" s="10">
        <v>1804</v>
      </c>
      <c r="B60" s="11" t="s">
        <v>62</v>
      </c>
      <c r="C60" s="12">
        <v>-37709.08129234059</v>
      </c>
      <c r="D60" s="12">
        <v>54037</v>
      </c>
      <c r="E60" s="5"/>
    </row>
    <row r="61" spans="1:5" x14ac:dyDescent="0.3">
      <c r="A61" s="10">
        <v>1806</v>
      </c>
      <c r="B61" s="11" t="s">
        <v>63</v>
      </c>
      <c r="C61" s="12">
        <v>-19387.538778371494</v>
      </c>
      <c r="D61" s="12">
        <v>21536</v>
      </c>
    </row>
    <row r="62" spans="1:5" x14ac:dyDescent="0.3">
      <c r="A62" s="10">
        <v>1811</v>
      </c>
      <c r="B62" s="11" t="s">
        <v>64</v>
      </c>
      <c r="C62" s="12">
        <v>2943.0398053919444</v>
      </c>
      <c r="D62" s="12">
        <v>1398</v>
      </c>
    </row>
    <row r="63" spans="1:5" x14ac:dyDescent="0.3">
      <c r="A63" s="10">
        <v>1812</v>
      </c>
      <c r="B63" s="11" t="s">
        <v>65</v>
      </c>
      <c r="C63" s="12">
        <v>2488.455165613319</v>
      </c>
      <c r="D63" s="12">
        <v>1982</v>
      </c>
    </row>
    <row r="64" spans="1:5" x14ac:dyDescent="0.3">
      <c r="A64" s="10">
        <v>1813</v>
      </c>
      <c r="B64" s="11" t="s">
        <v>66</v>
      </c>
      <c r="C64" s="12">
        <v>29670.833682576558</v>
      </c>
      <c r="D64" s="12">
        <v>7847</v>
      </c>
    </row>
    <row r="65" spans="1:4" x14ac:dyDescent="0.3">
      <c r="A65" s="10">
        <v>1815</v>
      </c>
      <c r="B65" s="11" t="s">
        <v>67</v>
      </c>
      <c r="C65" s="12">
        <v>4780.8818484939038</v>
      </c>
      <c r="D65" s="12">
        <v>1206</v>
      </c>
    </row>
    <row r="66" spans="1:4" x14ac:dyDescent="0.3">
      <c r="A66" s="10">
        <v>1816</v>
      </c>
      <c r="B66" s="11" t="s">
        <v>68</v>
      </c>
      <c r="C66" s="12">
        <v>944.90665550800259</v>
      </c>
      <c r="D66" s="12">
        <v>495</v>
      </c>
    </row>
    <row r="67" spans="1:4" x14ac:dyDescent="0.3">
      <c r="A67" s="10">
        <v>1818</v>
      </c>
      <c r="B67" s="11" t="s">
        <v>41</v>
      </c>
      <c r="C67" s="12">
        <v>-10853.040252262894</v>
      </c>
      <c r="D67" s="12">
        <v>1878</v>
      </c>
    </row>
    <row r="68" spans="1:4" x14ac:dyDescent="0.3">
      <c r="A68" s="10">
        <v>1820</v>
      </c>
      <c r="B68" s="11" t="s">
        <v>69</v>
      </c>
      <c r="C68" s="12">
        <v>-4316.6327345567988</v>
      </c>
      <c r="D68" s="12">
        <v>7498</v>
      </c>
    </row>
    <row r="69" spans="1:4" x14ac:dyDescent="0.3">
      <c r="A69" s="10">
        <v>1822</v>
      </c>
      <c r="B69" s="11" t="s">
        <v>70</v>
      </c>
      <c r="C69" s="12">
        <v>-1031.7773303987778</v>
      </c>
      <c r="D69" s="12">
        <v>2390</v>
      </c>
    </row>
    <row r="70" spans="1:4" x14ac:dyDescent="0.3">
      <c r="A70" s="10">
        <v>1824</v>
      </c>
      <c r="B70" s="11" t="s">
        <v>71</v>
      </c>
      <c r="C70" s="12">
        <v>-4243.287592885401</v>
      </c>
      <c r="D70" s="12">
        <v>13445</v>
      </c>
    </row>
    <row r="71" spans="1:4" x14ac:dyDescent="0.3">
      <c r="A71" s="10">
        <v>1825</v>
      </c>
      <c r="B71" s="11" t="s">
        <v>72</v>
      </c>
      <c r="C71" s="12">
        <v>-1840.3671773510887</v>
      </c>
      <c r="D71" s="12">
        <v>1451</v>
      </c>
    </row>
    <row r="72" spans="1:4" x14ac:dyDescent="0.3">
      <c r="A72" s="10">
        <v>1826</v>
      </c>
      <c r="B72" s="11" t="s">
        <v>73</v>
      </c>
      <c r="C72" s="12">
        <v>-2034.7227816770956</v>
      </c>
      <c r="D72" s="12">
        <v>1284</v>
      </c>
    </row>
    <row r="73" spans="1:4" x14ac:dyDescent="0.3">
      <c r="A73" s="10">
        <v>1827</v>
      </c>
      <c r="B73" s="11" t="s">
        <v>74</v>
      </c>
      <c r="C73" s="12">
        <v>5318.7718533860025</v>
      </c>
      <c r="D73" s="12">
        <v>1447</v>
      </c>
    </row>
    <row r="74" spans="1:4" x14ac:dyDescent="0.3">
      <c r="A74" s="10">
        <v>1828</v>
      </c>
      <c r="B74" s="11" t="s">
        <v>75</v>
      </c>
      <c r="C74" s="12">
        <v>-136.5458419182105</v>
      </c>
      <c r="D74" s="12">
        <v>1889</v>
      </c>
    </row>
    <row r="75" spans="1:4" x14ac:dyDescent="0.3">
      <c r="A75" s="10">
        <v>1832</v>
      </c>
      <c r="B75" s="11" t="s">
        <v>76</v>
      </c>
      <c r="C75" s="12">
        <v>-4643.207416138539</v>
      </c>
      <c r="D75" s="12">
        <v>4496</v>
      </c>
    </row>
    <row r="76" spans="1:4" x14ac:dyDescent="0.3">
      <c r="A76" s="10">
        <v>1833</v>
      </c>
      <c r="B76" s="11" t="s">
        <v>77</v>
      </c>
      <c r="C76" s="12">
        <v>-14349.185624891492</v>
      </c>
      <c r="D76" s="12">
        <v>25833</v>
      </c>
    </row>
    <row r="77" spans="1:4" x14ac:dyDescent="0.3">
      <c r="A77" s="10">
        <v>1834</v>
      </c>
      <c r="B77" s="11" t="s">
        <v>78</v>
      </c>
      <c r="C77" s="12">
        <v>7983.0374363915325</v>
      </c>
      <c r="D77" s="12">
        <v>1919</v>
      </c>
    </row>
    <row r="78" spans="1:4" x14ac:dyDescent="0.3">
      <c r="A78" s="10">
        <v>1835</v>
      </c>
      <c r="B78" s="11" t="s">
        <v>79</v>
      </c>
      <c r="C78" s="12">
        <v>-907.92170935261311</v>
      </c>
      <c r="D78" s="12">
        <v>460</v>
      </c>
    </row>
    <row r="79" spans="1:4" x14ac:dyDescent="0.3">
      <c r="A79" s="10">
        <v>1836</v>
      </c>
      <c r="B79" s="11" t="s">
        <v>80</v>
      </c>
      <c r="C79" s="12">
        <v>-662.94963449563954</v>
      </c>
      <c r="D79" s="12">
        <v>1138</v>
      </c>
    </row>
    <row r="80" spans="1:4" x14ac:dyDescent="0.3">
      <c r="A80" s="10">
        <v>1837</v>
      </c>
      <c r="B80" s="11" t="s">
        <v>81</v>
      </c>
      <c r="C80" s="12">
        <v>-7608.8784199703587</v>
      </c>
      <c r="D80" s="12">
        <v>6140</v>
      </c>
    </row>
    <row r="81" spans="1:4" x14ac:dyDescent="0.3">
      <c r="A81" s="10">
        <v>1838</v>
      </c>
      <c r="B81" s="11" t="s">
        <v>82</v>
      </c>
      <c r="C81" s="12">
        <v>-4686.7265378439952</v>
      </c>
      <c r="D81" s="12">
        <v>2028</v>
      </c>
    </row>
    <row r="82" spans="1:4" x14ac:dyDescent="0.3">
      <c r="A82" s="10">
        <v>1839</v>
      </c>
      <c r="B82" s="11" t="s">
        <v>83</v>
      </c>
      <c r="C82" s="12">
        <v>-2024.6601138942369</v>
      </c>
      <c r="D82" s="12">
        <v>1083</v>
      </c>
    </row>
    <row r="83" spans="1:4" x14ac:dyDescent="0.3">
      <c r="A83" s="10">
        <v>1840</v>
      </c>
      <c r="B83" s="11" t="s">
        <v>84</v>
      </c>
      <c r="C83" s="12">
        <v>-6197.801577223112</v>
      </c>
      <c r="D83" s="12">
        <v>5017</v>
      </c>
    </row>
    <row r="84" spans="1:4" x14ac:dyDescent="0.3">
      <c r="A84" s="10">
        <v>1841</v>
      </c>
      <c r="B84" s="11" t="s">
        <v>85</v>
      </c>
      <c r="C84" s="12">
        <v>-6618.2886664427551</v>
      </c>
      <c r="D84" s="12">
        <v>9941</v>
      </c>
    </row>
    <row r="85" spans="1:4" x14ac:dyDescent="0.3">
      <c r="A85" s="10">
        <v>1845</v>
      </c>
      <c r="B85" s="11" t="s">
        <v>86</v>
      </c>
      <c r="C85" s="12">
        <v>-2727.8665908883213</v>
      </c>
      <c r="D85" s="12">
        <v>1857</v>
      </c>
    </row>
    <row r="86" spans="1:4" x14ac:dyDescent="0.3">
      <c r="A86" s="10">
        <v>1848</v>
      </c>
      <c r="B86" s="11" t="s">
        <v>87</v>
      </c>
      <c r="C86" s="12">
        <v>-2051.9646751856926</v>
      </c>
      <c r="D86" s="12">
        <v>2695</v>
      </c>
    </row>
    <row r="87" spans="1:4" x14ac:dyDescent="0.3">
      <c r="A87" s="10">
        <v>1851</v>
      </c>
      <c r="B87" s="11" t="s">
        <v>88</v>
      </c>
      <c r="C87" s="12">
        <v>-4294.6243835284986</v>
      </c>
      <c r="D87" s="12">
        <v>2140</v>
      </c>
    </row>
    <row r="88" spans="1:4" x14ac:dyDescent="0.3">
      <c r="A88" s="10">
        <v>1853</v>
      </c>
      <c r="B88" s="11" t="s">
        <v>89</v>
      </c>
      <c r="C88" s="12">
        <v>434.58568064460462</v>
      </c>
      <c r="D88" s="12">
        <v>1367</v>
      </c>
    </row>
    <row r="89" spans="1:4" x14ac:dyDescent="0.3">
      <c r="A89" s="10">
        <v>1856</v>
      </c>
      <c r="B89" s="11" t="s">
        <v>90</v>
      </c>
      <c r="C89" s="12">
        <v>-1122.7016300802497</v>
      </c>
      <c r="D89" s="12">
        <v>461</v>
      </c>
    </row>
    <row r="90" spans="1:4" x14ac:dyDescent="0.3">
      <c r="A90" s="10">
        <v>1857</v>
      </c>
      <c r="B90" s="11" t="s">
        <v>91</v>
      </c>
      <c r="C90" s="12">
        <v>-2567.8367448094868</v>
      </c>
      <c r="D90" s="12">
        <v>681</v>
      </c>
    </row>
    <row r="91" spans="1:4" x14ac:dyDescent="0.3">
      <c r="A91" s="10">
        <v>1859</v>
      </c>
      <c r="B91" s="11" t="s">
        <v>92</v>
      </c>
      <c r="C91" s="12">
        <v>-1282.2268579091251</v>
      </c>
      <c r="D91" s="12">
        <v>1262</v>
      </c>
    </row>
    <row r="92" spans="1:4" x14ac:dyDescent="0.3">
      <c r="A92" s="10">
        <v>1860</v>
      </c>
      <c r="B92" s="11" t="s">
        <v>93</v>
      </c>
      <c r="C92" s="12">
        <v>-2052.9053206338431</v>
      </c>
      <c r="D92" s="12">
        <v>11657</v>
      </c>
    </row>
    <row r="93" spans="1:4" x14ac:dyDescent="0.3">
      <c r="A93" s="10">
        <v>1865</v>
      </c>
      <c r="B93" s="11" t="s">
        <v>94</v>
      </c>
      <c r="C93" s="12">
        <v>9688.75745303859</v>
      </c>
      <c r="D93" s="12">
        <v>9909</v>
      </c>
    </row>
    <row r="94" spans="1:4" x14ac:dyDescent="0.3">
      <c r="A94" s="10">
        <v>1866</v>
      </c>
      <c r="B94" s="11" t="s">
        <v>95</v>
      </c>
      <c r="C94" s="12">
        <v>-3048.876709602715</v>
      </c>
      <c r="D94" s="12">
        <v>8284</v>
      </c>
    </row>
    <row r="95" spans="1:4" x14ac:dyDescent="0.3">
      <c r="A95" s="14">
        <v>1867</v>
      </c>
      <c r="B95" s="15" t="s">
        <v>96</v>
      </c>
      <c r="C95" s="12">
        <v>11640.936377308273</v>
      </c>
      <c r="D95" s="12">
        <v>2659</v>
      </c>
    </row>
    <row r="96" spans="1:4" x14ac:dyDescent="0.3">
      <c r="A96" s="10">
        <v>1868</v>
      </c>
      <c r="B96" s="11" t="s">
        <v>97</v>
      </c>
      <c r="C96" s="12">
        <v>-6775.7970412019349</v>
      </c>
      <c r="D96" s="12">
        <v>4607</v>
      </c>
    </row>
    <row r="97" spans="1:4" x14ac:dyDescent="0.3">
      <c r="A97" s="10">
        <v>1870</v>
      </c>
      <c r="B97" s="11" t="s">
        <v>98</v>
      </c>
      <c r="C97" s="12">
        <v>2448.6372979484731</v>
      </c>
      <c r="D97" s="12">
        <v>10661</v>
      </c>
    </row>
    <row r="98" spans="1:4" x14ac:dyDescent="0.3">
      <c r="A98" s="10">
        <v>1871</v>
      </c>
      <c r="B98" s="11" t="s">
        <v>99</v>
      </c>
      <c r="C98" s="12">
        <v>-3782.3029371039884</v>
      </c>
      <c r="D98" s="12">
        <v>4562</v>
      </c>
    </row>
    <row r="99" spans="1:4" x14ac:dyDescent="0.3">
      <c r="A99" s="10">
        <v>1874</v>
      </c>
      <c r="B99" s="11" t="s">
        <v>100</v>
      </c>
      <c r="C99" s="12">
        <v>638.99340426350682</v>
      </c>
      <c r="D99" s="12">
        <v>961</v>
      </c>
    </row>
    <row r="100" spans="1:4" x14ac:dyDescent="0.3">
      <c r="A100" s="10">
        <v>1875</v>
      </c>
      <c r="B100" s="11" t="s">
        <v>101</v>
      </c>
      <c r="C100" s="12">
        <v>159.71066798495576</v>
      </c>
      <c r="D100" s="12">
        <v>2771</v>
      </c>
    </row>
    <row r="101" spans="1:4" x14ac:dyDescent="0.3">
      <c r="A101" s="10">
        <v>3101</v>
      </c>
      <c r="B101" s="11" t="s">
        <v>102</v>
      </c>
      <c r="C101" s="12">
        <v>-19918.283187471672</v>
      </c>
      <c r="D101" s="12">
        <v>32005</v>
      </c>
    </row>
    <row r="102" spans="1:4" x14ac:dyDescent="0.3">
      <c r="A102" s="10">
        <v>3103</v>
      </c>
      <c r="B102" s="11" t="s">
        <v>103</v>
      </c>
      <c r="C102" s="12">
        <v>40855.62986036134</v>
      </c>
      <c r="D102" s="12">
        <v>52692</v>
      </c>
    </row>
    <row r="103" spans="1:4" x14ac:dyDescent="0.3">
      <c r="A103" s="10">
        <v>3105</v>
      </c>
      <c r="B103" s="11" t="s">
        <v>104</v>
      </c>
      <c r="C103" s="12">
        <v>-50841.972173309798</v>
      </c>
      <c r="D103" s="12">
        <v>60324</v>
      </c>
    </row>
    <row r="104" spans="1:4" x14ac:dyDescent="0.3">
      <c r="A104" s="10">
        <v>3107</v>
      </c>
      <c r="B104" s="11" t="s">
        <v>105</v>
      </c>
      <c r="C104" s="12">
        <v>-29163.480339627247</v>
      </c>
      <c r="D104" s="12">
        <v>85754</v>
      </c>
    </row>
    <row r="105" spans="1:4" x14ac:dyDescent="0.3">
      <c r="A105" s="10">
        <v>3110</v>
      </c>
      <c r="B105" s="11" t="s">
        <v>109</v>
      </c>
      <c r="C105" s="12">
        <v>1175.813874939573</v>
      </c>
      <c r="D105" s="12">
        <v>4864</v>
      </c>
    </row>
    <row r="106" spans="1:4" x14ac:dyDescent="0.3">
      <c r="A106" s="10">
        <v>3112</v>
      </c>
      <c r="B106" s="11" t="s">
        <v>115</v>
      </c>
      <c r="C106" s="12">
        <v>-24628.167534702574</v>
      </c>
      <c r="D106" s="12">
        <v>7954</v>
      </c>
    </row>
    <row r="107" spans="1:4" x14ac:dyDescent="0.3">
      <c r="A107" s="10">
        <v>3114</v>
      </c>
      <c r="B107" s="11" t="s">
        <v>116</v>
      </c>
      <c r="C107" s="12">
        <v>-1621.602595453106</v>
      </c>
      <c r="D107" s="12">
        <v>6307</v>
      </c>
    </row>
    <row r="108" spans="1:4" x14ac:dyDescent="0.3">
      <c r="A108" s="10">
        <v>3116</v>
      </c>
      <c r="B108" s="11" t="s">
        <v>113</v>
      </c>
      <c r="C108" s="12">
        <v>-2679.8021094738478</v>
      </c>
      <c r="D108" s="12">
        <v>3994</v>
      </c>
    </row>
    <row r="109" spans="1:4" x14ac:dyDescent="0.3">
      <c r="A109" s="10">
        <v>3118</v>
      </c>
      <c r="B109" s="11" t="s">
        <v>112</v>
      </c>
      <c r="C109" s="12">
        <v>5648.9488985122371</v>
      </c>
      <c r="D109" s="12">
        <v>47518</v>
      </c>
    </row>
    <row r="110" spans="1:4" x14ac:dyDescent="0.3">
      <c r="A110" s="10">
        <v>3120</v>
      </c>
      <c r="B110" s="11" t="s">
        <v>114</v>
      </c>
      <c r="C110" s="12">
        <v>-5487.7407425902784</v>
      </c>
      <c r="D110" s="12">
        <v>8456</v>
      </c>
    </row>
    <row r="111" spans="1:4" x14ac:dyDescent="0.3">
      <c r="A111" s="10">
        <v>3122</v>
      </c>
      <c r="B111" s="11" t="s">
        <v>111</v>
      </c>
      <c r="C111" s="12">
        <v>-2260.3785312225955</v>
      </c>
      <c r="D111" s="12">
        <v>3658</v>
      </c>
    </row>
    <row r="112" spans="1:4" x14ac:dyDescent="0.3">
      <c r="A112" s="10">
        <v>3124</v>
      </c>
      <c r="B112" s="11" t="s">
        <v>110</v>
      </c>
      <c r="C112" s="12">
        <v>794.38263618280325</v>
      </c>
      <c r="D112" s="12">
        <v>1363</v>
      </c>
    </row>
    <row r="113" spans="1:4" x14ac:dyDescent="0.3">
      <c r="A113" s="10">
        <v>3201</v>
      </c>
      <c r="B113" s="11" t="s">
        <v>122</v>
      </c>
      <c r="C113" s="12">
        <v>165276.34711402375</v>
      </c>
      <c r="D113" s="12">
        <v>131560</v>
      </c>
    </row>
    <row r="114" spans="1:4" x14ac:dyDescent="0.3">
      <c r="A114" s="10">
        <v>3203</v>
      </c>
      <c r="B114" s="11" t="s">
        <v>123</v>
      </c>
      <c r="C114" s="12">
        <v>47433.054489022121</v>
      </c>
      <c r="D114" s="12">
        <v>99611</v>
      </c>
    </row>
    <row r="115" spans="1:4" x14ac:dyDescent="0.3">
      <c r="A115" s="10">
        <v>3205</v>
      </c>
      <c r="B115" s="11" t="s">
        <v>128</v>
      </c>
      <c r="C115" s="12">
        <v>-50432.926830465745</v>
      </c>
      <c r="D115" s="12">
        <v>96215</v>
      </c>
    </row>
    <row r="116" spans="1:4" x14ac:dyDescent="0.3">
      <c r="A116" s="10">
        <v>3207</v>
      </c>
      <c r="B116" s="11" t="s">
        <v>118</v>
      </c>
      <c r="C116" s="12">
        <v>-64049.071092974395</v>
      </c>
      <c r="D116" s="12">
        <v>64529</v>
      </c>
    </row>
    <row r="117" spans="1:4" x14ac:dyDescent="0.3">
      <c r="A117" s="10">
        <v>3209</v>
      </c>
      <c r="B117" s="11" t="s">
        <v>131</v>
      </c>
      <c r="C117" s="12">
        <v>-26111.369109296938</v>
      </c>
      <c r="D117" s="12">
        <v>44752</v>
      </c>
    </row>
    <row r="118" spans="1:4" x14ac:dyDescent="0.3">
      <c r="A118" s="10">
        <v>3212</v>
      </c>
      <c r="B118" s="11" t="s">
        <v>121</v>
      </c>
      <c r="C118" s="12">
        <v>-1630.0007924577221</v>
      </c>
      <c r="D118" s="12">
        <v>20675</v>
      </c>
    </row>
    <row r="119" spans="1:4" x14ac:dyDescent="0.3">
      <c r="A119" s="10">
        <v>3214</v>
      </c>
      <c r="B119" s="11" t="s">
        <v>120</v>
      </c>
      <c r="C119" s="12">
        <v>22514.569868203835</v>
      </c>
      <c r="D119" s="12">
        <v>16350</v>
      </c>
    </row>
    <row r="120" spans="1:4" x14ac:dyDescent="0.3">
      <c r="A120" s="10">
        <v>3216</v>
      </c>
      <c r="B120" s="11" t="s">
        <v>117</v>
      </c>
      <c r="C120" s="12">
        <v>-25627.083993169595</v>
      </c>
      <c r="D120" s="12">
        <v>19833</v>
      </c>
    </row>
    <row r="121" spans="1:4" x14ac:dyDescent="0.3">
      <c r="A121" s="10">
        <v>3218</v>
      </c>
      <c r="B121" s="11" t="s">
        <v>119</v>
      </c>
      <c r="C121" s="12">
        <v>-12110.808288475964</v>
      </c>
      <c r="D121" s="12">
        <v>22758</v>
      </c>
    </row>
    <row r="122" spans="1:4" x14ac:dyDescent="0.3">
      <c r="A122" s="10">
        <v>3220</v>
      </c>
      <c r="B122" s="11" t="s">
        <v>126</v>
      </c>
      <c r="C122" s="12">
        <v>-6527.3640665155544</v>
      </c>
      <c r="D122" s="12">
        <v>11596</v>
      </c>
    </row>
    <row r="123" spans="1:4" x14ac:dyDescent="0.3">
      <c r="A123" s="10">
        <v>3222</v>
      </c>
      <c r="B123" s="11" t="s">
        <v>127</v>
      </c>
      <c r="C123" s="12">
        <v>-64156.721780455206</v>
      </c>
      <c r="D123" s="12">
        <v>49668</v>
      </c>
    </row>
    <row r="124" spans="1:4" x14ac:dyDescent="0.3">
      <c r="A124" s="10">
        <v>3224</v>
      </c>
      <c r="B124" s="11" t="s">
        <v>125</v>
      </c>
      <c r="C124" s="12">
        <v>-34150.879055157311</v>
      </c>
      <c r="D124" s="12">
        <v>20612</v>
      </c>
    </row>
    <row r="125" spans="1:4" x14ac:dyDescent="0.3">
      <c r="A125" s="10">
        <v>3226</v>
      </c>
      <c r="B125" s="11" t="s">
        <v>124</v>
      </c>
      <c r="C125" s="12">
        <v>-23650.444768513786</v>
      </c>
      <c r="D125" s="12">
        <v>18071</v>
      </c>
    </row>
    <row r="126" spans="1:4" x14ac:dyDescent="0.3">
      <c r="A126" s="10">
        <v>3228</v>
      </c>
      <c r="B126" s="11" t="s">
        <v>132</v>
      </c>
      <c r="C126" s="12">
        <v>-42363.398533072119</v>
      </c>
      <c r="D126" s="12">
        <v>24965</v>
      </c>
    </row>
    <row r="127" spans="1:4" x14ac:dyDescent="0.3">
      <c r="A127" s="10">
        <v>3230</v>
      </c>
      <c r="B127" s="11" t="s">
        <v>130</v>
      </c>
      <c r="C127" s="12">
        <v>-2786.6040553480852</v>
      </c>
      <c r="D127" s="12">
        <v>7512</v>
      </c>
    </row>
    <row r="128" spans="1:4" x14ac:dyDescent="0.3">
      <c r="A128" s="10">
        <v>3232</v>
      </c>
      <c r="B128" s="11" t="s">
        <v>129</v>
      </c>
      <c r="C128" s="12">
        <v>-30459.03323196806</v>
      </c>
      <c r="D128" s="12">
        <v>26296</v>
      </c>
    </row>
    <row r="129" spans="1:4" x14ac:dyDescent="0.3">
      <c r="A129" s="10">
        <v>3234</v>
      </c>
      <c r="B129" s="11" t="s">
        <v>152</v>
      </c>
      <c r="C129" s="12">
        <v>-13093.539348171093</v>
      </c>
      <c r="D129" s="12">
        <v>9410</v>
      </c>
    </row>
    <row r="130" spans="1:4" x14ac:dyDescent="0.3">
      <c r="A130" s="10">
        <v>3236</v>
      </c>
      <c r="B130" s="11" t="s">
        <v>151</v>
      </c>
      <c r="C130" s="12">
        <v>-10361.161332202617</v>
      </c>
      <c r="D130" s="12">
        <v>7110</v>
      </c>
    </row>
    <row r="131" spans="1:4" x14ac:dyDescent="0.3">
      <c r="A131" s="10">
        <v>3238</v>
      </c>
      <c r="B131" s="11" t="s">
        <v>134</v>
      </c>
      <c r="C131" s="12">
        <v>-28563.537376169297</v>
      </c>
      <c r="D131" s="12">
        <v>16626</v>
      </c>
    </row>
    <row r="132" spans="1:4" x14ac:dyDescent="0.3">
      <c r="A132" s="10">
        <v>3240</v>
      </c>
      <c r="B132" s="11" t="s">
        <v>133</v>
      </c>
      <c r="C132" s="12">
        <v>-38568.943385708531</v>
      </c>
      <c r="D132" s="12">
        <v>28390</v>
      </c>
    </row>
    <row r="133" spans="1:4" x14ac:dyDescent="0.3">
      <c r="A133" s="10">
        <v>3242</v>
      </c>
      <c r="B133" s="11" t="s">
        <v>135</v>
      </c>
      <c r="C133" s="12">
        <v>-1291.8055018037603</v>
      </c>
      <c r="D133" s="12">
        <v>3148</v>
      </c>
    </row>
    <row r="134" spans="1:4" x14ac:dyDescent="0.3">
      <c r="A134" s="10">
        <v>3301</v>
      </c>
      <c r="B134" s="11" t="s">
        <v>106</v>
      </c>
      <c r="C134" s="12">
        <v>-45587.564840923063</v>
      </c>
      <c r="D134" s="12">
        <v>105255</v>
      </c>
    </row>
    <row r="135" spans="1:4" x14ac:dyDescent="0.3">
      <c r="A135" s="10">
        <v>3303</v>
      </c>
      <c r="B135" s="11" t="s">
        <v>107</v>
      </c>
      <c r="C135" s="12">
        <v>-26463.643654351799</v>
      </c>
      <c r="D135" s="12">
        <v>29101</v>
      </c>
    </row>
    <row r="136" spans="1:4" x14ac:dyDescent="0.3">
      <c r="A136" s="10">
        <v>3305</v>
      </c>
      <c r="B136" s="11" t="s">
        <v>108</v>
      </c>
      <c r="C136" s="12">
        <v>-7829.240805235032</v>
      </c>
      <c r="D136" s="12">
        <v>31746</v>
      </c>
    </row>
    <row r="137" spans="1:4" x14ac:dyDescent="0.3">
      <c r="A137" s="10">
        <v>3310</v>
      </c>
      <c r="B137" s="11" t="s">
        <v>136</v>
      </c>
      <c r="C137" s="12">
        <v>6605.1195953365141</v>
      </c>
      <c r="D137" s="12">
        <v>7123</v>
      </c>
    </row>
    <row r="138" spans="1:4" x14ac:dyDescent="0.3">
      <c r="A138" s="10">
        <v>3312</v>
      </c>
      <c r="B138" s="11" t="s">
        <v>147</v>
      </c>
      <c r="C138" s="12">
        <v>-22509.15106140697</v>
      </c>
      <c r="D138" s="12">
        <v>28871</v>
      </c>
    </row>
    <row r="139" spans="1:4" x14ac:dyDescent="0.3">
      <c r="A139" s="10">
        <v>3314</v>
      </c>
      <c r="B139" s="11" t="s">
        <v>146</v>
      </c>
      <c r="C139" s="12">
        <v>4790.8361285576393</v>
      </c>
      <c r="D139" s="12">
        <v>21045</v>
      </c>
    </row>
    <row r="140" spans="1:4" x14ac:dyDescent="0.3">
      <c r="A140" s="10">
        <v>3316</v>
      </c>
      <c r="B140" s="11" t="s">
        <v>145</v>
      </c>
      <c r="C140" s="12">
        <v>-4056.6327616797371</v>
      </c>
      <c r="D140" s="12">
        <v>14756</v>
      </c>
    </row>
    <row r="141" spans="1:4" x14ac:dyDescent="0.3">
      <c r="A141" s="10">
        <v>3318</v>
      </c>
      <c r="B141" s="11" t="s">
        <v>144</v>
      </c>
      <c r="C141" s="12">
        <v>-389.17524610859647</v>
      </c>
      <c r="D141" s="12">
        <v>2270</v>
      </c>
    </row>
    <row r="142" spans="1:4" x14ac:dyDescent="0.3">
      <c r="A142" s="10">
        <v>3320</v>
      </c>
      <c r="B142" s="11" t="s">
        <v>137</v>
      </c>
      <c r="C142" s="12">
        <v>-432.83158427486131</v>
      </c>
      <c r="D142" s="12">
        <v>1154</v>
      </c>
    </row>
    <row r="143" spans="1:4" x14ac:dyDescent="0.3">
      <c r="A143" s="10">
        <v>3322</v>
      </c>
      <c r="B143" s="11" t="s">
        <v>138</v>
      </c>
      <c r="C143" s="12">
        <v>4730.1458678430645</v>
      </c>
      <c r="D143" s="12">
        <v>3283</v>
      </c>
    </row>
    <row r="144" spans="1:4" x14ac:dyDescent="0.3">
      <c r="A144" s="10">
        <v>3324</v>
      </c>
      <c r="B144" s="11" t="s">
        <v>139</v>
      </c>
      <c r="C144" s="12">
        <v>6803.1396479386331</v>
      </c>
      <c r="D144" s="12">
        <v>5122</v>
      </c>
    </row>
    <row r="145" spans="1:4" x14ac:dyDescent="0.3">
      <c r="A145" s="10">
        <v>3326</v>
      </c>
      <c r="B145" s="11" t="s">
        <v>140</v>
      </c>
      <c r="C145" s="12">
        <v>11261.485332111768</v>
      </c>
      <c r="D145" s="12">
        <v>2738</v>
      </c>
    </row>
    <row r="146" spans="1:4" x14ac:dyDescent="0.3">
      <c r="A146" s="10">
        <v>3328</v>
      </c>
      <c r="B146" s="11" t="s">
        <v>141</v>
      </c>
      <c r="C146" s="12">
        <v>-2079.1990020679914</v>
      </c>
      <c r="D146" s="12">
        <v>5174</v>
      </c>
    </row>
    <row r="147" spans="1:4" x14ac:dyDescent="0.3">
      <c r="A147" s="10">
        <v>3330</v>
      </c>
      <c r="B147" s="11" t="s">
        <v>142</v>
      </c>
      <c r="C147" s="12">
        <v>5558.6118410290728</v>
      </c>
      <c r="D147" s="12">
        <v>4547</v>
      </c>
    </row>
    <row r="148" spans="1:4" x14ac:dyDescent="0.3">
      <c r="A148" s="10">
        <v>3332</v>
      </c>
      <c r="B148" s="11" t="s">
        <v>143</v>
      </c>
      <c r="C148" s="12">
        <v>459.05092457784059</v>
      </c>
      <c r="D148" s="12">
        <v>3547</v>
      </c>
    </row>
    <row r="149" spans="1:4" x14ac:dyDescent="0.3">
      <c r="A149" s="10">
        <v>3334</v>
      </c>
      <c r="B149" s="11" t="s">
        <v>148</v>
      </c>
      <c r="C149" s="12">
        <v>-2167.0375844333967</v>
      </c>
      <c r="D149" s="12">
        <v>2832</v>
      </c>
    </row>
    <row r="150" spans="1:4" x14ac:dyDescent="0.3">
      <c r="A150" s="10">
        <v>3336</v>
      </c>
      <c r="B150" s="11" t="s">
        <v>149</v>
      </c>
      <c r="C150" s="12">
        <v>-1772.9503027823625</v>
      </c>
      <c r="D150" s="12">
        <v>1401</v>
      </c>
    </row>
    <row r="151" spans="1:4" x14ac:dyDescent="0.3">
      <c r="A151" s="10">
        <v>3338</v>
      </c>
      <c r="B151" s="11" t="s">
        <v>150</v>
      </c>
      <c r="C151" s="12">
        <v>-935.68046390637755</v>
      </c>
      <c r="D151" s="12">
        <v>2477</v>
      </c>
    </row>
    <row r="152" spans="1:4" x14ac:dyDescent="0.3">
      <c r="A152" s="10">
        <v>3401</v>
      </c>
      <c r="B152" s="11" t="s">
        <v>153</v>
      </c>
      <c r="C152" s="12">
        <v>-1278.1698442662369</v>
      </c>
      <c r="D152" s="12">
        <v>18161</v>
      </c>
    </row>
    <row r="153" spans="1:4" x14ac:dyDescent="0.3">
      <c r="A153" s="10">
        <v>3403</v>
      </c>
      <c r="B153" s="11" t="s">
        <v>154</v>
      </c>
      <c r="C153" s="12">
        <v>-21772.562217315393</v>
      </c>
      <c r="D153" s="12">
        <v>33385</v>
      </c>
    </row>
    <row r="154" spans="1:4" x14ac:dyDescent="0.3">
      <c r="A154" s="10">
        <v>3405</v>
      </c>
      <c r="B154" s="11" t="s">
        <v>155</v>
      </c>
      <c r="C154" s="12">
        <v>-22134.559555475189</v>
      </c>
      <c r="D154" s="12">
        <v>29046</v>
      </c>
    </row>
    <row r="155" spans="1:4" x14ac:dyDescent="0.3">
      <c r="A155" s="10">
        <v>3407</v>
      </c>
      <c r="B155" s="11" t="s">
        <v>156</v>
      </c>
      <c r="C155" s="12">
        <v>-6651.0464548564933</v>
      </c>
      <c r="D155" s="12">
        <v>31193</v>
      </c>
    </row>
    <row r="156" spans="1:4" x14ac:dyDescent="0.3">
      <c r="A156" s="10">
        <v>3411</v>
      </c>
      <c r="B156" s="11" t="s">
        <v>157</v>
      </c>
      <c r="C156" s="12">
        <v>-23079.373856970076</v>
      </c>
      <c r="D156" s="12">
        <v>35706</v>
      </c>
    </row>
    <row r="157" spans="1:4" x14ac:dyDescent="0.3">
      <c r="A157" s="10">
        <v>3412</v>
      </c>
      <c r="B157" s="11" t="s">
        <v>158</v>
      </c>
      <c r="C157" s="12">
        <v>-11877.356252926715</v>
      </c>
      <c r="D157" s="12">
        <v>8010</v>
      </c>
    </row>
    <row r="158" spans="1:4" x14ac:dyDescent="0.3">
      <c r="A158" s="10">
        <v>3413</v>
      </c>
      <c r="B158" s="11" t="s">
        <v>159</v>
      </c>
      <c r="C158" s="12">
        <v>-26446.460278848306</v>
      </c>
      <c r="D158" s="12">
        <v>21818</v>
      </c>
    </row>
    <row r="159" spans="1:4" x14ac:dyDescent="0.3">
      <c r="A159" s="10">
        <v>3414</v>
      </c>
      <c r="B159" s="11" t="s">
        <v>160</v>
      </c>
      <c r="C159" s="12">
        <v>-1619.7150651848351</v>
      </c>
      <c r="D159" s="12">
        <v>4966</v>
      </c>
    </row>
    <row r="160" spans="1:4" x14ac:dyDescent="0.3">
      <c r="A160" s="10">
        <v>3415</v>
      </c>
      <c r="B160" s="11" t="s">
        <v>161</v>
      </c>
      <c r="C160" s="12">
        <v>-3675.4676014391357</v>
      </c>
      <c r="D160" s="12">
        <v>8170</v>
      </c>
    </row>
    <row r="161" spans="1:4" x14ac:dyDescent="0.3">
      <c r="A161" s="10">
        <v>3416</v>
      </c>
      <c r="B161" s="11" t="s">
        <v>162</v>
      </c>
      <c r="C161" s="12">
        <v>-4703.9705158891447</v>
      </c>
      <c r="D161" s="12">
        <v>6054</v>
      </c>
    </row>
    <row r="162" spans="1:4" x14ac:dyDescent="0.3">
      <c r="A162" s="10">
        <v>3417</v>
      </c>
      <c r="B162" s="11" t="s">
        <v>163</v>
      </c>
      <c r="C162" s="12">
        <v>2459.8013141638367</v>
      </c>
      <c r="D162" s="12">
        <v>4543</v>
      </c>
    </row>
    <row r="163" spans="1:4" x14ac:dyDescent="0.3">
      <c r="A163" s="10">
        <v>3418</v>
      </c>
      <c r="B163" s="11" t="s">
        <v>164</v>
      </c>
      <c r="C163" s="12">
        <v>-9413.3140700151853</v>
      </c>
      <c r="D163" s="12">
        <v>7418</v>
      </c>
    </row>
    <row r="164" spans="1:4" x14ac:dyDescent="0.3">
      <c r="A164" s="10">
        <v>3419</v>
      </c>
      <c r="B164" s="11" t="s">
        <v>116</v>
      </c>
      <c r="C164" s="12">
        <v>-8940.2923487829376</v>
      </c>
      <c r="D164" s="12">
        <v>3614</v>
      </c>
    </row>
    <row r="165" spans="1:4" x14ac:dyDescent="0.3">
      <c r="A165" s="10">
        <v>3420</v>
      </c>
      <c r="B165" s="11" t="s">
        <v>165</v>
      </c>
      <c r="C165" s="12">
        <v>-12580.495945611079</v>
      </c>
      <c r="D165" s="12">
        <v>21837</v>
      </c>
    </row>
    <row r="166" spans="1:4" x14ac:dyDescent="0.3">
      <c r="A166" s="10">
        <v>3421</v>
      </c>
      <c r="B166" s="11" t="s">
        <v>166</v>
      </c>
      <c r="C166" s="12">
        <v>3219.8214061863255</v>
      </c>
      <c r="D166" s="12">
        <v>6522</v>
      </c>
    </row>
    <row r="167" spans="1:4" x14ac:dyDescent="0.3">
      <c r="A167" s="10">
        <v>3422</v>
      </c>
      <c r="B167" s="11" t="s">
        <v>167</v>
      </c>
      <c r="C167" s="12">
        <v>-8183.5638697663799</v>
      </c>
      <c r="D167" s="12">
        <v>4424</v>
      </c>
    </row>
    <row r="168" spans="1:4" x14ac:dyDescent="0.3">
      <c r="A168" s="10">
        <v>3423</v>
      </c>
      <c r="B168" s="11" t="s">
        <v>168</v>
      </c>
      <c r="C168" s="12">
        <v>909.03522630324198</v>
      </c>
      <c r="D168" s="12">
        <v>2292</v>
      </c>
    </row>
    <row r="169" spans="1:4" x14ac:dyDescent="0.3">
      <c r="A169" s="10">
        <v>3424</v>
      </c>
      <c r="B169" s="11" t="s">
        <v>169</v>
      </c>
      <c r="C169" s="12">
        <v>-484.39986879852859</v>
      </c>
      <c r="D169" s="12">
        <v>1882</v>
      </c>
    </row>
    <row r="170" spans="1:4" x14ac:dyDescent="0.3">
      <c r="A170" s="10">
        <v>3425</v>
      </c>
      <c r="B170" s="11" t="s">
        <v>170</v>
      </c>
      <c r="C170" s="12">
        <v>-2686.191133345259</v>
      </c>
      <c r="D170" s="12">
        <v>1443</v>
      </c>
    </row>
    <row r="171" spans="1:4" x14ac:dyDescent="0.3">
      <c r="A171" s="10">
        <v>3426</v>
      </c>
      <c r="B171" s="11" t="s">
        <v>171</v>
      </c>
      <c r="C171" s="12">
        <v>-328.65313820520277</v>
      </c>
      <c r="D171" s="12">
        <v>1615</v>
      </c>
    </row>
    <row r="172" spans="1:4" x14ac:dyDescent="0.3">
      <c r="A172" s="10">
        <v>3427</v>
      </c>
      <c r="B172" s="11" t="s">
        <v>172</v>
      </c>
      <c r="C172" s="12">
        <v>-4489.3870311927067</v>
      </c>
      <c r="D172" s="12">
        <v>5735</v>
      </c>
    </row>
    <row r="173" spans="1:4" x14ac:dyDescent="0.3">
      <c r="A173" s="10">
        <v>3428</v>
      </c>
      <c r="B173" s="11" t="s">
        <v>173</v>
      </c>
      <c r="C173" s="12">
        <v>-2709.2155261496055</v>
      </c>
      <c r="D173" s="12">
        <v>2541</v>
      </c>
    </row>
    <row r="174" spans="1:4" x14ac:dyDescent="0.3">
      <c r="A174" s="10">
        <v>3429</v>
      </c>
      <c r="B174" s="11" t="s">
        <v>174</v>
      </c>
      <c r="C174" s="12">
        <v>-15.749333133150003</v>
      </c>
      <c r="D174" s="12">
        <v>1536</v>
      </c>
    </row>
    <row r="175" spans="1:4" x14ac:dyDescent="0.3">
      <c r="A175" s="10">
        <v>3430</v>
      </c>
      <c r="B175" s="11" t="s">
        <v>175</v>
      </c>
      <c r="C175" s="12">
        <v>-1750.4072972156662</v>
      </c>
      <c r="D175" s="12">
        <v>1902</v>
      </c>
    </row>
    <row r="176" spans="1:4" x14ac:dyDescent="0.3">
      <c r="A176" s="10">
        <v>3431</v>
      </c>
      <c r="B176" s="11" t="s">
        <v>176</v>
      </c>
      <c r="C176" s="12">
        <v>101.84598214452458</v>
      </c>
      <c r="D176" s="12">
        <v>2524</v>
      </c>
    </row>
    <row r="177" spans="1:4" x14ac:dyDescent="0.3">
      <c r="A177" s="10">
        <v>3432</v>
      </c>
      <c r="B177" s="11" t="s">
        <v>177</v>
      </c>
      <c r="C177" s="12">
        <v>2815.1654979006735</v>
      </c>
      <c r="D177" s="12">
        <v>1966</v>
      </c>
    </row>
    <row r="178" spans="1:4" x14ac:dyDescent="0.3">
      <c r="A178" s="10">
        <v>3433</v>
      </c>
      <c r="B178" s="11" t="s">
        <v>178</v>
      </c>
      <c r="C178" s="12">
        <v>-281.44560575817559</v>
      </c>
      <c r="D178" s="12">
        <v>2122</v>
      </c>
    </row>
    <row r="179" spans="1:4" x14ac:dyDescent="0.3">
      <c r="A179" s="10">
        <v>3434</v>
      </c>
      <c r="B179" s="11" t="s">
        <v>179</v>
      </c>
      <c r="C179" s="12">
        <v>-3111.3632724127961</v>
      </c>
      <c r="D179" s="12">
        <v>2203</v>
      </c>
    </row>
    <row r="180" spans="1:4" x14ac:dyDescent="0.3">
      <c r="A180" s="10">
        <v>3435</v>
      </c>
      <c r="B180" s="11" t="s">
        <v>180</v>
      </c>
      <c r="C180" s="12">
        <v>191.76390547112806</v>
      </c>
      <c r="D180" s="12">
        <v>3514</v>
      </c>
    </row>
    <row r="181" spans="1:4" x14ac:dyDescent="0.3">
      <c r="A181" s="10">
        <v>3436</v>
      </c>
      <c r="B181" s="11" t="s">
        <v>181</v>
      </c>
      <c r="C181" s="12">
        <v>-1100.8515565048147</v>
      </c>
      <c r="D181" s="12">
        <v>5569</v>
      </c>
    </row>
    <row r="182" spans="1:4" x14ac:dyDescent="0.3">
      <c r="A182" s="10">
        <v>3437</v>
      </c>
      <c r="B182" s="11" t="s">
        <v>182</v>
      </c>
      <c r="C182" s="12">
        <v>-6257.1679579624506</v>
      </c>
      <c r="D182" s="12">
        <v>5881</v>
      </c>
    </row>
    <row r="183" spans="1:4" x14ac:dyDescent="0.3">
      <c r="A183" s="10">
        <v>3438</v>
      </c>
      <c r="B183" s="11" t="s">
        <v>183</v>
      </c>
      <c r="C183" s="12">
        <v>-1444.7350137184403</v>
      </c>
      <c r="D183" s="12">
        <v>3116</v>
      </c>
    </row>
    <row r="184" spans="1:4" x14ac:dyDescent="0.3">
      <c r="A184" s="10">
        <v>3439</v>
      </c>
      <c r="B184" s="11" t="s">
        <v>184</v>
      </c>
      <c r="C184" s="12">
        <v>-2187.8555790461542</v>
      </c>
      <c r="D184" s="12">
        <v>4410</v>
      </c>
    </row>
    <row r="185" spans="1:4" x14ac:dyDescent="0.3">
      <c r="A185" s="10">
        <v>3440</v>
      </c>
      <c r="B185" s="11" t="s">
        <v>185</v>
      </c>
      <c r="C185" s="12">
        <v>-7051.6510109801093</v>
      </c>
      <c r="D185" s="12">
        <v>5137</v>
      </c>
    </row>
    <row r="186" spans="1:4" x14ac:dyDescent="0.3">
      <c r="A186" s="10">
        <v>3441</v>
      </c>
      <c r="B186" s="11" t="s">
        <v>186</v>
      </c>
      <c r="C186" s="12">
        <v>-1032.0917928092754</v>
      </c>
      <c r="D186" s="12">
        <v>6177</v>
      </c>
    </row>
    <row r="187" spans="1:4" x14ac:dyDescent="0.3">
      <c r="A187" s="10">
        <v>3442</v>
      </c>
      <c r="B187" s="11" t="s">
        <v>187</v>
      </c>
      <c r="C187" s="12">
        <v>-9510.0513362686015</v>
      </c>
      <c r="D187" s="12">
        <v>14803</v>
      </c>
    </row>
    <row r="188" spans="1:4" x14ac:dyDescent="0.3">
      <c r="A188" s="10">
        <v>3443</v>
      </c>
      <c r="B188" s="11" t="s">
        <v>188</v>
      </c>
      <c r="C188" s="12">
        <v>-13445.978681017046</v>
      </c>
      <c r="D188" s="12">
        <v>13772</v>
      </c>
    </row>
    <row r="189" spans="1:4" x14ac:dyDescent="0.3">
      <c r="A189" s="10">
        <v>3446</v>
      </c>
      <c r="B189" s="11" t="s">
        <v>189</v>
      </c>
      <c r="C189" s="12">
        <v>-11002.815993861695</v>
      </c>
      <c r="D189" s="12">
        <v>13608</v>
      </c>
    </row>
    <row r="190" spans="1:4" x14ac:dyDescent="0.3">
      <c r="A190" s="10">
        <v>3447</v>
      </c>
      <c r="B190" s="11" t="s">
        <v>190</v>
      </c>
      <c r="C190" s="12">
        <v>-7890.863751515597</v>
      </c>
      <c r="D190" s="12">
        <v>5602</v>
      </c>
    </row>
    <row r="191" spans="1:4" x14ac:dyDescent="0.3">
      <c r="A191" s="10">
        <v>3448</v>
      </c>
      <c r="B191" s="11" t="s">
        <v>191</v>
      </c>
      <c r="C191" s="12">
        <v>-3529.3117553823286</v>
      </c>
      <c r="D191" s="12">
        <v>6485</v>
      </c>
    </row>
    <row r="192" spans="1:4" x14ac:dyDescent="0.3">
      <c r="A192" s="10">
        <v>3449</v>
      </c>
      <c r="B192" s="11" t="s">
        <v>192</v>
      </c>
      <c r="C192" s="12">
        <v>-310.56117316971904</v>
      </c>
      <c r="D192" s="12">
        <v>2822</v>
      </c>
    </row>
    <row r="193" spans="1:4" x14ac:dyDescent="0.3">
      <c r="A193" s="10">
        <v>3450</v>
      </c>
      <c r="B193" s="11" t="s">
        <v>193</v>
      </c>
      <c r="C193" s="12">
        <v>1134.9103386458082</v>
      </c>
      <c r="D193" s="12">
        <v>1441</v>
      </c>
    </row>
    <row r="194" spans="1:4" x14ac:dyDescent="0.3">
      <c r="A194" s="10">
        <v>3451</v>
      </c>
      <c r="B194" s="11" t="s">
        <v>194</v>
      </c>
      <c r="C194" s="12">
        <v>-2480.8003570899227</v>
      </c>
      <c r="D194" s="12">
        <v>6648</v>
      </c>
    </row>
    <row r="195" spans="1:4" x14ac:dyDescent="0.3">
      <c r="A195" s="10">
        <v>3452</v>
      </c>
      <c r="B195" s="11" t="s">
        <v>195</v>
      </c>
      <c r="C195" s="12">
        <v>793.01154009641778</v>
      </c>
      <c r="D195" s="12">
        <v>2131</v>
      </c>
    </row>
    <row r="196" spans="1:4" x14ac:dyDescent="0.3">
      <c r="A196" s="10">
        <v>3453</v>
      </c>
      <c r="B196" s="11" t="s">
        <v>196</v>
      </c>
      <c r="C196" s="12">
        <v>436.48970251581477</v>
      </c>
      <c r="D196" s="12">
        <v>3335</v>
      </c>
    </row>
    <row r="197" spans="1:4" x14ac:dyDescent="0.3">
      <c r="A197" s="10">
        <v>3454</v>
      </c>
      <c r="B197" s="11" t="s">
        <v>197</v>
      </c>
      <c r="C197" s="12">
        <v>1461.7694513787155</v>
      </c>
      <c r="D197" s="12">
        <v>1700</v>
      </c>
    </row>
    <row r="198" spans="1:4" x14ac:dyDescent="0.3">
      <c r="A198" s="10">
        <v>3901</v>
      </c>
      <c r="B198" s="11" t="s">
        <v>198</v>
      </c>
      <c r="C198" s="12">
        <v>-22241.578532468993</v>
      </c>
      <c r="D198" s="12">
        <v>28082</v>
      </c>
    </row>
    <row r="199" spans="1:4" x14ac:dyDescent="0.3">
      <c r="A199" s="10">
        <v>3903</v>
      </c>
      <c r="B199" s="11" t="s">
        <v>199</v>
      </c>
      <c r="C199" s="12">
        <v>-8335.2571118109627</v>
      </c>
      <c r="D199" s="12">
        <v>27388</v>
      </c>
    </row>
    <row r="200" spans="1:4" x14ac:dyDescent="0.3">
      <c r="A200" s="10">
        <v>3905</v>
      </c>
      <c r="B200" s="11" t="s">
        <v>200</v>
      </c>
      <c r="C200" s="12">
        <v>-21767.206042496953</v>
      </c>
      <c r="D200" s="12">
        <v>59654</v>
      </c>
    </row>
    <row r="201" spans="1:4" x14ac:dyDescent="0.3">
      <c r="A201" s="10">
        <v>3907</v>
      </c>
      <c r="B201" s="11" t="s">
        <v>201</v>
      </c>
      <c r="C201" s="12">
        <v>20948.616267652251</v>
      </c>
      <c r="D201" s="12">
        <v>66635</v>
      </c>
    </row>
    <row r="202" spans="1:4" x14ac:dyDescent="0.3">
      <c r="A202" s="10">
        <v>3909</v>
      </c>
      <c r="B202" s="11" t="s">
        <v>202</v>
      </c>
      <c r="C202" s="12">
        <v>-29034.076380802824</v>
      </c>
      <c r="D202" s="12">
        <v>49007</v>
      </c>
    </row>
    <row r="203" spans="1:4" x14ac:dyDescent="0.3">
      <c r="A203" s="10">
        <v>3911</v>
      </c>
      <c r="B203" s="11" t="s">
        <v>206</v>
      </c>
      <c r="C203" s="12">
        <v>-4053.7786202766001</v>
      </c>
      <c r="D203" s="12">
        <v>27728</v>
      </c>
    </row>
    <row r="204" spans="1:4" x14ac:dyDescent="0.3">
      <c r="A204" s="10">
        <v>4001</v>
      </c>
      <c r="B204" s="11" t="s">
        <v>203</v>
      </c>
      <c r="C204" s="12">
        <v>-5718.3329267017543</v>
      </c>
      <c r="D204" s="12">
        <v>37469</v>
      </c>
    </row>
    <row r="205" spans="1:4" x14ac:dyDescent="0.3">
      <c r="A205" s="10">
        <v>4003</v>
      </c>
      <c r="B205" s="11" t="s">
        <v>204</v>
      </c>
      <c r="C205" s="12">
        <v>-34549.545962183634</v>
      </c>
      <c r="D205" s="12">
        <v>57118</v>
      </c>
    </row>
    <row r="206" spans="1:4" x14ac:dyDescent="0.3">
      <c r="A206" s="10">
        <v>4005</v>
      </c>
      <c r="B206" s="11" t="s">
        <v>205</v>
      </c>
      <c r="C206" s="12">
        <v>-4441.6071750985375</v>
      </c>
      <c r="D206" s="12">
        <v>13384</v>
      </c>
    </row>
    <row r="207" spans="1:4" x14ac:dyDescent="0.3">
      <c r="A207" s="10">
        <v>4010</v>
      </c>
      <c r="B207" s="11" t="s">
        <v>207</v>
      </c>
      <c r="C207" s="12">
        <v>3740.5638119578944</v>
      </c>
      <c r="D207" s="12">
        <v>2389</v>
      </c>
    </row>
    <row r="208" spans="1:4" x14ac:dyDescent="0.3">
      <c r="A208" s="10">
        <v>4012</v>
      </c>
      <c r="B208" s="11" t="s">
        <v>208</v>
      </c>
      <c r="C208" s="12">
        <v>-10947.492997025838</v>
      </c>
      <c r="D208" s="12">
        <v>14328</v>
      </c>
    </row>
    <row r="209" spans="1:4" x14ac:dyDescent="0.3">
      <c r="A209" s="10">
        <v>4014</v>
      </c>
      <c r="B209" s="11" t="s">
        <v>209</v>
      </c>
      <c r="C209" s="12">
        <v>-4209.2447757676709</v>
      </c>
      <c r="D209" s="12">
        <v>10438</v>
      </c>
    </row>
    <row r="210" spans="1:4" x14ac:dyDescent="0.3">
      <c r="A210" s="10">
        <v>4016</v>
      </c>
      <c r="B210" s="11" t="s">
        <v>210</v>
      </c>
      <c r="C210" s="12">
        <v>-117.60269858267566</v>
      </c>
      <c r="D210" s="12">
        <v>4062</v>
      </c>
    </row>
    <row r="211" spans="1:4" x14ac:dyDescent="0.3">
      <c r="A211" s="10">
        <v>4018</v>
      </c>
      <c r="B211" s="11" t="s">
        <v>211</v>
      </c>
      <c r="C211" s="12">
        <v>-2058.9060493372203</v>
      </c>
      <c r="D211" s="12">
        <v>6558</v>
      </c>
    </row>
    <row r="212" spans="1:4" x14ac:dyDescent="0.3">
      <c r="A212" s="10">
        <v>4020</v>
      </c>
      <c r="B212" s="11" t="s">
        <v>212</v>
      </c>
      <c r="C212" s="12">
        <v>-5373.2685215268866</v>
      </c>
      <c r="D212" s="12">
        <v>11091</v>
      </c>
    </row>
    <row r="213" spans="1:4" x14ac:dyDescent="0.3">
      <c r="A213" s="10">
        <v>4022</v>
      </c>
      <c r="B213" s="11" t="s">
        <v>215</v>
      </c>
      <c r="C213" s="12">
        <v>-777.62113214752753</v>
      </c>
      <c r="D213" s="12">
        <v>2988</v>
      </c>
    </row>
    <row r="214" spans="1:4" x14ac:dyDescent="0.3">
      <c r="A214" s="10">
        <v>4024</v>
      </c>
      <c r="B214" s="11" t="s">
        <v>214</v>
      </c>
      <c r="C214" s="12">
        <v>-2000.0498378469629</v>
      </c>
      <c r="D214" s="12">
        <v>1669</v>
      </c>
    </row>
    <row r="215" spans="1:4" x14ac:dyDescent="0.3">
      <c r="A215" s="10">
        <v>4026</v>
      </c>
      <c r="B215" s="11" t="s">
        <v>213</v>
      </c>
      <c r="C215" s="12">
        <v>476.17812769974262</v>
      </c>
      <c r="D215" s="12">
        <v>5509</v>
      </c>
    </row>
    <row r="216" spans="1:4" x14ac:dyDescent="0.3">
      <c r="A216" s="10">
        <v>4028</v>
      </c>
      <c r="B216" s="11" t="s">
        <v>216</v>
      </c>
      <c r="C216" s="12">
        <v>3732.7805987466863</v>
      </c>
      <c r="D216" s="12">
        <v>2469</v>
      </c>
    </row>
    <row r="217" spans="1:4" x14ac:dyDescent="0.3">
      <c r="A217" s="10">
        <v>4030</v>
      </c>
      <c r="B217" s="11" t="s">
        <v>217</v>
      </c>
      <c r="C217" s="12">
        <v>-564.24450601345961</v>
      </c>
      <c r="D217" s="12">
        <v>1498</v>
      </c>
    </row>
    <row r="218" spans="1:4" x14ac:dyDescent="0.3">
      <c r="A218" s="10">
        <v>4032</v>
      </c>
      <c r="B218" s="11" t="s">
        <v>218</v>
      </c>
      <c r="C218" s="12">
        <v>-3598.0603635326925</v>
      </c>
      <c r="D218" s="12">
        <v>1270</v>
      </c>
    </row>
    <row r="219" spans="1:4" x14ac:dyDescent="0.3">
      <c r="A219" s="10">
        <v>4034</v>
      </c>
      <c r="B219" s="11" t="s">
        <v>219</v>
      </c>
      <c r="C219" s="12">
        <v>-5561.3755067797138</v>
      </c>
      <c r="D219" s="12">
        <v>2220</v>
      </c>
    </row>
    <row r="220" spans="1:4" x14ac:dyDescent="0.3">
      <c r="A220" s="10">
        <v>4036</v>
      </c>
      <c r="B220" s="11" t="s">
        <v>220</v>
      </c>
      <c r="C220" s="12">
        <v>-5358.6957600988389</v>
      </c>
      <c r="D220" s="12">
        <v>3875</v>
      </c>
    </row>
    <row r="221" spans="1:4" x14ac:dyDescent="0.3">
      <c r="A221" s="10">
        <v>4201</v>
      </c>
      <c r="B221" s="11" t="s">
        <v>221</v>
      </c>
      <c r="C221" s="12">
        <v>-1875.0614014189632</v>
      </c>
      <c r="D221" s="12">
        <v>6827</v>
      </c>
    </row>
    <row r="222" spans="1:4" x14ac:dyDescent="0.3">
      <c r="A222" s="10">
        <v>4202</v>
      </c>
      <c r="B222" s="11" t="s">
        <v>222</v>
      </c>
      <c r="C222" s="12">
        <v>-25472.871919756039</v>
      </c>
      <c r="D222" s="12">
        <v>25347</v>
      </c>
    </row>
    <row r="223" spans="1:4" x14ac:dyDescent="0.3">
      <c r="A223" s="10">
        <v>4203</v>
      </c>
      <c r="B223" s="11" t="s">
        <v>223</v>
      </c>
      <c r="C223" s="12">
        <v>-10889.223047655703</v>
      </c>
      <c r="D223" s="12">
        <v>46601</v>
      </c>
    </row>
    <row r="224" spans="1:4" x14ac:dyDescent="0.3">
      <c r="A224" s="10">
        <v>4204</v>
      </c>
      <c r="B224" s="11" t="s">
        <v>224</v>
      </c>
      <c r="C224" s="12">
        <v>-44653.948854092043</v>
      </c>
      <c r="D224" s="12">
        <v>118410</v>
      </c>
    </row>
    <row r="225" spans="1:4" x14ac:dyDescent="0.3">
      <c r="A225" s="10">
        <v>4205</v>
      </c>
      <c r="B225" s="11" t="s">
        <v>225</v>
      </c>
      <c r="C225" s="12">
        <v>-21891.183860391844</v>
      </c>
      <c r="D225" s="12">
        <v>23802</v>
      </c>
    </row>
    <row r="226" spans="1:4" x14ac:dyDescent="0.3">
      <c r="A226" s="10">
        <v>4206</v>
      </c>
      <c r="B226" s="11" t="s">
        <v>226</v>
      </c>
      <c r="C226" s="12">
        <v>-8711.6375602348126</v>
      </c>
      <c r="D226" s="12">
        <v>9920</v>
      </c>
    </row>
    <row r="227" spans="1:4" x14ac:dyDescent="0.3">
      <c r="A227" s="10">
        <v>4207</v>
      </c>
      <c r="B227" s="11" t="s">
        <v>227</v>
      </c>
      <c r="C227" s="12">
        <v>-7819.9285515392312</v>
      </c>
      <c r="D227" s="12">
        <v>9275</v>
      </c>
    </row>
    <row r="228" spans="1:4" x14ac:dyDescent="0.3">
      <c r="A228" s="10">
        <v>4211</v>
      </c>
      <c r="B228" s="11" t="s">
        <v>228</v>
      </c>
      <c r="C228" s="12">
        <v>-2231.5957026410033</v>
      </c>
      <c r="D228" s="12">
        <v>2452</v>
      </c>
    </row>
    <row r="229" spans="1:4" x14ac:dyDescent="0.3">
      <c r="A229" s="10">
        <v>4212</v>
      </c>
      <c r="B229" s="11" t="s">
        <v>229</v>
      </c>
      <c r="C229" s="12">
        <v>-85.669824175798567</v>
      </c>
      <c r="D229" s="12">
        <v>2364</v>
      </c>
    </row>
    <row r="230" spans="1:4" x14ac:dyDescent="0.3">
      <c r="A230" s="10">
        <v>4213</v>
      </c>
      <c r="B230" s="11" t="s">
        <v>230</v>
      </c>
      <c r="C230" s="12">
        <v>-10356.503212146723</v>
      </c>
      <c r="D230" s="12">
        <v>6416</v>
      </c>
    </row>
    <row r="231" spans="1:4" x14ac:dyDescent="0.3">
      <c r="A231" s="10">
        <v>4214</v>
      </c>
      <c r="B231" s="11" t="s">
        <v>231</v>
      </c>
      <c r="C231" s="12">
        <v>-3276.2934321858893</v>
      </c>
      <c r="D231" s="12">
        <v>6312</v>
      </c>
    </row>
    <row r="232" spans="1:4" x14ac:dyDescent="0.3">
      <c r="A232" s="10">
        <v>4215</v>
      </c>
      <c r="B232" s="11" t="s">
        <v>232</v>
      </c>
      <c r="C232" s="12">
        <v>5118.6762691770564</v>
      </c>
      <c r="D232" s="12">
        <v>11620</v>
      </c>
    </row>
    <row r="233" spans="1:4" x14ac:dyDescent="0.3">
      <c r="A233" s="10">
        <v>4216</v>
      </c>
      <c r="B233" s="11" t="s">
        <v>233</v>
      </c>
      <c r="C233" s="12">
        <v>-920.31206924755361</v>
      </c>
      <c r="D233" s="12">
        <v>5551</v>
      </c>
    </row>
    <row r="234" spans="1:4" x14ac:dyDescent="0.3">
      <c r="A234" s="10">
        <v>4217</v>
      </c>
      <c r="B234" s="11" t="s">
        <v>234</v>
      </c>
      <c r="C234" s="12">
        <v>2686.9503523270923</v>
      </c>
      <c r="D234" s="12">
        <v>1814</v>
      </c>
    </row>
    <row r="235" spans="1:4" x14ac:dyDescent="0.3">
      <c r="A235" s="10">
        <v>4218</v>
      </c>
      <c r="B235" s="11" t="s">
        <v>235</v>
      </c>
      <c r="C235" s="12">
        <v>-2373.2350155558815</v>
      </c>
      <c r="D235" s="12">
        <v>1411</v>
      </c>
    </row>
    <row r="236" spans="1:4" x14ac:dyDescent="0.3">
      <c r="A236" s="10">
        <v>4219</v>
      </c>
      <c r="B236" s="11" t="s">
        <v>236</v>
      </c>
      <c r="C236" s="12">
        <v>-8922.5988152552673</v>
      </c>
      <c r="D236" s="12">
        <v>4088</v>
      </c>
    </row>
    <row r="237" spans="1:4" x14ac:dyDescent="0.3">
      <c r="A237" s="10">
        <v>4220</v>
      </c>
      <c r="B237" s="11" t="s">
        <v>237</v>
      </c>
      <c r="C237" s="12">
        <v>-439.49866031097235</v>
      </c>
      <c r="D237" s="12">
        <v>1210</v>
      </c>
    </row>
    <row r="238" spans="1:4" x14ac:dyDescent="0.3">
      <c r="A238" s="10">
        <v>4221</v>
      </c>
      <c r="B238" s="11" t="s">
        <v>238</v>
      </c>
      <c r="C238" s="12">
        <v>1967.2451207383583</v>
      </c>
      <c r="D238" s="12">
        <v>1209</v>
      </c>
    </row>
    <row r="239" spans="1:4" x14ac:dyDescent="0.3">
      <c r="A239" s="10">
        <v>4222</v>
      </c>
      <c r="B239" s="11" t="s">
        <v>239</v>
      </c>
      <c r="C239" s="12">
        <v>1537.3342449907941</v>
      </c>
      <c r="D239" s="12">
        <v>1051</v>
      </c>
    </row>
    <row r="240" spans="1:4" x14ac:dyDescent="0.3">
      <c r="A240" s="10">
        <v>4223</v>
      </c>
      <c r="B240" s="11" t="s">
        <v>240</v>
      </c>
      <c r="C240" s="12">
        <v>-21185.234703410468</v>
      </c>
      <c r="D240" s="12">
        <v>15588</v>
      </c>
    </row>
    <row r="241" spans="1:4" x14ac:dyDescent="0.3">
      <c r="A241" s="10">
        <v>4224</v>
      </c>
      <c r="B241" s="11" t="s">
        <v>241</v>
      </c>
      <c r="C241" s="12">
        <v>2624.718395306083</v>
      </c>
      <c r="D241" s="12">
        <v>929</v>
      </c>
    </row>
    <row r="242" spans="1:4" x14ac:dyDescent="0.3">
      <c r="A242" s="10">
        <v>4225</v>
      </c>
      <c r="B242" s="11" t="s">
        <v>242</v>
      </c>
      <c r="C242" s="12">
        <v>-10316.544359339525</v>
      </c>
      <c r="D242" s="12">
        <v>10952</v>
      </c>
    </row>
    <row r="243" spans="1:4" x14ac:dyDescent="0.3">
      <c r="A243" s="10">
        <v>4226</v>
      </c>
      <c r="B243" s="11" t="s">
        <v>243</v>
      </c>
      <c r="C243" s="12">
        <v>1973.1128630586099</v>
      </c>
      <c r="D243" s="12">
        <v>1777</v>
      </c>
    </row>
    <row r="244" spans="1:4" x14ac:dyDescent="0.3">
      <c r="A244" s="10">
        <v>4227</v>
      </c>
      <c r="B244" s="11" t="s">
        <v>244</v>
      </c>
      <c r="C244" s="12">
        <v>-2304.0725797053492</v>
      </c>
      <c r="D244" s="12">
        <v>6245</v>
      </c>
    </row>
    <row r="245" spans="1:4" x14ac:dyDescent="0.3">
      <c r="A245" s="10">
        <v>4228</v>
      </c>
      <c r="B245" s="11" t="s">
        <v>245</v>
      </c>
      <c r="C245" s="12">
        <v>210.1972379087747</v>
      </c>
      <c r="D245" s="12">
        <v>1895</v>
      </c>
    </row>
    <row r="246" spans="1:4" x14ac:dyDescent="0.3">
      <c r="A246" s="10">
        <v>4601</v>
      </c>
      <c r="B246" s="11" t="s">
        <v>246</v>
      </c>
      <c r="C246" s="12">
        <v>122104.11633089185</v>
      </c>
      <c r="D246" s="12">
        <v>294638</v>
      </c>
    </row>
    <row r="247" spans="1:4" x14ac:dyDescent="0.3">
      <c r="A247" s="10">
        <v>4602</v>
      </c>
      <c r="B247" s="11" t="s">
        <v>247</v>
      </c>
      <c r="C247" s="12">
        <v>-10783.225142675781</v>
      </c>
      <c r="D247" s="12">
        <v>17386</v>
      </c>
    </row>
    <row r="248" spans="1:4" x14ac:dyDescent="0.3">
      <c r="A248" s="10">
        <v>4611</v>
      </c>
      <c r="B248" s="11" t="s">
        <v>248</v>
      </c>
      <c r="C248" s="12">
        <v>4526.4735592999623</v>
      </c>
      <c r="D248" s="12">
        <v>4056</v>
      </c>
    </row>
    <row r="249" spans="1:4" x14ac:dyDescent="0.3">
      <c r="A249" s="10">
        <v>4612</v>
      </c>
      <c r="B249" s="11" t="s">
        <v>249</v>
      </c>
      <c r="C249" s="12">
        <v>-6348.5100102990691</v>
      </c>
      <c r="D249" s="12">
        <v>5769</v>
      </c>
    </row>
    <row r="250" spans="1:4" x14ac:dyDescent="0.3">
      <c r="A250" s="10">
        <v>4613</v>
      </c>
      <c r="B250" s="11" t="s">
        <v>250</v>
      </c>
      <c r="C250" s="12">
        <v>3309.5882600397454</v>
      </c>
      <c r="D250" s="12">
        <v>12300</v>
      </c>
    </row>
    <row r="251" spans="1:4" x14ac:dyDescent="0.3">
      <c r="A251" s="10">
        <v>4614</v>
      </c>
      <c r="B251" s="11" t="s">
        <v>251</v>
      </c>
      <c r="C251" s="12">
        <v>17842.264706162037</v>
      </c>
      <c r="D251" s="12">
        <v>19372</v>
      </c>
    </row>
    <row r="252" spans="1:4" x14ac:dyDescent="0.3">
      <c r="A252" s="10">
        <v>4615</v>
      </c>
      <c r="B252" s="11" t="s">
        <v>252</v>
      </c>
      <c r="C252" s="12">
        <v>-1845.5753792729811</v>
      </c>
      <c r="D252" s="12">
        <v>3204</v>
      </c>
    </row>
    <row r="253" spans="1:4" x14ac:dyDescent="0.3">
      <c r="A253" s="10">
        <v>4616</v>
      </c>
      <c r="B253" s="11" t="s">
        <v>253</v>
      </c>
      <c r="C253" s="12">
        <v>-33471.496916217584</v>
      </c>
      <c r="D253" s="12">
        <v>2927</v>
      </c>
    </row>
    <row r="254" spans="1:4" x14ac:dyDescent="0.3">
      <c r="A254" s="10">
        <v>4617</v>
      </c>
      <c r="B254" s="11" t="s">
        <v>254</v>
      </c>
      <c r="C254" s="12">
        <v>23430.824260965957</v>
      </c>
      <c r="D254" s="12">
        <v>13030</v>
      </c>
    </row>
    <row r="255" spans="1:4" x14ac:dyDescent="0.3">
      <c r="A255" s="10">
        <v>4618</v>
      </c>
      <c r="B255" s="11" t="s">
        <v>255</v>
      </c>
      <c r="C255" s="12">
        <v>-6404.4882728171651</v>
      </c>
      <c r="D255" s="12">
        <v>10972</v>
      </c>
    </row>
    <row r="256" spans="1:4" x14ac:dyDescent="0.3">
      <c r="A256" s="10">
        <v>4619</v>
      </c>
      <c r="B256" s="11" t="s">
        <v>256</v>
      </c>
      <c r="C256" s="12">
        <v>1916.0452981046292</v>
      </c>
      <c r="D256" s="12">
        <v>982</v>
      </c>
    </row>
    <row r="257" spans="1:4" x14ac:dyDescent="0.3">
      <c r="A257" s="10">
        <v>4620</v>
      </c>
      <c r="B257" s="11" t="s">
        <v>257</v>
      </c>
      <c r="C257" s="12">
        <v>-2726.2241642022345</v>
      </c>
      <c r="D257" s="12">
        <v>1126</v>
      </c>
    </row>
    <row r="258" spans="1:4" x14ac:dyDescent="0.3">
      <c r="A258" s="10">
        <v>4621</v>
      </c>
      <c r="B258" s="11" t="s">
        <v>258</v>
      </c>
      <c r="C258" s="12">
        <v>-2298.6924970912169</v>
      </c>
      <c r="D258" s="12">
        <v>16635</v>
      </c>
    </row>
    <row r="259" spans="1:4" x14ac:dyDescent="0.3">
      <c r="A259" s="10">
        <v>4622</v>
      </c>
      <c r="B259" s="11" t="s">
        <v>259</v>
      </c>
      <c r="C259" s="12">
        <v>1306.9015113944006</v>
      </c>
      <c r="D259" s="12">
        <v>8438</v>
      </c>
    </row>
    <row r="260" spans="1:4" x14ac:dyDescent="0.3">
      <c r="A260" s="10">
        <v>4623</v>
      </c>
      <c r="B260" s="11" t="s">
        <v>260</v>
      </c>
      <c r="C260" s="12">
        <v>-1671.7038109700597</v>
      </c>
      <c r="D260" s="12">
        <v>2501</v>
      </c>
    </row>
    <row r="261" spans="1:4" x14ac:dyDescent="0.3">
      <c r="A261" s="10">
        <v>4624</v>
      </c>
      <c r="B261" s="11" t="s">
        <v>261</v>
      </c>
      <c r="C261" s="12">
        <v>-8094.9071982032701</v>
      </c>
      <c r="D261" s="12">
        <v>26325</v>
      </c>
    </row>
    <row r="262" spans="1:4" x14ac:dyDescent="0.3">
      <c r="A262" s="10">
        <v>4625</v>
      </c>
      <c r="B262" s="11" t="s">
        <v>262</v>
      </c>
      <c r="C262" s="12">
        <v>-8444.8994374947506</v>
      </c>
      <c r="D262" s="12">
        <v>5285</v>
      </c>
    </row>
    <row r="263" spans="1:4" x14ac:dyDescent="0.3">
      <c r="A263" s="10">
        <v>4626</v>
      </c>
      <c r="B263" s="11" t="s">
        <v>263</v>
      </c>
      <c r="C263" s="12">
        <v>9385.6518146584276</v>
      </c>
      <c r="D263" s="12">
        <v>40061</v>
      </c>
    </row>
    <row r="264" spans="1:4" x14ac:dyDescent="0.3">
      <c r="A264" s="10">
        <v>4627</v>
      </c>
      <c r="B264" s="11" t="s">
        <v>264</v>
      </c>
      <c r="C264" s="12">
        <v>-8320.9854172401829</v>
      </c>
      <c r="D264" s="12">
        <v>30259</v>
      </c>
    </row>
    <row r="265" spans="1:4" x14ac:dyDescent="0.3">
      <c r="A265" s="10">
        <v>4628</v>
      </c>
      <c r="B265" s="11" t="s">
        <v>265</v>
      </c>
      <c r="C265" s="12">
        <v>-3047.4322675440671</v>
      </c>
      <c r="D265" s="12">
        <v>3848</v>
      </c>
    </row>
    <row r="266" spans="1:4" x14ac:dyDescent="0.3">
      <c r="A266" s="10">
        <v>4629</v>
      </c>
      <c r="B266" s="11" t="s">
        <v>266</v>
      </c>
      <c r="C266" s="12">
        <v>-164.91105045823497</v>
      </c>
      <c r="D266" s="12">
        <v>390</v>
      </c>
    </row>
    <row r="267" spans="1:4" x14ac:dyDescent="0.3">
      <c r="A267" s="10">
        <v>4630</v>
      </c>
      <c r="B267" s="11" t="s">
        <v>267</v>
      </c>
      <c r="C267" s="12">
        <v>-1285.1282304479771</v>
      </c>
      <c r="D267" s="12">
        <v>8189</v>
      </c>
    </row>
    <row r="268" spans="1:4" x14ac:dyDescent="0.3">
      <c r="A268" s="10">
        <v>4631</v>
      </c>
      <c r="B268" s="11" t="s">
        <v>268</v>
      </c>
      <c r="C268" s="12">
        <v>-14357.474226265334</v>
      </c>
      <c r="D268" s="12">
        <v>30019</v>
      </c>
    </row>
    <row r="269" spans="1:4" x14ac:dyDescent="0.3">
      <c r="A269" s="10">
        <v>4632</v>
      </c>
      <c r="B269" s="11" t="s">
        <v>269</v>
      </c>
      <c r="C269" s="12">
        <v>11126.036980169592</v>
      </c>
      <c r="D269" s="12">
        <v>2907</v>
      </c>
    </row>
    <row r="270" spans="1:4" x14ac:dyDescent="0.3">
      <c r="A270" s="10">
        <v>4633</v>
      </c>
      <c r="B270" s="11" t="s">
        <v>270</v>
      </c>
      <c r="C270" s="12">
        <v>214.57766519565848</v>
      </c>
      <c r="D270" s="12">
        <v>541</v>
      </c>
    </row>
    <row r="271" spans="1:4" x14ac:dyDescent="0.3">
      <c r="A271" s="10">
        <v>4634</v>
      </c>
      <c r="B271" s="11" t="s">
        <v>271</v>
      </c>
      <c r="C271" s="12">
        <v>1967.0904149613834</v>
      </c>
      <c r="D271" s="12">
        <v>1718</v>
      </c>
    </row>
    <row r="272" spans="1:4" x14ac:dyDescent="0.3">
      <c r="A272" s="10">
        <v>4635</v>
      </c>
      <c r="B272" s="11" t="s">
        <v>272</v>
      </c>
      <c r="C272" s="12">
        <v>4349.6745645068877</v>
      </c>
      <c r="D272" s="12">
        <v>2249</v>
      </c>
    </row>
    <row r="273" spans="1:4" x14ac:dyDescent="0.3">
      <c r="A273" s="10">
        <v>4636</v>
      </c>
      <c r="B273" s="11" t="s">
        <v>273</v>
      </c>
      <c r="C273" s="12">
        <v>-1025.3319430571355</v>
      </c>
      <c r="D273" s="12">
        <v>746</v>
      </c>
    </row>
    <row r="274" spans="1:4" x14ac:dyDescent="0.3">
      <c r="A274" s="10">
        <v>4637</v>
      </c>
      <c r="B274" s="11" t="s">
        <v>274</v>
      </c>
      <c r="C274" s="12">
        <v>699.84889367899609</v>
      </c>
      <c r="D274" s="12">
        <v>1272</v>
      </c>
    </row>
    <row r="275" spans="1:4" x14ac:dyDescent="0.3">
      <c r="A275" s="10">
        <v>4638</v>
      </c>
      <c r="B275" s="11" t="s">
        <v>275</v>
      </c>
      <c r="C275" s="12">
        <v>-1121.7334231704954</v>
      </c>
      <c r="D275" s="12">
        <v>3839</v>
      </c>
    </row>
    <row r="276" spans="1:4" x14ac:dyDescent="0.3">
      <c r="A276" s="10">
        <v>4639</v>
      </c>
      <c r="B276" s="11" t="s">
        <v>276</v>
      </c>
      <c r="C276" s="12">
        <v>699.23920826114045</v>
      </c>
      <c r="D276" s="12">
        <v>2541</v>
      </c>
    </row>
    <row r="277" spans="1:4" x14ac:dyDescent="0.3">
      <c r="A277" s="10">
        <v>4640</v>
      </c>
      <c r="B277" s="11" t="s">
        <v>277</v>
      </c>
      <c r="C277" s="12">
        <v>-2442.8438512577504</v>
      </c>
      <c r="D277" s="12">
        <v>12437</v>
      </c>
    </row>
    <row r="278" spans="1:4" x14ac:dyDescent="0.3">
      <c r="A278" s="10">
        <v>4641</v>
      </c>
      <c r="B278" s="11" t="s">
        <v>278</v>
      </c>
      <c r="C278" s="12">
        <v>1192.3553455852816</v>
      </c>
      <c r="D278" s="12">
        <v>1856</v>
      </c>
    </row>
    <row r="279" spans="1:4" x14ac:dyDescent="0.3">
      <c r="A279" s="10">
        <v>4642</v>
      </c>
      <c r="B279" s="11" t="s">
        <v>279</v>
      </c>
      <c r="C279" s="12">
        <v>-1103.7467506192097</v>
      </c>
      <c r="D279" s="12">
        <v>2175</v>
      </c>
    </row>
    <row r="280" spans="1:4" x14ac:dyDescent="0.3">
      <c r="A280" s="10">
        <v>4643</v>
      </c>
      <c r="B280" s="11" t="s">
        <v>280</v>
      </c>
      <c r="C280" s="12">
        <v>-3513.4110587883551</v>
      </c>
      <c r="D280" s="12">
        <v>5235</v>
      </c>
    </row>
    <row r="281" spans="1:4" x14ac:dyDescent="0.3">
      <c r="A281" s="10">
        <v>4644</v>
      </c>
      <c r="B281" s="11" t="s">
        <v>281</v>
      </c>
      <c r="C281" s="12">
        <v>-2470.0373658961398</v>
      </c>
      <c r="D281" s="12">
        <v>5383</v>
      </c>
    </row>
    <row r="282" spans="1:4" x14ac:dyDescent="0.3">
      <c r="A282" s="10">
        <v>4645</v>
      </c>
      <c r="B282" s="11" t="s">
        <v>282</v>
      </c>
      <c r="C282" s="12">
        <v>-306.9442401976994</v>
      </c>
      <c r="D282" s="12">
        <v>3002</v>
      </c>
    </row>
    <row r="283" spans="1:4" x14ac:dyDescent="0.3">
      <c r="A283" s="10">
        <v>4646</v>
      </c>
      <c r="B283" s="11" t="s">
        <v>283</v>
      </c>
      <c r="C283" s="12">
        <v>9537.6730713157885</v>
      </c>
      <c r="D283" s="12">
        <v>2882</v>
      </c>
    </row>
    <row r="284" spans="1:4" x14ac:dyDescent="0.3">
      <c r="A284" s="10">
        <v>4647</v>
      </c>
      <c r="B284" s="11" t="s">
        <v>284</v>
      </c>
      <c r="C284" s="12">
        <v>18266.88436199967</v>
      </c>
      <c r="D284" s="12">
        <v>22546</v>
      </c>
    </row>
    <row r="285" spans="1:4" x14ac:dyDescent="0.3">
      <c r="A285" s="10">
        <v>4648</v>
      </c>
      <c r="B285" s="11" t="s">
        <v>285</v>
      </c>
      <c r="C285" s="12">
        <v>1703.268233430621</v>
      </c>
      <c r="D285" s="12">
        <v>3347</v>
      </c>
    </row>
    <row r="286" spans="1:4" x14ac:dyDescent="0.3">
      <c r="A286" s="10">
        <v>4649</v>
      </c>
      <c r="B286" s="11" t="s">
        <v>286</v>
      </c>
      <c r="C286" s="12">
        <v>2216.9703904170515</v>
      </c>
      <c r="D286" s="12">
        <v>9619</v>
      </c>
    </row>
    <row r="287" spans="1:4" x14ac:dyDescent="0.3">
      <c r="A287" s="10">
        <v>4650</v>
      </c>
      <c r="B287" s="11" t="s">
        <v>287</v>
      </c>
      <c r="C287" s="12">
        <v>100.70522099368856</v>
      </c>
      <c r="D287" s="12">
        <v>5918</v>
      </c>
    </row>
    <row r="288" spans="1:4" x14ac:dyDescent="0.3">
      <c r="A288" s="10">
        <v>4651</v>
      </c>
      <c r="B288" s="11" t="s">
        <v>288</v>
      </c>
      <c r="C288" s="12">
        <v>8344.7946537732969</v>
      </c>
      <c r="D288" s="12">
        <v>7296</v>
      </c>
    </row>
    <row r="289" spans="1:4" x14ac:dyDescent="0.3">
      <c r="A289" s="10">
        <v>5001</v>
      </c>
      <c r="B289" s="11" t="s">
        <v>289</v>
      </c>
      <c r="C289" s="12">
        <v>18028.663470233663</v>
      </c>
      <c r="D289" s="12">
        <v>216912</v>
      </c>
    </row>
    <row r="290" spans="1:4" x14ac:dyDescent="0.3">
      <c r="A290" s="10">
        <v>5006</v>
      </c>
      <c r="B290" s="11" t="s">
        <v>290</v>
      </c>
      <c r="C290" s="12">
        <v>-19632.068606983179</v>
      </c>
      <c r="D290" s="12">
        <v>24001</v>
      </c>
    </row>
    <row r="291" spans="1:4" x14ac:dyDescent="0.3">
      <c r="A291" s="10">
        <v>5007</v>
      </c>
      <c r="B291" s="11" t="s">
        <v>291</v>
      </c>
      <c r="C291" s="12">
        <v>-5237.6871504318597</v>
      </c>
      <c r="D291" s="12">
        <v>15128</v>
      </c>
    </row>
    <row r="292" spans="1:4" x14ac:dyDescent="0.3">
      <c r="A292" s="10">
        <v>5014</v>
      </c>
      <c r="B292" s="11" t="s">
        <v>292</v>
      </c>
      <c r="C292" s="12">
        <v>178394.77510761836</v>
      </c>
      <c r="D292" s="12">
        <v>5596</v>
      </c>
    </row>
    <row r="293" spans="1:4" x14ac:dyDescent="0.3">
      <c r="A293" s="10">
        <v>5020</v>
      </c>
      <c r="B293" s="11" t="s">
        <v>293</v>
      </c>
      <c r="C293" s="12">
        <v>-105.24885838663249</v>
      </c>
      <c r="D293" s="12">
        <v>903</v>
      </c>
    </row>
    <row r="294" spans="1:4" x14ac:dyDescent="0.3">
      <c r="A294" s="10">
        <v>5021</v>
      </c>
      <c r="B294" s="11" t="s">
        <v>294</v>
      </c>
      <c r="C294" s="12">
        <v>-10030.684339207706</v>
      </c>
      <c r="D294" s="12">
        <v>7464</v>
      </c>
    </row>
    <row r="295" spans="1:4" x14ac:dyDescent="0.3">
      <c r="A295" s="10">
        <v>5022</v>
      </c>
      <c r="B295" s="11" t="s">
        <v>295</v>
      </c>
      <c r="C295" s="12">
        <v>-2881.235920399221</v>
      </c>
      <c r="D295" s="12">
        <v>2474</v>
      </c>
    </row>
    <row r="296" spans="1:4" x14ac:dyDescent="0.3">
      <c r="A296" s="10">
        <v>5025</v>
      </c>
      <c r="B296" s="11" t="s">
        <v>296</v>
      </c>
      <c r="C296" s="12">
        <v>-3682.5609505281418</v>
      </c>
      <c r="D296" s="12">
        <v>5758</v>
      </c>
    </row>
    <row r="297" spans="1:4" x14ac:dyDescent="0.3">
      <c r="A297" s="10">
        <v>5026</v>
      </c>
      <c r="B297" s="11" t="s">
        <v>297</v>
      </c>
      <c r="C297" s="12">
        <v>-1951.826667081943</v>
      </c>
      <c r="D297" s="12">
        <v>2044</v>
      </c>
    </row>
    <row r="298" spans="1:4" x14ac:dyDescent="0.3">
      <c r="A298" s="10">
        <v>5027</v>
      </c>
      <c r="B298" s="11" t="s">
        <v>298</v>
      </c>
      <c r="C298" s="12">
        <v>-5789.1929822875427</v>
      </c>
      <c r="D298" s="12">
        <v>6152</v>
      </c>
    </row>
    <row r="299" spans="1:4" x14ac:dyDescent="0.3">
      <c r="A299" s="10">
        <v>5028</v>
      </c>
      <c r="B299" s="11" t="s">
        <v>299</v>
      </c>
      <c r="C299" s="12">
        <v>-15906.445364136765</v>
      </c>
      <c r="D299" s="12">
        <v>17727</v>
      </c>
    </row>
    <row r="300" spans="1:4" x14ac:dyDescent="0.3">
      <c r="A300" s="10">
        <v>5029</v>
      </c>
      <c r="B300" s="11" t="s">
        <v>300</v>
      </c>
      <c r="C300" s="12">
        <v>-11768.194402055698</v>
      </c>
      <c r="D300" s="12">
        <v>8535</v>
      </c>
    </row>
    <row r="301" spans="1:4" x14ac:dyDescent="0.3">
      <c r="A301" s="10">
        <v>5031</v>
      </c>
      <c r="B301" s="11" t="s">
        <v>301</v>
      </c>
      <c r="C301" s="12">
        <v>-4184.1438420208724</v>
      </c>
      <c r="D301" s="12">
        <v>15018</v>
      </c>
    </row>
    <row r="302" spans="1:4" x14ac:dyDescent="0.3">
      <c r="A302" s="10">
        <v>5032</v>
      </c>
      <c r="B302" s="11" t="s">
        <v>302</v>
      </c>
      <c r="C302" s="12">
        <v>-2388.6483352787145</v>
      </c>
      <c r="D302" s="12">
        <v>4240</v>
      </c>
    </row>
    <row r="303" spans="1:4" x14ac:dyDescent="0.3">
      <c r="A303" s="10">
        <v>5033</v>
      </c>
      <c r="B303" s="11" t="s">
        <v>303</v>
      </c>
      <c r="C303" s="12">
        <v>-471.11108747499384</v>
      </c>
      <c r="D303" s="12">
        <v>790</v>
      </c>
    </row>
    <row r="304" spans="1:4" x14ac:dyDescent="0.3">
      <c r="A304" s="10">
        <v>5034</v>
      </c>
      <c r="B304" s="11" t="s">
        <v>304</v>
      </c>
      <c r="C304" s="12">
        <v>-2563.9248990233345</v>
      </c>
      <c r="D304" s="12">
        <v>2471</v>
      </c>
    </row>
    <row r="305" spans="1:4" x14ac:dyDescent="0.3">
      <c r="A305" s="10">
        <v>5035</v>
      </c>
      <c r="B305" s="11" t="s">
        <v>305</v>
      </c>
      <c r="C305" s="12">
        <v>-23628.274404000607</v>
      </c>
      <c r="D305" s="12">
        <v>24811</v>
      </c>
    </row>
    <row r="306" spans="1:4" x14ac:dyDescent="0.3">
      <c r="A306" s="10">
        <v>5036</v>
      </c>
      <c r="B306" s="11" t="s">
        <v>306</v>
      </c>
      <c r="C306" s="12">
        <v>623.52638362612925</v>
      </c>
      <c r="D306" s="12">
        <v>2656</v>
      </c>
    </row>
    <row r="307" spans="1:4" x14ac:dyDescent="0.3">
      <c r="A307" s="10">
        <v>5037</v>
      </c>
      <c r="B307" s="11" t="s">
        <v>307</v>
      </c>
      <c r="C307" s="12">
        <v>-11669.215954177082</v>
      </c>
      <c r="D307" s="12">
        <v>20721</v>
      </c>
    </row>
    <row r="308" spans="1:4" x14ac:dyDescent="0.3">
      <c r="A308" s="10">
        <v>5038</v>
      </c>
      <c r="B308" s="11" t="s">
        <v>308</v>
      </c>
      <c r="C308" s="12">
        <v>-360.59107556956587</v>
      </c>
      <c r="D308" s="12">
        <v>15244</v>
      </c>
    </row>
    <row r="309" spans="1:4" x14ac:dyDescent="0.3">
      <c r="A309" s="10">
        <v>5041</v>
      </c>
      <c r="B309" s="11" t="s">
        <v>309</v>
      </c>
      <c r="C309" s="12">
        <v>2032.4921818748003</v>
      </c>
      <c r="D309" s="12">
        <v>2168</v>
      </c>
    </row>
    <row r="310" spans="1:4" x14ac:dyDescent="0.3">
      <c r="A310" s="10">
        <v>5042</v>
      </c>
      <c r="B310" s="11" t="s">
        <v>310</v>
      </c>
      <c r="C310" s="12">
        <v>394.76852236712352</v>
      </c>
      <c r="D310" s="12">
        <v>1302</v>
      </c>
    </row>
    <row r="311" spans="1:4" x14ac:dyDescent="0.3">
      <c r="A311" s="10">
        <v>5043</v>
      </c>
      <c r="B311" s="11" t="s">
        <v>311</v>
      </c>
      <c r="C311" s="12">
        <v>-112.83465869256406</v>
      </c>
      <c r="D311" s="12">
        <v>424</v>
      </c>
    </row>
    <row r="312" spans="1:4" x14ac:dyDescent="0.3">
      <c r="A312" s="10">
        <v>5044</v>
      </c>
      <c r="B312" s="11" t="s">
        <v>312</v>
      </c>
      <c r="C312" s="12">
        <v>-102.67272138593944</v>
      </c>
      <c r="D312" s="12">
        <v>829</v>
      </c>
    </row>
    <row r="313" spans="1:4" x14ac:dyDescent="0.3">
      <c r="A313" s="10">
        <v>5045</v>
      </c>
      <c r="B313" s="11" t="s">
        <v>313</v>
      </c>
      <c r="C313" s="12">
        <v>-2936.8384421866194</v>
      </c>
      <c r="D313" s="12">
        <v>2353</v>
      </c>
    </row>
    <row r="314" spans="1:4" x14ac:dyDescent="0.3">
      <c r="A314" s="10">
        <v>5046</v>
      </c>
      <c r="B314" s="11" t="s">
        <v>314</v>
      </c>
      <c r="C314" s="12">
        <v>-1284.5626742970562</v>
      </c>
      <c r="D314" s="12">
        <v>1231</v>
      </c>
    </row>
    <row r="315" spans="1:4" x14ac:dyDescent="0.3">
      <c r="A315" s="10">
        <v>5047</v>
      </c>
      <c r="B315" s="11" t="s">
        <v>315</v>
      </c>
      <c r="C315" s="12">
        <v>-4636.5673087986725</v>
      </c>
      <c r="D315" s="12">
        <v>3985</v>
      </c>
    </row>
    <row r="316" spans="1:4" x14ac:dyDescent="0.3">
      <c r="A316" s="10">
        <v>5049</v>
      </c>
      <c r="B316" s="11" t="s">
        <v>316</v>
      </c>
      <c r="C316" s="12">
        <v>1837.8832547304046</v>
      </c>
      <c r="D316" s="12">
        <v>1120</v>
      </c>
    </row>
    <row r="317" spans="1:4" x14ac:dyDescent="0.3">
      <c r="A317" s="10">
        <v>5052</v>
      </c>
      <c r="B317" s="11" t="s">
        <v>317</v>
      </c>
      <c r="C317" s="12">
        <v>-156.64489368228169</v>
      </c>
      <c r="D317" s="12">
        <v>624</v>
      </c>
    </row>
    <row r="318" spans="1:4" x14ac:dyDescent="0.3">
      <c r="A318" s="10">
        <v>5053</v>
      </c>
      <c r="B318" s="11" t="s">
        <v>318</v>
      </c>
      <c r="C318" s="12">
        <v>584.50650192655087</v>
      </c>
      <c r="D318" s="12">
        <v>7015</v>
      </c>
    </row>
    <row r="319" spans="1:4" x14ac:dyDescent="0.3">
      <c r="A319" s="10">
        <v>5054</v>
      </c>
      <c r="B319" s="11" t="s">
        <v>319</v>
      </c>
      <c r="C319" s="12">
        <v>-7607.4042737424115</v>
      </c>
      <c r="D319" s="12">
        <v>10030</v>
      </c>
    </row>
    <row r="320" spans="1:4" x14ac:dyDescent="0.3">
      <c r="A320" s="10">
        <v>5055</v>
      </c>
      <c r="B320" s="11" t="s">
        <v>320</v>
      </c>
      <c r="C320" s="12">
        <v>7032.4611572073509</v>
      </c>
      <c r="D320" s="12">
        <v>6203</v>
      </c>
    </row>
    <row r="321" spans="1:4" x14ac:dyDescent="0.3">
      <c r="A321" s="10">
        <v>5056</v>
      </c>
      <c r="B321" s="11" t="s">
        <v>321</v>
      </c>
      <c r="C321" s="12">
        <v>-8807.4190793917223</v>
      </c>
      <c r="D321" s="12">
        <v>5405</v>
      </c>
    </row>
    <row r="322" spans="1:4" x14ac:dyDescent="0.3">
      <c r="A322" s="10">
        <v>5057</v>
      </c>
      <c r="B322" s="11" t="s">
        <v>322</v>
      </c>
      <c r="C322" s="12">
        <v>-7640.0985851872247</v>
      </c>
      <c r="D322" s="12">
        <v>10555</v>
      </c>
    </row>
    <row r="323" spans="1:4" x14ac:dyDescent="0.3">
      <c r="A323" s="10">
        <v>5058</v>
      </c>
      <c r="B323" s="11" t="s">
        <v>323</v>
      </c>
      <c r="C323" s="12">
        <v>-6743.5800812615771</v>
      </c>
      <c r="D323" s="12">
        <v>4366</v>
      </c>
    </row>
    <row r="324" spans="1:4" x14ac:dyDescent="0.3">
      <c r="A324" s="10">
        <v>5059</v>
      </c>
      <c r="B324" s="11" t="s">
        <v>324</v>
      </c>
      <c r="C324" s="12">
        <v>-14324.900972351155</v>
      </c>
      <c r="D324" s="12">
        <v>18806</v>
      </c>
    </row>
    <row r="325" spans="1:4" x14ac:dyDescent="0.3">
      <c r="A325" s="10">
        <v>5060</v>
      </c>
      <c r="B325" s="11" t="s">
        <v>325</v>
      </c>
      <c r="C325" s="12">
        <v>25077.368273458153</v>
      </c>
      <c r="D325" s="12">
        <v>9988</v>
      </c>
    </row>
    <row r="326" spans="1:4" x14ac:dyDescent="0.3">
      <c r="A326" s="10">
        <v>5061</v>
      </c>
      <c r="B326" s="11" t="s">
        <v>326</v>
      </c>
      <c r="C326" s="12">
        <v>30.906603082904439</v>
      </c>
      <c r="D326" s="12">
        <v>1940</v>
      </c>
    </row>
    <row r="327" spans="1:4" x14ac:dyDescent="0.3">
      <c r="A327" s="10">
        <v>5501</v>
      </c>
      <c r="B327" s="11" t="s">
        <v>327</v>
      </c>
      <c r="C327" s="12">
        <v>-75648.088589826599</v>
      </c>
      <c r="D327" s="12">
        <v>79379</v>
      </c>
    </row>
    <row r="328" spans="1:4" x14ac:dyDescent="0.3">
      <c r="A328" s="10">
        <v>5503</v>
      </c>
      <c r="B328" s="11" t="s">
        <v>328</v>
      </c>
      <c r="C328" s="12">
        <v>-3744.8454929210011</v>
      </c>
      <c r="D328" s="12">
        <v>25093</v>
      </c>
    </row>
    <row r="329" spans="1:4" x14ac:dyDescent="0.3">
      <c r="A329" s="10">
        <v>5510</v>
      </c>
      <c r="B329" s="11" t="s">
        <v>333</v>
      </c>
      <c r="C329" s="12">
        <v>-4836.8121151811647</v>
      </c>
      <c r="D329" s="12">
        <v>2930</v>
      </c>
    </row>
    <row r="330" spans="1:4" x14ac:dyDescent="0.3">
      <c r="A330" s="10">
        <v>5512</v>
      </c>
      <c r="B330" s="11" t="s">
        <v>334</v>
      </c>
      <c r="C330" s="12">
        <v>439.59572461346045</v>
      </c>
      <c r="D330" s="12">
        <v>4379</v>
      </c>
    </row>
    <row r="331" spans="1:4" x14ac:dyDescent="0.3">
      <c r="A331" s="10">
        <v>5514</v>
      </c>
      <c r="B331" s="11" t="s">
        <v>335</v>
      </c>
      <c r="C331" s="12">
        <v>791.15312954095862</v>
      </c>
      <c r="D331" s="12">
        <v>1339</v>
      </c>
    </row>
    <row r="332" spans="1:4" x14ac:dyDescent="0.3">
      <c r="A332" s="10">
        <v>5516</v>
      </c>
      <c r="B332" s="11" t="s">
        <v>336</v>
      </c>
      <c r="C332" s="12">
        <v>1761.040176574199</v>
      </c>
      <c r="D332" s="12">
        <v>1067</v>
      </c>
    </row>
    <row r="333" spans="1:4" x14ac:dyDescent="0.3">
      <c r="A333" s="10">
        <v>5518</v>
      </c>
      <c r="B333" s="11" t="s">
        <v>337</v>
      </c>
      <c r="C333" s="12">
        <v>-1927.1778966602615</v>
      </c>
      <c r="D333" s="12">
        <v>980</v>
      </c>
    </row>
    <row r="334" spans="1:4" x14ac:dyDescent="0.3">
      <c r="A334" s="10">
        <v>5520</v>
      </c>
      <c r="B334" s="11" t="s">
        <v>338</v>
      </c>
      <c r="C334" s="12">
        <v>-2856.0613167224856</v>
      </c>
      <c r="D334" s="12">
        <v>4080</v>
      </c>
    </row>
    <row r="335" spans="1:4" x14ac:dyDescent="0.3">
      <c r="A335" s="10">
        <v>5522</v>
      </c>
      <c r="B335" s="11" t="s">
        <v>339</v>
      </c>
      <c r="C335" s="12">
        <v>1819.1588434050936</v>
      </c>
      <c r="D335" s="12">
        <v>2066</v>
      </c>
    </row>
    <row r="336" spans="1:4" x14ac:dyDescent="0.3">
      <c r="A336" s="10">
        <v>5524</v>
      </c>
      <c r="B336" s="11" t="s">
        <v>340</v>
      </c>
      <c r="C336" s="12">
        <v>-11844.242762453014</v>
      </c>
      <c r="D336" s="12">
        <v>6811</v>
      </c>
    </row>
    <row r="337" spans="1:4" x14ac:dyDescent="0.3">
      <c r="A337" s="10">
        <v>5526</v>
      </c>
      <c r="B337" s="11" t="s">
        <v>341</v>
      </c>
      <c r="C337" s="12">
        <v>-3282.9686524614372</v>
      </c>
      <c r="D337" s="12">
        <v>3523</v>
      </c>
    </row>
    <row r="338" spans="1:4" x14ac:dyDescent="0.3">
      <c r="A338" s="10">
        <v>5528</v>
      </c>
      <c r="B338" s="11" t="s">
        <v>342</v>
      </c>
      <c r="C338" s="12">
        <v>52.459566498495406</v>
      </c>
      <c r="D338" s="12">
        <v>1079</v>
      </c>
    </row>
    <row r="339" spans="1:4" x14ac:dyDescent="0.3">
      <c r="A339" s="10">
        <v>5530</v>
      </c>
      <c r="B339" s="11" t="s">
        <v>343</v>
      </c>
      <c r="C339" s="12">
        <v>-3617.171764349453</v>
      </c>
      <c r="D339" s="12">
        <v>14942</v>
      </c>
    </row>
    <row r="340" spans="1:4" x14ac:dyDescent="0.3">
      <c r="A340" s="10">
        <v>5532</v>
      </c>
      <c r="B340" s="11" t="s">
        <v>344</v>
      </c>
      <c r="C340" s="12">
        <v>-5047.7668019181292</v>
      </c>
      <c r="D340" s="12">
        <v>5627</v>
      </c>
    </row>
    <row r="341" spans="1:4" x14ac:dyDescent="0.3">
      <c r="A341" s="10">
        <v>5534</v>
      </c>
      <c r="B341" s="11" t="s">
        <v>345</v>
      </c>
      <c r="C341" s="12">
        <v>1452.6565078962885</v>
      </c>
      <c r="D341" s="12">
        <v>2298</v>
      </c>
    </row>
    <row r="342" spans="1:4" x14ac:dyDescent="0.3">
      <c r="A342" s="10">
        <v>5536</v>
      </c>
      <c r="B342" s="11" t="s">
        <v>346</v>
      </c>
      <c r="C342" s="12">
        <v>-3805.1526973353029</v>
      </c>
      <c r="D342" s="12">
        <v>2754</v>
      </c>
    </row>
    <row r="343" spans="1:4" x14ac:dyDescent="0.3">
      <c r="A343" s="10">
        <v>5538</v>
      </c>
      <c r="B343" s="11" t="s">
        <v>347</v>
      </c>
      <c r="C343" s="12">
        <v>-2222.8748087021968</v>
      </c>
      <c r="D343" s="12">
        <v>1815</v>
      </c>
    </row>
    <row r="344" spans="1:4" x14ac:dyDescent="0.3">
      <c r="A344" s="10">
        <v>5540</v>
      </c>
      <c r="B344" s="11" t="s">
        <v>348</v>
      </c>
      <c r="C344" s="12">
        <v>128.58984371120096</v>
      </c>
      <c r="D344" s="12">
        <v>1947</v>
      </c>
    </row>
    <row r="345" spans="1:4" x14ac:dyDescent="0.3">
      <c r="A345" s="10">
        <v>5542</v>
      </c>
      <c r="B345" s="11" t="s">
        <v>349</v>
      </c>
      <c r="C345" s="12">
        <v>-2372.3710282542888</v>
      </c>
      <c r="D345" s="12">
        <v>2819</v>
      </c>
    </row>
    <row r="346" spans="1:4" x14ac:dyDescent="0.3">
      <c r="A346" s="10">
        <v>5544</v>
      </c>
      <c r="B346" s="11" t="s">
        <v>350</v>
      </c>
      <c r="C346" s="12">
        <v>-3818.8240737495971</v>
      </c>
      <c r="D346" s="12">
        <v>4837</v>
      </c>
    </row>
    <row r="347" spans="1:4" x14ac:dyDescent="0.3">
      <c r="A347" s="10">
        <v>5546</v>
      </c>
      <c r="B347" s="11" t="s">
        <v>351</v>
      </c>
      <c r="C347" s="12">
        <v>-1974.9403102067713</v>
      </c>
      <c r="D347" s="12">
        <v>1194</v>
      </c>
    </row>
    <row r="348" spans="1:4" x14ac:dyDescent="0.3">
      <c r="A348" s="10">
        <v>5601</v>
      </c>
      <c r="B348" s="11" t="s">
        <v>329</v>
      </c>
      <c r="C348" s="12">
        <v>-6014.5176682086476</v>
      </c>
      <c r="D348" s="12">
        <v>21940</v>
      </c>
    </row>
    <row r="349" spans="1:4" x14ac:dyDescent="0.3">
      <c r="A349" s="10">
        <v>5603</v>
      </c>
      <c r="B349" s="11" t="s">
        <v>332</v>
      </c>
      <c r="C349" s="12">
        <v>-18434.684116731867</v>
      </c>
      <c r="D349" s="12">
        <v>11392</v>
      </c>
    </row>
    <row r="350" spans="1:4" x14ac:dyDescent="0.3">
      <c r="A350" s="10">
        <v>5605</v>
      </c>
      <c r="B350" s="11" t="s">
        <v>365</v>
      </c>
      <c r="C350" s="12">
        <v>-4227.3082061571404</v>
      </c>
      <c r="D350" s="12">
        <v>10206</v>
      </c>
    </row>
    <row r="351" spans="1:4" x14ac:dyDescent="0.3">
      <c r="A351" s="10">
        <v>5607</v>
      </c>
      <c r="B351" s="11" t="s">
        <v>331</v>
      </c>
      <c r="C351" s="12">
        <v>-8015.9727479044232</v>
      </c>
      <c r="D351" s="12">
        <v>5918</v>
      </c>
    </row>
    <row r="352" spans="1:4" x14ac:dyDescent="0.3">
      <c r="A352" s="10">
        <v>5610</v>
      </c>
      <c r="B352" s="11" t="s">
        <v>358</v>
      </c>
      <c r="C352" s="12">
        <v>-1157.4024716864951</v>
      </c>
      <c r="D352" s="12">
        <v>2558</v>
      </c>
    </row>
    <row r="353" spans="1:4" x14ac:dyDescent="0.3">
      <c r="A353" s="10">
        <v>5612</v>
      </c>
      <c r="B353" s="11" t="s">
        <v>352</v>
      </c>
      <c r="C353" s="12">
        <v>-3922.1294500258718</v>
      </c>
      <c r="D353" s="12">
        <v>2830</v>
      </c>
    </row>
    <row r="354" spans="1:4" x14ac:dyDescent="0.3">
      <c r="A354" s="10">
        <v>5614</v>
      </c>
      <c r="B354" s="11" t="s">
        <v>353</v>
      </c>
      <c r="C354" s="12">
        <v>-301.17904544697376</v>
      </c>
      <c r="D354" s="12">
        <v>891</v>
      </c>
    </row>
    <row r="355" spans="1:4" x14ac:dyDescent="0.3">
      <c r="A355" s="10">
        <v>5616</v>
      </c>
      <c r="B355" s="11" t="s">
        <v>354</v>
      </c>
      <c r="C355" s="12">
        <v>-2761.8229465096956</v>
      </c>
      <c r="D355" s="12">
        <v>1002</v>
      </c>
    </row>
    <row r="356" spans="1:4" x14ac:dyDescent="0.3">
      <c r="A356" s="10">
        <v>5618</v>
      </c>
      <c r="B356" s="11" t="s">
        <v>355</v>
      </c>
      <c r="C356" s="12">
        <v>834.10892944462103</v>
      </c>
      <c r="D356" s="12">
        <v>1140</v>
      </c>
    </row>
    <row r="357" spans="1:4" x14ac:dyDescent="0.3">
      <c r="A357" s="10">
        <v>5620</v>
      </c>
      <c r="B357" s="11" t="s">
        <v>356</v>
      </c>
      <c r="C357" s="12">
        <v>-2924.1584117501916</v>
      </c>
      <c r="D357" s="12">
        <v>2979</v>
      </c>
    </row>
    <row r="358" spans="1:4" x14ac:dyDescent="0.3">
      <c r="A358" s="10">
        <v>5622</v>
      </c>
      <c r="B358" s="11" t="s">
        <v>357</v>
      </c>
      <c r="C358" s="12">
        <v>1523.9230945412128</v>
      </c>
      <c r="D358" s="12">
        <v>3884</v>
      </c>
    </row>
    <row r="359" spans="1:4" x14ac:dyDescent="0.3">
      <c r="A359" s="10">
        <v>5624</v>
      </c>
      <c r="B359" s="11" t="s">
        <v>359</v>
      </c>
      <c r="C359" s="12">
        <v>-2595.6524859459241</v>
      </c>
      <c r="D359" s="12">
        <v>1218</v>
      </c>
    </row>
    <row r="360" spans="1:4" x14ac:dyDescent="0.3">
      <c r="A360" s="10">
        <v>5626</v>
      </c>
      <c r="B360" s="11" t="s">
        <v>360</v>
      </c>
      <c r="C360" s="12">
        <v>-1321.2858068008427</v>
      </c>
      <c r="D360" s="12">
        <v>1097</v>
      </c>
    </row>
    <row r="361" spans="1:4" x14ac:dyDescent="0.3">
      <c r="A361" s="10">
        <v>5628</v>
      </c>
      <c r="B361" s="11" t="s">
        <v>362</v>
      </c>
      <c r="C361" s="12">
        <v>-1716.0122717167833</v>
      </c>
      <c r="D361" s="12">
        <v>2820</v>
      </c>
    </row>
    <row r="362" spans="1:4" x14ac:dyDescent="0.3">
      <c r="A362" s="10">
        <v>5630</v>
      </c>
      <c r="B362" s="11" t="s">
        <v>361</v>
      </c>
      <c r="C362" s="12">
        <v>-1685.9359360736853</v>
      </c>
      <c r="D362" s="12">
        <v>902</v>
      </c>
    </row>
    <row r="363" spans="1:4" x14ac:dyDescent="0.3">
      <c r="A363" s="10">
        <v>5632</v>
      </c>
      <c r="B363" s="11" t="s">
        <v>364</v>
      </c>
      <c r="C363" s="12">
        <v>-575.93671902398637</v>
      </c>
      <c r="D363" s="12">
        <v>2120</v>
      </c>
    </row>
    <row r="364" spans="1:4" x14ac:dyDescent="0.3">
      <c r="A364" s="10">
        <v>5634</v>
      </c>
      <c r="B364" s="11" t="s">
        <v>330</v>
      </c>
      <c r="C364" s="12">
        <v>-1718.8821048049431</v>
      </c>
      <c r="D364" s="12">
        <v>2019</v>
      </c>
    </row>
    <row r="365" spans="1:4" x14ac:dyDescent="0.3">
      <c r="A365" s="10">
        <v>5636</v>
      </c>
      <c r="B365" s="11" t="s">
        <v>363</v>
      </c>
      <c r="C365" s="12">
        <v>-1176.2901313457842</v>
      </c>
      <c r="D365" s="12">
        <v>876</v>
      </c>
    </row>
    <row r="366" spans="1:4" x14ac:dyDescent="0.3">
      <c r="A366" s="10"/>
      <c r="B366" s="11"/>
      <c r="C366" s="11"/>
      <c r="D366" s="12"/>
    </row>
    <row r="367" spans="1:4" ht="15" thickBot="1" x14ac:dyDescent="0.35">
      <c r="A367" s="17" t="s">
        <v>366</v>
      </c>
      <c r="B367" s="17"/>
      <c r="C367" s="18">
        <f>SUM(C10:C366)</f>
        <v>3.589866537367925E-7</v>
      </c>
      <c r="D367" s="18">
        <f>SUM(D10:D365)</f>
        <v>5599869</v>
      </c>
    </row>
    <row r="368" spans="1:4" ht="15" thickTop="1" x14ac:dyDescent="0.3">
      <c r="A368" s="3"/>
      <c r="B368" s="3"/>
      <c r="C368" s="3"/>
      <c r="D368" s="4"/>
    </row>
    <row r="369" spans="1:4" x14ac:dyDescent="0.3">
      <c r="A369" s="3"/>
      <c r="B369" s="3"/>
      <c r="C369" s="3"/>
      <c r="D369" s="3"/>
    </row>
    <row r="370" spans="1:4" x14ac:dyDescent="0.3">
      <c r="A370" s="3"/>
      <c r="B370" s="19" t="s">
        <v>367</v>
      </c>
      <c r="C370" s="19"/>
      <c r="D37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Illustrasjon</vt:lpstr>
      <vt:lpstr>Skattegrunnlag 2022</vt:lpstr>
      <vt:lpstr>Skatt 2025 basis 2022</vt:lpstr>
      <vt:lpstr>Skatt 2026 basis 2022</vt:lpstr>
      <vt:lpstr>2025 endret skatt og innbyggere</vt:lpstr>
      <vt:lpstr>2026 endret skatt og innbyggere</vt:lpstr>
      <vt:lpstr>2025 Korreksjon tidl skatteår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Sigmund Engdal</dc:creator>
  <cp:lastModifiedBy>Sigmund Engdal</cp:lastModifiedBy>
  <dcterms:created xsi:type="dcterms:W3CDTF">2024-05-25T09:37:15Z</dcterms:created>
  <dcterms:modified xsi:type="dcterms:W3CDTF">2024-07-03T11:11:15Z</dcterms:modified>
</cp:coreProperties>
</file>