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2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3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4.xml" ContentType="application/vnd.openxmlformats-officedocument.drawing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L:\UTKO\Kommuneøkonomi\Skatt oppdatering\2024\Nett2024\"/>
    </mc:Choice>
  </mc:AlternateContent>
  <xr:revisionPtr revIDLastSave="0" documentId="13_ncr:1_{9D0AC9AD-556C-49DF-9D87-A30C8764F7C0}" xr6:coauthVersionLast="47" xr6:coauthVersionMax="47" xr10:uidLastSave="{00000000-0000-0000-0000-000000000000}"/>
  <bookViews>
    <workbookView xWindow="-120" yWindow="-120" windowWidth="29040" windowHeight="17520" activeTab="2" xr2:uid="{00000000-000D-0000-FFFF-FFFF00000000}"/>
  </bookViews>
  <sheets>
    <sheet name="komm" sheetId="1" r:id="rId1"/>
    <sheet name="fylk" sheetId="3" r:id="rId2"/>
    <sheet name="tabellalle" sheetId="4" r:id="rId3"/>
    <sheet name="fig_komm" sheetId="5" r:id="rId4"/>
    <sheet name="fig_fylk" sheetId="6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2" i="1" l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07" i="1"/>
  <c r="M208" i="1"/>
  <c r="M209" i="1"/>
  <c r="M210" i="1"/>
  <c r="M211" i="1"/>
  <c r="M212" i="1"/>
  <c r="M213" i="1"/>
  <c r="M214" i="1"/>
  <c r="M215" i="1"/>
  <c r="M216" i="1"/>
  <c r="M217" i="1"/>
  <c r="M218" i="1"/>
  <c r="M219" i="1"/>
  <c r="M220" i="1"/>
  <c r="M221" i="1"/>
  <c r="M222" i="1"/>
  <c r="M223" i="1"/>
  <c r="M224" i="1"/>
  <c r="M225" i="1"/>
  <c r="M226" i="1"/>
  <c r="M227" i="1"/>
  <c r="M228" i="1"/>
  <c r="M229" i="1"/>
  <c r="M230" i="1"/>
  <c r="M231" i="1"/>
  <c r="M232" i="1"/>
  <c r="M233" i="1"/>
  <c r="M234" i="1"/>
  <c r="M235" i="1"/>
  <c r="M236" i="1"/>
  <c r="M237" i="1"/>
  <c r="M238" i="1"/>
  <c r="M239" i="1"/>
  <c r="M240" i="1"/>
  <c r="M241" i="1"/>
  <c r="M242" i="1"/>
  <c r="M243" i="1"/>
  <c r="M244" i="1"/>
  <c r="M245" i="1"/>
  <c r="M246" i="1"/>
  <c r="M247" i="1"/>
  <c r="M248" i="1"/>
  <c r="M249" i="1"/>
  <c r="M250" i="1"/>
  <c r="M251" i="1"/>
  <c r="M252" i="1"/>
  <c r="M253" i="1"/>
  <c r="M254" i="1"/>
  <c r="M255" i="1"/>
  <c r="M256" i="1"/>
  <c r="M257" i="1"/>
  <c r="M258" i="1"/>
  <c r="M259" i="1"/>
  <c r="M260" i="1"/>
  <c r="M261" i="1"/>
  <c r="M262" i="1"/>
  <c r="M263" i="1"/>
  <c r="M264" i="1"/>
  <c r="M265" i="1"/>
  <c r="M266" i="1"/>
  <c r="M267" i="1"/>
  <c r="M268" i="1"/>
  <c r="M269" i="1"/>
  <c r="M270" i="1"/>
  <c r="M271" i="1"/>
  <c r="M272" i="1"/>
  <c r="M273" i="1"/>
  <c r="M274" i="1"/>
  <c r="M275" i="1"/>
  <c r="M276" i="1"/>
  <c r="M277" i="1"/>
  <c r="M278" i="1"/>
  <c r="M279" i="1"/>
  <c r="M280" i="1"/>
  <c r="M281" i="1"/>
  <c r="M282" i="1"/>
  <c r="M283" i="1"/>
  <c r="M284" i="1"/>
  <c r="M285" i="1"/>
  <c r="M286" i="1"/>
  <c r="M287" i="1"/>
  <c r="M288" i="1"/>
  <c r="M289" i="1"/>
  <c r="M290" i="1"/>
  <c r="M291" i="1"/>
  <c r="M292" i="1"/>
  <c r="M293" i="1"/>
  <c r="M294" i="1"/>
  <c r="M295" i="1"/>
  <c r="M296" i="1"/>
  <c r="M297" i="1"/>
  <c r="M298" i="1"/>
  <c r="M299" i="1"/>
  <c r="M300" i="1"/>
  <c r="M301" i="1"/>
  <c r="M302" i="1"/>
  <c r="M303" i="1"/>
  <c r="M304" i="1"/>
  <c r="M305" i="1"/>
  <c r="M306" i="1"/>
  <c r="M307" i="1"/>
  <c r="M308" i="1"/>
  <c r="M309" i="1"/>
  <c r="M310" i="1"/>
  <c r="M311" i="1"/>
  <c r="M312" i="1"/>
  <c r="M313" i="1"/>
  <c r="M314" i="1"/>
  <c r="M315" i="1"/>
  <c r="M316" i="1"/>
  <c r="M317" i="1"/>
  <c r="M318" i="1"/>
  <c r="M319" i="1"/>
  <c r="M320" i="1"/>
  <c r="M321" i="1"/>
  <c r="M322" i="1"/>
  <c r="M323" i="1"/>
  <c r="M324" i="1"/>
  <c r="M325" i="1"/>
  <c r="M326" i="1"/>
  <c r="M327" i="1"/>
  <c r="M328" i="1"/>
  <c r="M329" i="1"/>
  <c r="M330" i="1"/>
  <c r="M331" i="1"/>
  <c r="M332" i="1"/>
  <c r="M333" i="1"/>
  <c r="M334" i="1"/>
  <c r="M335" i="1"/>
  <c r="M336" i="1"/>
  <c r="M337" i="1"/>
  <c r="M338" i="1"/>
  <c r="M339" i="1"/>
  <c r="M340" i="1"/>
  <c r="M341" i="1"/>
  <c r="M342" i="1"/>
  <c r="M343" i="1"/>
  <c r="M344" i="1"/>
  <c r="M345" i="1"/>
  <c r="M346" i="1"/>
  <c r="M347" i="1"/>
  <c r="M348" i="1"/>
  <c r="M349" i="1"/>
  <c r="M350" i="1"/>
  <c r="M351" i="1"/>
  <c r="M352" i="1"/>
  <c r="M353" i="1"/>
  <c r="M354" i="1"/>
  <c r="M355" i="1"/>
  <c r="M356" i="1"/>
  <c r="M357" i="1"/>
  <c r="M358" i="1"/>
  <c r="M359" i="1"/>
  <c r="M360" i="1"/>
  <c r="M361" i="1"/>
  <c r="M362" i="1"/>
  <c r="M363" i="1"/>
  <c r="M7" i="1"/>
  <c r="M38" i="4" l="1"/>
  <c r="I38" i="4"/>
  <c r="E38" i="4"/>
  <c r="F52" i="4"/>
  <c r="E52" i="4"/>
  <c r="E32" i="4"/>
  <c r="Y13" i="1"/>
  <c r="Y14" i="1"/>
  <c r="Y15" i="1"/>
  <c r="Y21" i="1"/>
  <c r="Y23" i="1"/>
  <c r="Y27" i="1"/>
  <c r="Y29" i="1"/>
  <c r="Y30" i="1"/>
  <c r="Y31" i="1"/>
  <c r="Y35" i="1"/>
  <c r="Y37" i="1"/>
  <c r="Y38" i="1"/>
  <c r="Y43" i="1"/>
  <c r="Y45" i="1"/>
  <c r="Y46" i="1"/>
  <c r="Y47" i="1"/>
  <c r="Y51" i="1"/>
  <c r="Y54" i="1"/>
  <c r="Y59" i="1"/>
  <c r="Y61" i="1"/>
  <c r="Y62" i="1"/>
  <c r="Y63" i="1"/>
  <c r="Y67" i="1"/>
  <c r="Y69" i="1"/>
  <c r="Y70" i="1"/>
  <c r="Y71" i="1"/>
  <c r="Y75" i="1"/>
  <c r="Y77" i="1"/>
  <c r="Y78" i="1"/>
  <c r="Y79" i="1"/>
  <c r="Y83" i="1"/>
  <c r="Y85" i="1"/>
  <c r="Y86" i="1"/>
  <c r="Y87" i="1"/>
  <c r="Y91" i="1"/>
  <c r="Y93" i="1"/>
  <c r="Y94" i="1"/>
  <c r="Y95" i="1"/>
  <c r="Y99" i="1"/>
  <c r="Y101" i="1"/>
  <c r="Y102" i="1"/>
  <c r="Y103" i="1"/>
  <c r="Y107" i="1"/>
  <c r="Y109" i="1"/>
  <c r="Y110" i="1"/>
  <c r="Y111" i="1"/>
  <c r="Y115" i="1"/>
  <c r="Y117" i="1"/>
  <c r="Y118" i="1"/>
  <c r="Y119" i="1"/>
  <c r="Y123" i="1"/>
  <c r="Y125" i="1"/>
  <c r="Y126" i="1"/>
  <c r="Y127" i="1"/>
  <c r="Y133" i="1"/>
  <c r="Y134" i="1"/>
  <c r="Y135" i="1"/>
  <c r="Y139" i="1"/>
  <c r="Y141" i="1"/>
  <c r="Y142" i="1"/>
  <c r="Y143" i="1"/>
  <c r="Y147" i="1"/>
  <c r="Y149" i="1"/>
  <c r="Y150" i="1"/>
  <c r="Y151" i="1"/>
  <c r="Y155" i="1"/>
  <c r="Y157" i="1"/>
  <c r="Y158" i="1"/>
  <c r="Y159" i="1"/>
  <c r="Y165" i="1"/>
  <c r="Y166" i="1"/>
  <c r="Y167" i="1"/>
  <c r="Y171" i="1"/>
  <c r="Y173" i="1"/>
  <c r="Y174" i="1"/>
  <c r="Y175" i="1"/>
  <c r="Y181" i="1"/>
  <c r="Y182" i="1"/>
  <c r="Y183" i="1"/>
  <c r="Y187" i="1"/>
  <c r="Y189" i="1"/>
  <c r="Y190" i="1"/>
  <c r="Y191" i="1"/>
  <c r="Y195" i="1"/>
  <c r="Y197" i="1"/>
  <c r="Y198" i="1"/>
  <c r="Y199" i="1"/>
  <c r="Y201" i="1"/>
  <c r="Y203" i="1"/>
  <c r="Y205" i="1"/>
  <c r="Y206" i="1"/>
  <c r="Y207" i="1"/>
  <c r="Y209" i="1"/>
  <c r="Y211" i="1"/>
  <c r="Y213" i="1"/>
  <c r="Y214" i="1"/>
  <c r="Y215" i="1"/>
  <c r="Y217" i="1"/>
  <c r="Y219" i="1"/>
  <c r="Y221" i="1"/>
  <c r="Y222" i="1"/>
  <c r="Y223" i="1"/>
  <c r="Y227" i="1"/>
  <c r="Y229" i="1"/>
  <c r="Y230" i="1"/>
  <c r="Y231" i="1"/>
  <c r="Y235" i="1"/>
  <c r="Y237" i="1"/>
  <c r="Y239" i="1"/>
  <c r="Y241" i="1"/>
  <c r="Y243" i="1"/>
  <c r="Y245" i="1"/>
  <c r="Y246" i="1"/>
  <c r="Y247" i="1"/>
  <c r="Y251" i="1"/>
  <c r="Y253" i="1"/>
  <c r="Y254" i="1"/>
  <c r="Y255" i="1"/>
  <c r="Y257" i="1"/>
  <c r="Y259" i="1"/>
  <c r="Y261" i="1"/>
  <c r="Y262" i="1"/>
  <c r="Y263" i="1"/>
  <c r="Y265" i="1"/>
  <c r="Y267" i="1"/>
  <c r="Y269" i="1"/>
  <c r="Y270" i="1"/>
  <c r="Y271" i="1"/>
  <c r="Y273" i="1"/>
  <c r="Y275" i="1"/>
  <c r="Y277" i="1"/>
  <c r="Y278" i="1"/>
  <c r="Y279" i="1"/>
  <c r="Y283" i="1"/>
  <c r="Y285" i="1"/>
  <c r="Y286" i="1"/>
  <c r="Y287" i="1"/>
  <c r="Y291" i="1"/>
  <c r="Y293" i="1"/>
  <c r="Y294" i="1"/>
  <c r="Y295" i="1"/>
  <c r="Y299" i="1"/>
  <c r="Y301" i="1"/>
  <c r="Y302" i="1"/>
  <c r="Y303" i="1"/>
  <c r="Y305" i="1"/>
  <c r="Y307" i="1"/>
  <c r="Y309" i="1"/>
  <c r="Y310" i="1"/>
  <c r="Y311" i="1"/>
  <c r="Y312" i="1"/>
  <c r="Y315" i="1"/>
  <c r="Y317" i="1"/>
  <c r="Y318" i="1"/>
  <c r="Y319" i="1"/>
  <c r="Y321" i="1"/>
  <c r="Y323" i="1"/>
  <c r="Y325" i="1"/>
  <c r="Y326" i="1"/>
  <c r="Y327" i="1"/>
  <c r="Y328" i="1"/>
  <c r="Y333" i="1"/>
  <c r="Y334" i="1"/>
  <c r="Y335" i="1"/>
  <c r="Y336" i="1"/>
  <c r="Y339" i="1"/>
  <c r="Y341" i="1"/>
  <c r="Y342" i="1"/>
  <c r="Y343" i="1"/>
  <c r="Y345" i="1"/>
  <c r="Y347" i="1"/>
  <c r="Y349" i="1"/>
  <c r="Y350" i="1"/>
  <c r="Y351" i="1"/>
  <c r="Y352" i="1"/>
  <c r="Y353" i="1"/>
  <c r="Y355" i="1"/>
  <c r="Y357" i="1"/>
  <c r="Y358" i="1"/>
  <c r="Y359" i="1"/>
  <c r="Y360" i="1"/>
  <c r="Y361" i="1"/>
  <c r="Y362" i="1"/>
  <c r="Y363" i="1"/>
  <c r="Y53" i="1"/>
  <c r="Y320" i="1"/>
  <c r="Y330" i="1"/>
  <c r="Y344" i="1"/>
  <c r="Y55" i="1"/>
  <c r="Y304" i="1"/>
  <c r="Y340" i="1"/>
  <c r="Y39" i="1"/>
  <c r="Y238" i="1"/>
  <c r="Y332" i="1"/>
  <c r="R61" i="1"/>
  <c r="R189" i="1"/>
  <c r="R237" i="1"/>
  <c r="R288" i="1"/>
  <c r="R296" i="1"/>
  <c r="R309" i="1"/>
  <c r="R312" i="1"/>
  <c r="R328" i="1"/>
  <c r="R338" i="1"/>
  <c r="R344" i="1"/>
  <c r="R352" i="1"/>
  <c r="R360" i="1"/>
  <c r="R165" i="1"/>
  <c r="R205" i="1"/>
  <c r="R348" i="1"/>
  <c r="E14" i="1"/>
  <c r="N15" i="1"/>
  <c r="O15" i="1" s="1"/>
  <c r="E47" i="1"/>
  <c r="E63" i="1"/>
  <c r="R70" i="1"/>
  <c r="E71" i="1"/>
  <c r="E79" i="1"/>
  <c r="N86" i="1"/>
  <c r="O86" i="1" s="1"/>
  <c r="N95" i="1"/>
  <c r="O95" i="1" s="1"/>
  <c r="N103" i="1"/>
  <c r="O103" i="1" s="1"/>
  <c r="N118" i="1"/>
  <c r="O118" i="1" s="1"/>
  <c r="E119" i="1"/>
  <c r="E127" i="1"/>
  <c r="N135" i="1"/>
  <c r="O135" i="1" s="1"/>
  <c r="R137" i="1"/>
  <c r="E143" i="1"/>
  <c r="N151" i="1"/>
  <c r="O151" i="1" s="1"/>
  <c r="R153" i="1"/>
  <c r="R161" i="1"/>
  <c r="N167" i="1"/>
  <c r="O167" i="1" s="1"/>
  <c r="N169" i="1"/>
  <c r="O169" i="1" s="1"/>
  <c r="R174" i="1"/>
  <c r="E175" i="1"/>
  <c r="E177" i="1"/>
  <c r="S177" i="1" s="1"/>
  <c r="N183" i="1"/>
  <c r="O183" i="1" s="1"/>
  <c r="R185" i="1"/>
  <c r="E193" i="1"/>
  <c r="S193" i="1" s="1"/>
  <c r="N199" i="1"/>
  <c r="O199" i="1" s="1"/>
  <c r="N201" i="1"/>
  <c r="O201" i="1" s="1"/>
  <c r="N207" i="1"/>
  <c r="O207" i="1" s="1"/>
  <c r="N209" i="1"/>
  <c r="O209" i="1" s="1"/>
  <c r="R217" i="1"/>
  <c r="E225" i="1"/>
  <c r="S225" i="1" s="1"/>
  <c r="R233" i="1"/>
  <c r="E238" i="1"/>
  <c r="E241" i="1"/>
  <c r="S241" i="1" s="1"/>
  <c r="E247" i="1"/>
  <c r="R249" i="1"/>
  <c r="N254" i="1"/>
  <c r="O254" i="1" s="1"/>
  <c r="N255" i="1"/>
  <c r="O255" i="1" s="1"/>
  <c r="E257" i="1"/>
  <c r="S257" i="1" s="1"/>
  <c r="N265" i="1"/>
  <c r="O265" i="1" s="1"/>
  <c r="E279" i="1"/>
  <c r="E281" i="1"/>
  <c r="S281" i="1" s="1"/>
  <c r="E286" i="1"/>
  <c r="N287" i="1"/>
  <c r="O287" i="1" s="1"/>
  <c r="E289" i="1"/>
  <c r="S289" i="1" s="1"/>
  <c r="N294" i="1"/>
  <c r="O294" i="1" s="1"/>
  <c r="E295" i="1"/>
  <c r="R297" i="1"/>
  <c r="N302" i="1"/>
  <c r="O302" i="1" s="1"/>
  <c r="E303" i="1"/>
  <c r="R305" i="1"/>
  <c r="N313" i="1"/>
  <c r="O313" i="1" s="1"/>
  <c r="E318" i="1"/>
  <c r="E319" i="1"/>
  <c r="N327" i="1"/>
  <c r="O327" i="1" s="1"/>
  <c r="N329" i="1"/>
  <c r="O329" i="1" s="1"/>
  <c r="E333" i="1"/>
  <c r="N335" i="1"/>
  <c r="O335" i="1" s="1"/>
  <c r="E337" i="1"/>
  <c r="S337" i="1" s="1"/>
  <c r="N341" i="1"/>
  <c r="O341" i="1" s="1"/>
  <c r="N342" i="1"/>
  <c r="O342" i="1" s="1"/>
  <c r="E343" i="1"/>
  <c r="N345" i="1"/>
  <c r="O345" i="1" s="1"/>
  <c r="E349" i="1"/>
  <c r="E351" i="1"/>
  <c r="N353" i="1"/>
  <c r="O353" i="1" s="1"/>
  <c r="E358" i="1"/>
  <c r="E359" i="1"/>
  <c r="N361" i="1"/>
  <c r="O361" i="1" s="1"/>
  <c r="E13" i="1"/>
  <c r="S13" i="1" s="1"/>
  <c r="N55" i="1"/>
  <c r="O55" i="1" s="1"/>
  <c r="N61" i="1"/>
  <c r="O61" i="1" s="1"/>
  <c r="N85" i="1"/>
  <c r="O85" i="1" s="1"/>
  <c r="N101" i="1"/>
  <c r="O101" i="1" s="1"/>
  <c r="E111" i="1"/>
  <c r="N117" i="1"/>
  <c r="O117" i="1" s="1"/>
  <c r="N125" i="1"/>
  <c r="O125" i="1" s="1"/>
  <c r="E133" i="1"/>
  <c r="S133" i="1" s="1"/>
  <c r="N157" i="1"/>
  <c r="O157" i="1" s="1"/>
  <c r="N213" i="1"/>
  <c r="O213" i="1" s="1"/>
  <c r="N223" i="1"/>
  <c r="O223" i="1" s="1"/>
  <c r="N285" i="1"/>
  <c r="O285" i="1" s="1"/>
  <c r="E301" i="1"/>
  <c r="R320" i="1"/>
  <c r="E325" i="1"/>
  <c r="E328" i="1"/>
  <c r="S328" i="1" s="1"/>
  <c r="N338" i="1"/>
  <c r="O338" i="1" s="1"/>
  <c r="R354" i="1"/>
  <c r="N362" i="1"/>
  <c r="O362" i="1" s="1"/>
  <c r="N39" i="1"/>
  <c r="O39" i="1" s="1"/>
  <c r="R275" i="1"/>
  <c r="E283" i="1"/>
  <c r="S283" i="1" s="1"/>
  <c r="E291" i="1"/>
  <c r="S291" i="1" s="1"/>
  <c r="E299" i="1"/>
  <c r="S299" i="1" s="1"/>
  <c r="E306" i="1"/>
  <c r="S306" i="1" s="1"/>
  <c r="R307" i="1"/>
  <c r="E322" i="1"/>
  <c r="S322" i="1" s="1"/>
  <c r="E323" i="1"/>
  <c r="S323" i="1" s="1"/>
  <c r="R324" i="1"/>
  <c r="R330" i="1"/>
  <c r="N331" i="1"/>
  <c r="O331" i="1" s="1"/>
  <c r="E339" i="1"/>
  <c r="S339" i="1" s="1"/>
  <c r="E345" i="1"/>
  <c r="R346" i="1"/>
  <c r="N347" i="1"/>
  <c r="O347" i="1" s="1"/>
  <c r="E355" i="1"/>
  <c r="S355" i="1" s="1"/>
  <c r="E363" i="1"/>
  <c r="N22" i="1"/>
  <c r="O22" i="1" s="1"/>
  <c r="N30" i="1"/>
  <c r="O30" i="1" s="1"/>
  <c r="E78" i="1"/>
  <c r="N182" i="1"/>
  <c r="O182" i="1" s="1"/>
  <c r="R230" i="1"/>
  <c r="E246" i="1"/>
  <c r="E312" i="1"/>
  <c r="E330" i="1"/>
  <c r="S330" i="1" s="1"/>
  <c r="R334" i="1"/>
  <c r="R336" i="1"/>
  <c r="E352" i="1"/>
  <c r="S352" i="1" s="1"/>
  <c r="N363" i="1"/>
  <c r="O363" i="1" s="1"/>
  <c r="R12" i="1"/>
  <c r="R20" i="1"/>
  <c r="R28" i="1"/>
  <c r="E36" i="1"/>
  <c r="S36" i="1" s="1"/>
  <c r="N52" i="1"/>
  <c r="O52" i="1" s="1"/>
  <c r="E60" i="1"/>
  <c r="S60" i="1" s="1"/>
  <c r="R84" i="1"/>
  <c r="E116" i="1"/>
  <c r="S116" i="1" s="1"/>
  <c r="R124" i="1"/>
  <c r="E140" i="1"/>
  <c r="S140" i="1" s="1"/>
  <c r="R148" i="1"/>
  <c r="N156" i="1"/>
  <c r="O156" i="1" s="1"/>
  <c r="E165" i="1"/>
  <c r="E172" i="1"/>
  <c r="S172" i="1" s="1"/>
  <c r="E196" i="1"/>
  <c r="S196" i="1" s="1"/>
  <c r="E212" i="1"/>
  <c r="S212" i="1" s="1"/>
  <c r="E228" i="1"/>
  <c r="S228" i="1" s="1"/>
  <c r="N236" i="1"/>
  <c r="O236" i="1" s="1"/>
  <c r="N245" i="1"/>
  <c r="O245" i="1" s="1"/>
  <c r="E252" i="1"/>
  <c r="S252" i="1" s="1"/>
  <c r="R260" i="1"/>
  <c r="E268" i="1"/>
  <c r="S268" i="1" s="1"/>
  <c r="R284" i="1"/>
  <c r="N293" i="1"/>
  <c r="O293" i="1" s="1"/>
  <c r="R308" i="1"/>
  <c r="E326" i="1"/>
  <c r="E332" i="1"/>
  <c r="S332" i="1" s="1"/>
  <c r="R340" i="1"/>
  <c r="Y98" i="1"/>
  <c r="Y114" i="1"/>
  <c r="Y122" i="1"/>
  <c r="Y138" i="1"/>
  <c r="Y178" i="1"/>
  <c r="Y186" i="1"/>
  <c r="Y194" i="1"/>
  <c r="Y202" i="1"/>
  <c r="Y210" i="1"/>
  <c r="Y218" i="1"/>
  <c r="Y234" i="1"/>
  <c r="Y242" i="1"/>
  <c r="Y250" i="1"/>
  <c r="Y290" i="1"/>
  <c r="Y298" i="1"/>
  <c r="Y306" i="1"/>
  <c r="Y322" i="1"/>
  <c r="Y338" i="1"/>
  <c r="Y346" i="1"/>
  <c r="Y185" i="1"/>
  <c r="Y225" i="1"/>
  <c r="Y249" i="1"/>
  <c r="Y268" i="1"/>
  <c r="Y281" i="1"/>
  <c r="Y284" i="1"/>
  <c r="Y289" i="1"/>
  <c r="Y292" i="1"/>
  <c r="Y297" i="1"/>
  <c r="Y300" i="1"/>
  <c r="Y313" i="1"/>
  <c r="Y316" i="1"/>
  <c r="Y337" i="1"/>
  <c r="Y348" i="1"/>
  <c r="Y354" i="1"/>
  <c r="Y356" i="1"/>
  <c r="M52" i="4"/>
  <c r="N52" i="4" s="1"/>
  <c r="J52" i="4"/>
  <c r="I52" i="4"/>
  <c r="M32" i="4"/>
  <c r="I32" i="4"/>
  <c r="Q23" i="3"/>
  <c r="N7" i="3"/>
  <c r="K23" i="3"/>
  <c r="N51" i="4"/>
  <c r="J51" i="4"/>
  <c r="F51" i="4"/>
  <c r="M31" i="4"/>
  <c r="I31" i="4"/>
  <c r="E31" i="4"/>
  <c r="R166" i="1"/>
  <c r="C23" i="3"/>
  <c r="N50" i="4"/>
  <c r="J50" i="4"/>
  <c r="I50" i="4"/>
  <c r="M50" i="4"/>
  <c r="F50" i="4"/>
  <c r="E50" i="4"/>
  <c r="M30" i="4"/>
  <c r="I30" i="4"/>
  <c r="M9" i="4"/>
  <c r="E30" i="4"/>
  <c r="N49" i="4"/>
  <c r="J49" i="4"/>
  <c r="F49" i="4"/>
  <c r="M29" i="4"/>
  <c r="I29" i="4"/>
  <c r="E29" i="4"/>
  <c r="M28" i="4"/>
  <c r="N48" i="4"/>
  <c r="M48" i="4"/>
  <c r="J48" i="4"/>
  <c r="I48" i="4"/>
  <c r="I49" i="4"/>
  <c r="E49" i="4"/>
  <c r="E51" i="4"/>
  <c r="I28" i="4"/>
  <c r="F48" i="4"/>
  <c r="E48" i="4"/>
  <c r="E28" i="4"/>
  <c r="M27" i="4"/>
  <c r="I27" i="4"/>
  <c r="N47" i="4"/>
  <c r="J47" i="4"/>
  <c r="M37" i="4"/>
  <c r="I37" i="4"/>
  <c r="E37" i="4"/>
  <c r="N2" i="1"/>
  <c r="F47" i="4"/>
  <c r="E36" i="4"/>
  <c r="E27" i="4"/>
  <c r="E46" i="4"/>
  <c r="I26" i="4"/>
  <c r="F46" i="4"/>
  <c r="E45" i="4"/>
  <c r="E26" i="4"/>
  <c r="Q2" i="3"/>
  <c r="I47" i="4"/>
  <c r="I46" i="4"/>
  <c r="J46" i="4"/>
  <c r="K3" i="3"/>
  <c r="I25" i="4"/>
  <c r="I45" i="4"/>
  <c r="E25" i="4"/>
  <c r="M45" i="4"/>
  <c r="N11" i="3"/>
  <c r="N12" i="3"/>
  <c r="N13" i="3"/>
  <c r="N14" i="3"/>
  <c r="N15" i="3"/>
  <c r="N16" i="3"/>
  <c r="N17" i="3"/>
  <c r="N18" i="3"/>
  <c r="N19" i="3"/>
  <c r="N20" i="3"/>
  <c r="N21" i="3"/>
  <c r="D11" i="3"/>
  <c r="O11" i="3" s="1"/>
  <c r="D12" i="3"/>
  <c r="D13" i="3"/>
  <c r="O13" i="3"/>
  <c r="D14" i="3"/>
  <c r="O14" i="3" s="1"/>
  <c r="D15" i="3"/>
  <c r="O15" i="3" s="1"/>
  <c r="D16" i="3"/>
  <c r="D17" i="3"/>
  <c r="O17" i="3" s="1"/>
  <c r="D18" i="3"/>
  <c r="O18" i="3" s="1"/>
  <c r="D19" i="3"/>
  <c r="O19" i="3" s="1"/>
  <c r="D20" i="3"/>
  <c r="O20" i="3" s="1"/>
  <c r="D21" i="3"/>
  <c r="O21" i="3" s="1"/>
  <c r="Y92" i="1"/>
  <c r="H24" i="4"/>
  <c r="M15" i="4"/>
  <c r="I36" i="4"/>
  <c r="T365" i="1"/>
  <c r="E24" i="4"/>
  <c r="I24" i="4"/>
  <c r="J43" i="4"/>
  <c r="I44" i="4"/>
  <c r="M46" i="4"/>
  <c r="N46" i="4"/>
  <c r="I51" i="4"/>
  <c r="I56" i="4"/>
  <c r="I54" i="4"/>
  <c r="I55" i="4"/>
  <c r="E44" i="4"/>
  <c r="E47" i="4"/>
  <c r="E56" i="4"/>
  <c r="E54" i="4"/>
  <c r="M54" i="4"/>
  <c r="E55" i="4"/>
  <c r="M55" i="4"/>
  <c r="D44" i="4"/>
  <c r="M16" i="4"/>
  <c r="M17" i="4"/>
  <c r="M18" i="4"/>
  <c r="E23" i="4"/>
  <c r="E43" i="4"/>
  <c r="D24" i="4"/>
  <c r="J16" i="4"/>
  <c r="J17" i="4"/>
  <c r="J18" i="4"/>
  <c r="J15" i="4"/>
  <c r="J14" i="4"/>
  <c r="F16" i="4"/>
  <c r="F17" i="4"/>
  <c r="F18" i="4"/>
  <c r="F15" i="4"/>
  <c r="F14" i="4"/>
  <c r="B38" i="4"/>
  <c r="B37" i="4"/>
  <c r="I23" i="4"/>
  <c r="I43" i="4"/>
  <c r="M3" i="4"/>
  <c r="M4" i="4"/>
  <c r="M5" i="4"/>
  <c r="M26" i="4"/>
  <c r="M6" i="4"/>
  <c r="M7" i="4"/>
  <c r="M8" i="4"/>
  <c r="M10" i="4"/>
  <c r="M11" i="4"/>
  <c r="M12" i="4"/>
  <c r="M13" i="4"/>
  <c r="M14" i="4"/>
  <c r="H55" i="4"/>
  <c r="D55" i="4"/>
  <c r="H35" i="4"/>
  <c r="D35" i="4"/>
  <c r="H54" i="4"/>
  <c r="D54" i="4"/>
  <c r="H34" i="4"/>
  <c r="D34" i="4"/>
  <c r="M47" i="4"/>
  <c r="F44" i="4"/>
  <c r="M2" i="4"/>
  <c r="M23" i="4"/>
  <c r="M43" i="4"/>
  <c r="M49" i="4"/>
  <c r="M44" i="4"/>
  <c r="L55" i="4"/>
  <c r="E210" i="1"/>
  <c r="S210" i="1" s="1"/>
  <c r="E218" i="1"/>
  <c r="S218" i="1" s="1"/>
  <c r="E226" i="1"/>
  <c r="S226" i="1" s="1"/>
  <c r="E234" i="1"/>
  <c r="S234" i="1"/>
  <c r="E242" i="1"/>
  <c r="S242" i="1" s="1"/>
  <c r="E250" i="1"/>
  <c r="S250" i="1" s="1"/>
  <c r="E258" i="1"/>
  <c r="S258" i="1" s="1"/>
  <c r="E266" i="1"/>
  <c r="E273" i="1"/>
  <c r="S273" i="1" s="1"/>
  <c r="E274" i="1"/>
  <c r="S274" i="1" s="1"/>
  <c r="E282" i="1"/>
  <c r="S282" i="1" s="1"/>
  <c r="E290" i="1"/>
  <c r="S290" i="1" s="1"/>
  <c r="E298" i="1"/>
  <c r="E305" i="1"/>
  <c r="E313" i="1"/>
  <c r="S313" i="1" s="1"/>
  <c r="E314" i="1"/>
  <c r="S314" i="1" s="1"/>
  <c r="E321" i="1"/>
  <c r="S321" i="1" s="1"/>
  <c r="E338" i="1"/>
  <c r="S338" i="1" s="1"/>
  <c r="R356" i="1"/>
  <c r="E361" i="1"/>
  <c r="S361" i="1" s="1"/>
  <c r="E360" i="1"/>
  <c r="S360" i="1" s="1"/>
  <c r="E344" i="1"/>
  <c r="E336" i="1"/>
  <c r="S336" i="1" s="1"/>
  <c r="Y331" i="1"/>
  <c r="R331" i="1"/>
  <c r="Y329" i="1"/>
  <c r="Y324" i="1"/>
  <c r="R315" i="1"/>
  <c r="E315" i="1"/>
  <c r="S315" i="1" s="1"/>
  <c r="Y314" i="1"/>
  <c r="Y308" i="1"/>
  <c r="E307" i="1"/>
  <c r="S307" i="1" s="1"/>
  <c r="R304" i="1"/>
  <c r="E304" i="1"/>
  <c r="S304" i="1" s="1"/>
  <c r="R299" i="1"/>
  <c r="R298" i="1"/>
  <c r="Y296" i="1"/>
  <c r="E296" i="1"/>
  <c r="R291" i="1"/>
  <c r="Y288" i="1"/>
  <c r="E288" i="1"/>
  <c r="S288" i="1" s="1"/>
  <c r="R283" i="1"/>
  <c r="Y282" i="1"/>
  <c r="R282" i="1"/>
  <c r="Y280" i="1"/>
  <c r="R280" i="1"/>
  <c r="E280" i="1"/>
  <c r="S280" i="1" s="1"/>
  <c r="Y276" i="1"/>
  <c r="E275" i="1"/>
  <c r="S275" i="1" s="1"/>
  <c r="Y274" i="1"/>
  <c r="R273" i="1"/>
  <c r="Y272" i="1"/>
  <c r="R272" i="1"/>
  <c r="E272" i="1"/>
  <c r="S272" i="1" s="1"/>
  <c r="R268" i="1"/>
  <c r="R267" i="1"/>
  <c r="E267" i="1"/>
  <c r="S267" i="1" s="1"/>
  <c r="Y266" i="1"/>
  <c r="R266" i="1"/>
  <c r="Y264" i="1"/>
  <c r="R264" i="1"/>
  <c r="E264" i="1"/>
  <c r="S264" i="1" s="1"/>
  <c r="Y260" i="1"/>
  <c r="R259" i="1"/>
  <c r="E259" i="1"/>
  <c r="S259" i="1" s="1"/>
  <c r="Y258" i="1"/>
  <c r="Y256" i="1"/>
  <c r="R256" i="1"/>
  <c r="E256" i="1"/>
  <c r="S256" i="1" s="1"/>
  <c r="Y252" i="1"/>
  <c r="R251" i="1"/>
  <c r="E251" i="1"/>
  <c r="S251" i="1" s="1"/>
  <c r="R250" i="1"/>
  <c r="E249" i="1"/>
  <c r="S249" i="1" s="1"/>
  <c r="Y248" i="1"/>
  <c r="R248" i="1"/>
  <c r="E248" i="1"/>
  <c r="S248" i="1" s="1"/>
  <c r="Y244" i="1"/>
  <c r="R243" i="1"/>
  <c r="E243" i="1"/>
  <c r="S243" i="1" s="1"/>
  <c r="R242" i="1"/>
  <c r="R241" i="1"/>
  <c r="Y240" i="1"/>
  <c r="R240" i="1"/>
  <c r="E240" i="1"/>
  <c r="S240" i="1" s="1"/>
  <c r="Y236" i="1"/>
  <c r="R235" i="1"/>
  <c r="E235" i="1"/>
  <c r="S235" i="1" s="1"/>
  <c r="R234" i="1"/>
  <c r="Y233" i="1"/>
  <c r="Y232" i="1"/>
  <c r="R232" i="1"/>
  <c r="E232" i="1"/>
  <c r="S232" i="1" s="1"/>
  <c r="Y228" i="1"/>
  <c r="R227" i="1"/>
  <c r="E227" i="1"/>
  <c r="S227" i="1" s="1"/>
  <c r="Y226" i="1"/>
  <c r="R226" i="1"/>
  <c r="R225" i="1"/>
  <c r="Y224" i="1"/>
  <c r="R224" i="1"/>
  <c r="E224" i="1"/>
  <c r="Y220" i="1"/>
  <c r="R219" i="1"/>
  <c r="E219" i="1"/>
  <c r="S219" i="1" s="1"/>
  <c r="R218" i="1"/>
  <c r="Y216" i="1"/>
  <c r="R216" i="1"/>
  <c r="E216" i="1"/>
  <c r="S216" i="1" s="1"/>
  <c r="Y212" i="1"/>
  <c r="R211" i="1"/>
  <c r="E211" i="1"/>
  <c r="S211" i="1" s="1"/>
  <c r="R210" i="1"/>
  <c r="E209" i="1"/>
  <c r="S209" i="1" s="1"/>
  <c r="Y208" i="1"/>
  <c r="R208" i="1"/>
  <c r="E208" i="1"/>
  <c r="S208" i="1" s="1"/>
  <c r="Y204" i="1"/>
  <c r="R203" i="1"/>
  <c r="E203" i="1"/>
  <c r="S203" i="1" s="1"/>
  <c r="R202" i="1"/>
  <c r="E202" i="1"/>
  <c r="S202" i="1" s="1"/>
  <c r="Y200" i="1"/>
  <c r="R200" i="1"/>
  <c r="E200" i="1"/>
  <c r="S200" i="1" s="1"/>
  <c r="Y196" i="1"/>
  <c r="R195" i="1"/>
  <c r="E195" i="1"/>
  <c r="R194" i="1"/>
  <c r="E194" i="1"/>
  <c r="S194" i="1" s="1"/>
  <c r="Y193" i="1"/>
  <c r="R193" i="1"/>
  <c r="Y192" i="1"/>
  <c r="R192" i="1"/>
  <c r="E192" i="1"/>
  <c r="S192" i="1" s="1"/>
  <c r="Y188" i="1"/>
  <c r="R187" i="1"/>
  <c r="E187" i="1"/>
  <c r="S187" i="1" s="1"/>
  <c r="R186" i="1"/>
  <c r="E186" i="1"/>
  <c r="Y184" i="1"/>
  <c r="R184" i="1"/>
  <c r="E184" i="1"/>
  <c r="S184" i="1" s="1"/>
  <c r="Y180" i="1"/>
  <c r="Y179" i="1"/>
  <c r="R179" i="1"/>
  <c r="E179" i="1"/>
  <c r="S179" i="1" s="1"/>
  <c r="R178" i="1"/>
  <c r="E178" i="1"/>
  <c r="S178" i="1" s="1"/>
  <c r="Y177" i="1"/>
  <c r="R177" i="1"/>
  <c r="Y176" i="1"/>
  <c r="R176" i="1"/>
  <c r="E176" i="1"/>
  <c r="S176" i="1" s="1"/>
  <c r="Y172" i="1"/>
  <c r="R171" i="1"/>
  <c r="E171" i="1"/>
  <c r="S171" i="1" s="1"/>
  <c r="Y170" i="1"/>
  <c r="R170" i="1"/>
  <c r="E170" i="1"/>
  <c r="S170" i="1" s="1"/>
  <c r="Y169" i="1"/>
  <c r="R169" i="1"/>
  <c r="E169" i="1"/>
  <c r="S169" i="1" s="1"/>
  <c r="Y168" i="1"/>
  <c r="R168" i="1"/>
  <c r="E168" i="1"/>
  <c r="S168" i="1" s="1"/>
  <c r="Y164" i="1"/>
  <c r="Y163" i="1"/>
  <c r="R163" i="1"/>
  <c r="E163" i="1"/>
  <c r="S163" i="1" s="1"/>
  <c r="Y162" i="1"/>
  <c r="R162" i="1"/>
  <c r="E162" i="1"/>
  <c r="S162" i="1" s="1"/>
  <c r="Y161" i="1"/>
  <c r="Y160" i="1"/>
  <c r="R160" i="1"/>
  <c r="E160" i="1"/>
  <c r="S160" i="1" s="1"/>
  <c r="Y156" i="1"/>
  <c r="R155" i="1"/>
  <c r="E155" i="1"/>
  <c r="S155" i="1" s="1"/>
  <c r="Y154" i="1"/>
  <c r="R154" i="1"/>
  <c r="E154" i="1"/>
  <c r="S154" i="1" s="1"/>
  <c r="Y153" i="1"/>
  <c r="E153" i="1"/>
  <c r="S153" i="1" s="1"/>
  <c r="Y152" i="1"/>
  <c r="R152" i="1"/>
  <c r="E152" i="1"/>
  <c r="S152" i="1" s="1"/>
  <c r="Y148" i="1"/>
  <c r="R147" i="1"/>
  <c r="E147" i="1"/>
  <c r="S147" i="1" s="1"/>
  <c r="Y146" i="1"/>
  <c r="R146" i="1"/>
  <c r="E146" i="1"/>
  <c r="S146" i="1" s="1"/>
  <c r="Y145" i="1"/>
  <c r="R145" i="1"/>
  <c r="E145" i="1"/>
  <c r="S145" i="1" s="1"/>
  <c r="Y144" i="1"/>
  <c r="R144" i="1"/>
  <c r="E144" i="1"/>
  <c r="S144" i="1" s="1"/>
  <c r="Y140" i="1"/>
  <c r="R140" i="1"/>
  <c r="R139" i="1"/>
  <c r="E139" i="1"/>
  <c r="S139" i="1" s="1"/>
  <c r="R138" i="1"/>
  <c r="E138" i="1"/>
  <c r="S138" i="1" s="1"/>
  <c r="Y137" i="1"/>
  <c r="E137" i="1"/>
  <c r="S137" i="1" s="1"/>
  <c r="Y136" i="1"/>
  <c r="R136" i="1"/>
  <c r="E136" i="1"/>
  <c r="S136" i="1" s="1"/>
  <c r="Y132" i="1"/>
  <c r="Y131" i="1"/>
  <c r="R131" i="1"/>
  <c r="E131" i="1"/>
  <c r="S131" i="1" s="1"/>
  <c r="Y130" i="1"/>
  <c r="R130" i="1"/>
  <c r="E130" i="1"/>
  <c r="S130" i="1" s="1"/>
  <c r="Y129" i="1"/>
  <c r="R129" i="1"/>
  <c r="E129" i="1"/>
  <c r="S129" i="1" s="1"/>
  <c r="Y128" i="1"/>
  <c r="R128" i="1"/>
  <c r="E128" i="1"/>
  <c r="S128" i="1" s="1"/>
  <c r="Y124" i="1"/>
  <c r="E124" i="1"/>
  <c r="S124" i="1" s="1"/>
  <c r="R123" i="1"/>
  <c r="E123" i="1"/>
  <c r="S123" i="1" s="1"/>
  <c r="R122" i="1"/>
  <c r="E122" i="1"/>
  <c r="S122" i="1" s="1"/>
  <c r="Y121" i="1"/>
  <c r="R121" i="1"/>
  <c r="E121" i="1"/>
  <c r="S121" i="1" s="1"/>
  <c r="Y120" i="1"/>
  <c r="R120" i="1"/>
  <c r="E120" i="1"/>
  <c r="S120" i="1" s="1"/>
  <c r="Y116" i="1"/>
  <c r="R116" i="1"/>
  <c r="R115" i="1"/>
  <c r="E115" i="1"/>
  <c r="S115" i="1" s="1"/>
  <c r="R114" i="1"/>
  <c r="E114" i="1"/>
  <c r="S114" i="1" s="1"/>
  <c r="Y113" i="1"/>
  <c r="R113" i="1"/>
  <c r="E113" i="1"/>
  <c r="S113" i="1" s="1"/>
  <c r="Y112" i="1"/>
  <c r="R112" i="1"/>
  <c r="E112" i="1"/>
  <c r="S112" i="1" s="1"/>
  <c r="Y108" i="1"/>
  <c r="R107" i="1"/>
  <c r="E107" i="1"/>
  <c r="S107" i="1" s="1"/>
  <c r="Y106" i="1"/>
  <c r="R106" i="1"/>
  <c r="E106" i="1"/>
  <c r="S106" i="1" s="1"/>
  <c r="Y105" i="1"/>
  <c r="R105" i="1"/>
  <c r="E105" i="1"/>
  <c r="S105" i="1" s="1"/>
  <c r="Y104" i="1"/>
  <c r="R104" i="1"/>
  <c r="E104" i="1"/>
  <c r="S104" i="1" s="1"/>
  <c r="Y100" i="1"/>
  <c r="R99" i="1"/>
  <c r="E99" i="1"/>
  <c r="S99" i="1" s="1"/>
  <c r="R98" i="1"/>
  <c r="E98" i="1"/>
  <c r="S98" i="1" s="1"/>
  <c r="Y97" i="1"/>
  <c r="R97" i="1"/>
  <c r="E97" i="1"/>
  <c r="S97" i="1" s="1"/>
  <c r="Y96" i="1"/>
  <c r="R96" i="1"/>
  <c r="E96" i="1"/>
  <c r="S96" i="1" s="1"/>
  <c r="R91" i="1"/>
  <c r="E91" i="1"/>
  <c r="S91" i="1" s="1"/>
  <c r="Y90" i="1"/>
  <c r="R90" i="1"/>
  <c r="E90" i="1"/>
  <c r="S90" i="1" s="1"/>
  <c r="Y89" i="1"/>
  <c r="R89" i="1"/>
  <c r="E89" i="1"/>
  <c r="S89" i="1" s="1"/>
  <c r="Y88" i="1"/>
  <c r="R88" i="1"/>
  <c r="E88" i="1"/>
  <c r="S88" i="1" s="1"/>
  <c r="Y84" i="1"/>
  <c r="R83" i="1"/>
  <c r="E83" i="1"/>
  <c r="S83" i="1" s="1"/>
  <c r="Y82" i="1"/>
  <c r="R82" i="1"/>
  <c r="E82" i="1"/>
  <c r="S82" i="1" s="1"/>
  <c r="Y81" i="1"/>
  <c r="R81" i="1"/>
  <c r="E81" i="1"/>
  <c r="S81" i="1" s="1"/>
  <c r="Y80" i="1"/>
  <c r="R80" i="1"/>
  <c r="E80" i="1"/>
  <c r="S80" i="1" s="1"/>
  <c r="Y76" i="1"/>
  <c r="R75" i="1"/>
  <c r="E75" i="1"/>
  <c r="S75" i="1" s="1"/>
  <c r="Y74" i="1"/>
  <c r="R74" i="1"/>
  <c r="E74" i="1"/>
  <c r="Y73" i="1"/>
  <c r="R73" i="1"/>
  <c r="E73" i="1"/>
  <c r="S73" i="1" s="1"/>
  <c r="Y72" i="1"/>
  <c r="R72" i="1"/>
  <c r="E72" i="1"/>
  <c r="S72" i="1" s="1"/>
  <c r="Y68" i="1"/>
  <c r="R67" i="1"/>
  <c r="E67" i="1"/>
  <c r="S67" i="1" s="1"/>
  <c r="Y66" i="1"/>
  <c r="R66" i="1"/>
  <c r="E66" i="1"/>
  <c r="S66" i="1" s="1"/>
  <c r="Y65" i="1"/>
  <c r="R65" i="1"/>
  <c r="E65" i="1"/>
  <c r="S65" i="1" s="1"/>
  <c r="Y64" i="1"/>
  <c r="R64" i="1"/>
  <c r="E64" i="1"/>
  <c r="S64" i="1" s="1"/>
  <c r="Y60" i="1"/>
  <c r="R59" i="1"/>
  <c r="E59" i="1"/>
  <c r="S59" i="1" s="1"/>
  <c r="Y58" i="1"/>
  <c r="R58" i="1"/>
  <c r="E58" i="1"/>
  <c r="S58" i="1" s="1"/>
  <c r="Y57" i="1"/>
  <c r="E57" i="1"/>
  <c r="Y56" i="1"/>
  <c r="R56" i="1"/>
  <c r="E56" i="1"/>
  <c r="S56" i="1" s="1"/>
  <c r="Y52" i="1"/>
  <c r="R51" i="1"/>
  <c r="E51" i="1"/>
  <c r="S51" i="1" s="1"/>
  <c r="Y50" i="1"/>
  <c r="R50" i="1"/>
  <c r="E50" i="1"/>
  <c r="S50" i="1" s="1"/>
  <c r="Y49" i="1"/>
  <c r="R49" i="1"/>
  <c r="E49" i="1"/>
  <c r="S49" i="1" s="1"/>
  <c r="Y48" i="1"/>
  <c r="R48" i="1"/>
  <c r="E48" i="1"/>
  <c r="S48" i="1" s="1"/>
  <c r="Y44" i="1"/>
  <c r="E44" i="1"/>
  <c r="S44" i="1" s="1"/>
  <c r="R43" i="1"/>
  <c r="E43" i="1"/>
  <c r="S43" i="1" s="1"/>
  <c r="Y42" i="1"/>
  <c r="R42" i="1"/>
  <c r="E42" i="1"/>
  <c r="S42" i="1" s="1"/>
  <c r="Y41" i="1"/>
  <c r="R41" i="1"/>
  <c r="E41" i="1"/>
  <c r="S41" i="1" s="1"/>
  <c r="Y40" i="1"/>
  <c r="R40" i="1"/>
  <c r="E40" i="1"/>
  <c r="S40" i="1" s="1"/>
  <c r="E37" i="1"/>
  <c r="S37" i="1" s="1"/>
  <c r="Y36" i="1"/>
  <c r="R36" i="1"/>
  <c r="R35" i="1"/>
  <c r="E35" i="1"/>
  <c r="S35" i="1"/>
  <c r="Y34" i="1"/>
  <c r="R34" i="1"/>
  <c r="E34" i="1"/>
  <c r="S34" i="1" s="1"/>
  <c r="Y33" i="1"/>
  <c r="R33" i="1"/>
  <c r="E33" i="1"/>
  <c r="Y32" i="1"/>
  <c r="R32" i="1"/>
  <c r="E32" i="1"/>
  <c r="S32" i="1" s="1"/>
  <c r="Y28" i="1"/>
  <c r="E28" i="1"/>
  <c r="S28" i="1" s="1"/>
  <c r="R27" i="1"/>
  <c r="E27" i="1"/>
  <c r="S27" i="1" s="1"/>
  <c r="Y26" i="1"/>
  <c r="R26" i="1"/>
  <c r="E26" i="1"/>
  <c r="S26" i="1" s="1"/>
  <c r="Y25" i="1"/>
  <c r="R25" i="1"/>
  <c r="E25" i="1"/>
  <c r="S25" i="1" s="1"/>
  <c r="Y24" i="1"/>
  <c r="R24" i="1"/>
  <c r="E24" i="1"/>
  <c r="S24" i="1" s="1"/>
  <c r="Y22" i="1"/>
  <c r="Y20" i="1"/>
  <c r="E20" i="1"/>
  <c r="S20" i="1" s="1"/>
  <c r="Y19" i="1"/>
  <c r="R19" i="1"/>
  <c r="E19" i="1"/>
  <c r="S19" i="1" s="1"/>
  <c r="Y18" i="1"/>
  <c r="R18" i="1"/>
  <c r="E18" i="1"/>
  <c r="S18" i="1" s="1"/>
  <c r="Y17" i="1"/>
  <c r="R17" i="1"/>
  <c r="E17" i="1"/>
  <c r="S17" i="1" s="1"/>
  <c r="Y16" i="1"/>
  <c r="R16" i="1"/>
  <c r="E16" i="1"/>
  <c r="S16" i="1" s="1"/>
  <c r="Y12" i="1"/>
  <c r="E12" i="1"/>
  <c r="S12" i="1" s="1"/>
  <c r="Y11" i="1"/>
  <c r="R11" i="1"/>
  <c r="E11" i="1"/>
  <c r="S11" i="1" s="1"/>
  <c r="Y10" i="1"/>
  <c r="R10" i="1"/>
  <c r="E10" i="1"/>
  <c r="S10" i="1" s="1"/>
  <c r="Y9" i="1"/>
  <c r="R9" i="1"/>
  <c r="E9" i="1"/>
  <c r="S9" i="1" s="1"/>
  <c r="Y8" i="1"/>
  <c r="R8" i="1"/>
  <c r="E8" i="1"/>
  <c r="S8" i="1" s="1"/>
  <c r="U2" i="1"/>
  <c r="V2" i="1"/>
  <c r="M2" i="1"/>
  <c r="B25" i="3"/>
  <c r="H53" i="4"/>
  <c r="D53" i="4"/>
  <c r="H33" i="4"/>
  <c r="D33" i="4"/>
  <c r="H52" i="4"/>
  <c r="D52" i="4"/>
  <c r="H32" i="4"/>
  <c r="D32" i="4"/>
  <c r="R290" i="1"/>
  <c r="R306" i="1"/>
  <c r="R322" i="1"/>
  <c r="R258" i="1"/>
  <c r="R274" i="1"/>
  <c r="R265" i="1"/>
  <c r="R313" i="1"/>
  <c r="R314" i="1"/>
  <c r="S224" i="1"/>
  <c r="S266" i="1"/>
  <c r="S74" i="1"/>
  <c r="S186" i="1"/>
  <c r="S195" i="1"/>
  <c r="S298" i="1"/>
  <c r="L52" i="4"/>
  <c r="D51" i="4"/>
  <c r="H31" i="4"/>
  <c r="D31" i="4"/>
  <c r="H50" i="4"/>
  <c r="D50" i="4"/>
  <c r="H30" i="4"/>
  <c r="D30" i="4"/>
  <c r="D7" i="3"/>
  <c r="O7" i="3" s="1"/>
  <c r="N9" i="3"/>
  <c r="H49" i="4"/>
  <c r="D49" i="4"/>
  <c r="H29" i="4"/>
  <c r="D29" i="4"/>
  <c r="H48" i="4"/>
  <c r="D48" i="4"/>
  <c r="H28" i="4"/>
  <c r="D28" i="4"/>
  <c r="D27" i="4"/>
  <c r="H27" i="4"/>
  <c r="H47" i="4"/>
  <c r="D47" i="4"/>
  <c r="H46" i="4"/>
  <c r="H26" i="4"/>
  <c r="H25" i="4"/>
  <c r="D25" i="4"/>
  <c r="D8" i="3"/>
  <c r="F2" i="3"/>
  <c r="H45" i="4"/>
  <c r="J45" i="4"/>
  <c r="D45" i="4"/>
  <c r="F45" i="4"/>
  <c r="D9" i="3"/>
  <c r="O9" i="3" s="1"/>
  <c r="D23" i="4"/>
  <c r="D43" i="4"/>
  <c r="L53" i="4"/>
  <c r="H51" i="4"/>
  <c r="L6" i="4"/>
  <c r="K6" i="4"/>
  <c r="K5" i="4"/>
  <c r="B39" i="4"/>
  <c r="B36" i="4"/>
  <c r="K2" i="4"/>
  <c r="K23" i="4"/>
  <c r="K43" i="4"/>
  <c r="H23" i="4"/>
  <c r="H43" i="4"/>
  <c r="L4" i="4"/>
  <c r="M25" i="4"/>
  <c r="B55" i="4"/>
  <c r="B54" i="4"/>
  <c r="B53" i="4"/>
  <c r="B52" i="4"/>
  <c r="K51" i="4"/>
  <c r="B51" i="4"/>
  <c r="B50" i="4"/>
  <c r="B49" i="4"/>
  <c r="B48" i="4"/>
  <c r="B47" i="4"/>
  <c r="B46" i="4"/>
  <c r="B45" i="4"/>
  <c r="H44" i="4"/>
  <c r="J44" i="4"/>
  <c r="B44" i="4"/>
  <c r="N43" i="4"/>
  <c r="C23" i="4"/>
  <c r="C43" i="4"/>
  <c r="L14" i="4"/>
  <c r="K14" i="4"/>
  <c r="L13" i="4"/>
  <c r="K13" i="4"/>
  <c r="L12" i="4"/>
  <c r="K12" i="4"/>
  <c r="L11" i="4"/>
  <c r="K11" i="4"/>
  <c r="L10" i="4"/>
  <c r="K10" i="4"/>
  <c r="L9" i="4"/>
  <c r="K9" i="4"/>
  <c r="L8" i="4"/>
  <c r="K8" i="4"/>
  <c r="L7" i="4"/>
  <c r="K7" i="4"/>
  <c r="K4" i="4"/>
  <c r="L3" i="4"/>
  <c r="M24" i="4"/>
  <c r="K3" i="4"/>
  <c r="L23" i="3"/>
  <c r="D10" i="3"/>
  <c r="O10" i="3" s="1"/>
  <c r="N2" i="3"/>
  <c r="H2" i="3"/>
  <c r="N8" i="3"/>
  <c r="N10" i="3"/>
  <c r="O8" i="3"/>
  <c r="M36" i="4"/>
  <c r="L34" i="4"/>
  <c r="L35" i="4"/>
  <c r="K54" i="4"/>
  <c r="D46" i="4"/>
  <c r="L46" i="4"/>
  <c r="K55" i="4"/>
  <c r="L5" i="4"/>
  <c r="L26" i="4"/>
  <c r="L2" i="4"/>
  <c r="L23" i="4"/>
  <c r="L43" i="4"/>
  <c r="L25" i="4"/>
  <c r="K47" i="4"/>
  <c r="L33" i="4"/>
  <c r="L29" i="4"/>
  <c r="L32" i="4"/>
  <c r="G23" i="4"/>
  <c r="G43" i="4"/>
  <c r="L50" i="4"/>
  <c r="L24" i="4"/>
  <c r="L28" i="4"/>
  <c r="K53" i="4"/>
  <c r="K49" i="4"/>
  <c r="K44" i="4"/>
  <c r="K48" i="4"/>
  <c r="K45" i="4"/>
  <c r="L47" i="4"/>
  <c r="L27" i="4"/>
  <c r="L48" i="4"/>
  <c r="G56" i="4"/>
  <c r="D26" i="4"/>
  <c r="K52" i="4"/>
  <c r="L45" i="4"/>
  <c r="N45" i="4"/>
  <c r="K50" i="4"/>
  <c r="L49" i="4"/>
  <c r="L54" i="4"/>
  <c r="L51" i="4"/>
  <c r="C56" i="4"/>
  <c r="L30" i="4"/>
  <c r="K46" i="4"/>
  <c r="L44" i="4"/>
  <c r="N44" i="4"/>
  <c r="L31" i="4"/>
  <c r="H56" i="4"/>
  <c r="D56" i="4"/>
  <c r="L56" i="4"/>
  <c r="K56" i="4"/>
  <c r="M51" i="4"/>
  <c r="N240" i="1"/>
  <c r="O240" i="1" s="1"/>
  <c r="N91" i="1"/>
  <c r="O91" i="1" s="1"/>
  <c r="N192" i="1"/>
  <c r="O192" i="1" s="1"/>
  <c r="N168" i="1"/>
  <c r="O168" i="1" s="1"/>
  <c r="N200" i="1"/>
  <c r="O200" i="1" s="1"/>
  <c r="N258" i="1"/>
  <c r="O258" i="1" s="1"/>
  <c r="N251" i="1"/>
  <c r="O251" i="1" s="1"/>
  <c r="N99" i="1"/>
  <c r="O99" i="1" s="1"/>
  <c r="N116" i="1"/>
  <c r="O116" i="1" s="1"/>
  <c r="N216" i="1"/>
  <c r="O216" i="1" s="1"/>
  <c r="N260" i="1"/>
  <c r="O260" i="1" s="1"/>
  <c r="N176" i="1"/>
  <c r="O176" i="1" s="1"/>
  <c r="N152" i="1"/>
  <c r="O152" i="1" s="1"/>
  <c r="N232" i="1"/>
  <c r="O232" i="1" s="1"/>
  <c r="N266" i="1"/>
  <c r="O266" i="1" s="1"/>
  <c r="N283" i="1"/>
  <c r="O283" i="1" s="1"/>
  <c r="N210" i="1"/>
  <c r="O210" i="1" s="1"/>
  <c r="N337" i="1"/>
  <c r="O337" i="1" s="1"/>
  <c r="N226" i="1"/>
  <c r="O226" i="1" s="1"/>
  <c r="N65" i="1"/>
  <c r="O65" i="1" s="1"/>
  <c r="N211" i="1"/>
  <c r="O211" i="1" s="1"/>
  <c r="N187" i="1"/>
  <c r="O187" i="1" s="1"/>
  <c r="N17" i="1"/>
  <c r="O17" i="1" s="1"/>
  <c r="N267" i="1"/>
  <c r="O267" i="1" s="1"/>
  <c r="N208" i="1"/>
  <c r="O208" i="1" s="1"/>
  <c r="N224" i="1"/>
  <c r="O224" i="1" s="1"/>
  <c r="N242" i="1"/>
  <c r="O242" i="1" s="1"/>
  <c r="N8" i="1"/>
  <c r="O8" i="1" s="1"/>
  <c r="N139" i="1"/>
  <c r="O139" i="1" s="1"/>
  <c r="N328" i="1"/>
  <c r="O328" i="1" s="1"/>
  <c r="N84" i="1"/>
  <c r="O84" i="1" s="1"/>
  <c r="N138" i="1"/>
  <c r="O138" i="1" s="1"/>
  <c r="N163" i="1"/>
  <c r="O163" i="1" s="1"/>
  <c r="N145" i="1"/>
  <c r="O145" i="1" s="1"/>
  <c r="N241" i="1"/>
  <c r="O241" i="1" s="1"/>
  <c r="N90" i="1"/>
  <c r="O90" i="1" s="1"/>
  <c r="N248" i="1"/>
  <c r="O248" i="1" s="1"/>
  <c r="N281" i="1"/>
  <c r="O281" i="1" s="1"/>
  <c r="N128" i="1"/>
  <c r="O128" i="1" s="1"/>
  <c r="N104" i="1"/>
  <c r="O104" i="1" s="1"/>
  <c r="N354" i="1"/>
  <c r="O354" i="1" s="1"/>
  <c r="N114" i="1"/>
  <c r="O114" i="1" s="1"/>
  <c r="N40" i="1"/>
  <c r="O40" i="1" s="1"/>
  <c r="N124" i="1"/>
  <c r="O124" i="1" s="1"/>
  <c r="N115" i="1"/>
  <c r="O115" i="1" s="1"/>
  <c r="N144" i="1"/>
  <c r="O144" i="1" s="1"/>
  <c r="N178" i="1"/>
  <c r="O178" i="1" s="1"/>
  <c r="N121" i="1"/>
  <c r="O121" i="1" s="1"/>
  <c r="N51" i="1"/>
  <c r="O51" i="1" s="1"/>
  <c r="N24" i="1"/>
  <c r="O24" i="1" s="1"/>
  <c r="N49" i="1"/>
  <c r="O49" i="1" s="1"/>
  <c r="N352" i="1"/>
  <c r="O352" i="1" s="1"/>
  <c r="N137" i="1"/>
  <c r="O137" i="1" s="1"/>
  <c r="N154" i="1"/>
  <c r="O154" i="1" s="1"/>
  <c r="N88" i="1"/>
  <c r="O88" i="1" s="1"/>
  <c r="N336" i="1"/>
  <c r="O336" i="1" s="1"/>
  <c r="N204" i="1"/>
  <c r="O204" i="1" s="1"/>
  <c r="N290" i="1"/>
  <c r="O290" i="1" s="1"/>
  <c r="N186" i="1"/>
  <c r="O186" i="1" s="1"/>
  <c r="N18" i="1"/>
  <c r="O18" i="1" s="1"/>
  <c r="N280" i="1"/>
  <c r="O280" i="1" s="1"/>
  <c r="N98" i="1"/>
  <c r="O98" i="1" s="1"/>
  <c r="N195" i="1"/>
  <c r="O195" i="1" s="1"/>
  <c r="N184" i="1"/>
  <c r="O184" i="1" s="1"/>
  <c r="N131" i="1"/>
  <c r="O131" i="1" s="1"/>
  <c r="N25" i="1"/>
  <c r="O25" i="1" s="1"/>
  <c r="N48" i="1"/>
  <c r="O48" i="1" s="1"/>
  <c r="N89" i="1"/>
  <c r="O89" i="1" s="1"/>
  <c r="N334" i="1"/>
  <c r="O334" i="1" s="1"/>
  <c r="N83" i="1"/>
  <c r="O83" i="1" s="1"/>
  <c r="N122" i="1"/>
  <c r="O122" i="1" s="1"/>
  <c r="N296" i="1"/>
  <c r="O296" i="1" s="1"/>
  <c r="N162" i="1"/>
  <c r="O162" i="1" s="1"/>
  <c r="N16" i="1"/>
  <c r="O16" i="1" s="1"/>
  <c r="N320" i="1"/>
  <c r="O320" i="1" s="1"/>
  <c r="N291" i="1"/>
  <c r="O291" i="1" s="1"/>
  <c r="N314" i="1"/>
  <c r="O314" i="1" s="1"/>
  <c r="N80" i="1"/>
  <c r="O80" i="1" s="1"/>
  <c r="N228" i="1"/>
  <c r="O228" i="1" s="1"/>
  <c r="N113" i="1"/>
  <c r="O113" i="1" s="1"/>
  <c r="N235" i="1"/>
  <c r="O235" i="1" s="1"/>
  <c r="N112" i="1"/>
  <c r="O112" i="1" s="1"/>
  <c r="N322" i="1"/>
  <c r="O322" i="1" s="1"/>
  <c r="N298" i="1"/>
  <c r="O298" i="1" s="1"/>
  <c r="N66" i="1"/>
  <c r="O66" i="1" s="1"/>
  <c r="N203" i="1"/>
  <c r="O203" i="1" s="1"/>
  <c r="N161" i="1"/>
  <c r="O161" i="1" s="1"/>
  <c r="N219" i="1"/>
  <c r="O219" i="1" s="1"/>
  <c r="N332" i="1"/>
  <c r="O332" i="1" s="1"/>
  <c r="N123" i="1"/>
  <c r="O123" i="1" s="1"/>
  <c r="N257" i="1"/>
  <c r="O257" i="1" s="1"/>
  <c r="N57" i="1"/>
  <c r="O57" i="1" s="1"/>
  <c r="N307" i="1"/>
  <c r="O307" i="1" s="1"/>
  <c r="N26" i="1"/>
  <c r="O26" i="1" s="1"/>
  <c r="N160" i="1"/>
  <c r="O160" i="1" s="1"/>
  <c r="N305" i="1"/>
  <c r="O305" i="1" s="1"/>
  <c r="N42" i="1"/>
  <c r="O42" i="1" s="1"/>
  <c r="N155" i="1"/>
  <c r="O155" i="1" s="1"/>
  <c r="N321" i="1"/>
  <c r="O321" i="1" s="1"/>
  <c r="N264" i="1"/>
  <c r="O264" i="1" s="1"/>
  <c r="N136" i="1"/>
  <c r="O136" i="1" s="1"/>
  <c r="N179" i="1"/>
  <c r="O179" i="1" s="1"/>
  <c r="N64" i="1"/>
  <c r="O64" i="1" s="1"/>
  <c r="N36" i="1"/>
  <c r="O36" i="1" s="1"/>
  <c r="N218" i="1"/>
  <c r="O218" i="1" s="1"/>
  <c r="N146" i="1"/>
  <c r="O146" i="1" s="1"/>
  <c r="N288" i="1"/>
  <c r="O288" i="1" s="1"/>
  <c r="N147" i="1"/>
  <c r="O147" i="1" s="1"/>
  <c r="N75" i="1"/>
  <c r="O75" i="1" s="1"/>
  <c r="N273" i="1"/>
  <c r="O273" i="1" s="1"/>
  <c r="N58" i="1"/>
  <c r="O58" i="1" s="1"/>
  <c r="N81" i="1"/>
  <c r="O81" i="1" s="1"/>
  <c r="N33" i="1"/>
  <c r="O33" i="1" s="1"/>
  <c r="N97" i="1"/>
  <c r="O97" i="1" s="1"/>
  <c r="N274" i="1"/>
  <c r="O274" i="1" s="1"/>
  <c r="N43" i="1"/>
  <c r="O43" i="1" s="1"/>
  <c r="N11" i="1"/>
  <c r="O11" i="1" s="1"/>
  <c r="N82" i="1"/>
  <c r="O82" i="1" s="1"/>
  <c r="N32" i="1"/>
  <c r="O32" i="1" s="1"/>
  <c r="N34" i="1"/>
  <c r="O34" i="1" s="1"/>
  <c r="N304" i="1"/>
  <c r="O304" i="1" s="1"/>
  <c r="N59" i="1"/>
  <c r="O59" i="1" s="1"/>
  <c r="N72" i="1"/>
  <c r="O72" i="1" s="1"/>
  <c r="N27" i="1"/>
  <c r="O27" i="1" s="1"/>
  <c r="N19" i="1"/>
  <c r="O19" i="1" s="1"/>
  <c r="N256" i="1"/>
  <c r="O256" i="1" s="1"/>
  <c r="N41" i="1"/>
  <c r="O41" i="1" s="1"/>
  <c r="N243" i="1"/>
  <c r="O243" i="1" s="1"/>
  <c r="N202" i="1"/>
  <c r="O202" i="1" s="1"/>
  <c r="N20" i="1"/>
  <c r="O20" i="1" s="1"/>
  <c r="N177" i="1"/>
  <c r="O177" i="1" s="1"/>
  <c r="N227" i="1"/>
  <c r="O227" i="1" s="1"/>
  <c r="N312" i="1"/>
  <c r="O312" i="1" s="1"/>
  <c r="N73" i="1"/>
  <c r="O73" i="1" s="1"/>
  <c r="N299" i="1"/>
  <c r="O299" i="1" s="1"/>
  <c r="N74" i="1"/>
  <c r="O74" i="1" s="1"/>
  <c r="N170" i="1"/>
  <c r="O170" i="1" s="1"/>
  <c r="N244" i="1"/>
  <c r="O244" i="1" s="1"/>
  <c r="N330" i="1"/>
  <c r="O330" i="1" s="1"/>
  <c r="N315" i="1"/>
  <c r="O315" i="1" s="1"/>
  <c r="N106" i="1"/>
  <c r="O106" i="1" s="1"/>
  <c r="N9" i="1"/>
  <c r="O9" i="1" s="1"/>
  <c r="N282" i="1"/>
  <c r="O282" i="1" s="1"/>
  <c r="N259" i="1"/>
  <c r="O259" i="1" s="1"/>
  <c r="N10" i="1"/>
  <c r="O10" i="1" s="1"/>
  <c r="N132" i="1"/>
  <c r="O132" i="1" s="1"/>
  <c r="N68" i="1"/>
  <c r="O68" i="1" s="1"/>
  <c r="N234" i="1"/>
  <c r="O234" i="1" s="1"/>
  <c r="N129" i="1"/>
  <c r="O129" i="1" s="1"/>
  <c r="N171" i="1"/>
  <c r="O171" i="1" s="1"/>
  <c r="N50" i="1"/>
  <c r="O50" i="1" s="1"/>
  <c r="N249" i="1"/>
  <c r="O249" i="1" s="1"/>
  <c r="N360" i="1"/>
  <c r="O360" i="1" s="1"/>
  <c r="N96" i="1"/>
  <c r="O96" i="1" s="1"/>
  <c r="N130" i="1"/>
  <c r="O130" i="1" s="1"/>
  <c r="N105" i="1"/>
  <c r="O105" i="1" s="1"/>
  <c r="N12" i="1"/>
  <c r="O12" i="1" s="1"/>
  <c r="N268" i="1"/>
  <c r="O268" i="1" s="1"/>
  <c r="N275" i="1"/>
  <c r="O275" i="1" s="1"/>
  <c r="N272" i="1"/>
  <c r="O272" i="1" s="1"/>
  <c r="N308" i="1"/>
  <c r="O308" i="1" s="1"/>
  <c r="N190" i="1"/>
  <c r="O190" i="1" s="1"/>
  <c r="N194" i="1"/>
  <c r="O194" i="1" s="1"/>
  <c r="N323" i="1"/>
  <c r="O323" i="1" s="1"/>
  <c r="N250" i="1"/>
  <c r="O250" i="1" s="1"/>
  <c r="N67" i="1"/>
  <c r="O67" i="1" s="1"/>
  <c r="N289" i="1"/>
  <c r="O289" i="1" s="1"/>
  <c r="N344" i="1"/>
  <c r="O344" i="1" s="1"/>
  <c r="N35" i="1"/>
  <c r="O35" i="1" s="1"/>
  <c r="N306" i="1"/>
  <c r="O306" i="1" s="1"/>
  <c r="N339" i="1"/>
  <c r="O339" i="1" s="1"/>
  <c r="N56" i="1"/>
  <c r="O56" i="1" s="1"/>
  <c r="N107" i="1"/>
  <c r="O107" i="1" s="1"/>
  <c r="N92" i="1"/>
  <c r="O92" i="1" s="1"/>
  <c r="N120" i="1"/>
  <c r="O120" i="1" s="1"/>
  <c r="N7" i="1"/>
  <c r="M365" i="1"/>
  <c r="M53" i="4" l="1"/>
  <c r="M56" i="4"/>
  <c r="S165" i="1"/>
  <c r="S325" i="1"/>
  <c r="S312" i="1"/>
  <c r="S363" i="1"/>
  <c r="S344" i="1"/>
  <c r="S326" i="1"/>
  <c r="S246" i="1"/>
  <c r="S359" i="1"/>
  <c r="S63" i="1"/>
  <c r="S358" i="1"/>
  <c r="S318" i="1"/>
  <c r="S286" i="1"/>
  <c r="S238" i="1"/>
  <c r="S14" i="1"/>
  <c r="S78" i="1"/>
  <c r="S333" i="1"/>
  <c r="R321" i="1"/>
  <c r="N238" i="1"/>
  <c r="O238" i="1" s="1"/>
  <c r="E185" i="1"/>
  <c r="S185" i="1" s="1"/>
  <c r="R209" i="1"/>
  <c r="R361" i="1"/>
  <c r="R353" i="1"/>
  <c r="R345" i="1"/>
  <c r="R337" i="1"/>
  <c r="R281" i="1"/>
  <c r="N174" i="1"/>
  <c r="O174" i="1" s="1"/>
  <c r="R14" i="1"/>
  <c r="N185" i="1"/>
  <c r="O185" i="1" s="1"/>
  <c r="E161" i="1"/>
  <c r="S161" i="1" s="1"/>
  <c r="E233" i="1"/>
  <c r="S233" i="1" s="1"/>
  <c r="R257" i="1"/>
  <c r="E297" i="1"/>
  <c r="S297" i="1" s="1"/>
  <c r="E265" i="1"/>
  <c r="S265" i="1" s="1"/>
  <c r="E353" i="1"/>
  <c r="S353" i="1" s="1"/>
  <c r="E95" i="1"/>
  <c r="N233" i="1"/>
  <c r="O233" i="1" s="1"/>
  <c r="N297" i="1"/>
  <c r="O297" i="1" s="1"/>
  <c r="N153" i="1"/>
  <c r="O153" i="1" s="1"/>
  <c r="E201" i="1"/>
  <c r="S201" i="1" s="1"/>
  <c r="E217" i="1"/>
  <c r="S217" i="1" s="1"/>
  <c r="N193" i="1"/>
  <c r="O193" i="1" s="1"/>
  <c r="N217" i="1"/>
  <c r="O217" i="1" s="1"/>
  <c r="R329" i="1"/>
  <c r="R201" i="1"/>
  <c r="R289" i="1"/>
  <c r="E329" i="1"/>
  <c r="S329" i="1" s="1"/>
  <c r="N225" i="1"/>
  <c r="O225" i="1" s="1"/>
  <c r="E213" i="1"/>
  <c r="S213" i="1" s="1"/>
  <c r="E15" i="1"/>
  <c r="E205" i="1"/>
  <c r="S205" i="1" s="1"/>
  <c r="E354" i="1"/>
  <c r="S354" i="1" s="1"/>
  <c r="N355" i="1"/>
  <c r="O355" i="1" s="1"/>
  <c r="R347" i="1"/>
  <c r="E362" i="1"/>
  <c r="S362" i="1" s="1"/>
  <c r="S296" i="1"/>
  <c r="R362" i="1"/>
  <c r="N346" i="1"/>
  <c r="O346" i="1" s="1"/>
  <c r="R323" i="1"/>
  <c r="R339" i="1"/>
  <c r="N47" i="1"/>
  <c r="O47" i="1" s="1"/>
  <c r="E39" i="1"/>
  <c r="E331" i="1"/>
  <c r="S331" i="1" s="1"/>
  <c r="N111" i="1"/>
  <c r="O111" i="1" s="1"/>
  <c r="N343" i="1"/>
  <c r="O343" i="1" s="1"/>
  <c r="R355" i="1"/>
  <c r="E346" i="1"/>
  <c r="S346" i="1" s="1"/>
  <c r="E167" i="1"/>
  <c r="E271" i="1"/>
  <c r="N271" i="1"/>
  <c r="O271" i="1" s="1"/>
  <c r="N231" i="1"/>
  <c r="O231" i="1" s="1"/>
  <c r="E231" i="1"/>
  <c r="S231" i="1" s="1"/>
  <c r="E191" i="1"/>
  <c r="S191" i="1" s="1"/>
  <c r="N191" i="1"/>
  <c r="O191" i="1" s="1"/>
  <c r="N303" i="1"/>
  <c r="O303" i="1" s="1"/>
  <c r="E342" i="1"/>
  <c r="R342" i="1"/>
  <c r="R206" i="1"/>
  <c r="N206" i="1"/>
  <c r="O206" i="1" s="1"/>
  <c r="E206" i="1"/>
  <c r="S206" i="1" s="1"/>
  <c r="E166" i="1"/>
  <c r="S166" i="1" s="1"/>
  <c r="N166" i="1"/>
  <c r="O166" i="1" s="1"/>
  <c r="E126" i="1"/>
  <c r="S126" i="1" s="1"/>
  <c r="R126" i="1"/>
  <c r="E38" i="1"/>
  <c r="S38" i="1" s="1"/>
  <c r="R38" i="1"/>
  <c r="N63" i="1"/>
  <c r="O63" i="1" s="1"/>
  <c r="N351" i="1"/>
  <c r="O351" i="1" s="1"/>
  <c r="N38" i="1"/>
  <c r="O38" i="1" s="1"/>
  <c r="E207" i="1"/>
  <c r="S207" i="1" s="1"/>
  <c r="E103" i="1"/>
  <c r="E335" i="1"/>
  <c r="S335" i="1" s="1"/>
  <c r="E174" i="1"/>
  <c r="S174" i="1" s="1"/>
  <c r="E311" i="1"/>
  <c r="S311" i="1" s="1"/>
  <c r="N311" i="1"/>
  <c r="O311" i="1" s="1"/>
  <c r="N263" i="1"/>
  <c r="O263" i="1" s="1"/>
  <c r="E263" i="1"/>
  <c r="N310" i="1"/>
  <c r="O310" i="1" s="1"/>
  <c r="E310" i="1"/>
  <c r="S310" i="1" s="1"/>
  <c r="R270" i="1"/>
  <c r="E270" i="1"/>
  <c r="S270" i="1" s="1"/>
  <c r="N270" i="1"/>
  <c r="O270" i="1" s="1"/>
  <c r="R190" i="1"/>
  <c r="E190" i="1"/>
  <c r="S190" i="1" s="1"/>
  <c r="N150" i="1"/>
  <c r="O150" i="1" s="1"/>
  <c r="R150" i="1"/>
  <c r="E150" i="1"/>
  <c r="S150" i="1" s="1"/>
  <c r="E110" i="1"/>
  <c r="S110" i="1" s="1"/>
  <c r="N110" i="1"/>
  <c r="O110" i="1" s="1"/>
  <c r="R110" i="1"/>
  <c r="E70" i="1"/>
  <c r="S70" i="1" s="1"/>
  <c r="N70" i="1"/>
  <c r="O70" i="1" s="1"/>
  <c r="E46" i="1"/>
  <c r="S46" i="1" s="1"/>
  <c r="R46" i="1"/>
  <c r="N46" i="1"/>
  <c r="O46" i="1" s="1"/>
  <c r="N247" i="1"/>
  <c r="O247" i="1" s="1"/>
  <c r="N126" i="1"/>
  <c r="O126" i="1" s="1"/>
  <c r="N246" i="1"/>
  <c r="O246" i="1" s="1"/>
  <c r="E135" i="1"/>
  <c r="E223" i="1"/>
  <c r="S223" i="1" s="1"/>
  <c r="R318" i="1"/>
  <c r="E23" i="1"/>
  <c r="S23" i="1" s="1"/>
  <c r="N23" i="1"/>
  <c r="O23" i="1" s="1"/>
  <c r="N143" i="1"/>
  <c r="O143" i="1" s="1"/>
  <c r="E151" i="1"/>
  <c r="E350" i="1"/>
  <c r="S350" i="1" s="1"/>
  <c r="R350" i="1"/>
  <c r="N350" i="1"/>
  <c r="O350" i="1" s="1"/>
  <c r="R302" i="1"/>
  <c r="E302" i="1"/>
  <c r="S302" i="1" s="1"/>
  <c r="R262" i="1"/>
  <c r="N262" i="1"/>
  <c r="O262" i="1" s="1"/>
  <c r="E262" i="1"/>
  <c r="S262" i="1" s="1"/>
  <c r="E222" i="1"/>
  <c r="S222" i="1" s="1"/>
  <c r="R222" i="1"/>
  <c r="N222" i="1"/>
  <c r="O222" i="1" s="1"/>
  <c r="R182" i="1"/>
  <c r="E182" i="1"/>
  <c r="S182" i="1" s="1"/>
  <c r="N142" i="1"/>
  <c r="O142" i="1" s="1"/>
  <c r="R142" i="1"/>
  <c r="E142" i="1"/>
  <c r="S142" i="1" s="1"/>
  <c r="R102" i="1"/>
  <c r="N102" i="1"/>
  <c r="O102" i="1" s="1"/>
  <c r="E62" i="1"/>
  <c r="S62" i="1" s="1"/>
  <c r="N62" i="1"/>
  <c r="O62" i="1" s="1"/>
  <c r="R62" i="1"/>
  <c r="N175" i="1"/>
  <c r="O175" i="1" s="1"/>
  <c r="E55" i="1"/>
  <c r="S55" i="1" s="1"/>
  <c r="E255" i="1"/>
  <c r="E230" i="1"/>
  <c r="S230" i="1" s="1"/>
  <c r="E294" i="1"/>
  <c r="S294" i="1" s="1"/>
  <c r="R310" i="1"/>
  <c r="E215" i="1"/>
  <c r="S215" i="1" s="1"/>
  <c r="N215" i="1"/>
  <c r="O215" i="1" s="1"/>
  <c r="R159" i="1"/>
  <c r="N159" i="1"/>
  <c r="O159" i="1" s="1"/>
  <c r="E159" i="1"/>
  <c r="R87" i="1"/>
  <c r="E87" i="1"/>
  <c r="N87" i="1"/>
  <c r="O87" i="1" s="1"/>
  <c r="N71" i="1"/>
  <c r="O71" i="1" s="1"/>
  <c r="R279" i="1"/>
  <c r="R326" i="1"/>
  <c r="N326" i="1"/>
  <c r="O326" i="1" s="1"/>
  <c r="E278" i="1"/>
  <c r="S278" i="1" s="1"/>
  <c r="R278" i="1"/>
  <c r="N278" i="1"/>
  <c r="O278" i="1" s="1"/>
  <c r="R254" i="1"/>
  <c r="E254" i="1"/>
  <c r="S254" i="1" s="1"/>
  <c r="R214" i="1"/>
  <c r="N214" i="1"/>
  <c r="O214" i="1" s="1"/>
  <c r="N134" i="1"/>
  <c r="O134" i="1" s="1"/>
  <c r="R134" i="1"/>
  <c r="E134" i="1"/>
  <c r="S134" i="1" s="1"/>
  <c r="R94" i="1"/>
  <c r="E94" i="1"/>
  <c r="S94" i="1" s="1"/>
  <c r="E54" i="1"/>
  <c r="S54" i="1" s="1"/>
  <c r="R54" i="1"/>
  <c r="N359" i="1"/>
  <c r="O359" i="1" s="1"/>
  <c r="N358" i="1"/>
  <c r="O358" i="1" s="1"/>
  <c r="R78" i="1"/>
  <c r="N318" i="1"/>
  <c r="O318" i="1" s="1"/>
  <c r="N78" i="1"/>
  <c r="O78" i="1" s="1"/>
  <c r="N119" i="1"/>
  <c r="O119" i="1" s="1"/>
  <c r="N279" i="1"/>
  <c r="O279" i="1" s="1"/>
  <c r="E287" i="1"/>
  <c r="S287" i="1" s="1"/>
  <c r="E214" i="1"/>
  <c r="S214" i="1" s="1"/>
  <c r="E334" i="1"/>
  <c r="S334" i="1" s="1"/>
  <c r="R246" i="1"/>
  <c r="R327" i="1"/>
  <c r="E327" i="1"/>
  <c r="E239" i="1"/>
  <c r="S239" i="1" s="1"/>
  <c r="N239" i="1"/>
  <c r="O239" i="1" s="1"/>
  <c r="R199" i="1"/>
  <c r="E199" i="1"/>
  <c r="S199" i="1" s="1"/>
  <c r="E31" i="1"/>
  <c r="S31" i="1" s="1"/>
  <c r="N31" i="1"/>
  <c r="O31" i="1" s="1"/>
  <c r="R31" i="1"/>
  <c r="R286" i="1"/>
  <c r="N286" i="1"/>
  <c r="O286" i="1" s="1"/>
  <c r="N198" i="1"/>
  <c r="O198" i="1" s="1"/>
  <c r="R198" i="1"/>
  <c r="E198" i="1"/>
  <c r="S198" i="1" s="1"/>
  <c r="E158" i="1"/>
  <c r="S158" i="1" s="1"/>
  <c r="R158" i="1"/>
  <c r="N158" i="1"/>
  <c r="O158" i="1" s="1"/>
  <c r="E118" i="1"/>
  <c r="S118" i="1" s="1"/>
  <c r="R118" i="1"/>
  <c r="R86" i="1"/>
  <c r="E86" i="1"/>
  <c r="S86" i="1" s="1"/>
  <c r="R30" i="1"/>
  <c r="E30" i="1"/>
  <c r="S30" i="1" s="1"/>
  <c r="N295" i="1"/>
  <c r="O295" i="1" s="1"/>
  <c r="N319" i="1"/>
  <c r="O319" i="1" s="1"/>
  <c r="N79" i="1"/>
  <c r="O79" i="1" s="1"/>
  <c r="E183" i="1"/>
  <c r="S183" i="1" s="1"/>
  <c r="N127" i="1"/>
  <c r="O127" i="1" s="1"/>
  <c r="N94" i="1"/>
  <c r="O94" i="1" s="1"/>
  <c r="N54" i="1"/>
  <c r="O54" i="1" s="1"/>
  <c r="N230" i="1"/>
  <c r="O230" i="1" s="1"/>
  <c r="E102" i="1"/>
  <c r="S102" i="1" s="1"/>
  <c r="R238" i="1"/>
  <c r="E22" i="1"/>
  <c r="S22" i="1" s="1"/>
  <c r="R22" i="1"/>
  <c r="E347" i="1"/>
  <c r="S347" i="1" s="1"/>
  <c r="R363" i="1"/>
  <c r="S301" i="1"/>
  <c r="R303" i="1"/>
  <c r="R287" i="1"/>
  <c r="R263" i="1"/>
  <c r="R247" i="1"/>
  <c r="R231" i="1"/>
  <c r="R207" i="1"/>
  <c r="R183" i="1"/>
  <c r="R167" i="1"/>
  <c r="R143" i="1"/>
  <c r="R111" i="1"/>
  <c r="R95" i="1"/>
  <c r="R79" i="1"/>
  <c r="R71" i="1"/>
  <c r="R55" i="1"/>
  <c r="R47" i="1"/>
  <c r="R39" i="1"/>
  <c r="R23" i="1"/>
  <c r="R15" i="1"/>
  <c r="R319" i="1"/>
  <c r="R311" i="1"/>
  <c r="R295" i="1"/>
  <c r="R271" i="1"/>
  <c r="R255" i="1"/>
  <c r="R239" i="1"/>
  <c r="R223" i="1"/>
  <c r="R215" i="1"/>
  <c r="R191" i="1"/>
  <c r="R175" i="1"/>
  <c r="R151" i="1"/>
  <c r="R135" i="1"/>
  <c r="R127" i="1"/>
  <c r="R119" i="1"/>
  <c r="R103" i="1"/>
  <c r="R63" i="1"/>
  <c r="N14" i="1"/>
  <c r="O14" i="1" s="1"/>
  <c r="R294" i="1"/>
  <c r="S351" i="1"/>
  <c r="S343" i="1"/>
  <c r="S327" i="1"/>
  <c r="S319" i="1"/>
  <c r="S303" i="1"/>
  <c r="S295" i="1"/>
  <c r="S279" i="1"/>
  <c r="S271" i="1"/>
  <c r="S263" i="1"/>
  <c r="S255" i="1"/>
  <c r="S247" i="1"/>
  <c r="S175" i="1"/>
  <c r="S95" i="1"/>
  <c r="S87" i="1"/>
  <c r="N277" i="1"/>
  <c r="O277" i="1" s="1"/>
  <c r="E277" i="1"/>
  <c r="S277" i="1" s="1"/>
  <c r="E221" i="1"/>
  <c r="S221" i="1" s="1"/>
  <c r="N221" i="1"/>
  <c r="O221" i="1" s="1"/>
  <c r="N173" i="1"/>
  <c r="O173" i="1" s="1"/>
  <c r="R173" i="1"/>
  <c r="E173" i="1"/>
  <c r="S173" i="1" s="1"/>
  <c r="R125" i="1"/>
  <c r="E125" i="1"/>
  <c r="S125" i="1" s="1"/>
  <c r="R77" i="1"/>
  <c r="E77" i="1"/>
  <c r="S77" i="1" s="1"/>
  <c r="R37" i="1"/>
  <c r="N37" i="1"/>
  <c r="O37" i="1" s="1"/>
  <c r="E356" i="1"/>
  <c r="S356" i="1" s="1"/>
  <c r="N356" i="1"/>
  <c r="O356" i="1" s="1"/>
  <c r="R204" i="1"/>
  <c r="E204" i="1"/>
  <c r="S204" i="1" s="1"/>
  <c r="N237" i="1"/>
  <c r="O237" i="1" s="1"/>
  <c r="E157" i="1"/>
  <c r="S157" i="1" s="1"/>
  <c r="E189" i="1"/>
  <c r="S189" i="1" s="1"/>
  <c r="R196" i="1"/>
  <c r="R212" i="1"/>
  <c r="N340" i="1"/>
  <c r="O340" i="1" s="1"/>
  <c r="N196" i="1"/>
  <c r="O196" i="1" s="1"/>
  <c r="N60" i="1"/>
  <c r="O60" i="1" s="1"/>
  <c r="N148" i="1"/>
  <c r="O148" i="1" s="1"/>
  <c r="E61" i="1"/>
  <c r="S61" i="1" s="1"/>
  <c r="E84" i="1"/>
  <c r="S84" i="1" s="1"/>
  <c r="R157" i="1"/>
  <c r="E284" i="1"/>
  <c r="S284" i="1" s="1"/>
  <c r="E309" i="1"/>
  <c r="S309" i="1" s="1"/>
  <c r="S349" i="1"/>
  <c r="R317" i="1"/>
  <c r="N317" i="1"/>
  <c r="O317" i="1" s="1"/>
  <c r="R269" i="1"/>
  <c r="N269" i="1"/>
  <c r="O269" i="1" s="1"/>
  <c r="R197" i="1"/>
  <c r="E197" i="1"/>
  <c r="S197" i="1" s="1"/>
  <c r="N197" i="1"/>
  <c r="O197" i="1" s="1"/>
  <c r="R149" i="1"/>
  <c r="E149" i="1"/>
  <c r="S149" i="1" s="1"/>
  <c r="N149" i="1"/>
  <c r="O149" i="1" s="1"/>
  <c r="R101" i="1"/>
  <c r="E101" i="1"/>
  <c r="E53" i="1"/>
  <c r="R53" i="1"/>
  <c r="N53" i="1"/>
  <c r="O53" i="1" s="1"/>
  <c r="R300" i="1"/>
  <c r="E300" i="1"/>
  <c r="S300" i="1" s="1"/>
  <c r="N252" i="1"/>
  <c r="O252" i="1" s="1"/>
  <c r="R252" i="1"/>
  <c r="R164" i="1"/>
  <c r="E164" i="1"/>
  <c r="N76" i="1"/>
  <c r="O76" i="1" s="1"/>
  <c r="R76" i="1"/>
  <c r="R68" i="1"/>
  <c r="E68" i="1"/>
  <c r="S68" i="1" s="1"/>
  <c r="N44" i="1"/>
  <c r="O44" i="1" s="1"/>
  <c r="R44" i="1"/>
  <c r="N357" i="1"/>
  <c r="O357" i="1" s="1"/>
  <c r="E357" i="1"/>
  <c r="R357" i="1"/>
  <c r="R261" i="1"/>
  <c r="E261" i="1"/>
  <c r="S261" i="1" s="1"/>
  <c r="N261" i="1"/>
  <c r="O261" i="1" s="1"/>
  <c r="R229" i="1"/>
  <c r="E229" i="1"/>
  <c r="S229" i="1" s="1"/>
  <c r="R109" i="1"/>
  <c r="E109" i="1"/>
  <c r="S109" i="1" s="1"/>
  <c r="R29" i="1"/>
  <c r="E29" i="1"/>
  <c r="S29" i="1" s="1"/>
  <c r="R213" i="1"/>
  <c r="E317" i="1"/>
  <c r="S317" i="1" s="1"/>
  <c r="D365" i="1"/>
  <c r="E365" i="1" s="1"/>
  <c r="F294" i="1" s="1"/>
  <c r="E316" i="1"/>
  <c r="S316" i="1" s="1"/>
  <c r="N316" i="1"/>
  <c r="O316" i="1" s="1"/>
  <c r="N292" i="1"/>
  <c r="O292" i="1" s="1"/>
  <c r="E292" i="1"/>
  <c r="S292" i="1" s="1"/>
  <c r="R220" i="1"/>
  <c r="E220" i="1"/>
  <c r="S220" i="1" s="1"/>
  <c r="R172" i="1"/>
  <c r="N172" i="1"/>
  <c r="O172" i="1" s="1"/>
  <c r="R108" i="1"/>
  <c r="E108" i="1"/>
  <c r="S108" i="1" s="1"/>
  <c r="N109" i="1"/>
  <c r="O109" i="1" s="1"/>
  <c r="R85" i="1"/>
  <c r="E148" i="1"/>
  <c r="S148" i="1" s="1"/>
  <c r="R292" i="1"/>
  <c r="E324" i="1"/>
  <c r="S324" i="1" s="1"/>
  <c r="R253" i="1"/>
  <c r="E253" i="1"/>
  <c r="R141" i="1"/>
  <c r="E141" i="1"/>
  <c r="S141" i="1" s="1"/>
  <c r="N141" i="1"/>
  <c r="O141" i="1" s="1"/>
  <c r="N93" i="1"/>
  <c r="O93" i="1" s="1"/>
  <c r="E93" i="1"/>
  <c r="S93" i="1" s="1"/>
  <c r="R93" i="1"/>
  <c r="E21" i="1"/>
  <c r="S21" i="1" s="1"/>
  <c r="R21" i="1"/>
  <c r="E85" i="1"/>
  <c r="S85" i="1" s="1"/>
  <c r="R276" i="1"/>
  <c r="E276" i="1"/>
  <c r="S276" i="1" s="1"/>
  <c r="R180" i="1"/>
  <c r="E180" i="1"/>
  <c r="S180" i="1" s="1"/>
  <c r="N180" i="1"/>
  <c r="O180" i="1" s="1"/>
  <c r="R132" i="1"/>
  <c r="E132" i="1"/>
  <c r="S132" i="1" s="1"/>
  <c r="R92" i="1"/>
  <c r="E92" i="1"/>
  <c r="S92" i="1" s="1"/>
  <c r="N348" i="1"/>
  <c r="O348" i="1" s="1"/>
  <c r="N140" i="1"/>
  <c r="O140" i="1" s="1"/>
  <c r="N325" i="1"/>
  <c r="O325" i="1" s="1"/>
  <c r="N205" i="1"/>
  <c r="O205" i="1" s="1"/>
  <c r="N21" i="1"/>
  <c r="O21" i="1" s="1"/>
  <c r="N276" i="1"/>
  <c r="O276" i="1" s="1"/>
  <c r="N108" i="1"/>
  <c r="O108" i="1" s="1"/>
  <c r="E260" i="1"/>
  <c r="S260" i="1" s="1"/>
  <c r="E293" i="1"/>
  <c r="S293" i="1" s="1"/>
  <c r="E340" i="1"/>
  <c r="S340" i="1" s="1"/>
  <c r="R285" i="1"/>
  <c r="E285" i="1"/>
  <c r="S285" i="1" s="1"/>
  <c r="R117" i="1"/>
  <c r="E117" i="1"/>
  <c r="E69" i="1"/>
  <c r="S69" i="1" s="1"/>
  <c r="N69" i="1"/>
  <c r="O69" i="1" s="1"/>
  <c r="R45" i="1"/>
  <c r="E45" i="1"/>
  <c r="S45" i="1" s="1"/>
  <c r="E244" i="1"/>
  <c r="S244" i="1" s="1"/>
  <c r="R244" i="1"/>
  <c r="R156" i="1"/>
  <c r="E156" i="1"/>
  <c r="R100" i="1"/>
  <c r="E100" i="1"/>
  <c r="S100" i="1" s="1"/>
  <c r="N45" i="1"/>
  <c r="O45" i="1" s="1"/>
  <c r="N229" i="1"/>
  <c r="O229" i="1" s="1"/>
  <c r="N349" i="1"/>
  <c r="O349" i="1" s="1"/>
  <c r="N77" i="1"/>
  <c r="O77" i="1" s="1"/>
  <c r="N301" i="1"/>
  <c r="O301" i="1" s="1"/>
  <c r="N100" i="1"/>
  <c r="O100" i="1" s="1"/>
  <c r="N164" i="1"/>
  <c r="O164" i="1" s="1"/>
  <c r="N300" i="1"/>
  <c r="O300" i="1" s="1"/>
  <c r="R69" i="1"/>
  <c r="R228" i="1"/>
  <c r="E237" i="1"/>
  <c r="S237" i="1" s="1"/>
  <c r="R325" i="1"/>
  <c r="R332" i="1"/>
  <c r="E341" i="1"/>
  <c r="R245" i="1"/>
  <c r="E245" i="1"/>
  <c r="S245" i="1" s="1"/>
  <c r="R181" i="1"/>
  <c r="E181" i="1"/>
  <c r="S181" i="1" s="1"/>
  <c r="R133" i="1"/>
  <c r="N133" i="1"/>
  <c r="O133" i="1" s="1"/>
  <c r="R13" i="1"/>
  <c r="N13" i="1"/>
  <c r="E269" i="1"/>
  <c r="S269" i="1" s="1"/>
  <c r="R236" i="1"/>
  <c r="E236" i="1"/>
  <c r="S236" i="1" s="1"/>
  <c r="R188" i="1"/>
  <c r="E188" i="1"/>
  <c r="S188" i="1" s="1"/>
  <c r="N188" i="1"/>
  <c r="O188" i="1" s="1"/>
  <c r="N165" i="1"/>
  <c r="O165" i="1" s="1"/>
  <c r="N309" i="1"/>
  <c r="O309" i="1" s="1"/>
  <c r="N212" i="1"/>
  <c r="O212" i="1" s="1"/>
  <c r="N324" i="1"/>
  <c r="O324" i="1" s="1"/>
  <c r="N284" i="1"/>
  <c r="O284" i="1" s="1"/>
  <c r="N220" i="1"/>
  <c r="O220" i="1" s="1"/>
  <c r="N181" i="1"/>
  <c r="O181" i="1" s="1"/>
  <c r="N29" i="1"/>
  <c r="O29" i="1" s="1"/>
  <c r="N189" i="1"/>
  <c r="O189" i="1" s="1"/>
  <c r="N333" i="1"/>
  <c r="O333" i="1" s="1"/>
  <c r="N253" i="1"/>
  <c r="O253" i="1" s="1"/>
  <c r="R60" i="1"/>
  <c r="E76" i="1"/>
  <c r="S76" i="1" s="1"/>
  <c r="R221" i="1"/>
  <c r="R301" i="1"/>
  <c r="E308" i="1"/>
  <c r="S308" i="1" s="1"/>
  <c r="R333" i="1"/>
  <c r="E348" i="1"/>
  <c r="N28" i="1"/>
  <c r="O28" i="1" s="1"/>
  <c r="E52" i="1"/>
  <c r="S52" i="1" s="1"/>
  <c r="R349" i="1"/>
  <c r="R341" i="1"/>
  <c r="R293" i="1"/>
  <c r="R277" i="1"/>
  <c r="S345" i="1"/>
  <c r="S305" i="1"/>
  <c r="R52" i="1"/>
  <c r="R316" i="1"/>
  <c r="S167" i="1"/>
  <c r="S159" i="1"/>
  <c r="S151" i="1"/>
  <c r="S143" i="1"/>
  <c r="S135" i="1"/>
  <c r="S127" i="1"/>
  <c r="S119" i="1"/>
  <c r="S111" i="1"/>
  <c r="S103" i="1"/>
  <c r="S79" i="1"/>
  <c r="S71" i="1"/>
  <c r="S47" i="1"/>
  <c r="S39" i="1"/>
  <c r="S15" i="1"/>
  <c r="S342" i="1"/>
  <c r="E320" i="1"/>
  <c r="R359" i="1"/>
  <c r="R351" i="1"/>
  <c r="R343" i="1"/>
  <c r="R335" i="1"/>
  <c r="R358" i="1"/>
  <c r="E7" i="1"/>
  <c r="O7" i="1"/>
  <c r="R7" i="1"/>
  <c r="U365" i="1"/>
  <c r="N23" i="3"/>
  <c r="D23" i="3"/>
  <c r="F12" i="3"/>
  <c r="G12" i="3" s="1"/>
  <c r="H12" i="3" s="1"/>
  <c r="I12" i="3" s="1"/>
  <c r="E16" i="3"/>
  <c r="E19" i="3"/>
  <c r="E12" i="3"/>
  <c r="E20" i="3"/>
  <c r="O16" i="3"/>
  <c r="O12" i="3"/>
  <c r="F16" i="3"/>
  <c r="G16" i="3" s="1"/>
  <c r="H16" i="3" s="1"/>
  <c r="I16" i="3" s="1"/>
  <c r="F202" i="1" l="1"/>
  <c r="F268" i="1"/>
  <c r="F271" i="1"/>
  <c r="F66" i="1"/>
  <c r="F146" i="1"/>
  <c r="F260" i="1"/>
  <c r="F13" i="1"/>
  <c r="F70" i="1"/>
  <c r="F27" i="1"/>
  <c r="F279" i="1"/>
  <c r="F290" i="1"/>
  <c r="F124" i="1"/>
  <c r="F15" i="1"/>
  <c r="F195" i="1"/>
  <c r="R365" i="1"/>
  <c r="F20" i="1"/>
  <c r="F226" i="1"/>
  <c r="F122" i="1"/>
  <c r="F157" i="1"/>
  <c r="F104" i="1"/>
  <c r="F26" i="1"/>
  <c r="F282" i="1"/>
  <c r="F169" i="1"/>
  <c r="F255" i="1"/>
  <c r="F17" i="1"/>
  <c r="F210" i="1"/>
  <c r="F8" i="1"/>
  <c r="F192" i="1"/>
  <c r="F220" i="1"/>
  <c r="F221" i="1"/>
  <c r="F314" i="1"/>
  <c r="F97" i="1"/>
  <c r="F228" i="1"/>
  <c r="F239" i="1"/>
  <c r="F159" i="1"/>
  <c r="F318" i="1"/>
  <c r="F48" i="1"/>
  <c r="F105" i="1"/>
  <c r="F213" i="1"/>
  <c r="F88" i="1"/>
  <c r="F191" i="1"/>
  <c r="F34" i="1"/>
  <c r="F116" i="1"/>
  <c r="F234" i="1"/>
  <c r="F135" i="1"/>
  <c r="F144" i="1"/>
  <c r="F198" i="1"/>
  <c r="F197" i="1"/>
  <c r="F287" i="1"/>
  <c r="F308" i="1"/>
  <c r="F150" i="1"/>
  <c r="F229" i="1"/>
  <c r="F61" i="1"/>
  <c r="F121" i="1"/>
  <c r="F237" i="1"/>
  <c r="F91" i="1"/>
  <c r="F81" i="1"/>
  <c r="F203" i="1"/>
  <c r="F250" i="1"/>
  <c r="F319" i="1"/>
  <c r="F132" i="1"/>
  <c r="F297" i="1"/>
  <c r="F214" i="1"/>
  <c r="F165" i="1"/>
  <c r="F77" i="1"/>
  <c r="F273" i="1"/>
  <c r="F55" i="1"/>
  <c r="F151" i="1"/>
  <c r="F293" i="1"/>
  <c r="F353" i="1"/>
  <c r="F51" i="1"/>
  <c r="S164" i="1"/>
  <c r="F164" i="1"/>
  <c r="F109" i="1"/>
  <c r="S320" i="1"/>
  <c r="F320" i="1"/>
  <c r="F343" i="1"/>
  <c r="F178" i="1"/>
  <c r="F244" i="1"/>
  <c r="F64" i="1"/>
  <c r="F313" i="1"/>
  <c r="F11" i="1"/>
  <c r="F342" i="1"/>
  <c r="F52" i="1"/>
  <c r="F232" i="1"/>
  <c r="F275" i="1"/>
  <c r="F63" i="1"/>
  <c r="F247" i="1"/>
  <c r="F50" i="1"/>
  <c r="F286" i="1"/>
  <c r="F148" i="1"/>
  <c r="F149" i="1"/>
  <c r="F108" i="1"/>
  <c r="F22" i="1"/>
  <c r="F85" i="1"/>
  <c r="F223" i="1"/>
  <c r="F241" i="1"/>
  <c r="F240" i="1"/>
  <c r="F206" i="1"/>
  <c r="F175" i="1"/>
  <c r="F306" i="1"/>
  <c r="F363" i="1"/>
  <c r="S53" i="1"/>
  <c r="F53" i="1"/>
  <c r="F323" i="1"/>
  <c r="F43" i="1"/>
  <c r="F327" i="1"/>
  <c r="F316" i="1"/>
  <c r="F350" i="1"/>
  <c r="F14" i="1"/>
  <c r="F274" i="1"/>
  <c r="F183" i="1"/>
  <c r="F84" i="1"/>
  <c r="F126" i="1"/>
  <c r="F89" i="1"/>
  <c r="F259" i="1"/>
  <c r="F225" i="1"/>
  <c r="F245" i="1"/>
  <c r="F65" i="1"/>
  <c r="F315" i="1"/>
  <c r="F41" i="1"/>
  <c r="F291" i="1"/>
  <c r="F25" i="1"/>
  <c r="F133" i="1"/>
  <c r="F190" i="1"/>
  <c r="F361" i="1"/>
  <c r="F118" i="1"/>
  <c r="F235" i="1"/>
  <c r="F184" i="1"/>
  <c r="F120" i="1"/>
  <c r="F176" i="1"/>
  <c r="F24" i="1"/>
  <c r="F272" i="1"/>
  <c r="F155" i="1"/>
  <c r="F37" i="1"/>
  <c r="F188" i="1"/>
  <c r="F54" i="1"/>
  <c r="F99" i="1"/>
  <c r="F276" i="1"/>
  <c r="F326" i="1"/>
  <c r="F69" i="1"/>
  <c r="F207" i="1"/>
  <c r="F185" i="1"/>
  <c r="F33" i="1"/>
  <c r="F174" i="1"/>
  <c r="F74" i="1"/>
  <c r="F355" i="1"/>
  <c r="F267" i="1"/>
  <c r="F73" i="1"/>
  <c r="F58" i="1"/>
  <c r="F356" i="1"/>
  <c r="S101" i="1"/>
  <c r="F101" i="1"/>
  <c r="F127" i="1"/>
  <c r="F283" i="1"/>
  <c r="F334" i="1"/>
  <c r="F351" i="1"/>
  <c r="F340" i="1"/>
  <c r="F21" i="1"/>
  <c r="F9" i="1"/>
  <c r="F201" i="1"/>
  <c r="F32" i="1"/>
  <c r="F103" i="1"/>
  <c r="F254" i="1"/>
  <c r="F199" i="1"/>
  <c r="F208" i="1"/>
  <c r="F161" i="1"/>
  <c r="F47" i="1"/>
  <c r="F44" i="1"/>
  <c r="F270" i="1"/>
  <c r="F86" i="1"/>
  <c r="F172" i="1"/>
  <c r="F110" i="1"/>
  <c r="F333" i="1"/>
  <c r="F309" i="1"/>
  <c r="F348" i="1"/>
  <c r="S348" i="1"/>
  <c r="O13" i="1"/>
  <c r="N365" i="1"/>
  <c r="O365" i="1" s="1"/>
  <c r="P173" i="1" s="1"/>
  <c r="S341" i="1"/>
  <c r="F341" i="1"/>
  <c r="S156" i="1"/>
  <c r="F156" i="1"/>
  <c r="S117" i="1"/>
  <c r="F117" i="1"/>
  <c r="S253" i="1"/>
  <c r="F253" i="1"/>
  <c r="S357" i="1"/>
  <c r="F357" i="1"/>
  <c r="F295" i="1"/>
  <c r="F311" i="1"/>
  <c r="F30" i="1"/>
  <c r="F300" i="1"/>
  <c r="F218" i="1"/>
  <c r="F179" i="1"/>
  <c r="F78" i="1"/>
  <c r="F298" i="1"/>
  <c r="F125" i="1"/>
  <c r="F16" i="1"/>
  <c r="F296" i="1"/>
  <c r="F154" i="1"/>
  <c r="F160" i="1"/>
  <c r="F112" i="1"/>
  <c r="F264" i="1"/>
  <c r="F338" i="1"/>
  <c r="F189" i="1"/>
  <c r="F182" i="1"/>
  <c r="F152" i="1"/>
  <c r="F39" i="1"/>
  <c r="F258" i="1"/>
  <c r="F90" i="1"/>
  <c r="F19" i="1"/>
  <c r="F168" i="1"/>
  <c r="F45" i="1"/>
  <c r="F119" i="1"/>
  <c r="F310" i="1"/>
  <c r="F107" i="1"/>
  <c r="F269" i="1"/>
  <c r="F141" i="1"/>
  <c r="F233" i="1"/>
  <c r="F162" i="1"/>
  <c r="F217" i="1"/>
  <c r="F62" i="1"/>
  <c r="F87" i="1"/>
  <c r="F75" i="1"/>
  <c r="F145" i="1"/>
  <c r="F114" i="1"/>
  <c r="F10" i="1"/>
  <c r="F365" i="1"/>
  <c r="F143" i="1"/>
  <c r="F337" i="1"/>
  <c r="F261" i="1"/>
  <c r="F83" i="1"/>
  <c r="I365" i="1"/>
  <c r="F305" i="1"/>
  <c r="F204" i="1"/>
  <c r="F115" i="1"/>
  <c r="G365" i="1"/>
  <c r="F95" i="1"/>
  <c r="F59" i="1"/>
  <c r="F186" i="1"/>
  <c r="F321" i="1"/>
  <c r="F79" i="1"/>
  <c r="F131" i="1"/>
  <c r="F113" i="1"/>
  <c r="F129" i="1"/>
  <c r="F130" i="1"/>
  <c r="F140" i="1"/>
  <c r="F257" i="1"/>
  <c r="F252" i="1"/>
  <c r="F227" i="1"/>
  <c r="F243" i="1"/>
  <c r="F18" i="1"/>
  <c r="F76" i="1"/>
  <c r="F211" i="1"/>
  <c r="F29" i="1"/>
  <c r="F49" i="1"/>
  <c r="F96" i="1"/>
  <c r="F170" i="1"/>
  <c r="F303" i="1"/>
  <c r="F82" i="1"/>
  <c r="F284" i="1"/>
  <c r="F137" i="1"/>
  <c r="F299" i="1"/>
  <c r="F358" i="1"/>
  <c r="F42" i="1"/>
  <c r="F263" i="1"/>
  <c r="F262" i="1"/>
  <c r="F345" i="1"/>
  <c r="F242" i="1"/>
  <c r="F360" i="1"/>
  <c r="F200" i="1"/>
  <c r="F31" i="1"/>
  <c r="F128" i="1"/>
  <c r="F285" i="1"/>
  <c r="F265" i="1"/>
  <c r="F193" i="1"/>
  <c r="F36" i="1"/>
  <c r="F344" i="1"/>
  <c r="F222" i="1"/>
  <c r="F111" i="1"/>
  <c r="F212" i="1"/>
  <c r="F94" i="1"/>
  <c r="F163" i="1"/>
  <c r="F158" i="1"/>
  <c r="F301" i="1"/>
  <c r="F142" i="1"/>
  <c r="F328" i="1"/>
  <c r="F339" i="1"/>
  <c r="F224" i="1"/>
  <c r="F304" i="1"/>
  <c r="F354" i="1"/>
  <c r="F329" i="1"/>
  <c r="F56" i="1"/>
  <c r="F134" i="1"/>
  <c r="F205" i="1"/>
  <c r="F236" i="1"/>
  <c r="F347" i="1"/>
  <c r="F196" i="1"/>
  <c r="F177" i="1"/>
  <c r="F139" i="1"/>
  <c r="F40" i="1"/>
  <c r="F251" i="1"/>
  <c r="F46" i="1"/>
  <c r="F346" i="1"/>
  <c r="F332" i="1"/>
  <c r="F349" i="1"/>
  <c r="F336" i="1"/>
  <c r="F216" i="1"/>
  <c r="F322" i="1"/>
  <c r="F7" i="1"/>
  <c r="F153" i="1"/>
  <c r="F138" i="1"/>
  <c r="F231" i="1"/>
  <c r="F60" i="1"/>
  <c r="F35" i="1"/>
  <c r="F98" i="1"/>
  <c r="F123" i="1"/>
  <c r="F238" i="1"/>
  <c r="F209" i="1"/>
  <c r="F166" i="1"/>
  <c r="F292" i="1"/>
  <c r="F106" i="1"/>
  <c r="F256" i="1"/>
  <c r="F12" i="1"/>
  <c r="F38" i="1"/>
  <c r="F171" i="1"/>
  <c r="F312" i="1"/>
  <c r="F92" i="1"/>
  <c r="F230" i="1"/>
  <c r="F335" i="1"/>
  <c r="F281" i="1"/>
  <c r="F317" i="1"/>
  <c r="F100" i="1"/>
  <c r="F215" i="1"/>
  <c r="F277" i="1"/>
  <c r="F181" i="1"/>
  <c r="F147" i="1"/>
  <c r="F180" i="1"/>
  <c r="F288" i="1"/>
  <c r="F67" i="1"/>
  <c r="F307" i="1"/>
  <c r="F289" i="1"/>
  <c r="F330" i="1"/>
  <c r="F249" i="1"/>
  <c r="F302" i="1"/>
  <c r="F80" i="1"/>
  <c r="F266" i="1"/>
  <c r="F23" i="1"/>
  <c r="F57" i="1"/>
  <c r="F278" i="1"/>
  <c r="F219" i="1"/>
  <c r="F362" i="1"/>
  <c r="F359" i="1"/>
  <c r="F72" i="1"/>
  <c r="F352" i="1"/>
  <c r="F173" i="1"/>
  <c r="F28" i="1"/>
  <c r="F136" i="1"/>
  <c r="F71" i="1"/>
  <c r="F248" i="1"/>
  <c r="F194" i="1"/>
  <c r="F280" i="1"/>
  <c r="S365" i="1"/>
  <c r="F102" i="1"/>
  <c r="F246" i="1"/>
  <c r="F68" i="1"/>
  <c r="F93" i="1"/>
  <c r="F324" i="1"/>
  <c r="F167" i="1"/>
  <c r="F187" i="1"/>
  <c r="F331" i="1"/>
  <c r="F325" i="1"/>
  <c r="F20" i="3"/>
  <c r="G20" i="3" s="1"/>
  <c r="H20" i="3" s="1"/>
  <c r="I20" i="3" s="1"/>
  <c r="F17" i="3"/>
  <c r="G17" i="3" s="1"/>
  <c r="H17" i="3" s="1"/>
  <c r="I17" i="3" s="1"/>
  <c r="E23" i="3"/>
  <c r="F18" i="3"/>
  <c r="G18" i="3" s="1"/>
  <c r="H18" i="3" s="1"/>
  <c r="I18" i="3" s="1"/>
  <c r="E8" i="3"/>
  <c r="E11" i="3"/>
  <c r="F13" i="3"/>
  <c r="G13" i="3" s="1"/>
  <c r="H13" i="3" s="1"/>
  <c r="I13" i="3" s="1"/>
  <c r="F21" i="3"/>
  <c r="G21" i="3" s="1"/>
  <c r="H21" i="3" s="1"/>
  <c r="I21" i="3" s="1"/>
  <c r="F15" i="3"/>
  <c r="G15" i="3" s="1"/>
  <c r="H15" i="3" s="1"/>
  <c r="I15" i="3" s="1"/>
  <c r="F9" i="3"/>
  <c r="G9" i="3" s="1"/>
  <c r="H9" i="3" s="1"/>
  <c r="I9" i="3" s="1"/>
  <c r="F8" i="3"/>
  <c r="G8" i="3" s="1"/>
  <c r="H8" i="3" s="1"/>
  <c r="I8" i="3" s="1"/>
  <c r="E15" i="3"/>
  <c r="E17" i="3"/>
  <c r="F19" i="3"/>
  <c r="G19" i="3" s="1"/>
  <c r="H19" i="3" s="1"/>
  <c r="I19" i="3" s="1"/>
  <c r="E7" i="3"/>
  <c r="E13" i="3"/>
  <c r="F10" i="3"/>
  <c r="G10" i="3" s="1"/>
  <c r="H10" i="3" s="1"/>
  <c r="I10" i="3" s="1"/>
  <c r="O23" i="3"/>
  <c r="F14" i="3"/>
  <c r="G14" i="3" s="1"/>
  <c r="H14" i="3" s="1"/>
  <c r="I14" i="3" s="1"/>
  <c r="E9" i="3"/>
  <c r="E21" i="3"/>
  <c r="E10" i="3"/>
  <c r="F11" i="3"/>
  <c r="G11" i="3" s="1"/>
  <c r="H11" i="3" s="1"/>
  <c r="I11" i="3" s="1"/>
  <c r="E18" i="3"/>
  <c r="F7" i="3"/>
  <c r="G7" i="3" s="1"/>
  <c r="H7" i="3" s="1"/>
  <c r="E14" i="3"/>
  <c r="I7" i="3"/>
  <c r="P276" i="1" l="1"/>
  <c r="P269" i="1"/>
  <c r="P165" i="1"/>
  <c r="P100" i="1"/>
  <c r="P333" i="1"/>
  <c r="P301" i="1"/>
  <c r="P37" i="1"/>
  <c r="P230" i="1"/>
  <c r="P290" i="1"/>
  <c r="P108" i="1"/>
  <c r="P253" i="1"/>
  <c r="P57" i="1"/>
  <c r="P149" i="1"/>
  <c r="P52" i="1"/>
  <c r="P69" i="1"/>
  <c r="P116" i="1"/>
  <c r="P315" i="1"/>
  <c r="P30" i="1"/>
  <c r="P114" i="1"/>
  <c r="P228" i="1"/>
  <c r="P61" i="1"/>
  <c r="P179" i="1"/>
  <c r="P17" i="1"/>
  <c r="P128" i="1"/>
  <c r="P43" i="1"/>
  <c r="P50" i="1"/>
  <c r="P362" i="1"/>
  <c r="P49" i="1"/>
  <c r="P287" i="1"/>
  <c r="P25" i="1"/>
  <c r="P122" i="1"/>
  <c r="P349" i="1"/>
  <c r="P284" i="1"/>
  <c r="P337" i="1"/>
  <c r="P95" i="1"/>
  <c r="P283" i="1"/>
  <c r="P166" i="1"/>
  <c r="P303" i="1"/>
  <c r="P82" i="1"/>
  <c r="P187" i="1"/>
  <c r="P7" i="1"/>
  <c r="P118" i="1"/>
  <c r="P72" i="1"/>
  <c r="P277" i="1"/>
  <c r="P279" i="1"/>
  <c r="P242" i="1"/>
  <c r="P196" i="1"/>
  <c r="P210" i="1"/>
  <c r="P267" i="1"/>
  <c r="P106" i="1"/>
  <c r="P65" i="1"/>
  <c r="P54" i="1"/>
  <c r="P282" i="1"/>
  <c r="P23" i="1"/>
  <c r="P226" i="1"/>
  <c r="P117" i="1"/>
  <c r="P71" i="1"/>
  <c r="P270" i="1"/>
  <c r="P191" i="1"/>
  <c r="P304" i="1"/>
  <c r="P47" i="1"/>
  <c r="P345" i="1"/>
  <c r="P80" i="1"/>
  <c r="P313" i="1"/>
  <c r="P202" i="1"/>
  <c r="P361" i="1"/>
  <c r="P235" i="1"/>
  <c r="P297" i="1"/>
  <c r="P33" i="1"/>
  <c r="P302" i="1"/>
  <c r="P14" i="1"/>
  <c r="P63" i="1"/>
  <c r="P348" i="1"/>
  <c r="P225" i="1"/>
  <c r="P48" i="1"/>
  <c r="P218" i="1"/>
  <c r="P139" i="1"/>
  <c r="P188" i="1"/>
  <c r="P145" i="1"/>
  <c r="P16" i="1"/>
  <c r="P138" i="1"/>
  <c r="P328" i="1"/>
  <c r="P22" i="1"/>
  <c r="P55" i="1"/>
  <c r="P193" i="1"/>
  <c r="P64" i="1"/>
  <c r="P319" i="1"/>
  <c r="P125" i="1"/>
  <c r="P126" i="1"/>
  <c r="P88" i="1"/>
  <c r="P195" i="1"/>
  <c r="P207" i="1"/>
  <c r="P134" i="1"/>
  <c r="P119" i="1"/>
  <c r="P28" i="1"/>
  <c r="P83" i="1"/>
  <c r="P161" i="1"/>
  <c r="P327" i="1"/>
  <c r="P150" i="1"/>
  <c r="P12" i="1"/>
  <c r="P222" i="1"/>
  <c r="P130" i="1"/>
  <c r="P332" i="1"/>
  <c r="P281" i="1"/>
  <c r="P66" i="1"/>
  <c r="P197" i="1"/>
  <c r="P177" i="1"/>
  <c r="P244" i="1"/>
  <c r="P249" i="1"/>
  <c r="P89" i="1"/>
  <c r="P168" i="1"/>
  <c r="P151" i="1"/>
  <c r="P190" i="1"/>
  <c r="P239" i="1"/>
  <c r="P227" i="1"/>
  <c r="P110" i="1"/>
  <c r="P180" i="1"/>
  <c r="P98" i="1"/>
  <c r="P200" i="1"/>
  <c r="P307" i="1"/>
  <c r="P160" i="1"/>
  <c r="P102" i="1"/>
  <c r="P233" i="1"/>
  <c r="P335" i="1"/>
  <c r="P91" i="1"/>
  <c r="P354" i="1"/>
  <c r="P131" i="1"/>
  <c r="P144" i="1"/>
  <c r="P316" i="1"/>
  <c r="P92" i="1"/>
  <c r="P343" i="1"/>
  <c r="P330" i="1"/>
  <c r="P192" i="1"/>
  <c r="P274" i="1"/>
  <c r="P251" i="1"/>
  <c r="P27" i="1"/>
  <c r="P140" i="1"/>
  <c r="P18" i="1"/>
  <c r="P129" i="1"/>
  <c r="P241" i="1"/>
  <c r="P358" i="1"/>
  <c r="P286" i="1"/>
  <c r="P351" i="1"/>
  <c r="P59" i="1"/>
  <c r="P278" i="1"/>
  <c r="P73" i="1"/>
  <c r="P305" i="1"/>
  <c r="P255" i="1"/>
  <c r="P265" i="1"/>
  <c r="P182" i="1"/>
  <c r="P78" i="1"/>
  <c r="P112" i="1"/>
  <c r="P209" i="1"/>
  <c r="P247" i="1"/>
  <c r="P217" i="1"/>
  <c r="P45" i="1"/>
  <c r="P205" i="1"/>
  <c r="P338" i="1"/>
  <c r="P186" i="1"/>
  <c r="P293" i="1"/>
  <c r="P295" i="1"/>
  <c r="P75" i="1"/>
  <c r="P259" i="1"/>
  <c r="P56" i="1"/>
  <c r="P127" i="1"/>
  <c r="P314" i="1"/>
  <c r="P184" i="1"/>
  <c r="P74" i="1"/>
  <c r="P208" i="1"/>
  <c r="P26" i="1"/>
  <c r="P347" i="1"/>
  <c r="P41" i="1"/>
  <c r="P155" i="1"/>
  <c r="P68" i="1"/>
  <c r="P219" i="1"/>
  <c r="P35" i="1"/>
  <c r="P203" i="1"/>
  <c r="P264" i="1"/>
  <c r="P158" i="1"/>
  <c r="P342" i="1"/>
  <c r="P199" i="1"/>
  <c r="P135" i="1"/>
  <c r="P306" i="1"/>
  <c r="P169" i="1"/>
  <c r="P360" i="1"/>
  <c r="P311" i="1"/>
  <c r="P280" i="1"/>
  <c r="P326" i="1"/>
  <c r="P256" i="1"/>
  <c r="P221" i="1"/>
  <c r="P268" i="1"/>
  <c r="P101" i="1"/>
  <c r="P121" i="1"/>
  <c r="P133" i="1"/>
  <c r="P258" i="1"/>
  <c r="P183" i="1"/>
  <c r="P216" i="1"/>
  <c r="P289" i="1"/>
  <c r="P19" i="1"/>
  <c r="P248" i="1"/>
  <c r="P262" i="1"/>
  <c r="P317" i="1"/>
  <c r="P178" i="1"/>
  <c r="P109" i="1"/>
  <c r="P175" i="1"/>
  <c r="P250" i="1"/>
  <c r="P94" i="1"/>
  <c r="P51" i="1"/>
  <c r="P39" i="1"/>
  <c r="P275" i="1"/>
  <c r="P232" i="1"/>
  <c r="P353" i="1"/>
  <c r="P31" i="1"/>
  <c r="P81" i="1"/>
  <c r="P156" i="1"/>
  <c r="P62" i="1"/>
  <c r="P254" i="1"/>
  <c r="P36" i="1"/>
  <c r="P97" i="1"/>
  <c r="P340" i="1"/>
  <c r="P204" i="1"/>
  <c r="P352" i="1"/>
  <c r="P308" i="1"/>
  <c r="P359" i="1"/>
  <c r="P185" i="1"/>
  <c r="P334" i="1"/>
  <c r="P132" i="1"/>
  <c r="P136" i="1"/>
  <c r="P341" i="1"/>
  <c r="P350" i="1"/>
  <c r="P201" i="1"/>
  <c r="P115" i="1"/>
  <c r="P325" i="1"/>
  <c r="P229" i="1"/>
  <c r="P224" i="1"/>
  <c r="P261" i="1"/>
  <c r="P336" i="1"/>
  <c r="P291" i="1"/>
  <c r="P171" i="1"/>
  <c r="P329" i="1"/>
  <c r="P181" i="1"/>
  <c r="P174" i="1"/>
  <c r="P67" i="1"/>
  <c r="P231" i="1"/>
  <c r="P240" i="1"/>
  <c r="P77" i="1"/>
  <c r="P24" i="1"/>
  <c r="P105" i="1"/>
  <c r="P11" i="1"/>
  <c r="P163" i="1"/>
  <c r="P143" i="1"/>
  <c r="P90" i="1"/>
  <c r="P339" i="1"/>
  <c r="P213" i="1"/>
  <c r="P40" i="1"/>
  <c r="P84" i="1"/>
  <c r="P344" i="1"/>
  <c r="P272" i="1"/>
  <c r="P107" i="1"/>
  <c r="P194" i="1"/>
  <c r="P263" i="1"/>
  <c r="P331" i="1"/>
  <c r="P294" i="1"/>
  <c r="P292" i="1"/>
  <c r="P147" i="1"/>
  <c r="P223" i="1"/>
  <c r="P220" i="1"/>
  <c r="P260" i="1"/>
  <c r="P234" i="1"/>
  <c r="P157" i="1"/>
  <c r="P237" i="1"/>
  <c r="P320" i="1"/>
  <c r="P104" i="1"/>
  <c r="P42" i="1"/>
  <c r="P363" i="1"/>
  <c r="P172" i="1"/>
  <c r="P93" i="1"/>
  <c r="P356" i="1"/>
  <c r="P124" i="1"/>
  <c r="P87" i="1"/>
  <c r="P120" i="1"/>
  <c r="P257" i="1"/>
  <c r="P310" i="1"/>
  <c r="P365" i="1"/>
  <c r="P243" i="1"/>
  <c r="P288" i="1"/>
  <c r="P38" i="1"/>
  <c r="P29" i="1"/>
  <c r="P296" i="1"/>
  <c r="P96" i="1"/>
  <c r="P137" i="1"/>
  <c r="P206" i="1"/>
  <c r="P245" i="1"/>
  <c r="P99" i="1"/>
  <c r="P211" i="1"/>
  <c r="P76" i="1"/>
  <c r="P70" i="1"/>
  <c r="P8" i="1"/>
  <c r="P58" i="1"/>
  <c r="P141" i="1"/>
  <c r="P300" i="1"/>
  <c r="P162" i="1"/>
  <c r="P236" i="1"/>
  <c r="P34" i="1"/>
  <c r="P355" i="1"/>
  <c r="P212" i="1"/>
  <c r="P266" i="1"/>
  <c r="P46" i="1"/>
  <c r="P324" i="1"/>
  <c r="P273" i="1"/>
  <c r="P154" i="1"/>
  <c r="P246" i="1"/>
  <c r="P60" i="1"/>
  <c r="P323" i="1"/>
  <c r="P164" i="1"/>
  <c r="P322" i="1"/>
  <c r="P198" i="1"/>
  <c r="P123" i="1"/>
  <c r="P10" i="1"/>
  <c r="P32" i="1"/>
  <c r="P20" i="1"/>
  <c r="P252" i="1"/>
  <c r="P111" i="1"/>
  <c r="P167" i="1"/>
  <c r="P103" i="1"/>
  <c r="P146" i="1"/>
  <c r="P312" i="1"/>
  <c r="P214" i="1"/>
  <c r="P44" i="1"/>
  <c r="P153" i="1"/>
  <c r="P299" i="1"/>
  <c r="P85" i="1"/>
  <c r="P318" i="1"/>
  <c r="P271" i="1"/>
  <c r="P321" i="1"/>
  <c r="P346" i="1"/>
  <c r="P15" i="1"/>
  <c r="P238" i="1"/>
  <c r="P113" i="1"/>
  <c r="P215" i="1"/>
  <c r="P285" i="1"/>
  <c r="P142" i="1"/>
  <c r="P9" i="1"/>
  <c r="P170" i="1"/>
  <c r="P53" i="1"/>
  <c r="P148" i="1"/>
  <c r="P86" i="1"/>
  <c r="P152" i="1"/>
  <c r="P298" i="1"/>
  <c r="P79" i="1"/>
  <c r="P176" i="1"/>
  <c r="P159" i="1"/>
  <c r="P21" i="1"/>
  <c r="P13" i="1"/>
  <c r="P357" i="1"/>
  <c r="P189" i="1"/>
  <c r="P309" i="1"/>
  <c r="H23" i="3"/>
  <c r="I23" i="3" s="1"/>
  <c r="J16" i="3" s="1"/>
  <c r="G23" i="3"/>
  <c r="J7" i="3"/>
  <c r="J23" i="3"/>
  <c r="J21" i="3"/>
  <c r="J9" i="3"/>
  <c r="J14" i="3"/>
  <c r="J17" i="3"/>
  <c r="J10" i="3"/>
  <c r="J13" i="3"/>
  <c r="J18" i="3"/>
  <c r="J15" i="3"/>
  <c r="J8" i="3"/>
  <c r="J11" i="3"/>
  <c r="J19" i="3"/>
  <c r="J20" i="3"/>
  <c r="J12" i="3"/>
  <c r="Q365" i="1" l="1"/>
  <c r="Y7" i="1" l="1"/>
  <c r="X365" i="1"/>
  <c r="Y365" i="1" s="1"/>
  <c r="I78" i="1" l="1"/>
  <c r="I70" i="1"/>
  <c r="I15" i="1"/>
  <c r="I111" i="1"/>
  <c r="I343" i="1"/>
  <c r="I214" i="1"/>
  <c r="I182" i="1"/>
  <c r="I112" i="1"/>
  <c r="I285" i="1"/>
  <c r="I299" i="1"/>
  <c r="I296" i="1"/>
  <c r="I301" i="1"/>
  <c r="I289" i="1"/>
  <c r="I97" i="1"/>
  <c r="I363" i="1"/>
  <c r="I160" i="1"/>
  <c r="I283" i="1"/>
  <c r="I93" i="1"/>
  <c r="I14" i="1"/>
  <c r="I43" i="1"/>
  <c r="I12" i="1"/>
  <c r="I151" i="1"/>
  <c r="I302" i="1"/>
  <c r="I307" i="1"/>
  <c r="I21" i="1"/>
  <c r="I212" i="1"/>
  <c r="I190" i="1"/>
  <c r="I138" i="1"/>
  <c r="I13" i="1"/>
  <c r="I309" i="1"/>
  <c r="I127" i="1"/>
  <c r="I164" i="1"/>
  <c r="I168" i="1"/>
  <c r="I73" i="1"/>
  <c r="I163" i="1"/>
  <c r="I41" i="1"/>
  <c r="I158" i="1"/>
  <c r="I313" i="1"/>
  <c r="I166" i="1"/>
  <c r="I353" i="1"/>
  <c r="I185" i="1"/>
  <c r="I83" i="1"/>
  <c r="I114" i="1"/>
  <c r="I268" i="1"/>
  <c r="I76" i="1"/>
  <c r="I257" i="1"/>
  <c r="I318" i="1"/>
  <c r="I291" i="1"/>
  <c r="I96" i="1"/>
  <c r="I279" i="1"/>
  <c r="I207" i="1"/>
  <c r="I10" i="1"/>
  <c r="I263" i="1"/>
  <c r="I216" i="1"/>
  <c r="I282" i="1"/>
  <c r="I24" i="1"/>
  <c r="I144" i="1"/>
  <c r="I26" i="1"/>
  <c r="I175" i="1"/>
  <c r="I250" i="1"/>
  <c r="I87" i="1"/>
  <c r="I177" i="1"/>
  <c r="I57" i="1"/>
  <c r="I167" i="1"/>
  <c r="I298" i="1"/>
  <c r="I82" i="1"/>
  <c r="I18" i="1"/>
  <c r="I314" i="1"/>
  <c r="I323" i="1"/>
  <c r="I277" i="1"/>
  <c r="I278" i="1"/>
  <c r="I290" i="1"/>
  <c r="I247" i="1"/>
  <c r="I209" i="1"/>
  <c r="I261" i="1"/>
  <c r="I238" i="1"/>
  <c r="I352" i="1"/>
  <c r="I345" i="1"/>
  <c r="I348" i="1"/>
  <c r="I132" i="1"/>
  <c r="I202" i="1"/>
  <c r="I260" i="1"/>
  <c r="I259" i="1"/>
  <c r="I235" i="1"/>
  <c r="I71" i="1"/>
  <c r="I218" i="1"/>
  <c r="I270" i="1"/>
  <c r="I154" i="1"/>
  <c r="I35" i="1"/>
  <c r="I125" i="1"/>
  <c r="I181" i="1"/>
  <c r="I246" i="1"/>
  <c r="I176" i="1"/>
  <c r="I149" i="1"/>
  <c r="I27" i="1"/>
  <c r="I178" i="1"/>
  <c r="I264" i="1"/>
  <c r="I100" i="1"/>
  <c r="I44" i="1"/>
  <c r="I28" i="1"/>
  <c r="I222" i="1"/>
  <c r="I295" i="1"/>
  <c r="I253" i="1"/>
  <c r="I273" i="1"/>
  <c r="I231" i="1"/>
  <c r="I38" i="1"/>
  <c r="I332" i="1"/>
  <c r="I308" i="1"/>
  <c r="I315" i="1"/>
  <c r="I310" i="1"/>
  <c r="I256" i="1"/>
  <c r="I320" i="1"/>
  <c r="I32" i="1"/>
  <c r="I58" i="1"/>
  <c r="I213" i="1"/>
  <c r="I336" i="1"/>
  <c r="I249" i="1"/>
  <c r="I227" i="1"/>
  <c r="I312" i="1"/>
  <c r="I86" i="1"/>
  <c r="I341" i="1"/>
  <c r="I116" i="1"/>
  <c r="I59" i="1"/>
  <c r="I79" i="1"/>
  <c r="I232" i="1"/>
  <c r="I165" i="1"/>
  <c r="I153" i="1"/>
  <c r="I33" i="1"/>
  <c r="I197" i="1"/>
  <c r="I11" i="1"/>
  <c r="I8" i="1"/>
  <c r="I60" i="1"/>
  <c r="I67" i="1"/>
  <c r="I350" i="1"/>
  <c r="I36" i="1"/>
  <c r="I200" i="1"/>
  <c r="I325" i="1"/>
  <c r="I356" i="1"/>
  <c r="I355" i="1"/>
  <c r="I329" i="1"/>
  <c r="I121" i="1"/>
  <c r="I89" i="1"/>
  <c r="I123" i="1"/>
  <c r="I147" i="1"/>
  <c r="I357" i="1"/>
  <c r="I224" i="1"/>
  <c r="I61" i="1"/>
  <c r="I189" i="1"/>
  <c r="I217" i="1"/>
  <c r="I124" i="1"/>
  <c r="I186" i="1"/>
  <c r="I228" i="1"/>
  <c r="I130" i="1"/>
  <c r="I118" i="1"/>
  <c r="I31" i="1"/>
  <c r="I360" i="1"/>
  <c r="I340" i="1"/>
  <c r="I39" i="1"/>
  <c r="I335" i="1"/>
  <c r="I105" i="1"/>
  <c r="I110" i="1"/>
  <c r="I354" i="1"/>
  <c r="I258" i="1"/>
  <c r="I173" i="1"/>
  <c r="I180" i="1"/>
  <c r="I304" i="1"/>
  <c r="I183" i="1"/>
  <c r="I72" i="1"/>
  <c r="I358" i="1"/>
  <c r="I109" i="1"/>
  <c r="I281" i="1"/>
  <c r="I68" i="1"/>
  <c r="I251" i="1"/>
  <c r="I29" i="1"/>
  <c r="I311" i="1"/>
  <c r="I319" i="1"/>
  <c r="I248" i="1"/>
  <c r="I22" i="1"/>
  <c r="I327" i="1"/>
  <c r="I64" i="1"/>
  <c r="I54" i="1"/>
  <c r="I84" i="1"/>
  <c r="I334" i="1"/>
  <c r="I122" i="1"/>
  <c r="I205" i="1"/>
  <c r="I81" i="1"/>
  <c r="I102" i="1"/>
  <c r="I48" i="1"/>
  <c r="I255" i="1"/>
  <c r="I361" i="1"/>
  <c r="I171" i="1"/>
  <c r="I134" i="1"/>
  <c r="I46" i="1"/>
  <c r="I129" i="1"/>
  <c r="I77" i="1"/>
  <c r="I346" i="1"/>
  <c r="I104" i="1"/>
  <c r="I317" i="1"/>
  <c r="I55" i="1"/>
  <c r="I107" i="1"/>
  <c r="I331" i="1"/>
  <c r="I274" i="1"/>
  <c r="I80" i="1"/>
  <c r="I90" i="1"/>
  <c r="I208" i="1"/>
  <c r="I40" i="1"/>
  <c r="I142" i="1"/>
  <c r="I337" i="1"/>
  <c r="I198" i="1"/>
  <c r="I349" i="1"/>
  <c r="I203" i="1"/>
  <c r="I195" i="1"/>
  <c r="I169" i="1"/>
  <c r="I241" i="1"/>
  <c r="I179" i="1"/>
  <c r="I226" i="1"/>
  <c r="I306" i="1"/>
  <c r="I91" i="1"/>
  <c r="I210" i="1"/>
  <c r="I287" i="1"/>
  <c r="I275" i="1"/>
  <c r="I106" i="1"/>
  <c r="I187" i="1"/>
  <c r="I201" i="1"/>
  <c r="I170" i="1"/>
  <c r="I269" i="1"/>
  <c r="I322" i="1"/>
  <c r="I267" i="1"/>
  <c r="I135" i="1"/>
  <c r="I265" i="1"/>
  <c r="I9" i="1"/>
  <c r="I223" i="1"/>
  <c r="I23" i="1"/>
  <c r="I294" i="1"/>
  <c r="I98" i="1"/>
  <c r="I62" i="1"/>
  <c r="I297" i="1"/>
  <c r="I362" i="1"/>
  <c r="I194" i="1"/>
  <c r="I45" i="1"/>
  <c r="I159" i="1"/>
  <c r="I161" i="1"/>
  <c r="I193" i="1"/>
  <c r="I145" i="1"/>
  <c r="I233" i="1"/>
  <c r="I52" i="1"/>
  <c r="I50" i="1"/>
  <c r="I239" i="1"/>
  <c r="I351" i="1"/>
  <c r="I242" i="1"/>
  <c r="I316" i="1"/>
  <c r="I245" i="1"/>
  <c r="I117" i="1"/>
  <c r="I128" i="1"/>
  <c r="I326" i="1"/>
  <c r="I85" i="1"/>
  <c r="G292" i="1"/>
  <c r="H292" i="1" s="1"/>
  <c r="G99" i="1"/>
  <c r="H99" i="1" s="1"/>
  <c r="I141" i="1"/>
  <c r="I188" i="1"/>
  <c r="I53" i="1"/>
  <c r="I244" i="1"/>
  <c r="I236" i="1"/>
  <c r="I136" i="1"/>
  <c r="I184" i="1"/>
  <c r="I156" i="1"/>
  <c r="I157" i="1"/>
  <c r="I225" i="1"/>
  <c r="I101" i="1"/>
  <c r="I276" i="1"/>
  <c r="I131" i="1"/>
  <c r="I272" i="1"/>
  <c r="I204" i="1"/>
  <c r="I146" i="1"/>
  <c r="I63" i="1"/>
  <c r="I237" i="1"/>
  <c r="I143" i="1"/>
  <c r="I344" i="1"/>
  <c r="I69" i="1"/>
  <c r="I20" i="1"/>
  <c r="I152" i="1"/>
  <c r="I342" i="1"/>
  <c r="I140" i="1"/>
  <c r="G107" i="1"/>
  <c r="H107" i="1" s="1"/>
  <c r="G16" i="1"/>
  <c r="H16" i="1" s="1"/>
  <c r="G148" i="1"/>
  <c r="H148" i="1" s="1"/>
  <c r="G63" i="1"/>
  <c r="H63" i="1" s="1"/>
  <c r="G272" i="1"/>
  <c r="H272" i="1" s="1"/>
  <c r="G324" i="1"/>
  <c r="H324" i="1" s="1"/>
  <c r="G256" i="1"/>
  <c r="H256" i="1" s="1"/>
  <c r="G233" i="1"/>
  <c r="H233" i="1" s="1"/>
  <c r="G266" i="1"/>
  <c r="H266" i="1" s="1"/>
  <c r="G141" i="1"/>
  <c r="H141" i="1" s="1"/>
  <c r="G265" i="1"/>
  <c r="H265" i="1" s="1"/>
  <c r="G196" i="1"/>
  <c r="H196" i="1" s="1"/>
  <c r="G246" i="1"/>
  <c r="H246" i="1" s="1"/>
  <c r="G205" i="1"/>
  <c r="H205" i="1" s="1"/>
  <c r="G170" i="1"/>
  <c r="H170" i="1" s="1"/>
  <c r="G348" i="1"/>
  <c r="H348" i="1" s="1"/>
  <c r="G145" i="1"/>
  <c r="H145" i="1" s="1"/>
  <c r="G234" i="1"/>
  <c r="H234" i="1" s="1"/>
  <c r="G176" i="1"/>
  <c r="H176" i="1" s="1"/>
  <c r="G237" i="1"/>
  <c r="H237" i="1" s="1"/>
  <c r="G12" i="1"/>
  <c r="H12" i="1" s="1"/>
  <c r="G293" i="1"/>
  <c r="H293" i="1" s="1"/>
  <c r="G321" i="1"/>
  <c r="H321" i="1" s="1"/>
  <c r="G25" i="1"/>
  <c r="H25" i="1" s="1"/>
  <c r="G131" i="1"/>
  <c r="H131" i="1" s="1"/>
  <c r="G294" i="1"/>
  <c r="H294" i="1" s="1"/>
  <c r="G123" i="1"/>
  <c r="H123" i="1" s="1"/>
  <c r="G31" i="1"/>
  <c r="H31" i="1" s="1"/>
  <c r="G17" i="1"/>
  <c r="H17" i="1" s="1"/>
  <c r="G155" i="1"/>
  <c r="H155" i="1" s="1"/>
  <c r="G33" i="1"/>
  <c r="H33" i="1" s="1"/>
  <c r="G18" i="1"/>
  <c r="H18" i="1" s="1"/>
  <c r="G248" i="1"/>
  <c r="H248" i="1" s="1"/>
  <c r="G191" i="1"/>
  <c r="H191" i="1" s="1"/>
  <c r="G101" i="1"/>
  <c r="H101" i="1" s="1"/>
  <c r="G144" i="1"/>
  <c r="H144" i="1" s="1"/>
  <c r="G193" i="1"/>
  <c r="H193" i="1" s="1"/>
  <c r="G333" i="1"/>
  <c r="H333" i="1" s="1"/>
  <c r="G71" i="1"/>
  <c r="H71" i="1" s="1"/>
  <c r="G323" i="1"/>
  <c r="H323" i="1" s="1"/>
  <c r="G179" i="1"/>
  <c r="H179" i="1" s="1"/>
  <c r="G362" i="1"/>
  <c r="H362" i="1" s="1"/>
  <c r="G89" i="1"/>
  <c r="H89" i="1" s="1"/>
  <c r="G167" i="1"/>
  <c r="H167" i="1" s="1"/>
  <c r="G187" i="1"/>
  <c r="H187" i="1" s="1"/>
  <c r="G62" i="1"/>
  <c r="H62" i="1" s="1"/>
  <c r="G138" i="1"/>
  <c r="H138" i="1" s="1"/>
  <c r="G290" i="1"/>
  <c r="H290" i="1" s="1"/>
  <c r="G343" i="1"/>
  <c r="H343" i="1" s="1"/>
  <c r="G278" i="1"/>
  <c r="H278" i="1" s="1"/>
  <c r="G64" i="1"/>
  <c r="H64" i="1" s="1"/>
  <c r="G128" i="1"/>
  <c r="H128" i="1" s="1"/>
  <c r="G11" i="1"/>
  <c r="H11" i="1" s="1"/>
  <c r="G174" i="1"/>
  <c r="H174" i="1" s="1"/>
  <c r="G226" i="1"/>
  <c r="H226" i="1" s="1"/>
  <c r="G47" i="1"/>
  <c r="H47" i="1" s="1"/>
  <c r="G273" i="1"/>
  <c r="H273" i="1" s="1"/>
  <c r="G356" i="1"/>
  <c r="H356" i="1" s="1"/>
  <c r="G142" i="1"/>
  <c r="H142" i="1" s="1"/>
  <c r="G218" i="1"/>
  <c r="H218" i="1" s="1"/>
  <c r="G166" i="1"/>
  <c r="H166" i="1" s="1"/>
  <c r="G212" i="1"/>
  <c r="H212" i="1" s="1"/>
  <c r="G270" i="1"/>
  <c r="H270" i="1" s="1"/>
  <c r="G214" i="1"/>
  <c r="H214" i="1" s="1"/>
  <c r="G328" i="1"/>
  <c r="H328" i="1" s="1"/>
  <c r="G312" i="1"/>
  <c r="H312" i="1" s="1"/>
  <c r="G122" i="1"/>
  <c r="H122" i="1" s="1"/>
  <c r="G215" i="1"/>
  <c r="H215" i="1" s="1"/>
  <c r="G73" i="1"/>
  <c r="H73" i="1" s="1"/>
  <c r="G209" i="1"/>
  <c r="H209" i="1" s="1"/>
  <c r="G69" i="1"/>
  <c r="H69" i="1" s="1"/>
  <c r="G22" i="1"/>
  <c r="H22" i="1" s="1"/>
  <c r="G51" i="1"/>
  <c r="H51" i="1" s="1"/>
  <c r="G59" i="1"/>
  <c r="H59" i="1" s="1"/>
  <c r="G199" i="1"/>
  <c r="H199" i="1" s="1"/>
  <c r="G219" i="1"/>
  <c r="H219" i="1" s="1"/>
  <c r="G175" i="1"/>
  <c r="H175" i="1" s="1"/>
  <c r="G282" i="1"/>
  <c r="H282" i="1" s="1"/>
  <c r="G80" i="1"/>
  <c r="H80" i="1" s="1"/>
  <c r="G137" i="1"/>
  <c r="H137" i="1" s="1"/>
  <c r="G140" i="1"/>
  <c r="H140" i="1" s="1"/>
  <c r="G178" i="1"/>
  <c r="H178" i="1" s="1"/>
  <c r="G308" i="1"/>
  <c r="H308" i="1" s="1"/>
  <c r="G94" i="1"/>
  <c r="H94" i="1" s="1"/>
  <c r="G274" i="1"/>
  <c r="H274" i="1" s="1"/>
  <c r="G103" i="1"/>
  <c r="H103" i="1" s="1"/>
  <c r="G74" i="1"/>
  <c r="H74" i="1" s="1"/>
  <c r="G267" i="1"/>
  <c r="H267" i="1" s="1"/>
  <c r="G310" i="1"/>
  <c r="H310" i="1" s="1"/>
  <c r="G7" i="1"/>
  <c r="I243" i="1"/>
  <c r="G52" i="1"/>
  <c r="H52" i="1" s="1"/>
  <c r="G220" i="1"/>
  <c r="H220" i="1" s="1"/>
  <c r="G276" i="1"/>
  <c r="H276" i="1" s="1"/>
  <c r="G335" i="1"/>
  <c r="H335" i="1" s="1"/>
  <c r="G204" i="1"/>
  <c r="H204" i="1" s="1"/>
  <c r="G27" i="1"/>
  <c r="H27" i="1" s="1"/>
  <c r="G26" i="1"/>
  <c r="H26" i="1" s="1"/>
  <c r="G302" i="1"/>
  <c r="H302" i="1" s="1"/>
  <c r="G65" i="1"/>
  <c r="H65" i="1" s="1"/>
  <c r="I119" i="1"/>
  <c r="I19" i="1"/>
  <c r="I347" i="1"/>
  <c r="I192" i="1"/>
  <c r="I321" i="1"/>
  <c r="G96" i="1"/>
  <c r="H96" i="1" s="1"/>
  <c r="G173" i="1"/>
  <c r="H173" i="1" s="1"/>
  <c r="G280" i="1"/>
  <c r="H280" i="1" s="1"/>
  <c r="I215" i="1"/>
  <c r="I359" i="1"/>
  <c r="I328" i="1"/>
  <c r="I300" i="1"/>
  <c r="I99" i="1"/>
  <c r="I230" i="1"/>
  <c r="I339" i="1"/>
  <c r="I288" i="1"/>
  <c r="I113" i="1"/>
  <c r="I172" i="1"/>
  <c r="G152" i="1"/>
  <c r="H152" i="1" s="1"/>
  <c r="G82" i="1"/>
  <c r="H82" i="1" s="1"/>
  <c r="G289" i="1"/>
  <c r="H289" i="1" s="1"/>
  <c r="G247" i="1"/>
  <c r="H247" i="1" s="1"/>
  <c r="G285" i="1"/>
  <c r="H285" i="1" s="1"/>
  <c r="G75" i="1"/>
  <c r="H75" i="1" s="1"/>
  <c r="G157" i="1"/>
  <c r="H157" i="1" s="1"/>
  <c r="G222" i="1"/>
  <c r="H222" i="1" s="1"/>
  <c r="G203" i="1"/>
  <c r="H203" i="1" s="1"/>
  <c r="G34" i="1"/>
  <c r="H34" i="1" s="1"/>
  <c r="G334" i="1"/>
  <c r="H334" i="1" s="1"/>
  <c r="G66" i="1"/>
  <c r="H66" i="1" s="1"/>
  <c r="G286" i="1"/>
  <c r="H286" i="1" s="1"/>
  <c r="G45" i="1"/>
  <c r="H45" i="1" s="1"/>
  <c r="G163" i="1"/>
  <c r="H163" i="1" s="1"/>
  <c r="G305" i="1"/>
  <c r="H305" i="1" s="1"/>
  <c r="G125" i="1"/>
  <c r="H125" i="1" s="1"/>
  <c r="G223" i="1"/>
  <c r="H223" i="1" s="1"/>
  <c r="G281" i="1"/>
  <c r="H281" i="1" s="1"/>
  <c r="G172" i="1"/>
  <c r="H172" i="1" s="1"/>
  <c r="G198" i="1"/>
  <c r="H198" i="1" s="1"/>
  <c r="G190" i="1"/>
  <c r="H190" i="1" s="1"/>
  <c r="G50" i="1"/>
  <c r="H50" i="1" s="1"/>
  <c r="G297" i="1"/>
  <c r="H297" i="1" s="1"/>
  <c r="G14" i="1"/>
  <c r="H14" i="1" s="1"/>
  <c r="G354" i="1"/>
  <c r="H354" i="1" s="1"/>
  <c r="G326" i="1"/>
  <c r="H326" i="1" s="1"/>
  <c r="G143" i="1"/>
  <c r="H143" i="1" s="1"/>
  <c r="G211" i="1"/>
  <c r="H211" i="1" s="1"/>
  <c r="G229" i="1"/>
  <c r="H229" i="1" s="1"/>
  <c r="G134" i="1"/>
  <c r="H134" i="1" s="1"/>
  <c r="G19" i="1"/>
  <c r="H19" i="1" s="1"/>
  <c r="G42" i="1"/>
  <c r="H42" i="1" s="1"/>
  <c r="G207" i="1"/>
  <c r="H207" i="1" s="1"/>
  <c r="G15" i="1"/>
  <c r="H15" i="1" s="1"/>
  <c r="G98" i="1"/>
  <c r="H98" i="1" s="1"/>
  <c r="G56" i="1"/>
  <c r="H56" i="1" s="1"/>
  <c r="I162" i="1"/>
  <c r="I94" i="1"/>
  <c r="I303" i="1"/>
  <c r="I292" i="1"/>
  <c r="I254" i="1"/>
  <c r="I206" i="1"/>
  <c r="I234" i="1"/>
  <c r="I174" i="1"/>
  <c r="I103" i="1"/>
  <c r="I88" i="1"/>
  <c r="I150" i="1"/>
  <c r="G83" i="1"/>
  <c r="H83" i="1" s="1"/>
  <c r="G104" i="1"/>
  <c r="H104" i="1" s="1"/>
  <c r="G8" i="1"/>
  <c r="H8" i="1" s="1"/>
  <c r="G341" i="1"/>
  <c r="H341" i="1" s="1"/>
  <c r="G300" i="1"/>
  <c r="H300" i="1" s="1"/>
  <c r="G227" i="1"/>
  <c r="H227" i="1" s="1"/>
  <c r="G288" i="1"/>
  <c r="H288" i="1" s="1"/>
  <c r="G255" i="1"/>
  <c r="H255" i="1" s="1"/>
  <c r="G186" i="1"/>
  <c r="H186" i="1" s="1"/>
  <c r="I42" i="1"/>
  <c r="I115" i="1"/>
  <c r="I199" i="1"/>
  <c r="I191" i="1"/>
  <c r="I338" i="1"/>
  <c r="I252" i="1"/>
  <c r="I284" i="1"/>
  <c r="I266" i="1"/>
  <c r="I30" i="1"/>
  <c r="I66" i="1"/>
  <c r="I271" i="1"/>
  <c r="I139" i="1"/>
  <c r="I333" i="1"/>
  <c r="I155" i="1"/>
  <c r="I126" i="1"/>
  <c r="I262" i="1"/>
  <c r="I56" i="1"/>
  <c r="I280" i="1"/>
  <c r="I286" i="1"/>
  <c r="I221" i="1"/>
  <c r="I330" i="1"/>
  <c r="I65" i="1"/>
  <c r="I148" i="1"/>
  <c r="I74" i="1"/>
  <c r="G264" i="1"/>
  <c r="H264" i="1" s="1"/>
  <c r="G279" i="1"/>
  <c r="H279" i="1" s="1"/>
  <c r="G316" i="1"/>
  <c r="H316" i="1" s="1"/>
  <c r="G32" i="1"/>
  <c r="H32" i="1" s="1"/>
  <c r="G304" i="1"/>
  <c r="H304" i="1" s="1"/>
  <c r="G156" i="1"/>
  <c r="H156" i="1" s="1"/>
  <c r="G106" i="1"/>
  <c r="H106" i="1" s="1"/>
  <c r="G29" i="1"/>
  <c r="H29" i="1" s="1"/>
  <c r="G235" i="1"/>
  <c r="H235" i="1" s="1"/>
  <c r="G171" i="1"/>
  <c r="H171" i="1" s="1"/>
  <c r="G225" i="1"/>
  <c r="H225" i="1" s="1"/>
  <c r="G158" i="1"/>
  <c r="H158" i="1" s="1"/>
  <c r="G260" i="1"/>
  <c r="H260" i="1" s="1"/>
  <c r="G319" i="1"/>
  <c r="H319" i="1" s="1"/>
  <c r="G208" i="1"/>
  <c r="H208" i="1" s="1"/>
  <c r="G109" i="1"/>
  <c r="H109" i="1" s="1"/>
  <c r="G150" i="1"/>
  <c r="H150" i="1" s="1"/>
  <c r="G320" i="1"/>
  <c r="H320" i="1" s="1"/>
  <c r="G263" i="1"/>
  <c r="H263" i="1" s="1"/>
  <c r="G228" i="1"/>
  <c r="H228" i="1" s="1"/>
  <c r="G238" i="1"/>
  <c r="H238" i="1" s="1"/>
  <c r="G337" i="1"/>
  <c r="H337" i="1" s="1"/>
  <c r="G277" i="1"/>
  <c r="H277" i="1" s="1"/>
  <c r="G340" i="1"/>
  <c r="H340" i="1" s="1"/>
  <c r="G325" i="1"/>
  <c r="H325" i="1" s="1"/>
  <c r="G271" i="1"/>
  <c r="H271" i="1" s="1"/>
  <c r="G332" i="1"/>
  <c r="H332" i="1" s="1"/>
  <c r="G139" i="1"/>
  <c r="H139" i="1" s="1"/>
  <c r="G344" i="1"/>
  <c r="H344" i="1" s="1"/>
  <c r="G298" i="1"/>
  <c r="H298" i="1" s="1"/>
  <c r="G48" i="1"/>
  <c r="H48" i="1" s="1"/>
  <c r="G213" i="1"/>
  <c r="H213" i="1" s="1"/>
  <c r="G108" i="1"/>
  <c r="H108" i="1" s="1"/>
  <c r="G239" i="1"/>
  <c r="H239" i="1" s="1"/>
  <c r="G236" i="1"/>
  <c r="H236" i="1" s="1"/>
  <c r="G217" i="1"/>
  <c r="H217" i="1" s="1"/>
  <c r="G37" i="1"/>
  <c r="H37" i="1" s="1"/>
  <c r="G184" i="1"/>
  <c r="H184" i="1" s="1"/>
  <c r="G254" i="1"/>
  <c r="H254" i="1" s="1"/>
  <c r="G301" i="1"/>
  <c r="H301" i="1" s="1"/>
  <c r="G242" i="1"/>
  <c r="H242" i="1" s="1"/>
  <c r="G84" i="1"/>
  <c r="H84" i="1" s="1"/>
  <c r="G221" i="1"/>
  <c r="H221" i="1" s="1"/>
  <c r="G295" i="1"/>
  <c r="H295" i="1" s="1"/>
  <c r="G81" i="1"/>
  <c r="H81" i="1" s="1"/>
  <c r="G358" i="1"/>
  <c r="H358" i="1" s="1"/>
  <c r="G72" i="1"/>
  <c r="H72" i="1" s="1"/>
  <c r="G262" i="1"/>
  <c r="H262" i="1" s="1"/>
  <c r="G359" i="1"/>
  <c r="H359" i="1" s="1"/>
  <c r="G147" i="1"/>
  <c r="H147" i="1" s="1"/>
  <c r="G88" i="1"/>
  <c r="H88" i="1" s="1"/>
  <c r="G90" i="1"/>
  <c r="H90" i="1" s="1"/>
  <c r="G307" i="1"/>
  <c r="H307" i="1" s="1"/>
  <c r="G92" i="1"/>
  <c r="H92" i="1" s="1"/>
  <c r="G35" i="1"/>
  <c r="H35" i="1" s="1"/>
  <c r="G49" i="1"/>
  <c r="H49" i="1" s="1"/>
  <c r="G44" i="1"/>
  <c r="H44" i="1" s="1"/>
  <c r="G46" i="1"/>
  <c r="H46" i="1" s="1"/>
  <c r="G296" i="1"/>
  <c r="H296" i="1" s="1"/>
  <c r="G309" i="1"/>
  <c r="H309" i="1" s="1"/>
  <c r="G146" i="1"/>
  <c r="H146" i="1" s="1"/>
  <c r="G192" i="1"/>
  <c r="H192" i="1" s="1"/>
  <c r="G117" i="1"/>
  <c r="H117" i="1" s="1"/>
  <c r="G112" i="1"/>
  <c r="H112" i="1" s="1"/>
  <c r="G127" i="1"/>
  <c r="H127" i="1" s="1"/>
  <c r="G78" i="1"/>
  <c r="H78" i="1" s="1"/>
  <c r="G185" i="1"/>
  <c r="H185" i="1" s="1"/>
  <c r="G61" i="1"/>
  <c r="H61" i="1" s="1"/>
  <c r="G189" i="1"/>
  <c r="H189" i="1" s="1"/>
  <c r="G41" i="1"/>
  <c r="H41" i="1" s="1"/>
  <c r="G58" i="1"/>
  <c r="H58" i="1" s="1"/>
  <c r="G318" i="1"/>
  <c r="H318" i="1" s="1"/>
  <c r="G241" i="1"/>
  <c r="H241" i="1" s="1"/>
  <c r="G303" i="1"/>
  <c r="H303" i="1" s="1"/>
  <c r="G38" i="1"/>
  <c r="H38" i="1" s="1"/>
  <c r="G116" i="1"/>
  <c r="H116" i="1" s="1"/>
  <c r="G136" i="1"/>
  <c r="H136" i="1" s="1"/>
  <c r="G67" i="1"/>
  <c r="H67" i="1" s="1"/>
  <c r="G77" i="1"/>
  <c r="H77" i="1" s="1"/>
  <c r="G347" i="1"/>
  <c r="H347" i="1" s="1"/>
  <c r="G165" i="1"/>
  <c r="H165" i="1" s="1"/>
  <c r="G55" i="1"/>
  <c r="H55" i="1" s="1"/>
  <c r="G97" i="1"/>
  <c r="H97" i="1" s="1"/>
  <c r="G153" i="1"/>
  <c r="H153" i="1" s="1"/>
  <c r="G313" i="1"/>
  <c r="H313" i="1" s="1"/>
  <c r="G336" i="1"/>
  <c r="H336" i="1" s="1"/>
  <c r="G206" i="1"/>
  <c r="H206" i="1" s="1"/>
  <c r="G345" i="1"/>
  <c r="H345" i="1" s="1"/>
  <c r="G100" i="1"/>
  <c r="H100" i="1" s="1"/>
  <c r="I240" i="1"/>
  <c r="G9" i="1"/>
  <c r="H9" i="1" s="1"/>
  <c r="G93" i="1"/>
  <c r="H93" i="1" s="1"/>
  <c r="G79" i="1"/>
  <c r="H79" i="1" s="1"/>
  <c r="G224" i="1"/>
  <c r="H224" i="1" s="1"/>
  <c r="G338" i="1"/>
  <c r="H338" i="1" s="1"/>
  <c r="G244" i="1"/>
  <c r="H244" i="1" s="1"/>
  <c r="G314" i="1"/>
  <c r="H314" i="1" s="1"/>
  <c r="G160" i="1"/>
  <c r="H160" i="1" s="1"/>
  <c r="G105" i="1"/>
  <c r="H105" i="1" s="1"/>
  <c r="G126" i="1"/>
  <c r="H126" i="1" s="1"/>
  <c r="I137" i="1"/>
  <c r="I49" i="1"/>
  <c r="I196" i="1"/>
  <c r="I95" i="1"/>
  <c r="I305" i="1"/>
  <c r="I51" i="1"/>
  <c r="I25" i="1"/>
  <c r="I108" i="1"/>
  <c r="I47" i="1"/>
  <c r="I229" i="1"/>
  <c r="I37" i="1"/>
  <c r="I133" i="1"/>
  <c r="G249" i="1"/>
  <c r="H249" i="1" s="1"/>
  <c r="G275" i="1"/>
  <c r="H275" i="1" s="1"/>
  <c r="G251" i="1"/>
  <c r="H251" i="1" s="1"/>
  <c r="G24" i="1"/>
  <c r="H24" i="1" s="1"/>
  <c r="G133" i="1"/>
  <c r="H133" i="1" s="1"/>
  <c r="G85" i="1"/>
  <c r="H85" i="1" s="1"/>
  <c r="G327" i="1"/>
  <c r="H327" i="1" s="1"/>
  <c r="G162" i="1"/>
  <c r="H162" i="1" s="1"/>
  <c r="G243" i="1"/>
  <c r="H243" i="1" s="1"/>
  <c r="I211" i="1"/>
  <c r="I16" i="1"/>
  <c r="I220" i="1"/>
  <c r="I17" i="1"/>
  <c r="I293" i="1"/>
  <c r="I92" i="1"/>
  <c r="I75" i="1"/>
  <c r="I324" i="1"/>
  <c r="I34" i="1"/>
  <c r="I219" i="1"/>
  <c r="I120" i="1"/>
  <c r="G355" i="1"/>
  <c r="H355" i="1" s="1"/>
  <c r="G299" i="1"/>
  <c r="H299" i="1" s="1"/>
  <c r="G257" i="1"/>
  <c r="H257" i="1" s="1"/>
  <c r="G252" i="1"/>
  <c r="H252" i="1" s="1"/>
  <c r="G291" i="1"/>
  <c r="H291" i="1" s="1"/>
  <c r="G357" i="1"/>
  <c r="H357" i="1" s="1"/>
  <c r="G130" i="1"/>
  <c r="H130" i="1" s="1"/>
  <c r="G169" i="1"/>
  <c r="H169" i="1" s="1"/>
  <c r="G250" i="1"/>
  <c r="H250" i="1" s="1"/>
  <c r="G240" i="1"/>
  <c r="H240" i="1" s="1"/>
  <c r="G135" i="1"/>
  <c r="H135" i="1" s="1"/>
  <c r="G181" i="1"/>
  <c r="H181" i="1" s="1"/>
  <c r="G315" i="1"/>
  <c r="H315" i="1" s="1"/>
  <c r="G177" i="1"/>
  <c r="H177" i="1" s="1"/>
  <c r="G253" i="1"/>
  <c r="H253" i="1" s="1"/>
  <c r="G121" i="1"/>
  <c r="H121" i="1" s="1"/>
  <c r="G258" i="1"/>
  <c r="H258" i="1" s="1"/>
  <c r="G331" i="1"/>
  <c r="H331" i="1" s="1"/>
  <c r="G350" i="1"/>
  <c r="H350" i="1" s="1"/>
  <c r="G346" i="1"/>
  <c r="H346" i="1" s="1"/>
  <c r="G245" i="1"/>
  <c r="H245" i="1" s="1"/>
  <c r="G231" i="1"/>
  <c r="H231" i="1" s="1"/>
  <c r="G330" i="1"/>
  <c r="H330" i="1" s="1"/>
  <c r="G360" i="1"/>
  <c r="H360" i="1" s="1"/>
  <c r="G322" i="1"/>
  <c r="H322" i="1" s="1"/>
  <c r="G311" i="1"/>
  <c r="H311" i="1" s="1"/>
  <c r="G183" i="1"/>
  <c r="H183" i="1" s="1"/>
  <c r="G154" i="1"/>
  <c r="H154" i="1" s="1"/>
  <c r="G119" i="1"/>
  <c r="H119" i="1" s="1"/>
  <c r="G111" i="1"/>
  <c r="H111" i="1" s="1"/>
  <c r="G115" i="1"/>
  <c r="H115" i="1" s="1"/>
  <c r="G54" i="1"/>
  <c r="H54" i="1" s="1"/>
  <c r="G132" i="1"/>
  <c r="H132" i="1" s="1"/>
  <c r="G230" i="1"/>
  <c r="H230" i="1" s="1"/>
  <c r="G232" i="1"/>
  <c r="H232" i="1" s="1"/>
  <c r="G118" i="1"/>
  <c r="H118" i="1" s="1"/>
  <c r="G129" i="1"/>
  <c r="H129" i="1" s="1"/>
  <c r="G349" i="1"/>
  <c r="H349" i="1" s="1"/>
  <c r="G287" i="1"/>
  <c r="H287" i="1" s="1"/>
  <c r="G194" i="1"/>
  <c r="H194" i="1" s="1"/>
  <c r="G159" i="1"/>
  <c r="H159" i="1" s="1"/>
  <c r="G195" i="1"/>
  <c r="H195" i="1" s="1"/>
  <c r="G36" i="1"/>
  <c r="H36" i="1" s="1"/>
  <c r="G68" i="1"/>
  <c r="H68" i="1" s="1"/>
  <c r="G53" i="1"/>
  <c r="H53" i="1" s="1"/>
  <c r="G164" i="1"/>
  <c r="H164" i="1" s="1"/>
  <c r="G23" i="1"/>
  <c r="H23" i="1" s="1"/>
  <c r="G120" i="1"/>
  <c r="H120" i="1" s="1"/>
  <c r="G60" i="1"/>
  <c r="H60" i="1" s="1"/>
  <c r="G182" i="1"/>
  <c r="H182" i="1" s="1"/>
  <c r="G30" i="1"/>
  <c r="H30" i="1" s="1"/>
  <c r="G110" i="1"/>
  <c r="H110" i="1" s="1"/>
  <c r="G216" i="1"/>
  <c r="H216" i="1" s="1"/>
  <c r="G124" i="1"/>
  <c r="H124" i="1" s="1"/>
  <c r="G329" i="1"/>
  <c r="H329" i="1" s="1"/>
  <c r="G188" i="1"/>
  <c r="H188" i="1" s="1"/>
  <c r="G40" i="1"/>
  <c r="H40" i="1" s="1"/>
  <c r="G70" i="1"/>
  <c r="H70" i="1" s="1"/>
  <c r="G202" i="1"/>
  <c r="H202" i="1" s="1"/>
  <c r="G43" i="1"/>
  <c r="H43" i="1" s="1"/>
  <c r="G102" i="1"/>
  <c r="H102" i="1" s="1"/>
  <c r="G149" i="1"/>
  <c r="H149" i="1" s="1"/>
  <c r="G317" i="1"/>
  <c r="H317" i="1" s="1"/>
  <c r="G91" i="1"/>
  <c r="H91" i="1" s="1"/>
  <c r="G180" i="1"/>
  <c r="H180" i="1" s="1"/>
  <c r="G269" i="1"/>
  <c r="H269" i="1" s="1"/>
  <c r="G361" i="1"/>
  <c r="H361" i="1" s="1"/>
  <c r="G197" i="1"/>
  <c r="H197" i="1" s="1"/>
  <c r="G261" i="1"/>
  <c r="H261" i="1" s="1"/>
  <c r="G13" i="1"/>
  <c r="H13" i="1" s="1"/>
  <c r="G21" i="1"/>
  <c r="H21" i="1" s="1"/>
  <c r="G57" i="1"/>
  <c r="H57" i="1" s="1"/>
  <c r="G161" i="1"/>
  <c r="H161" i="1" s="1"/>
  <c r="G114" i="1"/>
  <c r="H114" i="1" s="1"/>
  <c r="G39" i="1"/>
  <c r="H39" i="1" s="1"/>
  <c r="G76" i="1"/>
  <c r="H76" i="1" s="1"/>
  <c r="G168" i="1"/>
  <c r="H168" i="1" s="1"/>
  <c r="G352" i="1"/>
  <c r="H352" i="1" s="1"/>
  <c r="G87" i="1"/>
  <c r="H87" i="1" s="1"/>
  <c r="G284" i="1"/>
  <c r="H284" i="1" s="1"/>
  <c r="G306" i="1"/>
  <c r="H306" i="1" s="1"/>
  <c r="G201" i="1"/>
  <c r="H201" i="1" s="1"/>
  <c r="G28" i="1"/>
  <c r="H28" i="1" s="1"/>
  <c r="G10" i="1"/>
  <c r="H10" i="1" s="1"/>
  <c r="G353" i="1"/>
  <c r="H353" i="1" s="1"/>
  <c r="G342" i="1"/>
  <c r="H342" i="1" s="1"/>
  <c r="G151" i="1"/>
  <c r="H151" i="1" s="1"/>
  <c r="G210" i="1"/>
  <c r="H210" i="1" s="1"/>
  <c r="G200" i="1"/>
  <c r="H200" i="1" s="1"/>
  <c r="G363" i="1"/>
  <c r="H363" i="1" s="1"/>
  <c r="G283" i="1"/>
  <c r="H283" i="1" s="1"/>
  <c r="G339" i="1"/>
  <c r="H339" i="1" s="1"/>
  <c r="G20" i="1"/>
  <c r="H20" i="1" s="1"/>
  <c r="G351" i="1"/>
  <c r="H351" i="1" s="1"/>
  <c r="G268" i="1"/>
  <c r="H268" i="1" s="1"/>
  <c r="G113" i="1"/>
  <c r="H113" i="1" s="1"/>
  <c r="G86" i="1"/>
  <c r="H86" i="1" s="1"/>
  <c r="G95" i="1"/>
  <c r="H95" i="1" s="1"/>
  <c r="G259" i="1"/>
  <c r="H259" i="1" s="1"/>
  <c r="I7" i="1"/>
  <c r="J280" i="1" l="1"/>
  <c r="J62" i="1"/>
  <c r="J64" i="1"/>
  <c r="J308" i="1"/>
  <c r="J316" i="1"/>
  <c r="J80" i="1"/>
  <c r="J59" i="1"/>
  <c r="J15" i="1"/>
  <c r="J7" i="1"/>
  <c r="J293" i="1"/>
  <c r="J229" i="1"/>
  <c r="J49" i="1"/>
  <c r="J65" i="1"/>
  <c r="J155" i="1"/>
  <c r="J252" i="1"/>
  <c r="J88" i="1"/>
  <c r="J94" i="1"/>
  <c r="J113" i="1"/>
  <c r="J215" i="1"/>
  <c r="J119" i="1"/>
  <c r="J20" i="1"/>
  <c r="J272" i="1"/>
  <c r="J136" i="1"/>
  <c r="J85" i="1"/>
  <c r="J239" i="1"/>
  <c r="J45" i="1"/>
  <c r="J223" i="1"/>
  <c r="J201" i="1"/>
  <c r="J226" i="1"/>
  <c r="J337" i="1"/>
  <c r="J107" i="1"/>
  <c r="J134" i="1"/>
  <c r="J122" i="1"/>
  <c r="J319" i="1"/>
  <c r="J72" i="1"/>
  <c r="J105" i="1"/>
  <c r="J228" i="1"/>
  <c r="J147" i="1"/>
  <c r="J200" i="1"/>
  <c r="J33" i="1"/>
  <c r="J86" i="1"/>
  <c r="J320" i="1"/>
  <c r="J273" i="1"/>
  <c r="J178" i="1"/>
  <c r="J154" i="1"/>
  <c r="J132" i="1"/>
  <c r="J290" i="1"/>
  <c r="J167" i="1"/>
  <c r="J24" i="1"/>
  <c r="J291" i="1"/>
  <c r="J353" i="1"/>
  <c r="J164" i="1"/>
  <c r="J307" i="1"/>
  <c r="J160" i="1"/>
  <c r="J112" i="1"/>
  <c r="J240" i="1"/>
  <c r="J237" i="1"/>
  <c r="J287" i="1"/>
  <c r="J173" i="1"/>
  <c r="J79" i="1"/>
  <c r="J324" i="1"/>
  <c r="J42" i="1"/>
  <c r="J140" i="1"/>
  <c r="J193" i="1"/>
  <c r="J77" i="1"/>
  <c r="J355" i="1"/>
  <c r="J181" i="1"/>
  <c r="J18" i="1"/>
  <c r="J207" i="1"/>
  <c r="J190" i="1"/>
  <c r="J17" i="1"/>
  <c r="J47" i="1"/>
  <c r="J137" i="1"/>
  <c r="J330" i="1"/>
  <c r="J333" i="1"/>
  <c r="J338" i="1"/>
  <c r="J103" i="1"/>
  <c r="J162" i="1"/>
  <c r="J288" i="1"/>
  <c r="J69" i="1"/>
  <c r="J131" i="1"/>
  <c r="J236" i="1"/>
  <c r="J326" i="1"/>
  <c r="J50" i="1"/>
  <c r="J194" i="1"/>
  <c r="J9" i="1"/>
  <c r="J187" i="1"/>
  <c r="J179" i="1"/>
  <c r="J142" i="1"/>
  <c r="J55" i="1"/>
  <c r="J171" i="1"/>
  <c r="J334" i="1"/>
  <c r="J311" i="1"/>
  <c r="J183" i="1"/>
  <c r="J335" i="1"/>
  <c r="J186" i="1"/>
  <c r="J123" i="1"/>
  <c r="J36" i="1"/>
  <c r="J153" i="1"/>
  <c r="J312" i="1"/>
  <c r="J256" i="1"/>
  <c r="J253" i="1"/>
  <c r="J27" i="1"/>
  <c r="J270" i="1"/>
  <c r="J348" i="1"/>
  <c r="J278" i="1"/>
  <c r="J57" i="1"/>
  <c r="J282" i="1"/>
  <c r="J318" i="1"/>
  <c r="J166" i="1"/>
  <c r="J127" i="1"/>
  <c r="J302" i="1"/>
  <c r="J363" i="1"/>
  <c r="J182" i="1"/>
  <c r="J206" i="1"/>
  <c r="J321" i="1"/>
  <c r="J188" i="1"/>
  <c r="J48" i="1"/>
  <c r="J246" i="1"/>
  <c r="J56" i="1"/>
  <c r="J63" i="1"/>
  <c r="J322" i="1"/>
  <c r="J327" i="1"/>
  <c r="J8" i="1"/>
  <c r="J259" i="1"/>
  <c r="J114" i="1"/>
  <c r="J120" i="1"/>
  <c r="J220" i="1"/>
  <c r="J108" i="1"/>
  <c r="J221" i="1"/>
  <c r="J139" i="1"/>
  <c r="J191" i="1"/>
  <c r="J174" i="1"/>
  <c r="J339" i="1"/>
  <c r="J243" i="1"/>
  <c r="J344" i="1"/>
  <c r="J276" i="1"/>
  <c r="J244" i="1"/>
  <c r="J128" i="1"/>
  <c r="J52" i="1"/>
  <c r="J362" i="1"/>
  <c r="J265" i="1"/>
  <c r="J106" i="1"/>
  <c r="J241" i="1"/>
  <c r="J40" i="1"/>
  <c r="J317" i="1"/>
  <c r="J361" i="1"/>
  <c r="J84" i="1"/>
  <c r="J29" i="1"/>
  <c r="J304" i="1"/>
  <c r="J39" i="1"/>
  <c r="J124" i="1"/>
  <c r="J89" i="1"/>
  <c r="J350" i="1"/>
  <c r="J165" i="1"/>
  <c r="J227" i="1"/>
  <c r="J310" i="1"/>
  <c r="J295" i="1"/>
  <c r="J149" i="1"/>
  <c r="J218" i="1"/>
  <c r="J345" i="1"/>
  <c r="J277" i="1"/>
  <c r="J177" i="1"/>
  <c r="J216" i="1"/>
  <c r="J257" i="1"/>
  <c r="J313" i="1"/>
  <c r="J309" i="1"/>
  <c r="J151" i="1"/>
  <c r="J97" i="1"/>
  <c r="J214" i="1"/>
  <c r="J51" i="1"/>
  <c r="J66" i="1"/>
  <c r="J145" i="1"/>
  <c r="J346" i="1"/>
  <c r="J28" i="1"/>
  <c r="J305" i="1"/>
  <c r="J300" i="1"/>
  <c r="J141" i="1"/>
  <c r="J203" i="1"/>
  <c r="J31" i="1"/>
  <c r="J332" i="1"/>
  <c r="J163" i="1"/>
  <c r="J219" i="1"/>
  <c r="J16" i="1"/>
  <c r="J25" i="1"/>
  <c r="J286" i="1"/>
  <c r="J271" i="1"/>
  <c r="J199" i="1"/>
  <c r="J234" i="1"/>
  <c r="J230" i="1"/>
  <c r="S7" i="1"/>
  <c r="H7" i="1"/>
  <c r="H365" i="1" s="1"/>
  <c r="J143" i="1"/>
  <c r="J101" i="1"/>
  <c r="J53" i="1"/>
  <c r="J117" i="1"/>
  <c r="J233" i="1"/>
  <c r="J297" i="1"/>
  <c r="J135" i="1"/>
  <c r="J275" i="1"/>
  <c r="J169" i="1"/>
  <c r="J208" i="1"/>
  <c r="J104" i="1"/>
  <c r="J255" i="1"/>
  <c r="J54" i="1"/>
  <c r="J251" i="1"/>
  <c r="J180" i="1"/>
  <c r="J340" i="1"/>
  <c r="J217" i="1"/>
  <c r="J121" i="1"/>
  <c r="J67" i="1"/>
  <c r="J232" i="1"/>
  <c r="J249" i="1"/>
  <c r="J315" i="1"/>
  <c r="J222" i="1"/>
  <c r="J176" i="1"/>
  <c r="J71" i="1"/>
  <c r="J352" i="1"/>
  <c r="J323" i="1"/>
  <c r="J87" i="1"/>
  <c r="J263" i="1"/>
  <c r="J76" i="1"/>
  <c r="J158" i="1"/>
  <c r="J13" i="1"/>
  <c r="J12" i="1"/>
  <c r="J289" i="1"/>
  <c r="J343" i="1"/>
  <c r="J34" i="1"/>
  <c r="J225" i="1"/>
  <c r="J195" i="1"/>
  <c r="J360" i="1"/>
  <c r="J189" i="1"/>
  <c r="J329" i="1"/>
  <c r="J60" i="1"/>
  <c r="J238" i="1"/>
  <c r="J314" i="1"/>
  <c r="J250" i="1"/>
  <c r="J10" i="1"/>
  <c r="J268" i="1"/>
  <c r="J41" i="1"/>
  <c r="J138" i="1"/>
  <c r="J43" i="1"/>
  <c r="J301" i="1"/>
  <c r="J111" i="1"/>
  <c r="J258" i="1"/>
  <c r="J99" i="1"/>
  <c r="J267" i="1"/>
  <c r="J68" i="1"/>
  <c r="J336" i="1"/>
  <c r="J254" i="1"/>
  <c r="J192" i="1"/>
  <c r="J98" i="1"/>
  <c r="J102" i="1"/>
  <c r="J61" i="1"/>
  <c r="J44" i="1"/>
  <c r="J261" i="1"/>
  <c r="J175" i="1"/>
  <c r="J14" i="1"/>
  <c r="J75" i="1"/>
  <c r="J133" i="1"/>
  <c r="J95" i="1"/>
  <c r="J74" i="1"/>
  <c r="J262" i="1"/>
  <c r="J266" i="1"/>
  <c r="J292" i="1"/>
  <c r="J328" i="1"/>
  <c r="J347" i="1"/>
  <c r="J342" i="1"/>
  <c r="J146" i="1"/>
  <c r="J156" i="1"/>
  <c r="J242" i="1"/>
  <c r="J161" i="1"/>
  <c r="J294" i="1"/>
  <c r="J269" i="1"/>
  <c r="J91" i="1"/>
  <c r="J349" i="1"/>
  <c r="J274" i="1"/>
  <c r="J129" i="1"/>
  <c r="J81" i="1"/>
  <c r="J22" i="1"/>
  <c r="J109" i="1"/>
  <c r="J354" i="1"/>
  <c r="J118" i="1"/>
  <c r="J224" i="1"/>
  <c r="J356" i="1"/>
  <c r="J11" i="1"/>
  <c r="J116" i="1"/>
  <c r="J58" i="1"/>
  <c r="J38" i="1"/>
  <c r="J100" i="1"/>
  <c r="J125" i="1"/>
  <c r="J260" i="1"/>
  <c r="J209" i="1"/>
  <c r="J82" i="1"/>
  <c r="J26" i="1"/>
  <c r="J279" i="1"/>
  <c r="J83" i="1"/>
  <c r="J73" i="1"/>
  <c r="J212" i="1"/>
  <c r="J93" i="1"/>
  <c r="J299" i="1"/>
  <c r="J70" i="1"/>
  <c r="J211" i="1"/>
  <c r="J115" i="1"/>
  <c r="J245" i="1"/>
  <c r="J90" i="1"/>
  <c r="J235" i="1"/>
  <c r="J30" i="1"/>
  <c r="J157" i="1"/>
  <c r="J210" i="1"/>
  <c r="J281" i="1"/>
  <c r="J213" i="1"/>
  <c r="J296" i="1"/>
  <c r="J92" i="1"/>
  <c r="J37" i="1"/>
  <c r="J196" i="1"/>
  <c r="J148" i="1"/>
  <c r="J126" i="1"/>
  <c r="J284" i="1"/>
  <c r="J150" i="1"/>
  <c r="J303" i="1"/>
  <c r="J172" i="1"/>
  <c r="J359" i="1"/>
  <c r="J19" i="1"/>
  <c r="J152" i="1"/>
  <c r="J204" i="1"/>
  <c r="J184" i="1"/>
  <c r="J351" i="1"/>
  <c r="J159" i="1"/>
  <c r="J23" i="1"/>
  <c r="J170" i="1"/>
  <c r="J306" i="1"/>
  <c r="J198" i="1"/>
  <c r="J331" i="1"/>
  <c r="J46" i="1"/>
  <c r="J205" i="1"/>
  <c r="J248" i="1"/>
  <c r="J358" i="1"/>
  <c r="J110" i="1"/>
  <c r="J130" i="1"/>
  <c r="J357" i="1"/>
  <c r="J325" i="1"/>
  <c r="J197" i="1"/>
  <c r="J341" i="1"/>
  <c r="J32" i="1"/>
  <c r="J231" i="1"/>
  <c r="J264" i="1"/>
  <c r="J35" i="1"/>
  <c r="J202" i="1"/>
  <c r="J247" i="1"/>
  <c r="J298" i="1"/>
  <c r="J144" i="1"/>
  <c r="J96" i="1"/>
  <c r="J185" i="1"/>
  <c r="J168" i="1"/>
  <c r="J21" i="1"/>
  <c r="J283" i="1"/>
  <c r="J285" i="1"/>
  <c r="J78" i="1"/>
  <c r="J365" i="1" l="1"/>
  <c r="J367" i="1" l="1"/>
  <c r="J368" i="1"/>
  <c r="C4" i="1" l="1"/>
  <c r="K280" i="1"/>
  <c r="L280" i="1" s="1"/>
  <c r="K316" i="1"/>
  <c r="L316" i="1" s="1"/>
  <c r="K7" i="1"/>
  <c r="L7" i="1" s="1"/>
  <c r="K65" i="1"/>
  <c r="L65" i="1" s="1"/>
  <c r="K94" i="1"/>
  <c r="L94" i="1" s="1"/>
  <c r="K20" i="1"/>
  <c r="L20" i="1" s="1"/>
  <c r="K239" i="1"/>
  <c r="L239" i="1" s="1"/>
  <c r="K226" i="1"/>
  <c r="L226" i="1" s="1"/>
  <c r="K122" i="1"/>
  <c r="L122" i="1" s="1"/>
  <c r="K228" i="1"/>
  <c r="L228" i="1" s="1"/>
  <c r="K86" i="1"/>
  <c r="L86" i="1" s="1"/>
  <c r="K24" i="1"/>
  <c r="L24" i="1" s="1"/>
  <c r="K307" i="1"/>
  <c r="L307" i="1" s="1"/>
  <c r="K237" i="1"/>
  <c r="L237" i="1" s="1"/>
  <c r="K324" i="1"/>
  <c r="L324" i="1" s="1"/>
  <c r="K77" i="1"/>
  <c r="L77" i="1" s="1"/>
  <c r="K207" i="1"/>
  <c r="L207" i="1" s="1"/>
  <c r="K137" i="1"/>
  <c r="L137" i="1" s="1"/>
  <c r="K103" i="1"/>
  <c r="L103" i="1" s="1"/>
  <c r="K131" i="1"/>
  <c r="L131" i="1" s="1"/>
  <c r="K194" i="1"/>
  <c r="L194" i="1" s="1"/>
  <c r="K142" i="1"/>
  <c r="L142" i="1" s="1"/>
  <c r="K311" i="1"/>
  <c r="L311" i="1" s="1"/>
  <c r="K123" i="1"/>
  <c r="L123" i="1" s="1"/>
  <c r="K256" i="1"/>
  <c r="L256" i="1" s="1"/>
  <c r="K318" i="1"/>
  <c r="L318" i="1" s="1"/>
  <c r="K363" i="1"/>
  <c r="L363" i="1" s="1"/>
  <c r="K188" i="1"/>
  <c r="L188" i="1" s="1"/>
  <c r="K63" i="1"/>
  <c r="L63" i="1" s="1"/>
  <c r="K108" i="1"/>
  <c r="L108" i="1" s="1"/>
  <c r="K174" i="1"/>
  <c r="L174" i="1" s="1"/>
  <c r="K276" i="1"/>
  <c r="L276" i="1" s="1"/>
  <c r="K362" i="1"/>
  <c r="L362" i="1" s="1"/>
  <c r="K40" i="1"/>
  <c r="L40" i="1" s="1"/>
  <c r="K29" i="1"/>
  <c r="L29" i="1" s="1"/>
  <c r="K89" i="1"/>
  <c r="L89" i="1" s="1"/>
  <c r="K310" i="1"/>
  <c r="L310" i="1" s="1"/>
  <c r="K257" i="1"/>
  <c r="L257" i="1" s="1"/>
  <c r="K97" i="1"/>
  <c r="L97" i="1" s="1"/>
  <c r="K145" i="1"/>
  <c r="L145" i="1" s="1"/>
  <c r="K300" i="1"/>
  <c r="L300" i="1" s="1"/>
  <c r="K332" i="1"/>
  <c r="L332" i="1" s="1"/>
  <c r="K25" i="1"/>
  <c r="L25" i="1" s="1"/>
  <c r="K234" i="1"/>
  <c r="L234" i="1" s="1"/>
  <c r="K101" i="1"/>
  <c r="L101" i="1" s="1"/>
  <c r="K297" i="1"/>
  <c r="L297" i="1" s="1"/>
  <c r="K208" i="1"/>
  <c r="L208" i="1" s="1"/>
  <c r="K251" i="1"/>
  <c r="L251" i="1" s="1"/>
  <c r="K121" i="1"/>
  <c r="L121" i="1" s="1"/>
  <c r="K315" i="1"/>
  <c r="L315" i="1" s="1"/>
  <c r="K76" i="1"/>
  <c r="L76" i="1" s="1"/>
  <c r="K289" i="1"/>
  <c r="L289" i="1" s="1"/>
  <c r="K195" i="1"/>
  <c r="L195" i="1" s="1"/>
  <c r="K60" i="1"/>
  <c r="L60" i="1" s="1"/>
  <c r="K10" i="1"/>
  <c r="L10" i="1" s="1"/>
  <c r="K43" i="1"/>
  <c r="L43" i="1" s="1"/>
  <c r="K99" i="1"/>
  <c r="L99" i="1" s="1"/>
  <c r="K254" i="1"/>
  <c r="L254" i="1" s="1"/>
  <c r="K61" i="1"/>
  <c r="L61" i="1" s="1"/>
  <c r="K14" i="1"/>
  <c r="L14" i="1" s="1"/>
  <c r="K74" i="1"/>
  <c r="L74" i="1" s="1"/>
  <c r="K328" i="1"/>
  <c r="L328" i="1" s="1"/>
  <c r="K156" i="1"/>
  <c r="L156" i="1" s="1"/>
  <c r="K269" i="1"/>
  <c r="L269" i="1" s="1"/>
  <c r="K129" i="1"/>
  <c r="L129" i="1" s="1"/>
  <c r="K11" i="1"/>
  <c r="L11" i="1" s="1"/>
  <c r="K73" i="1"/>
  <c r="L73" i="1" s="1"/>
  <c r="K92" i="1"/>
  <c r="L92" i="1" s="1"/>
  <c r="K23" i="1"/>
  <c r="L23" i="1" s="1"/>
  <c r="K80" i="1"/>
  <c r="L80" i="1" s="1"/>
  <c r="K272" i="1"/>
  <c r="L272" i="1" s="1"/>
  <c r="K319" i="1"/>
  <c r="L319" i="1" s="1"/>
  <c r="K42" i="1"/>
  <c r="L42" i="1" s="1"/>
  <c r="K162" i="1"/>
  <c r="L162" i="1" s="1"/>
  <c r="K183" i="1"/>
  <c r="L183" i="1" s="1"/>
  <c r="K166" i="1"/>
  <c r="L166" i="1" s="1"/>
  <c r="K221" i="1"/>
  <c r="L221" i="1" s="1"/>
  <c r="K317" i="1"/>
  <c r="L317" i="1" s="1"/>
  <c r="K295" i="1"/>
  <c r="L295" i="1" s="1"/>
  <c r="K141" i="1"/>
  <c r="L141" i="1" s="1"/>
  <c r="K104" i="1"/>
  <c r="L104" i="1" s="1"/>
  <c r="K158" i="1"/>
  <c r="L158" i="1" s="1"/>
  <c r="K267" i="1"/>
  <c r="L267" i="1" s="1"/>
  <c r="K347" i="1"/>
  <c r="L347" i="1" s="1"/>
  <c r="K116" i="1"/>
  <c r="L116" i="1" s="1"/>
  <c r="K281" i="1"/>
  <c r="L281" i="1" s="1"/>
  <c r="K170" i="1"/>
  <c r="L170" i="1" s="1"/>
  <c r="K44" i="1"/>
  <c r="L44" i="1" s="1"/>
  <c r="K340" i="1"/>
  <c r="L340" i="1" s="1"/>
  <c r="K34" i="1"/>
  <c r="L34" i="1" s="1"/>
  <c r="K98" i="1"/>
  <c r="L98" i="1" s="1"/>
  <c r="K349" i="1"/>
  <c r="L349" i="1" s="1"/>
  <c r="K30" i="1"/>
  <c r="L30" i="1" s="1"/>
  <c r="K205" i="1"/>
  <c r="L205" i="1" s="1"/>
  <c r="K154" i="1"/>
  <c r="L154" i="1" s="1"/>
  <c r="K348" i="1"/>
  <c r="L348" i="1" s="1"/>
  <c r="K259" i="1"/>
  <c r="L259" i="1" s="1"/>
  <c r="K345" i="1"/>
  <c r="L345" i="1" s="1"/>
  <c r="K352" i="1"/>
  <c r="L352" i="1" s="1"/>
  <c r="K100" i="1"/>
  <c r="L100" i="1" s="1"/>
  <c r="K247" i="1"/>
  <c r="L247" i="1" s="1"/>
  <c r="K293" i="1"/>
  <c r="L293" i="1" s="1"/>
  <c r="K337" i="1"/>
  <c r="L337" i="1" s="1"/>
  <c r="K320" i="1"/>
  <c r="L320" i="1" s="1"/>
  <c r="K160" i="1"/>
  <c r="L160" i="1" s="1"/>
  <c r="K355" i="1"/>
  <c r="L355" i="1" s="1"/>
  <c r="K330" i="1"/>
  <c r="L330" i="1" s="1"/>
  <c r="K55" i="1"/>
  <c r="L55" i="1" s="1"/>
  <c r="K253" i="1"/>
  <c r="L253" i="1" s="1"/>
  <c r="K48" i="1"/>
  <c r="L48" i="1" s="1"/>
  <c r="K244" i="1"/>
  <c r="L244" i="1" s="1"/>
  <c r="K350" i="1"/>
  <c r="L350" i="1" s="1"/>
  <c r="K313" i="1"/>
  <c r="L313" i="1" s="1"/>
  <c r="K163" i="1"/>
  <c r="L163" i="1" s="1"/>
  <c r="K53" i="1"/>
  <c r="L53" i="1" s="1"/>
  <c r="K222" i="1"/>
  <c r="L222" i="1" s="1"/>
  <c r="K343" i="1"/>
  <c r="L343" i="1" s="1"/>
  <c r="K301" i="1"/>
  <c r="L301" i="1" s="1"/>
  <c r="K262" i="1"/>
  <c r="L262" i="1" s="1"/>
  <c r="K118" i="1"/>
  <c r="L118" i="1" s="1"/>
  <c r="K211" i="1"/>
  <c r="L211" i="1" s="1"/>
  <c r="K184" i="1"/>
  <c r="L184" i="1" s="1"/>
  <c r="K298" i="1"/>
  <c r="L298" i="1" s="1"/>
  <c r="K277" i="1"/>
  <c r="L277" i="1" s="1"/>
  <c r="K117" i="1"/>
  <c r="L117" i="1" s="1"/>
  <c r="K189" i="1"/>
  <c r="L189" i="1" s="1"/>
  <c r="K266" i="1"/>
  <c r="L266" i="1" s="1"/>
  <c r="K196" i="1"/>
  <c r="L196" i="1" s="1"/>
  <c r="K168" i="1"/>
  <c r="L168" i="1" s="1"/>
  <c r="K213" i="1"/>
  <c r="L213" i="1" s="1"/>
  <c r="K341" i="1"/>
  <c r="L341" i="1" s="1"/>
  <c r="K235" i="1"/>
  <c r="L235" i="1" s="1"/>
  <c r="K22" i="1"/>
  <c r="L22" i="1" s="1"/>
  <c r="K19" i="1"/>
  <c r="L19" i="1" s="1"/>
  <c r="K64" i="1"/>
  <c r="L64" i="1" s="1"/>
  <c r="K59" i="1"/>
  <c r="L59" i="1" s="1"/>
  <c r="K229" i="1"/>
  <c r="L229" i="1" s="1"/>
  <c r="K252" i="1"/>
  <c r="L252" i="1" s="1"/>
  <c r="K215" i="1"/>
  <c r="L215" i="1" s="1"/>
  <c r="K136" i="1"/>
  <c r="L136" i="1" s="1"/>
  <c r="K223" i="1"/>
  <c r="L223" i="1" s="1"/>
  <c r="K107" i="1"/>
  <c r="L107" i="1" s="1"/>
  <c r="K72" i="1"/>
  <c r="L72" i="1" s="1"/>
  <c r="K200" i="1"/>
  <c r="L200" i="1" s="1"/>
  <c r="K273" i="1"/>
  <c r="L273" i="1" s="1"/>
  <c r="K353" i="1"/>
  <c r="L353" i="1" s="1"/>
  <c r="K112" i="1"/>
  <c r="L112" i="1" s="1"/>
  <c r="K173" i="1"/>
  <c r="L173" i="1" s="1"/>
  <c r="K140" i="1"/>
  <c r="L140" i="1" s="1"/>
  <c r="K17" i="1"/>
  <c r="L17" i="1" s="1"/>
  <c r="K333" i="1"/>
  <c r="L333" i="1" s="1"/>
  <c r="K288" i="1"/>
  <c r="L288" i="1" s="1"/>
  <c r="K326" i="1"/>
  <c r="L326" i="1" s="1"/>
  <c r="K187" i="1"/>
  <c r="L187" i="1" s="1"/>
  <c r="K171" i="1"/>
  <c r="L171" i="1" s="1"/>
  <c r="K335" i="1"/>
  <c r="L335" i="1" s="1"/>
  <c r="K153" i="1"/>
  <c r="L153" i="1" s="1"/>
  <c r="K57" i="1"/>
  <c r="L57" i="1" s="1"/>
  <c r="K127" i="1"/>
  <c r="L127" i="1" s="1"/>
  <c r="K206" i="1"/>
  <c r="L206" i="1" s="1"/>
  <c r="K327" i="1"/>
  <c r="L327" i="1" s="1"/>
  <c r="K120" i="1"/>
  <c r="L120" i="1" s="1"/>
  <c r="K139" i="1"/>
  <c r="L139" i="1" s="1"/>
  <c r="K243" i="1"/>
  <c r="L243" i="1" s="1"/>
  <c r="K128" i="1"/>
  <c r="L128" i="1" s="1"/>
  <c r="K106" i="1"/>
  <c r="L106" i="1" s="1"/>
  <c r="K361" i="1"/>
  <c r="L361" i="1" s="1"/>
  <c r="K39" i="1"/>
  <c r="L39" i="1" s="1"/>
  <c r="K165" i="1"/>
  <c r="L165" i="1" s="1"/>
  <c r="K177" i="1"/>
  <c r="L177" i="1" s="1"/>
  <c r="K309" i="1"/>
  <c r="L309" i="1" s="1"/>
  <c r="K51" i="1"/>
  <c r="L51" i="1" s="1"/>
  <c r="K203" i="1"/>
  <c r="L203" i="1" s="1"/>
  <c r="K219" i="1"/>
  <c r="L219" i="1" s="1"/>
  <c r="K271" i="1"/>
  <c r="L271" i="1" s="1"/>
  <c r="K111" i="1"/>
  <c r="L111" i="1" s="1"/>
  <c r="K342" i="1"/>
  <c r="L342" i="1" s="1"/>
  <c r="K93" i="1"/>
  <c r="L93" i="1" s="1"/>
  <c r="K130" i="1"/>
  <c r="L130" i="1" s="1"/>
  <c r="K290" i="1"/>
  <c r="L290" i="1" s="1"/>
  <c r="K181" i="1"/>
  <c r="L181" i="1" s="1"/>
  <c r="K27" i="1"/>
  <c r="L27" i="1" s="1"/>
  <c r="K246" i="1"/>
  <c r="L246" i="1" s="1"/>
  <c r="K149" i="1"/>
  <c r="L149" i="1" s="1"/>
  <c r="K28" i="1"/>
  <c r="L28" i="1" s="1"/>
  <c r="K176" i="1"/>
  <c r="L176" i="1" s="1"/>
  <c r="K261" i="1"/>
  <c r="L261" i="1" s="1"/>
  <c r="K260" i="1"/>
  <c r="L260" i="1" s="1"/>
  <c r="K35" i="1"/>
  <c r="L35" i="1" s="1"/>
  <c r="K113" i="1"/>
  <c r="L113" i="1" s="1"/>
  <c r="K236" i="1"/>
  <c r="L236" i="1" s="1"/>
  <c r="K114" i="1"/>
  <c r="L114" i="1" s="1"/>
  <c r="K265" i="1"/>
  <c r="L265" i="1" s="1"/>
  <c r="K286" i="1"/>
  <c r="L286" i="1" s="1"/>
  <c r="K67" i="1"/>
  <c r="L67" i="1" s="1"/>
  <c r="K360" i="1"/>
  <c r="L360" i="1" s="1"/>
  <c r="K192" i="1"/>
  <c r="L192" i="1" s="1"/>
  <c r="K242" i="1"/>
  <c r="L242" i="1" s="1"/>
  <c r="K359" i="1"/>
  <c r="L359" i="1" s="1"/>
  <c r="K46" i="1"/>
  <c r="L46" i="1" s="1"/>
  <c r="K78" i="1"/>
  <c r="L78" i="1" s="1"/>
  <c r="K238" i="1"/>
  <c r="L238" i="1" s="1"/>
  <c r="K125" i="1"/>
  <c r="L125" i="1" s="1"/>
  <c r="K232" i="1"/>
  <c r="L232" i="1" s="1"/>
  <c r="K87" i="1"/>
  <c r="L87" i="1" s="1"/>
  <c r="K41" i="1"/>
  <c r="L41" i="1" s="1"/>
  <c r="K224" i="1"/>
  <c r="L224" i="1" s="1"/>
  <c r="K115" i="1"/>
  <c r="L115" i="1" s="1"/>
  <c r="K306" i="1"/>
  <c r="L306" i="1" s="1"/>
  <c r="K21" i="1"/>
  <c r="L21" i="1" s="1"/>
  <c r="K308" i="1"/>
  <c r="L308" i="1" s="1"/>
  <c r="K15" i="1"/>
  <c r="L15" i="1" s="1"/>
  <c r="K49" i="1"/>
  <c r="L49" i="1" s="1"/>
  <c r="K88" i="1"/>
  <c r="L88" i="1" s="1"/>
  <c r="K119" i="1"/>
  <c r="L119" i="1" s="1"/>
  <c r="K85" i="1"/>
  <c r="L85" i="1" s="1"/>
  <c r="K201" i="1"/>
  <c r="L201" i="1" s="1"/>
  <c r="K134" i="1"/>
  <c r="L134" i="1" s="1"/>
  <c r="K105" i="1"/>
  <c r="L105" i="1" s="1"/>
  <c r="K33" i="1"/>
  <c r="L33" i="1" s="1"/>
  <c r="K167" i="1"/>
  <c r="L167" i="1" s="1"/>
  <c r="K164" i="1"/>
  <c r="L164" i="1" s="1"/>
  <c r="K240" i="1"/>
  <c r="L240" i="1" s="1"/>
  <c r="K79" i="1"/>
  <c r="L79" i="1" s="1"/>
  <c r="K193" i="1"/>
  <c r="L193" i="1" s="1"/>
  <c r="K18" i="1"/>
  <c r="L18" i="1" s="1"/>
  <c r="K47" i="1"/>
  <c r="L47" i="1" s="1"/>
  <c r="K338" i="1"/>
  <c r="L338" i="1" s="1"/>
  <c r="K69" i="1"/>
  <c r="L69" i="1" s="1"/>
  <c r="K50" i="1"/>
  <c r="L50" i="1" s="1"/>
  <c r="K179" i="1"/>
  <c r="L179" i="1" s="1"/>
  <c r="K334" i="1"/>
  <c r="L334" i="1" s="1"/>
  <c r="K186" i="1"/>
  <c r="L186" i="1" s="1"/>
  <c r="K312" i="1"/>
  <c r="L312" i="1" s="1"/>
  <c r="K282" i="1"/>
  <c r="L282" i="1" s="1"/>
  <c r="K302" i="1"/>
  <c r="L302" i="1" s="1"/>
  <c r="K56" i="1"/>
  <c r="L56" i="1" s="1"/>
  <c r="K8" i="1"/>
  <c r="L8" i="1" s="1"/>
  <c r="K220" i="1"/>
  <c r="L220" i="1" s="1"/>
  <c r="K191" i="1"/>
  <c r="L191" i="1" s="1"/>
  <c r="K344" i="1"/>
  <c r="L344" i="1" s="1"/>
  <c r="K52" i="1"/>
  <c r="L52" i="1" s="1"/>
  <c r="K241" i="1"/>
  <c r="L241" i="1" s="1"/>
  <c r="K84" i="1"/>
  <c r="L84" i="1" s="1"/>
  <c r="K124" i="1"/>
  <c r="L124" i="1" s="1"/>
  <c r="K227" i="1"/>
  <c r="L227" i="1" s="1"/>
  <c r="K216" i="1"/>
  <c r="L216" i="1" s="1"/>
  <c r="K151" i="1"/>
  <c r="L151" i="1" s="1"/>
  <c r="K66" i="1"/>
  <c r="L66" i="1" s="1"/>
  <c r="K305" i="1"/>
  <c r="L305" i="1" s="1"/>
  <c r="K31" i="1"/>
  <c r="L31" i="1" s="1"/>
  <c r="K16" i="1"/>
  <c r="L16" i="1" s="1"/>
  <c r="K199" i="1"/>
  <c r="L199" i="1" s="1"/>
  <c r="K143" i="1"/>
  <c r="L143" i="1" s="1"/>
  <c r="K233" i="1"/>
  <c r="L233" i="1" s="1"/>
  <c r="K169" i="1"/>
  <c r="L169" i="1" s="1"/>
  <c r="K54" i="1"/>
  <c r="L54" i="1" s="1"/>
  <c r="K217" i="1"/>
  <c r="L217" i="1" s="1"/>
  <c r="K249" i="1"/>
  <c r="L249" i="1" s="1"/>
  <c r="K263" i="1"/>
  <c r="L263" i="1" s="1"/>
  <c r="K12" i="1"/>
  <c r="L12" i="1" s="1"/>
  <c r="K225" i="1"/>
  <c r="L225" i="1" s="1"/>
  <c r="K329" i="1"/>
  <c r="L329" i="1" s="1"/>
  <c r="K250" i="1"/>
  <c r="L250" i="1" s="1"/>
  <c r="K138" i="1"/>
  <c r="L138" i="1" s="1"/>
  <c r="K258" i="1"/>
  <c r="L258" i="1" s="1"/>
  <c r="K336" i="1"/>
  <c r="L336" i="1" s="1"/>
  <c r="K102" i="1"/>
  <c r="L102" i="1" s="1"/>
  <c r="K175" i="1"/>
  <c r="L175" i="1" s="1"/>
  <c r="K95" i="1"/>
  <c r="L95" i="1" s="1"/>
  <c r="K292" i="1"/>
  <c r="L292" i="1" s="1"/>
  <c r="K146" i="1"/>
  <c r="L146" i="1" s="1"/>
  <c r="K294" i="1"/>
  <c r="L294" i="1" s="1"/>
  <c r="K274" i="1"/>
  <c r="L274" i="1" s="1"/>
  <c r="K109" i="1"/>
  <c r="L109" i="1" s="1"/>
  <c r="K356" i="1"/>
  <c r="L356" i="1" s="1"/>
  <c r="K38" i="1"/>
  <c r="L38" i="1" s="1"/>
  <c r="K83" i="1"/>
  <c r="L83" i="1" s="1"/>
  <c r="K299" i="1"/>
  <c r="L299" i="1" s="1"/>
  <c r="K245" i="1"/>
  <c r="L245" i="1" s="1"/>
  <c r="K157" i="1"/>
  <c r="L157" i="1" s="1"/>
  <c r="K296" i="1"/>
  <c r="L296" i="1" s="1"/>
  <c r="K148" i="1"/>
  <c r="L148" i="1" s="1"/>
  <c r="K303" i="1"/>
  <c r="L303" i="1" s="1"/>
  <c r="K152" i="1"/>
  <c r="L152" i="1" s="1"/>
  <c r="K159" i="1"/>
  <c r="L159" i="1" s="1"/>
  <c r="K198" i="1"/>
  <c r="L198" i="1" s="1"/>
  <c r="K248" i="1"/>
  <c r="L248" i="1" s="1"/>
  <c r="K357" i="1"/>
  <c r="L357" i="1" s="1"/>
  <c r="K32" i="1"/>
  <c r="L32" i="1" s="1"/>
  <c r="K96" i="1"/>
  <c r="L96" i="1" s="1"/>
  <c r="K283" i="1"/>
  <c r="L283" i="1" s="1"/>
  <c r="K155" i="1"/>
  <c r="L155" i="1" s="1"/>
  <c r="K45" i="1"/>
  <c r="L45" i="1" s="1"/>
  <c r="K147" i="1"/>
  <c r="L147" i="1" s="1"/>
  <c r="K291" i="1"/>
  <c r="L291" i="1" s="1"/>
  <c r="K287" i="1"/>
  <c r="L287" i="1" s="1"/>
  <c r="K190" i="1"/>
  <c r="L190" i="1" s="1"/>
  <c r="K9" i="1"/>
  <c r="L9" i="1" s="1"/>
  <c r="K36" i="1"/>
  <c r="L36" i="1" s="1"/>
  <c r="K182" i="1"/>
  <c r="L182" i="1" s="1"/>
  <c r="K339" i="1"/>
  <c r="L339" i="1" s="1"/>
  <c r="K304" i="1"/>
  <c r="L304" i="1" s="1"/>
  <c r="K346" i="1"/>
  <c r="L346" i="1" s="1"/>
  <c r="K230" i="1"/>
  <c r="L230" i="1" s="1"/>
  <c r="K180" i="1"/>
  <c r="L180" i="1" s="1"/>
  <c r="K323" i="1"/>
  <c r="L323" i="1" s="1"/>
  <c r="K268" i="1"/>
  <c r="L268" i="1" s="1"/>
  <c r="K75" i="1"/>
  <c r="L75" i="1" s="1"/>
  <c r="K81" i="1"/>
  <c r="L81" i="1" s="1"/>
  <c r="K212" i="1"/>
  <c r="L212" i="1" s="1"/>
  <c r="K284" i="1"/>
  <c r="L284" i="1" s="1"/>
  <c r="K110" i="1"/>
  <c r="L110" i="1" s="1"/>
  <c r="K264" i="1"/>
  <c r="L264" i="1" s="1"/>
  <c r="K275" i="1"/>
  <c r="L275" i="1" s="1"/>
  <c r="K314" i="1"/>
  <c r="L314" i="1" s="1"/>
  <c r="K133" i="1"/>
  <c r="L133" i="1" s="1"/>
  <c r="K58" i="1"/>
  <c r="L58" i="1" s="1"/>
  <c r="K150" i="1"/>
  <c r="L150" i="1" s="1"/>
  <c r="K144" i="1"/>
  <c r="L144" i="1" s="1"/>
  <c r="K178" i="1"/>
  <c r="L178" i="1" s="1"/>
  <c r="K270" i="1"/>
  <c r="L270" i="1" s="1"/>
  <c r="K321" i="1"/>
  <c r="L321" i="1" s="1"/>
  <c r="K218" i="1"/>
  <c r="L218" i="1" s="1"/>
  <c r="K71" i="1"/>
  <c r="L71" i="1" s="1"/>
  <c r="K209" i="1"/>
  <c r="L209" i="1" s="1"/>
  <c r="K202" i="1"/>
  <c r="L202" i="1" s="1"/>
  <c r="K354" i="1"/>
  <c r="L354" i="1" s="1"/>
  <c r="K82" i="1"/>
  <c r="L82" i="1" s="1"/>
  <c r="K70" i="1"/>
  <c r="L70" i="1" s="1"/>
  <c r="K90" i="1"/>
  <c r="L90" i="1" s="1"/>
  <c r="K210" i="1"/>
  <c r="L210" i="1" s="1"/>
  <c r="K126" i="1"/>
  <c r="L126" i="1" s="1"/>
  <c r="K172" i="1"/>
  <c r="L172" i="1" s="1"/>
  <c r="K204" i="1"/>
  <c r="L204" i="1" s="1"/>
  <c r="K331" i="1"/>
  <c r="L331" i="1" s="1"/>
  <c r="K358" i="1"/>
  <c r="L358" i="1" s="1"/>
  <c r="K325" i="1"/>
  <c r="L325" i="1" s="1"/>
  <c r="K231" i="1"/>
  <c r="L231" i="1" s="1"/>
  <c r="K185" i="1"/>
  <c r="L185" i="1" s="1"/>
  <c r="K285" i="1"/>
  <c r="L285" i="1" s="1"/>
  <c r="K62" i="1"/>
  <c r="L62" i="1" s="1"/>
  <c r="K322" i="1"/>
  <c r="L322" i="1" s="1"/>
  <c r="K214" i="1"/>
  <c r="L214" i="1" s="1"/>
  <c r="K135" i="1"/>
  <c r="L135" i="1" s="1"/>
  <c r="K91" i="1"/>
  <c r="L91" i="1" s="1"/>
  <c r="K26" i="1"/>
  <c r="L26" i="1" s="1"/>
  <c r="K37" i="1"/>
  <c r="L37" i="1" s="1"/>
  <c r="K197" i="1"/>
  <c r="L197" i="1" s="1"/>
  <c r="K132" i="1"/>
  <c r="L132" i="1" s="1"/>
  <c r="K278" i="1"/>
  <c r="L278" i="1" s="1"/>
  <c r="K255" i="1"/>
  <c r="L255" i="1" s="1"/>
  <c r="K13" i="1"/>
  <c r="L13" i="1" s="1"/>
  <c r="K68" i="1"/>
  <c r="L68" i="1" s="1"/>
  <c r="K161" i="1"/>
  <c r="L161" i="1" s="1"/>
  <c r="K279" i="1"/>
  <c r="L279" i="1" s="1"/>
  <c r="K351" i="1"/>
  <c r="L351" i="1" s="1"/>
  <c r="L365" i="1" l="1"/>
</calcChain>
</file>

<file path=xl/sharedStrings.xml><?xml version="1.0" encoding="utf-8"?>
<sst xmlns="http://schemas.openxmlformats.org/spreadsheetml/2006/main" count="500" uniqueCount="450">
  <si>
    <t>Nr</t>
  </si>
  <si>
    <t>Kommunenavn</t>
  </si>
  <si>
    <t>Skatt under 90% av landsgjennomsnittet</t>
  </si>
  <si>
    <t>Skatt og netto skatteutjevning</t>
  </si>
  <si>
    <t>Nto skatteutj.</t>
  </si>
  <si>
    <t>Innb.-</t>
  </si>
  <si>
    <t>Skatt</t>
  </si>
  <si>
    <t xml:space="preserve">Skatt </t>
  </si>
  <si>
    <t>1) Finansieringstrekk</t>
  </si>
  <si>
    <t>inntektsutjevning</t>
  </si>
  <si>
    <t>Tilleggskomp med 35%</t>
  </si>
  <si>
    <t>tall pr.</t>
  </si>
  <si>
    <t xml:space="preserve">   for perioden</t>
  </si>
  <si>
    <t>Pst av</t>
  </si>
  <si>
    <t>(trekk/komp 60%)</t>
  </si>
  <si>
    <t>Brutto</t>
  </si>
  <si>
    <t>Netto 1)</t>
  </si>
  <si>
    <t xml:space="preserve">(kol 5+9) </t>
  </si>
  <si>
    <t>(kol 1+10)</t>
  </si>
  <si>
    <t>pst av</t>
  </si>
  <si>
    <t>1000 kr</t>
  </si>
  <si>
    <t>kr pr innb</t>
  </si>
  <si>
    <t>landsgj.</t>
  </si>
  <si>
    <t>kr.pr.innb.</t>
  </si>
  <si>
    <t>landsgj</t>
  </si>
  <si>
    <t>i 1000 kr</t>
  </si>
  <si>
    <t>Oslo</t>
  </si>
  <si>
    <t>Eigersund</t>
  </si>
  <si>
    <t>Stavanger</t>
  </si>
  <si>
    <t>Haugesund</t>
  </si>
  <si>
    <t>Sandnes</t>
  </si>
  <si>
    <t>Sokndal</t>
  </si>
  <si>
    <t>Lund</t>
  </si>
  <si>
    <t>Bjerkreim</t>
  </si>
  <si>
    <t>Hå</t>
  </si>
  <si>
    <t>Klepp</t>
  </si>
  <si>
    <t>Time</t>
  </si>
  <si>
    <t>Gjesdal</t>
  </si>
  <si>
    <t>Sola</t>
  </si>
  <si>
    <t>Randaberg</t>
  </si>
  <si>
    <t>Strand</t>
  </si>
  <si>
    <t>Hjelmeland</t>
  </si>
  <si>
    <t>Suldal</t>
  </si>
  <si>
    <t>Sauda</t>
  </si>
  <si>
    <t>Kvitsøy</t>
  </si>
  <si>
    <t>Bokn</t>
  </si>
  <si>
    <t>Tysvær</t>
  </si>
  <si>
    <t>Karmøy</t>
  </si>
  <si>
    <t>Utsira</t>
  </si>
  <si>
    <t>Vindafjord</t>
  </si>
  <si>
    <t>Kristiansund</t>
  </si>
  <si>
    <t>Molde</t>
  </si>
  <si>
    <t>Vanylven</t>
  </si>
  <si>
    <t>Sande</t>
  </si>
  <si>
    <t>Herøy</t>
  </si>
  <si>
    <t>Ulstein</t>
  </si>
  <si>
    <t>Hareid</t>
  </si>
  <si>
    <t>Ørsta</t>
  </si>
  <si>
    <t>Stranda</t>
  </si>
  <si>
    <t>Sykkylven</t>
  </si>
  <si>
    <t>Sula</t>
  </si>
  <si>
    <t>Giske</t>
  </si>
  <si>
    <t>Vestnes</t>
  </si>
  <si>
    <t>Rauma</t>
  </si>
  <si>
    <t>Aukra</t>
  </si>
  <si>
    <t>Averøy</t>
  </si>
  <si>
    <t>Gjemnes</t>
  </si>
  <si>
    <t>Tingvoll</t>
  </si>
  <si>
    <t>Sunndal</t>
  </si>
  <si>
    <t>Surnadal</t>
  </si>
  <si>
    <t>Smøla</t>
  </si>
  <si>
    <t>Aure</t>
  </si>
  <si>
    <t>Volda</t>
  </si>
  <si>
    <t>Fjord</t>
  </si>
  <si>
    <t>Hustadvika</t>
  </si>
  <si>
    <t>Bodø</t>
  </si>
  <si>
    <t>Narvik</t>
  </si>
  <si>
    <t>Bindal</t>
  </si>
  <si>
    <t>Sømna</t>
  </si>
  <si>
    <t>Brønnøy</t>
  </si>
  <si>
    <t>Vega</t>
  </si>
  <si>
    <t>Vevelstad</t>
  </si>
  <si>
    <t>Alstahaug</t>
  </si>
  <si>
    <t>Leirfjord</t>
  </si>
  <si>
    <t>Vefsn</t>
  </si>
  <si>
    <t>Grane</t>
  </si>
  <si>
    <t>Hattfjelldal</t>
  </si>
  <si>
    <t>Dønna</t>
  </si>
  <si>
    <t>Nesna</t>
  </si>
  <si>
    <t>Hemnes</t>
  </si>
  <si>
    <t>Rana</t>
  </si>
  <si>
    <t>Lurøy</t>
  </si>
  <si>
    <t>Træna</t>
  </si>
  <si>
    <t>Rødøy</t>
  </si>
  <si>
    <t>Meløy</t>
  </si>
  <si>
    <t>Gildeskål</t>
  </si>
  <si>
    <t>Beiarn</t>
  </si>
  <si>
    <t>Saltdal</t>
  </si>
  <si>
    <t>Fauske</t>
  </si>
  <si>
    <t>Sørfold</t>
  </si>
  <si>
    <t>Steigen</t>
  </si>
  <si>
    <t>Lødingen</t>
  </si>
  <si>
    <t>Evenes</t>
  </si>
  <si>
    <t>Røst</t>
  </si>
  <si>
    <t>Værøy</t>
  </si>
  <si>
    <t>Flakstad</t>
  </si>
  <si>
    <t>Vestvågøy</t>
  </si>
  <si>
    <t>Vågan</t>
  </si>
  <si>
    <t>Hadsel</t>
  </si>
  <si>
    <t>Øksnes</t>
  </si>
  <si>
    <t>Sortland</t>
  </si>
  <si>
    <t>Andøy</t>
  </si>
  <si>
    <t>Moskenes</t>
  </si>
  <si>
    <t>Hamarøy</t>
  </si>
  <si>
    <t>Halden</t>
  </si>
  <si>
    <t>Moss</t>
  </si>
  <si>
    <t>Sarpsborg</t>
  </si>
  <si>
    <t>Fredrikstad</t>
  </si>
  <si>
    <t>Drammen</t>
  </si>
  <si>
    <t>Kongsberg</t>
  </si>
  <si>
    <t>Ringerike</t>
  </si>
  <si>
    <t>Hvaler</t>
  </si>
  <si>
    <t>Aremark</t>
  </si>
  <si>
    <t>Marker</t>
  </si>
  <si>
    <t>Indre Østfold</t>
  </si>
  <si>
    <t>Skiptvet</t>
  </si>
  <si>
    <t>Rakkestad</t>
  </si>
  <si>
    <t>Råde</t>
  </si>
  <si>
    <t>Våler</t>
  </si>
  <si>
    <t>Vestby</t>
  </si>
  <si>
    <t>Nordre Follo</t>
  </si>
  <si>
    <t>Ås</t>
  </si>
  <si>
    <t>Frogn</t>
  </si>
  <si>
    <t>Nesodden</t>
  </si>
  <si>
    <t>Bærum</t>
  </si>
  <si>
    <t>Asker</t>
  </si>
  <si>
    <t>Aurskog-Høland</t>
  </si>
  <si>
    <t>Rælingen</t>
  </si>
  <si>
    <t>Enebakk</t>
  </si>
  <si>
    <t>Lørenskog</t>
  </si>
  <si>
    <t>Lillestrøm</t>
  </si>
  <si>
    <t>Nittedal</t>
  </si>
  <si>
    <t>Gjerdrum</t>
  </si>
  <si>
    <t>Ullensaker</t>
  </si>
  <si>
    <t>Nes</t>
  </si>
  <si>
    <t>Eidsvoll</t>
  </si>
  <si>
    <t>Nannestad</t>
  </si>
  <si>
    <t>Hurdal</t>
  </si>
  <si>
    <t>Hole</t>
  </si>
  <si>
    <t>Flå</t>
  </si>
  <si>
    <t>Nesbyen</t>
  </si>
  <si>
    <t>Gol</t>
  </si>
  <si>
    <t>Hemsedal</t>
  </si>
  <si>
    <t>Ål</t>
  </si>
  <si>
    <t>Hol</t>
  </si>
  <si>
    <t>Sigdal</t>
  </si>
  <si>
    <t>Krødsherad</t>
  </si>
  <si>
    <t>Modum</t>
  </si>
  <si>
    <t>Øvre Eiker</t>
  </si>
  <si>
    <t>Lier</t>
  </si>
  <si>
    <t>Flesberg</t>
  </si>
  <si>
    <t>Rollag</t>
  </si>
  <si>
    <t>Nore og Uvdal</t>
  </si>
  <si>
    <t>Jevnaker</t>
  </si>
  <si>
    <t>Lunner</t>
  </si>
  <si>
    <t>Kongsvinger</t>
  </si>
  <si>
    <t>Hamar</t>
  </si>
  <si>
    <t>Lillehammer</t>
  </si>
  <si>
    <t>Gjøvik</t>
  </si>
  <si>
    <t>Ringsaker</t>
  </si>
  <si>
    <t>Løten</t>
  </si>
  <si>
    <t>Stange</t>
  </si>
  <si>
    <t>Nord-Odal</t>
  </si>
  <si>
    <t>Sør-Odal</t>
  </si>
  <si>
    <t>Eidskog</t>
  </si>
  <si>
    <t>Grue</t>
  </si>
  <si>
    <t>Åsnes</t>
  </si>
  <si>
    <t>Elverum</t>
  </si>
  <si>
    <t>Trysil</t>
  </si>
  <si>
    <t>Åmot</t>
  </si>
  <si>
    <t>Stor-Elvdal</t>
  </si>
  <si>
    <t>Rendalen</t>
  </si>
  <si>
    <t>Engerdal</t>
  </si>
  <si>
    <t>Tolga</t>
  </si>
  <si>
    <t>Tynset</t>
  </si>
  <si>
    <t>Alvdal</t>
  </si>
  <si>
    <t>Folldal</t>
  </si>
  <si>
    <t>Os</t>
  </si>
  <si>
    <t>Dovre</t>
  </si>
  <si>
    <t>Lesja</t>
  </si>
  <si>
    <t>Skjåk</t>
  </si>
  <si>
    <t>Lom</t>
  </si>
  <si>
    <t>Vågå</t>
  </si>
  <si>
    <t>Nord-Fron</t>
  </si>
  <si>
    <t>Sel</t>
  </si>
  <si>
    <t>Sør-Fron</t>
  </si>
  <si>
    <t>Ringebu</t>
  </si>
  <si>
    <t>Øyer</t>
  </si>
  <si>
    <t>Gausdal</t>
  </si>
  <si>
    <t>Østre Toten</t>
  </si>
  <si>
    <t>Vestre Toten</t>
  </si>
  <si>
    <t>Gran</t>
  </si>
  <si>
    <t>Søndre Land</t>
  </si>
  <si>
    <t>Nordre Land</t>
  </si>
  <si>
    <t>Sør-Aurdal</t>
  </si>
  <si>
    <t>Etnedal</t>
  </si>
  <si>
    <t>Nord-Aurdal</t>
  </si>
  <si>
    <t>Vestre Slidre</t>
  </si>
  <si>
    <t>Øystre Slidre</t>
  </si>
  <si>
    <t>Vang</t>
  </si>
  <si>
    <t>Horten</t>
  </si>
  <si>
    <t>Holmestrand</t>
  </si>
  <si>
    <t>Tønsberg</t>
  </si>
  <si>
    <t>Sandefjord</t>
  </si>
  <si>
    <t>Larvik</t>
  </si>
  <si>
    <t>Porsgrunn</t>
  </si>
  <si>
    <t>Skien</t>
  </si>
  <si>
    <t>Notodden</t>
  </si>
  <si>
    <t>Færder</t>
  </si>
  <si>
    <t>Siljan</t>
  </si>
  <si>
    <t>Bamble</t>
  </si>
  <si>
    <t>Kragerø</t>
  </si>
  <si>
    <t>Drangedal</t>
  </si>
  <si>
    <t>Nome</t>
  </si>
  <si>
    <t>Midt-Telemark</t>
  </si>
  <si>
    <t>Tinn</t>
  </si>
  <si>
    <t>Hjartdal</t>
  </si>
  <si>
    <t>Seljord</t>
  </si>
  <si>
    <t>Kviteseid</t>
  </si>
  <si>
    <t>Nissedal</t>
  </si>
  <si>
    <t>Fyresdal</t>
  </si>
  <si>
    <t>Tokke</t>
  </si>
  <si>
    <t>Vinje</t>
  </si>
  <si>
    <t>Risør</t>
  </si>
  <si>
    <t>Grimstad</t>
  </si>
  <si>
    <t>Arendal</t>
  </si>
  <si>
    <t>Kristiansand</t>
  </si>
  <si>
    <t>Lindesnes</t>
  </si>
  <si>
    <t>Farsund</t>
  </si>
  <si>
    <t>Flekkefjord</t>
  </si>
  <si>
    <t>Gjerstad</t>
  </si>
  <si>
    <t>Vegårshei</t>
  </si>
  <si>
    <t>Tvedestrand</t>
  </si>
  <si>
    <t>Froland</t>
  </si>
  <si>
    <t>Lillesand</t>
  </si>
  <si>
    <t>Birkenes</t>
  </si>
  <si>
    <t>Åmli</t>
  </si>
  <si>
    <t>Iveland</t>
  </si>
  <si>
    <t>Evje og Hornnes</t>
  </si>
  <si>
    <t>Bygland</t>
  </si>
  <si>
    <t>Valle</t>
  </si>
  <si>
    <t>Bykle</t>
  </si>
  <si>
    <t>Vennesla</t>
  </si>
  <si>
    <t>Åseral</t>
  </si>
  <si>
    <t>Lyngdal</t>
  </si>
  <si>
    <t>Hægebostad</t>
  </si>
  <si>
    <t>Kvinesdal</t>
  </si>
  <si>
    <t>Sirdal</t>
  </si>
  <si>
    <t>Bergen</t>
  </si>
  <si>
    <t>Kinn</t>
  </si>
  <si>
    <t>Etne</t>
  </si>
  <si>
    <t>Sveio</t>
  </si>
  <si>
    <t>Bømlo</t>
  </si>
  <si>
    <t>Stord</t>
  </si>
  <si>
    <t>Fitjar</t>
  </si>
  <si>
    <t>Tysnes</t>
  </si>
  <si>
    <t>Kvinnherad</t>
  </si>
  <si>
    <t>Ullensvang</t>
  </si>
  <si>
    <t>Eidfjord</t>
  </si>
  <si>
    <t>Ulvik</t>
  </si>
  <si>
    <t>Voss</t>
  </si>
  <si>
    <t>Kvam</t>
  </si>
  <si>
    <t>Samnanger</t>
  </si>
  <si>
    <t>Bjørnafjorden</t>
  </si>
  <si>
    <t>Austevoll</t>
  </si>
  <si>
    <t>Øygarden</t>
  </si>
  <si>
    <t>Askøy</t>
  </si>
  <si>
    <t>Vaksdal</t>
  </si>
  <si>
    <t>Modalen</t>
  </si>
  <si>
    <t>Osterøy</t>
  </si>
  <si>
    <t>Alver</t>
  </si>
  <si>
    <t>Austrheim</t>
  </si>
  <si>
    <t>Fedje</t>
  </si>
  <si>
    <t>Masfjorden</t>
  </si>
  <si>
    <t>Gulen</t>
  </si>
  <si>
    <t>Solund</t>
  </si>
  <si>
    <t>Hyllestad</t>
  </si>
  <si>
    <t>Høyanger</t>
  </si>
  <si>
    <t>Vik</t>
  </si>
  <si>
    <t>Sogndal</t>
  </si>
  <si>
    <t>Aurland</t>
  </si>
  <si>
    <t>Lærdal</t>
  </si>
  <si>
    <t>Årdal</t>
  </si>
  <si>
    <t>Luster</t>
  </si>
  <si>
    <t>Askvoll</t>
  </si>
  <si>
    <t>Fjaler</t>
  </si>
  <si>
    <t>Sunnfjord</t>
  </si>
  <si>
    <t>Bremanger</t>
  </si>
  <si>
    <t>Stad</t>
  </si>
  <si>
    <t>Gloppen</t>
  </si>
  <si>
    <t>Stryn</t>
  </si>
  <si>
    <t>Trondheim</t>
  </si>
  <si>
    <t>Steinkjer</t>
  </si>
  <si>
    <t>Namsos</t>
  </si>
  <si>
    <t>Frøya</t>
  </si>
  <si>
    <t>Osen</t>
  </si>
  <si>
    <t>Oppdal</t>
  </si>
  <si>
    <t>Rennebu</t>
  </si>
  <si>
    <t>Røros</t>
  </si>
  <si>
    <t>Holtålen</t>
  </si>
  <si>
    <t>Midtre Gauldal</t>
  </si>
  <si>
    <t>Melhus</t>
  </si>
  <si>
    <t>Skaun</t>
  </si>
  <si>
    <t>Malvik</t>
  </si>
  <si>
    <t>Selbu</t>
  </si>
  <si>
    <t>Tydal</t>
  </si>
  <si>
    <t>Meråker</t>
  </si>
  <si>
    <t>Stjørdal</t>
  </si>
  <si>
    <t>Frosta</t>
  </si>
  <si>
    <t>Levanger</t>
  </si>
  <si>
    <t>Verdal</t>
  </si>
  <si>
    <t>Snåsa</t>
  </si>
  <si>
    <t>Lierne</t>
  </si>
  <si>
    <t>Røyrvik</t>
  </si>
  <si>
    <t>Namsskogan</t>
  </si>
  <si>
    <t>Grong</t>
  </si>
  <si>
    <t>Høylandet</t>
  </si>
  <si>
    <t>Overhalla</t>
  </si>
  <si>
    <t>Flatanger</t>
  </si>
  <si>
    <t>Leka</t>
  </si>
  <si>
    <t>Inderøy</t>
  </si>
  <si>
    <t>Indre Fosen</t>
  </si>
  <si>
    <t>Heim</t>
  </si>
  <si>
    <t>Hitra</t>
  </si>
  <si>
    <t>Ørland</t>
  </si>
  <si>
    <t>Åfjord</t>
  </si>
  <si>
    <t>Orkland</t>
  </si>
  <si>
    <t>Nærøysund</t>
  </si>
  <si>
    <t>Rindal</t>
  </si>
  <si>
    <t>Tromsø</t>
  </si>
  <si>
    <t>Harstad</t>
  </si>
  <si>
    <t>Alta</t>
  </si>
  <si>
    <t>Vardø</t>
  </si>
  <si>
    <t>Vadsø</t>
  </si>
  <si>
    <t>Hammerfest</t>
  </si>
  <si>
    <t>Kvæfjord</t>
  </si>
  <si>
    <t>Tjeldsund</t>
  </si>
  <si>
    <t>Ibestad</t>
  </si>
  <si>
    <t>Gratangen</t>
  </si>
  <si>
    <t>Lavangen</t>
  </si>
  <si>
    <t>Bardu</t>
  </si>
  <si>
    <t>Salangen</t>
  </si>
  <si>
    <t>Målselv</t>
  </si>
  <si>
    <t>Sørreisa</t>
  </si>
  <si>
    <t>Dyrøy</t>
  </si>
  <si>
    <t>Senja</t>
  </si>
  <si>
    <t>Balsfjord</t>
  </si>
  <si>
    <t>Karlsøy</t>
  </si>
  <si>
    <t>Lyngen</t>
  </si>
  <si>
    <t>Storfjord</t>
  </si>
  <si>
    <t>Kåfjord</t>
  </si>
  <si>
    <t>Skjervøy</t>
  </si>
  <si>
    <t>Nordreisa</t>
  </si>
  <si>
    <t>Kvænangen</t>
  </si>
  <si>
    <t>Kautokeino</t>
  </si>
  <si>
    <t>Loppa</t>
  </si>
  <si>
    <t>Hasvik</t>
  </si>
  <si>
    <t>Måsøy</t>
  </si>
  <si>
    <t>Nordkapp</t>
  </si>
  <si>
    <t>Porsanger</t>
  </si>
  <si>
    <t>Karasjok</t>
  </si>
  <si>
    <t>Lebesby</t>
  </si>
  <si>
    <t>Gamvik</t>
  </si>
  <si>
    <t>Berlevåg</t>
  </si>
  <si>
    <t>Tana</t>
  </si>
  <si>
    <t>Nesseby</t>
  </si>
  <si>
    <t>Båtsfjord</t>
  </si>
  <si>
    <t>Sør-Varanger</t>
  </si>
  <si>
    <t>Symmetrisk</t>
  </si>
  <si>
    <t>Hele landet</t>
  </si>
  <si>
    <t>i prosent</t>
  </si>
  <si>
    <t>Nr.</t>
  </si>
  <si>
    <t>Fylkeskommune</t>
  </si>
  <si>
    <t>Skatteutjevning (87,5 pst utjevning)</t>
  </si>
  <si>
    <t>Netto skatte-</t>
  </si>
  <si>
    <t>Endring fra i fjor</t>
  </si>
  <si>
    <t>utjevning for</t>
  </si>
  <si>
    <t xml:space="preserve">skatt </t>
  </si>
  <si>
    <t>1000 kr   1)</t>
  </si>
  <si>
    <t>kr pr innb.</t>
  </si>
  <si>
    <t>Januar</t>
  </si>
  <si>
    <t>Rogaland</t>
  </si>
  <si>
    <t>Møre og Romsdal</t>
  </si>
  <si>
    <t>Nordland</t>
  </si>
  <si>
    <t>Innlandet</t>
  </si>
  <si>
    <t>Agder</t>
  </si>
  <si>
    <t>Vestland</t>
  </si>
  <si>
    <t>Trøndelag</t>
  </si>
  <si>
    <t>Alle tall i 1000 kr</t>
  </si>
  <si>
    <t>Februar</t>
  </si>
  <si>
    <t>Mars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</si>
  <si>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</si>
  <si>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</si>
  <si>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</si>
  <si>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</si>
  <si>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</si>
  <si>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</si>
  <si>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</si>
  <si>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</si>
  <si>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Desember</t>
  </si>
  <si>
    <t>Pst-vis endring</t>
  </si>
  <si>
    <t>fra året før</t>
  </si>
  <si>
    <t>Analyse pr måned:</t>
  </si>
  <si>
    <t>Hele året</t>
  </si>
  <si>
    <t>i kr pr innb.</t>
  </si>
  <si>
    <t xml:space="preserve">Finansieringstrekk i prosent av samlet skatteinngang </t>
  </si>
  <si>
    <t>2)</t>
  </si>
  <si>
    <t>1)</t>
  </si>
  <si>
    <t>Trekk for finansiering av inntektsutjevningen - kr pr innb:</t>
  </si>
  <si>
    <t>Korreksjon av inntektsutjevning</t>
  </si>
  <si>
    <t>for lavere skattesats formue</t>
  </si>
  <si>
    <t>Skatt 2023</t>
  </si>
  <si>
    <t>Anslag RNB2024</t>
  </si>
  <si>
    <t>Anslag NB2024</t>
  </si>
  <si>
    <t>endring 23-24</t>
  </si>
  <si>
    <t>Folketall 1.1.2024</t>
  </si>
  <si>
    <t>Bø</t>
  </si>
  <si>
    <t>Våler (Østfold)</t>
  </si>
  <si>
    <t>Østfold</t>
  </si>
  <si>
    <t>Akershus</t>
  </si>
  <si>
    <t>Buskerud</t>
  </si>
  <si>
    <t>Vestfold</t>
  </si>
  <si>
    <t>Telemark</t>
  </si>
  <si>
    <t>Troms</t>
  </si>
  <si>
    <t>Finnmark</t>
  </si>
  <si>
    <t>Skatter 2024</t>
  </si>
  <si>
    <t>Netto utjevn. 24</t>
  </si>
  <si>
    <t>2024   2)</t>
  </si>
  <si>
    <t>Endring fra 2023</t>
  </si>
  <si>
    <t>1.1.2024</t>
  </si>
  <si>
    <t>Skatt 2024</t>
  </si>
  <si>
    <t>Skatt og netto skatteutjevning 2024</t>
  </si>
  <si>
    <t>Ålesund*</t>
  </si>
  <si>
    <t>Haram*</t>
  </si>
  <si>
    <t>2022 -</t>
  </si>
  <si>
    <t xml:space="preserve">*Skatteinntekter for Ålesund og Haram kommune er korrigert for tidligere skatteår som blir bokført i 2024. Haram kommune skal ha en andel av disse skatteinntektene. Andelen skatteinntekter for tidligere år er fordelt med 12,84 prosent til Haram, og 87,16 prosent til Ålesund kommune. </t>
  </si>
  <si>
    <t>Utbetales/trekkes ved 10. termin rammetilskudd i november</t>
  </si>
  <si>
    <t>Jan-Sep</t>
  </si>
  <si>
    <t>Jan-sep</t>
  </si>
  <si>
    <t>Anslag NB2025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</si>
</sst>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3" formatCode="_-* #,##0.00_-;\-* #,##0.00_-;_-* &quot;-&quot;??_-;_-@_-"/>
    <numFmt numFmtId="164" formatCode="_ * #,##0_ ;_ * \-#,##0_ ;_ * &quot;-&quot;??_ ;_ @_ "/>
    <numFmt numFmtId="165" formatCode="&quot;kr&quot;\ #,##0.00;&quot;kr&quot;\ \-#,##0.00"/>
    <numFmt numFmtId="166" formatCode="_ * #,##0.00000000_ ;_ * \-#,##0.00000000_ ;_ * &quot;-&quot;??_ ;_ @_ "/>
    <numFmt numFmtId="167" formatCode="0.0\ %"/>
    <numFmt numFmtId="168" formatCode="_-* #,##0_-;\-* #,##0_-;_-* &quot;-&quot;??_-;_-@_-"/>
    <numFmt numFmtId="169" formatCode="&quot; &quot;#,##0.00&quot; &quot;;&quot; -&quot;#,##0.00&quot; &quot;;&quot; -&quot;00&quot; &quot;;&quot; &quot;@&quot; &quot;"/>
    <numFmt numFmtId="170" formatCode="#,##0_ ;\-#,##0\ "/>
    <numFmt numFmtId="171" formatCode="_ * #,##0.00_ ;_ * \-#,##0.00_ ;_ * &quot;-&quot;??_ ;_ @_ "/>
    <numFmt numFmtId="172" formatCode="&quot;kr&quot;\ #,##0;&quot;kr&quot;\ \-#,##0"/>
    <numFmt numFmtId="173" formatCode="0000"/>
    <numFmt numFmtId="174" formatCode="_ * #,##0.0_ ;_ * \-#,##0.0_ ;_ * &quot;-&quot;??_ ;_ @_ "/>
    <numFmt numFmtId="175" formatCode="_(* #,##0.00_);_(* \(#,##0.00\);_(* &quot;-&quot;??_);_(@_)"/>
  </numFmts>
  <fonts count="4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Tms Rmn"/>
    </font>
    <font>
      <sz val="10"/>
      <name val="MS Sans Serif"/>
      <family val="2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9"/>
      <name val="Times New Roman"/>
      <family val="1"/>
    </font>
    <font>
      <b/>
      <sz val="9"/>
      <name val="Times New Roman"/>
      <family val="1"/>
    </font>
    <font>
      <sz val="11"/>
      <color rgb="FF0070C0"/>
      <name val="Calibri"/>
      <family val="2"/>
      <scheme val="minor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9"/>
      <name val="Arial"/>
      <family val="2"/>
    </font>
    <font>
      <i/>
      <sz val="9"/>
      <name val="Times New Roman"/>
      <family val="1"/>
    </font>
    <font>
      <sz val="10"/>
      <color rgb="FFFF0000"/>
      <name val="Arial"/>
      <family val="2"/>
    </font>
    <font>
      <sz val="9"/>
      <name val="Calibri"/>
      <family val="2"/>
      <scheme val="minor"/>
    </font>
    <font>
      <sz val="10"/>
      <name val="Calibri"/>
      <family val="2"/>
      <scheme val="minor"/>
    </font>
    <font>
      <sz val="11"/>
      <color rgb="FF00B05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 Light"/>
      <family val="2"/>
      <scheme val="major"/>
    </font>
    <font>
      <b/>
      <sz val="11"/>
      <name val="Calibri Light"/>
      <family val="2"/>
      <scheme val="major"/>
    </font>
    <font>
      <i/>
      <sz val="11"/>
      <name val="Calibri Light"/>
      <family val="2"/>
      <scheme val="major"/>
    </font>
    <font>
      <sz val="11"/>
      <color rgb="FFFF0000"/>
      <name val="Calibri Light"/>
      <family val="2"/>
      <scheme val="major"/>
    </font>
    <font>
      <sz val="11"/>
      <color theme="1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sz val="10"/>
      <color rgb="FF000000"/>
      <name val="Calibri Light"/>
      <family val="2"/>
      <scheme val="major"/>
    </font>
    <font>
      <sz val="10"/>
      <name val="Calibri Light"/>
      <family val="2"/>
      <scheme val="major"/>
    </font>
    <font>
      <sz val="10"/>
      <color theme="1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9"/>
      <color indexed="10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sz val="10"/>
      <color indexed="10"/>
      <name val="Calibri"/>
      <family val="2"/>
      <scheme val="minor"/>
    </font>
    <font>
      <b/>
      <sz val="8"/>
      <name val="Calibri"/>
      <family val="2"/>
      <scheme val="minor"/>
    </font>
    <font>
      <sz val="10"/>
      <color rgb="FF00B050"/>
      <name val="Calibri"/>
      <family val="2"/>
    </font>
    <font>
      <sz val="9"/>
      <color rgb="FF00B050"/>
      <name val="Calibri"/>
      <family val="2"/>
    </font>
    <font>
      <sz val="10"/>
      <color rgb="FF000000"/>
      <name val="DepCentury Old Style"/>
      <family val="1"/>
    </font>
    <font>
      <i/>
      <sz val="11"/>
      <color theme="1"/>
      <name val="Calibri Light"/>
      <family val="2"/>
      <scheme val="major"/>
    </font>
    <font>
      <sz val="11"/>
      <color theme="1"/>
      <name val="Times New Roman"/>
      <family val="1"/>
    </font>
  </fonts>
  <fills count="15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gray0625"/>
    </fill>
    <fill>
      <patternFill patternType="gray0625">
        <bgColor rgb="FFCCFFCC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gray0625">
        <bgColor theme="2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gray0625">
        <bgColor theme="6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3">
    <xf numFmtId="0" fontId="0" fillId="0" borderId="0"/>
    <xf numFmtId="43" fontId="1" fillId="0" borderId="0" applyFont="0" applyFill="0" applyBorder="0" applyAlignment="0" applyProtection="0"/>
    <xf numFmtId="0" fontId="3" fillId="0" borderId="0"/>
    <xf numFmtId="4" fontId="4" fillId="0" borderId="0" applyFont="0" applyFill="0" applyBorder="0" applyAlignment="0" applyProtection="0"/>
    <xf numFmtId="0" fontId="5" fillId="0" borderId="0"/>
    <xf numFmtId="9" fontId="1" fillId="0" borderId="0" applyFont="0" applyFill="0" applyBorder="0" applyAlignment="0" applyProtection="0"/>
    <xf numFmtId="0" fontId="12" fillId="0" borderId="0"/>
    <xf numFmtId="169" fontId="12" fillId="0" borderId="0" applyFont="0" applyFill="0" applyBorder="0" applyAlignment="0" applyProtection="0"/>
    <xf numFmtId="0" fontId="13" fillId="0" borderId="0" applyNumberFormat="0" applyBorder="0" applyProtection="0"/>
    <xf numFmtId="0" fontId="3" fillId="0" borderId="0"/>
    <xf numFmtId="171" fontId="5" fillId="0" borderId="0" applyFont="0" applyFill="0" applyBorder="0" applyAlignment="0" applyProtection="0"/>
    <xf numFmtId="175" fontId="5" fillId="0" borderId="0" applyFont="0" applyFill="0" applyBorder="0" applyAlignment="0" applyProtection="0"/>
    <xf numFmtId="0" fontId="1" fillId="0" borderId="0"/>
  </cellStyleXfs>
  <cellXfs count="275">
    <xf numFmtId="0" fontId="0" fillId="0" borderId="0" xfId="0"/>
    <xf numFmtId="3" fontId="0" fillId="0" borderId="0" xfId="0" applyNumberFormat="1"/>
    <xf numFmtId="0" fontId="6" fillId="0" borderId="1" xfId="2" applyFont="1" applyBorder="1" applyAlignment="1">
      <alignment horizontal="left"/>
    </xf>
    <xf numFmtId="0" fontId="6" fillId="0" borderId="0" xfId="2" applyFont="1" applyAlignment="1">
      <alignment horizontal="centerContinuous"/>
    </xf>
    <xf numFmtId="0" fontId="7" fillId="0" borderId="0" xfId="2" applyFont="1" applyAlignment="1">
      <alignment horizontal="center"/>
    </xf>
    <xf numFmtId="0" fontId="8" fillId="3" borderId="3" xfId="2" applyFont="1" applyFill="1" applyBorder="1" applyAlignment="1">
      <alignment horizontal="right"/>
    </xf>
    <xf numFmtId="0" fontId="8" fillId="3" borderId="3" xfId="2" applyFont="1" applyFill="1" applyBorder="1" applyAlignment="1">
      <alignment horizontal="center"/>
    </xf>
    <xf numFmtId="164" fontId="6" fillId="0" borderId="0" xfId="1" applyNumberFormat="1" applyFont="1"/>
    <xf numFmtId="0" fontId="17" fillId="3" borderId="3" xfId="2" applyFont="1" applyFill="1" applyBorder="1" applyAlignment="1">
      <alignment horizontal="center"/>
    </xf>
    <xf numFmtId="0" fontId="9" fillId="0" borderId="0" xfId="2" applyFont="1"/>
    <xf numFmtId="0" fontId="17" fillId="0" borderId="0" xfId="2" applyFont="1" applyAlignment="1">
      <alignment horizontal="right"/>
    </xf>
    <xf numFmtId="0" fontId="14" fillId="0" borderId="0" xfId="2" applyFont="1"/>
    <xf numFmtId="0" fontId="18" fillId="8" borderId="0" xfId="0" applyFont="1" applyFill="1"/>
    <xf numFmtId="173" fontId="9" fillId="0" borderId="0" xfId="2" applyNumberFormat="1" applyFont="1"/>
    <xf numFmtId="0" fontId="0" fillId="8" borderId="0" xfId="0" applyFill="1"/>
    <xf numFmtId="164" fontId="16" fillId="0" borderId="0" xfId="0" applyNumberFormat="1" applyFont="1"/>
    <xf numFmtId="0" fontId="10" fillId="0" borderId="4" xfId="2" applyFont="1" applyBorder="1"/>
    <xf numFmtId="0" fontId="9" fillId="0" borderId="4" xfId="2" applyFont="1" applyBorder="1"/>
    <xf numFmtId="3" fontId="0" fillId="8" borderId="4" xfId="0" applyNumberFormat="1" applyFill="1" applyBorder="1"/>
    <xf numFmtId="1" fontId="6" fillId="0" borderId="0" xfId="9" applyNumberFormat="1" applyFont="1"/>
    <xf numFmtId="0" fontId="6" fillId="0" borderId="0" xfId="9" applyFont="1"/>
    <xf numFmtId="0" fontId="16" fillId="0" borderId="0" xfId="0" applyFont="1" applyAlignment="1">
      <alignment horizontal="center"/>
    </xf>
    <xf numFmtId="0" fontId="17" fillId="0" borderId="0" xfId="2" applyFont="1" applyAlignment="1">
      <alignment horizontal="center"/>
    </xf>
    <xf numFmtId="0" fontId="16" fillId="0" borderId="0" xfId="0" applyFont="1"/>
    <xf numFmtId="164" fontId="0" fillId="0" borderId="0" xfId="0" applyNumberFormat="1"/>
    <xf numFmtId="3" fontId="16" fillId="0" borderId="0" xfId="0" applyNumberFormat="1" applyFont="1"/>
    <xf numFmtId="0" fontId="0" fillId="0" borderId="3" xfId="0" applyBorder="1"/>
    <xf numFmtId="167" fontId="0" fillId="0" borderId="0" xfId="5" applyNumberFormat="1" applyFont="1" applyBorder="1"/>
    <xf numFmtId="3" fontId="6" fillId="0" borderId="0" xfId="11" applyNumberFormat="1" applyFont="1" applyFill="1"/>
    <xf numFmtId="0" fontId="1" fillId="0" borderId="0" xfId="0" applyFont="1"/>
    <xf numFmtId="164" fontId="19" fillId="0" borderId="5" xfId="1" applyNumberFormat="1" applyFont="1" applyBorder="1"/>
    <xf numFmtId="164" fontId="1" fillId="0" borderId="0" xfId="0" applyNumberFormat="1" applyFont="1"/>
    <xf numFmtId="0" fontId="19" fillId="0" borderId="0" xfId="0" applyFont="1"/>
    <xf numFmtId="164" fontId="19" fillId="0" borderId="0" xfId="0" applyNumberFormat="1" applyFont="1"/>
    <xf numFmtId="164" fontId="6" fillId="0" borderId="1" xfId="1" applyNumberFormat="1" applyFont="1" applyBorder="1" applyAlignment="1">
      <alignment horizontal="center"/>
    </xf>
    <xf numFmtId="164" fontId="1" fillId="0" borderId="1" xfId="0" applyNumberFormat="1" applyFont="1" applyBorder="1"/>
    <xf numFmtId="0" fontId="1" fillId="0" borderId="3" xfId="0" applyFont="1" applyBorder="1" applyAlignment="1">
      <alignment horizontal="center"/>
    </xf>
    <xf numFmtId="167" fontId="6" fillId="0" borderId="0" xfId="5" applyNumberFormat="1" applyFont="1"/>
    <xf numFmtId="164" fontId="6" fillId="0" borderId="0" xfId="1" applyNumberFormat="1" applyFont="1" applyBorder="1"/>
    <xf numFmtId="167" fontId="6" fillId="0" borderId="0" xfId="5" applyNumberFormat="1" applyFont="1" applyBorder="1"/>
    <xf numFmtId="164" fontId="6" fillId="0" borderId="0" xfId="11" applyNumberFormat="1" applyFont="1"/>
    <xf numFmtId="164" fontId="6" fillId="0" borderId="6" xfId="1" applyNumberFormat="1" applyFont="1" applyBorder="1"/>
    <xf numFmtId="164" fontId="6" fillId="0" borderId="0" xfId="1" applyNumberFormat="1" applyFont="1" applyFill="1" applyBorder="1"/>
    <xf numFmtId="164" fontId="21" fillId="0" borderId="0" xfId="0" applyNumberFormat="1" applyFont="1"/>
    <xf numFmtId="0" fontId="6" fillId="0" borderId="0" xfId="0" applyFont="1"/>
    <xf numFmtId="1" fontId="0" fillId="0" borderId="0" xfId="0" applyNumberFormat="1"/>
    <xf numFmtId="3" fontId="6" fillId="0" borderId="0" xfId="3" applyNumberFormat="1" applyFont="1" applyBorder="1" applyAlignment="1">
      <alignment horizontal="center"/>
    </xf>
    <xf numFmtId="0" fontId="6" fillId="0" borderId="0" xfId="2" applyFont="1" applyAlignment="1">
      <alignment horizontal="center"/>
    </xf>
    <xf numFmtId="0" fontId="6" fillId="0" borderId="1" xfId="2" applyFont="1" applyBorder="1"/>
    <xf numFmtId="3" fontId="6" fillId="8" borderId="1" xfId="3" applyNumberFormat="1" applyFont="1" applyFill="1" applyBorder="1" applyAlignment="1">
      <alignment horizontal="center"/>
    </xf>
    <xf numFmtId="3" fontId="6" fillId="9" borderId="0" xfId="3" applyNumberFormat="1" applyFont="1" applyFill="1" applyBorder="1" applyAlignment="1">
      <alignment horizontal="center"/>
    </xf>
    <xf numFmtId="0" fontId="22" fillId="10" borderId="3" xfId="2" applyFont="1" applyFill="1" applyBorder="1" applyAlignment="1">
      <alignment horizontal="center"/>
    </xf>
    <xf numFmtId="164" fontId="6" fillId="0" borderId="0" xfId="7" applyNumberFormat="1" applyFont="1"/>
    <xf numFmtId="164" fontId="6" fillId="0" borderId="0" xfId="10" applyNumberFormat="1" applyFont="1"/>
    <xf numFmtId="3" fontId="6" fillId="0" borderId="0" xfId="3" applyNumberFormat="1" applyFont="1"/>
    <xf numFmtId="164" fontId="2" fillId="0" borderId="0" xfId="7" applyNumberFormat="1" applyFont="1"/>
    <xf numFmtId="174" fontId="6" fillId="0" borderId="0" xfId="7" applyNumberFormat="1" applyFont="1"/>
    <xf numFmtId="167" fontId="7" fillId="0" borderId="0" xfId="5" applyNumberFormat="1" applyFont="1" applyFill="1"/>
    <xf numFmtId="164" fontId="6" fillId="0" borderId="4" xfId="7" applyNumberFormat="1" applyFont="1" applyBorder="1"/>
    <xf numFmtId="167" fontId="6" fillId="0" borderId="4" xfId="5" applyNumberFormat="1" applyFont="1" applyBorder="1"/>
    <xf numFmtId="174" fontId="6" fillId="0" borderId="4" xfId="7" applyNumberFormat="1" applyFont="1" applyBorder="1"/>
    <xf numFmtId="3" fontId="6" fillId="0" borderId="4" xfId="3" applyNumberFormat="1" applyFont="1" applyBorder="1"/>
    <xf numFmtId="164" fontId="7" fillId="0" borderId="4" xfId="7" applyNumberFormat="1" applyFont="1" applyFill="1" applyBorder="1"/>
    <xf numFmtId="3" fontId="6" fillId="8" borderId="0" xfId="0" applyNumberFormat="1" applyFont="1" applyFill="1"/>
    <xf numFmtId="0" fontId="23" fillId="0" borderId="0" xfId="0" applyFont="1" applyAlignment="1">
      <alignment horizontal="right"/>
    </xf>
    <xf numFmtId="0" fontId="23" fillId="0" borderId="0" xfId="0" applyFont="1"/>
    <xf numFmtId="10" fontId="0" fillId="0" borderId="0" xfId="0" applyNumberFormat="1"/>
    <xf numFmtId="0" fontId="24" fillId="0" borderId="1" xfId="2" applyFont="1" applyBorder="1" applyAlignment="1">
      <alignment horizontal="left"/>
    </xf>
    <xf numFmtId="0" fontId="25" fillId="0" borderId="1" xfId="2" applyFont="1" applyBorder="1" applyAlignment="1">
      <alignment horizontal="center"/>
    </xf>
    <xf numFmtId="0" fontId="25" fillId="0" borderId="1" xfId="2" applyFont="1" applyBorder="1" applyAlignment="1">
      <alignment horizontal="center" wrapText="1"/>
    </xf>
    <xf numFmtId="3" fontId="24" fillId="2" borderId="1" xfId="3" applyNumberFormat="1" applyFont="1" applyFill="1" applyBorder="1" applyAlignment="1">
      <alignment horizontal="center"/>
    </xf>
    <xf numFmtId="3" fontId="24" fillId="0" borderId="1" xfId="3" applyNumberFormat="1" applyFont="1" applyFill="1" applyBorder="1" applyAlignment="1">
      <alignment horizontal="center"/>
    </xf>
    <xf numFmtId="3" fontId="24" fillId="2" borderId="0" xfId="3" applyNumberFormat="1" applyFont="1" applyFill="1" applyBorder="1" applyAlignment="1">
      <alignment horizontal="center"/>
    </xf>
    <xf numFmtId="164" fontId="24" fillId="0" borderId="0" xfId="1" applyNumberFormat="1" applyFont="1" applyFill="1" applyBorder="1" applyAlignment="1">
      <alignment horizontal="center"/>
    </xf>
    <xf numFmtId="3" fontId="24" fillId="0" borderId="0" xfId="3" applyNumberFormat="1" applyFont="1" applyBorder="1" applyAlignment="1">
      <alignment horizontal="centerContinuous"/>
    </xf>
    <xf numFmtId="3" fontId="24" fillId="0" borderId="0" xfId="3" quotePrefix="1" applyNumberFormat="1" applyFont="1" applyFill="1" applyBorder="1" applyAlignment="1">
      <alignment horizontal="center"/>
    </xf>
    <xf numFmtId="165" fontId="25" fillId="2" borderId="2" xfId="2" applyNumberFormat="1" applyFont="1" applyFill="1" applyBorder="1" applyAlignment="1">
      <alignment horizontal="left"/>
    </xf>
    <xf numFmtId="166" fontId="24" fillId="0" borderId="0" xfId="1" applyNumberFormat="1" applyFont="1" applyFill="1" applyBorder="1" applyAlignment="1">
      <alignment horizontal="center"/>
    </xf>
    <xf numFmtId="0" fontId="26" fillId="3" borderId="3" xfId="2" applyFont="1" applyFill="1" applyBorder="1" applyAlignment="1">
      <alignment horizontal="right"/>
    </xf>
    <xf numFmtId="0" fontId="26" fillId="3" borderId="3" xfId="2" applyFont="1" applyFill="1" applyBorder="1" applyAlignment="1">
      <alignment horizontal="center"/>
    </xf>
    <xf numFmtId="0" fontId="26" fillId="7" borderId="3" xfId="2" applyFont="1" applyFill="1" applyBorder="1" applyAlignment="1">
      <alignment horizontal="center"/>
    </xf>
    <xf numFmtId="0" fontId="26" fillId="4" borderId="3" xfId="2" applyFont="1" applyFill="1" applyBorder="1" applyAlignment="1">
      <alignment horizontal="center"/>
    </xf>
    <xf numFmtId="0" fontId="27" fillId="0" borderId="0" xfId="0" applyFont="1"/>
    <xf numFmtId="0" fontId="28" fillId="0" borderId="0" xfId="0" applyFont="1"/>
    <xf numFmtId="0" fontId="28" fillId="5" borderId="0" xfId="0" applyFont="1" applyFill="1"/>
    <xf numFmtId="168" fontId="24" fillId="0" borderId="0" xfId="1" applyNumberFormat="1" applyFont="1" applyBorder="1"/>
    <xf numFmtId="9" fontId="28" fillId="0" borderId="0" xfId="5" applyFont="1"/>
    <xf numFmtId="164" fontId="24" fillId="0" borderId="0" xfId="1" applyNumberFormat="1" applyFont="1"/>
    <xf numFmtId="164" fontId="28" fillId="0" borderId="0" xfId="0" applyNumberFormat="1" applyFont="1"/>
    <xf numFmtId="167" fontId="28" fillId="0" borderId="0" xfId="5" applyNumberFormat="1" applyFont="1"/>
    <xf numFmtId="170" fontId="29" fillId="0" borderId="0" xfId="1" applyNumberFormat="1" applyFont="1"/>
    <xf numFmtId="3" fontId="24" fillId="2" borderId="0" xfId="8" applyNumberFormat="1" applyFont="1" applyFill="1" applyBorder="1" applyAlignment="1" applyProtection="1">
      <alignment horizontal="right"/>
    </xf>
    <xf numFmtId="167" fontId="28" fillId="0" borderId="0" xfId="5" applyNumberFormat="1" applyFont="1" applyFill="1"/>
    <xf numFmtId="167" fontId="24" fillId="0" borderId="0" xfId="5" applyNumberFormat="1" applyFont="1" applyFill="1"/>
    <xf numFmtId="0" fontId="29" fillId="0" borderId="4" xfId="0" applyFont="1" applyBorder="1"/>
    <xf numFmtId="3" fontId="29" fillId="0" borderId="4" xfId="0" applyNumberFormat="1" applyFont="1" applyBorder="1"/>
    <xf numFmtId="164" fontId="29" fillId="0" borderId="4" xfId="0" applyNumberFormat="1" applyFont="1" applyBorder="1"/>
    <xf numFmtId="3" fontId="31" fillId="2" borderId="0" xfId="3" applyNumberFormat="1" applyFont="1" applyFill="1" applyBorder="1"/>
    <xf numFmtId="4" fontId="31" fillId="2" borderId="0" xfId="1" applyNumberFormat="1" applyFont="1" applyFill="1" applyBorder="1"/>
    <xf numFmtId="10" fontId="28" fillId="0" borderId="0" xfId="0" applyNumberFormat="1" applyFont="1"/>
    <xf numFmtId="0" fontId="32" fillId="2" borderId="0" xfId="0" applyFont="1" applyFill="1" applyAlignment="1">
      <alignment horizontal="right"/>
    </xf>
    <xf numFmtId="0" fontId="31" fillId="2" borderId="0" xfId="2" applyFont="1" applyFill="1"/>
    <xf numFmtId="167" fontId="31" fillId="2" borderId="0" xfId="5" applyNumberFormat="1" applyFont="1" applyFill="1"/>
    <xf numFmtId="0" fontId="32" fillId="2" borderId="0" xfId="0" applyFont="1" applyFill="1"/>
    <xf numFmtId="3" fontId="7" fillId="0" borderId="0" xfId="2" applyNumberFormat="1" applyFont="1" applyAlignment="1">
      <alignment horizontal="center"/>
    </xf>
    <xf numFmtId="0" fontId="7" fillId="0" borderId="3" xfId="2" applyFont="1" applyBorder="1" applyAlignment="1">
      <alignment horizontal="center"/>
    </xf>
    <xf numFmtId="3" fontId="6" fillId="8" borderId="3" xfId="3" applyNumberFormat="1" applyFont="1" applyFill="1" applyBorder="1" applyAlignment="1">
      <alignment horizontal="center"/>
    </xf>
    <xf numFmtId="0" fontId="6" fillId="0" borderId="3" xfId="0" applyFont="1" applyBorder="1"/>
    <xf numFmtId="0" fontId="6" fillId="0" borderId="3" xfId="2" applyFont="1" applyBorder="1"/>
    <xf numFmtId="172" fontId="6" fillId="0" borderId="3" xfId="2" applyNumberFormat="1" applyFont="1" applyBorder="1" applyAlignment="1">
      <alignment horizontal="left"/>
    </xf>
    <xf numFmtId="0" fontId="6" fillId="0" borderId="1" xfId="2" applyFont="1" applyBorder="1" applyAlignment="1">
      <alignment horizontal="center"/>
    </xf>
    <xf numFmtId="0" fontId="7" fillId="0" borderId="1" xfId="2" applyFont="1" applyBorder="1" applyAlignment="1">
      <alignment horizontal="center"/>
    </xf>
    <xf numFmtId="0" fontId="2" fillId="8" borderId="1" xfId="2" applyFont="1" applyFill="1" applyBorder="1" applyAlignment="1">
      <alignment horizontal="center"/>
    </xf>
    <xf numFmtId="0" fontId="6" fillId="0" borderId="1" xfId="0" applyFont="1" applyBorder="1"/>
    <xf numFmtId="0" fontId="6" fillId="9" borderId="1" xfId="0" applyFont="1" applyFill="1" applyBorder="1" applyAlignment="1">
      <alignment horizontal="center"/>
    </xf>
    <xf numFmtId="0" fontId="0" fillId="0" borderId="1" xfId="0" applyBorder="1"/>
    <xf numFmtId="0" fontId="16" fillId="0" borderId="1" xfId="0" applyFont="1" applyBorder="1" applyAlignment="1">
      <alignment horizontal="center"/>
    </xf>
    <xf numFmtId="3" fontId="6" fillId="9" borderId="9" xfId="3" applyNumberFormat="1" applyFont="1" applyFill="1" applyBorder="1" applyAlignment="1">
      <alignment horizontal="center"/>
    </xf>
    <xf numFmtId="0" fontId="6" fillId="9" borderId="10" xfId="0" applyFont="1" applyFill="1" applyBorder="1" applyAlignment="1">
      <alignment horizontal="center"/>
    </xf>
    <xf numFmtId="0" fontId="8" fillId="3" borderId="8" xfId="2" applyFont="1" applyFill="1" applyBorder="1" applyAlignment="1">
      <alignment horizontal="center"/>
    </xf>
    <xf numFmtId="0" fontId="0" fillId="0" borderId="9" xfId="0" applyBorder="1"/>
    <xf numFmtId="167" fontId="0" fillId="0" borderId="9" xfId="5" applyNumberFormat="1" applyFont="1" applyBorder="1"/>
    <xf numFmtId="0" fontId="16" fillId="0" borderId="10" xfId="0" applyFont="1" applyBorder="1" applyAlignment="1">
      <alignment horizontal="center"/>
    </xf>
    <xf numFmtId="0" fontId="17" fillId="3" borderId="8" xfId="2" applyFont="1" applyFill="1" applyBorder="1" applyAlignment="1">
      <alignment horizontal="center"/>
    </xf>
    <xf numFmtId="0" fontId="16" fillId="0" borderId="9" xfId="0" applyFont="1" applyBorder="1"/>
    <xf numFmtId="168" fontId="10" fillId="0" borderId="0" xfId="1" applyNumberFormat="1" applyFont="1" applyBorder="1"/>
    <xf numFmtId="164" fontId="16" fillId="0" borderId="4" xfId="0" applyNumberFormat="1" applyFont="1" applyBorder="1"/>
    <xf numFmtId="167" fontId="0" fillId="0" borderId="4" xfId="5" applyNumberFormat="1" applyFont="1" applyBorder="1"/>
    <xf numFmtId="167" fontId="28" fillId="5" borderId="0" xfId="0" applyNumberFormat="1" applyFont="1" applyFill="1"/>
    <xf numFmtId="0" fontId="1" fillId="0" borderId="1" xfId="0" applyFont="1" applyBorder="1" applyAlignment="1">
      <alignment horizontal="center"/>
    </xf>
    <xf numFmtId="164" fontId="6" fillId="0" borderId="1" xfId="11" applyNumberFormat="1" applyFont="1" applyBorder="1"/>
    <xf numFmtId="0" fontId="1" fillId="0" borderId="1" xfId="0" applyFont="1" applyBorder="1"/>
    <xf numFmtId="0" fontId="7" fillId="0" borderId="3" xfId="0" applyFont="1" applyBorder="1" applyAlignment="1">
      <alignment horizontal="center"/>
    </xf>
    <xf numFmtId="164" fontId="6" fillId="0" borderId="1" xfId="1" applyNumberFormat="1" applyFont="1" applyBorder="1"/>
    <xf numFmtId="0" fontId="1" fillId="0" borderId="3" xfId="0" applyFont="1" applyBorder="1"/>
    <xf numFmtId="164" fontId="34" fillId="0" borderId="0" xfId="0" applyNumberFormat="1" applyFont="1"/>
    <xf numFmtId="3" fontId="6" fillId="0" borderId="0" xfId="1" applyNumberFormat="1" applyFont="1" applyFill="1" applyAlignment="1">
      <alignment horizontal="right"/>
    </xf>
    <xf numFmtId="164" fontId="35" fillId="0" borderId="0" xfId="11" applyNumberFormat="1" applyFont="1"/>
    <xf numFmtId="164" fontId="36" fillId="0" borderId="0" xfId="0" applyNumberFormat="1" applyFont="1"/>
    <xf numFmtId="167" fontId="35" fillId="0" borderId="0" xfId="5" applyNumberFormat="1" applyFont="1"/>
    <xf numFmtId="164" fontId="19" fillId="0" borderId="0" xfId="1" applyNumberFormat="1" applyFont="1" applyBorder="1"/>
    <xf numFmtId="164" fontId="37" fillId="0" borderId="0" xfId="1" applyNumberFormat="1" applyFont="1" applyBorder="1"/>
    <xf numFmtId="164" fontId="35" fillId="0" borderId="0" xfId="1" applyNumberFormat="1" applyFont="1"/>
    <xf numFmtId="10" fontId="19" fillId="0" borderId="0" xfId="5" applyNumberFormat="1" applyFont="1"/>
    <xf numFmtId="167" fontId="1" fillId="0" borderId="0" xfId="0" applyNumberFormat="1" applyFont="1"/>
    <xf numFmtId="167" fontId="1" fillId="0" borderId="0" xfId="5" applyNumberFormat="1" applyFont="1"/>
    <xf numFmtId="167" fontId="19" fillId="0" borderId="0" xfId="5" applyNumberFormat="1" applyFont="1"/>
    <xf numFmtId="164" fontId="19" fillId="0" borderId="0" xfId="11" applyNumberFormat="1" applyFont="1"/>
    <xf numFmtId="0" fontId="38" fillId="0" borderId="0" xfId="0" applyFont="1"/>
    <xf numFmtId="3" fontId="38" fillId="0" borderId="0" xfId="0" applyNumberFormat="1" applyFont="1"/>
    <xf numFmtId="0" fontId="39" fillId="0" borderId="3" xfId="0" applyFont="1" applyBorder="1" applyAlignment="1">
      <alignment horizontal="center"/>
    </xf>
    <xf numFmtId="167" fontId="1" fillId="0" borderId="0" xfId="5" applyNumberFormat="1" applyFont="1" applyBorder="1"/>
    <xf numFmtId="10" fontId="1" fillId="0" borderId="0" xfId="5" applyNumberFormat="1" applyFont="1"/>
    <xf numFmtId="164" fontId="1" fillId="0" borderId="4" xfId="0" applyNumberFormat="1" applyFont="1" applyBorder="1"/>
    <xf numFmtId="167" fontId="1" fillId="0" borderId="4" xfId="5" applyNumberFormat="1" applyFont="1" applyBorder="1"/>
    <xf numFmtId="167" fontId="1" fillId="0" borderId="1" xfId="0" applyNumberFormat="1" applyFont="1" applyBorder="1"/>
    <xf numFmtId="0" fontId="1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3" fontId="40" fillId="0" borderId="0" xfId="0" applyNumberFormat="1" applyFont="1" applyAlignment="1">
      <alignment horizontal="right"/>
    </xf>
    <xf numFmtId="164" fontId="41" fillId="0" borderId="0" xfId="11" applyNumberFormat="1" applyFont="1" applyFill="1" applyAlignment="1">
      <alignment horizontal="right"/>
    </xf>
    <xf numFmtId="164" fontId="41" fillId="0" borderId="0" xfId="0" applyNumberFormat="1" applyFont="1" applyAlignment="1">
      <alignment horizontal="right"/>
    </xf>
    <xf numFmtId="164" fontId="41" fillId="0" borderId="0" xfId="1" applyNumberFormat="1" applyFont="1" applyFill="1" applyAlignment="1">
      <alignment horizontal="right"/>
    </xf>
    <xf numFmtId="3" fontId="1" fillId="0" borderId="0" xfId="0" applyNumberFormat="1" applyFont="1"/>
    <xf numFmtId="14" fontId="7" fillId="5" borderId="0" xfId="3" quotePrefix="1" applyNumberFormat="1" applyFont="1" applyFill="1" applyBorder="1" applyAlignment="1">
      <alignment horizontal="center"/>
    </xf>
    <xf numFmtId="164" fontId="19" fillId="0" borderId="3" xfId="1" applyNumberFormat="1" applyFont="1" applyBorder="1" applyAlignment="1">
      <alignment horizontal="center"/>
    </xf>
    <xf numFmtId="0" fontId="31" fillId="2" borderId="0" xfId="0" applyFont="1" applyFill="1"/>
    <xf numFmtId="3" fontId="33" fillId="0" borderId="4" xfId="0" applyNumberFormat="1" applyFont="1" applyBorder="1"/>
    <xf numFmtId="164" fontId="6" fillId="0" borderId="0" xfId="7" applyNumberFormat="1" applyFont="1" applyBorder="1" applyProtection="1"/>
    <xf numFmtId="164" fontId="6" fillId="0" borderId="0" xfId="7" applyNumberFormat="1" applyFont="1" applyFill="1" applyBorder="1" applyAlignment="1" applyProtection="1">
      <alignment horizontal="center"/>
    </xf>
    <xf numFmtId="170" fontId="6" fillId="0" borderId="0" xfId="1" applyNumberFormat="1" applyFont="1" applyBorder="1"/>
    <xf numFmtId="164" fontId="6" fillId="0" borderId="7" xfId="1" applyNumberFormat="1" applyFont="1" applyBorder="1"/>
    <xf numFmtId="168" fontId="1" fillId="0" borderId="0" xfId="1" applyNumberFormat="1" applyFont="1"/>
    <xf numFmtId="0" fontId="20" fillId="0" borderId="12" xfId="2" applyFont="1" applyBorder="1"/>
    <xf numFmtId="3" fontId="24" fillId="0" borderId="0" xfId="3" applyNumberFormat="1" applyFont="1" applyBorder="1" applyAlignment="1">
      <alignment horizontal="center"/>
    </xf>
    <xf numFmtId="3" fontId="24" fillId="6" borderId="0" xfId="3" applyNumberFormat="1" applyFont="1" applyFill="1" applyBorder="1" applyAlignment="1">
      <alignment horizontal="center"/>
    </xf>
    <xf numFmtId="0" fontId="26" fillId="0" borderId="0" xfId="2" applyFont="1" applyAlignment="1">
      <alignment horizontal="left"/>
    </xf>
    <xf numFmtId="0" fontId="24" fillId="0" borderId="0" xfId="2" applyFont="1"/>
    <xf numFmtId="0" fontId="24" fillId="0" borderId="0" xfId="2" applyFont="1" applyAlignment="1">
      <alignment horizontal="centerContinuous"/>
    </xf>
    <xf numFmtId="49" fontId="25" fillId="0" borderId="0" xfId="2" applyNumberFormat="1" applyFont="1" applyAlignment="1">
      <alignment horizontal="center"/>
    </xf>
    <xf numFmtId="0" fontId="25" fillId="0" borderId="0" xfId="2" applyFont="1" applyAlignment="1">
      <alignment horizontal="center"/>
    </xf>
    <xf numFmtId="0" fontId="26" fillId="0" borderId="0" xfId="2" applyFont="1"/>
    <xf numFmtId="0" fontId="24" fillId="0" borderId="0" xfId="2" applyFont="1" applyAlignment="1">
      <alignment horizontal="right"/>
    </xf>
    <xf numFmtId="0" fontId="24" fillId="0" borderId="0" xfId="2" applyFont="1" applyAlignment="1">
      <alignment horizontal="center"/>
    </xf>
    <xf numFmtId="17" fontId="25" fillId="0" borderId="0" xfId="2" applyNumberFormat="1" applyFont="1" applyAlignment="1">
      <alignment horizontal="center"/>
    </xf>
    <xf numFmtId="0" fontId="24" fillId="6" borderId="0" xfId="2" applyFont="1" applyFill="1" applyAlignment="1">
      <alignment horizontal="center"/>
    </xf>
    <xf numFmtId="0" fontId="24" fillId="0" borderId="0" xfId="4" applyFont="1" applyAlignment="1">
      <alignment horizontal="center"/>
    </xf>
    <xf numFmtId="14" fontId="27" fillId="2" borderId="0" xfId="2" applyNumberFormat="1" applyFont="1" applyFill="1" applyAlignment="1">
      <alignment horizontal="center"/>
    </xf>
    <xf numFmtId="3" fontId="24" fillId="0" borderId="0" xfId="2" applyNumberFormat="1" applyFont="1"/>
    <xf numFmtId="4" fontId="0" fillId="0" borderId="0" xfId="0" applyNumberFormat="1"/>
    <xf numFmtId="0" fontId="30" fillId="2" borderId="0" xfId="0" applyFont="1" applyFill="1" applyAlignment="1">
      <alignment horizontal="right"/>
    </xf>
    <xf numFmtId="3" fontId="0" fillId="0" borderId="9" xfId="0" applyNumberFormat="1" applyBorder="1"/>
    <xf numFmtId="0" fontId="1" fillId="5" borderId="0" xfId="0" applyFont="1" applyFill="1"/>
    <xf numFmtId="3" fontId="6" fillId="5" borderId="0" xfId="1" applyNumberFormat="1" applyFont="1" applyFill="1" applyAlignment="1">
      <alignment horizontal="right"/>
    </xf>
    <xf numFmtId="49" fontId="6" fillId="5" borderId="0" xfId="3" quotePrefix="1" applyNumberFormat="1" applyFont="1" applyFill="1" applyBorder="1" applyAlignment="1">
      <alignment horizontal="center"/>
    </xf>
    <xf numFmtId="3" fontId="11" fillId="0" borderId="0" xfId="7" applyNumberFormat="1" applyFont="1" applyAlignment="1">
      <alignment horizontal="right" indent="1"/>
    </xf>
    <xf numFmtId="170" fontId="29" fillId="0" borderId="0" xfId="1" applyNumberFormat="1" applyFont="1" applyFill="1"/>
    <xf numFmtId="167" fontId="11" fillId="0" borderId="0" xfId="5" applyNumberFormat="1" applyFont="1"/>
    <xf numFmtId="170" fontId="0" fillId="0" borderId="0" xfId="0" applyNumberFormat="1"/>
    <xf numFmtId="164" fontId="19" fillId="0" borderId="6" xfId="1" applyNumberFormat="1" applyFont="1" applyBorder="1"/>
    <xf numFmtId="164" fontId="6" fillId="0" borderId="1" xfId="7" applyNumberFormat="1" applyFont="1" applyBorder="1" applyProtection="1"/>
    <xf numFmtId="164" fontId="6" fillId="0" borderId="13" xfId="1" applyNumberFormat="1" applyFont="1" applyBorder="1"/>
    <xf numFmtId="164" fontId="6" fillId="0" borderId="14" xfId="7" applyNumberFormat="1" applyFont="1" applyFill="1" applyBorder="1" applyAlignment="1" applyProtection="1">
      <alignment horizontal="center"/>
    </xf>
    <xf numFmtId="164" fontId="6" fillId="0" borderId="1" xfId="7" applyNumberFormat="1" applyFont="1" applyFill="1" applyBorder="1" applyAlignment="1" applyProtection="1">
      <alignment horizontal="center"/>
    </xf>
    <xf numFmtId="164" fontId="6" fillId="0" borderId="1" xfId="1" applyNumberFormat="1" applyFont="1" applyFill="1" applyBorder="1"/>
    <xf numFmtId="0" fontId="28" fillId="0" borderId="4" xfId="0" applyFont="1" applyBorder="1"/>
    <xf numFmtId="3" fontId="0" fillId="0" borderId="4" xfId="0" applyNumberFormat="1" applyBorder="1"/>
    <xf numFmtId="0" fontId="39" fillId="0" borderId="3" xfId="0" applyFont="1" applyBorder="1"/>
    <xf numFmtId="0" fontId="42" fillId="0" borderId="0" xfId="0" applyFont="1" applyAlignment="1">
      <alignment horizontal="center"/>
    </xf>
    <xf numFmtId="0" fontId="42" fillId="5" borderId="0" xfId="0" applyFont="1" applyFill="1" applyAlignment="1">
      <alignment horizontal="center"/>
    </xf>
    <xf numFmtId="0" fontId="0" fillId="5" borderId="0" xfId="0" applyFill="1"/>
    <xf numFmtId="0" fontId="42" fillId="12" borderId="0" xfId="0" applyFont="1" applyFill="1" applyAlignment="1">
      <alignment horizontal="center"/>
    </xf>
    <xf numFmtId="0" fontId="0" fillId="12" borderId="0" xfId="0" applyFill="1"/>
    <xf numFmtId="0" fontId="0" fillId="13" borderId="0" xfId="0" applyFill="1"/>
    <xf numFmtId="0" fontId="33" fillId="0" borderId="4" xfId="0" applyFont="1" applyBorder="1"/>
    <xf numFmtId="168" fontId="10" fillId="0" borderId="4" xfId="1" applyNumberFormat="1" applyFont="1" applyBorder="1"/>
    <xf numFmtId="9" fontId="33" fillId="0" borderId="4" xfId="5" applyFont="1" applyBorder="1"/>
    <xf numFmtId="3" fontId="7" fillId="0" borderId="4" xfId="2" applyNumberFormat="1" applyFont="1" applyBorder="1"/>
    <xf numFmtId="3" fontId="10" fillId="0" borderId="4" xfId="2" applyNumberFormat="1" applyFont="1" applyBorder="1"/>
    <xf numFmtId="164" fontId="33" fillId="0" borderId="4" xfId="0" applyNumberFormat="1" applyFont="1" applyBorder="1"/>
    <xf numFmtId="167" fontId="33" fillId="0" borderId="4" xfId="5" applyNumberFormat="1" applyFont="1" applyBorder="1"/>
    <xf numFmtId="3" fontId="0" fillId="5" borderId="0" xfId="0" applyNumberFormat="1" applyFill="1"/>
    <xf numFmtId="168" fontId="24" fillId="5" borderId="0" xfId="1" applyNumberFormat="1" applyFont="1" applyFill="1" applyBorder="1"/>
    <xf numFmtId="9" fontId="28" fillId="5" borderId="0" xfId="5" applyFont="1" applyFill="1"/>
    <xf numFmtId="3" fontId="24" fillId="5" borderId="0" xfId="2" applyNumberFormat="1" applyFont="1" applyFill="1"/>
    <xf numFmtId="164" fontId="24" fillId="5" borderId="0" xfId="1" applyNumberFormat="1" applyFont="1" applyFill="1"/>
    <xf numFmtId="164" fontId="28" fillId="5" borderId="0" xfId="0" applyNumberFormat="1" applyFont="1" applyFill="1"/>
    <xf numFmtId="167" fontId="28" fillId="5" borderId="0" xfId="5" applyNumberFormat="1" applyFont="1" applyFill="1"/>
    <xf numFmtId="3" fontId="24" fillId="5" borderId="0" xfId="8" applyNumberFormat="1" applyFont="1" applyFill="1" applyBorder="1" applyAlignment="1" applyProtection="1">
      <alignment horizontal="right"/>
    </xf>
    <xf numFmtId="170" fontId="0" fillId="5" borderId="0" xfId="0" applyNumberFormat="1" applyFill="1"/>
    <xf numFmtId="167" fontId="0" fillId="0" borderId="11" xfId="5" applyNumberFormat="1" applyFont="1" applyBorder="1"/>
    <xf numFmtId="0" fontId="0" fillId="14" borderId="0" xfId="0" applyFill="1"/>
    <xf numFmtId="0" fontId="43" fillId="0" borderId="0" xfId="0" applyFont="1"/>
    <xf numFmtId="0" fontId="14" fillId="5" borderId="0" xfId="2" applyFont="1" applyFill="1"/>
    <xf numFmtId="0" fontId="15" fillId="5" borderId="0" xfId="2" applyFont="1" applyFill="1"/>
    <xf numFmtId="164" fontId="7" fillId="0" borderId="0" xfId="7" applyNumberFormat="1" applyFont="1" applyFill="1"/>
    <xf numFmtId="164" fontId="6" fillId="0" borderId="0" xfId="11" applyNumberFormat="1" applyFont="1" applyBorder="1"/>
    <xf numFmtId="164" fontId="6" fillId="0" borderId="3" xfId="1" applyNumberFormat="1" applyFont="1" applyBorder="1"/>
    <xf numFmtId="167" fontId="6" fillId="0" borderId="3" xfId="5" applyNumberFormat="1" applyFont="1" applyBorder="1"/>
    <xf numFmtId="164" fontId="0" fillId="0" borderId="4" xfId="0" applyNumberFormat="1" applyBorder="1"/>
    <xf numFmtId="3" fontId="44" fillId="0" borderId="0" xfId="1" applyNumberFormat="1" applyFont="1" applyFill="1"/>
    <xf numFmtId="168" fontId="1" fillId="0" borderId="0" xfId="0" applyNumberFormat="1" applyFont="1"/>
    <xf numFmtId="167" fontId="40" fillId="0" borderId="0" xfId="5" applyNumberFormat="1" applyFont="1" applyAlignment="1">
      <alignment horizontal="right"/>
    </xf>
    <xf numFmtId="3" fontId="33" fillId="0" borderId="9" xfId="0" applyNumberFormat="1" applyFont="1" applyBorder="1"/>
    <xf numFmtId="3" fontId="24" fillId="6" borderId="1" xfId="3" applyNumberFormat="1" applyFont="1" applyFill="1" applyBorder="1" applyAlignment="1">
      <alignment horizontal="center"/>
    </xf>
    <xf numFmtId="49" fontId="24" fillId="11" borderId="0" xfId="3" applyNumberFormat="1" applyFont="1" applyFill="1" applyBorder="1" applyAlignment="1">
      <alignment horizontal="center"/>
    </xf>
    <xf numFmtId="49" fontId="24" fillId="11" borderId="0" xfId="3" quotePrefix="1" applyNumberFormat="1" applyFont="1" applyFill="1" applyBorder="1" applyAlignment="1">
      <alignment horizontal="center"/>
    </xf>
    <xf numFmtId="3" fontId="24" fillId="0" borderId="0" xfId="3" applyNumberFormat="1" applyFont="1" applyBorder="1" applyAlignment="1">
      <alignment horizontal="center"/>
    </xf>
    <xf numFmtId="49" fontId="24" fillId="0" borderId="0" xfId="2" applyNumberFormat="1" applyFont="1" applyAlignment="1">
      <alignment horizontal="center"/>
    </xf>
    <xf numFmtId="0" fontId="24" fillId="0" borderId="0" xfId="2" applyFont="1" applyAlignment="1">
      <alignment horizontal="center"/>
    </xf>
    <xf numFmtId="3" fontId="24" fillId="5" borderId="1" xfId="3" applyNumberFormat="1" applyFont="1" applyFill="1" applyBorder="1" applyAlignment="1">
      <alignment horizontal="center"/>
    </xf>
    <xf numFmtId="3" fontId="24" fillId="0" borderId="1" xfId="3" applyNumberFormat="1" applyFont="1" applyBorder="1" applyAlignment="1">
      <alignment horizontal="center"/>
    </xf>
    <xf numFmtId="0" fontId="24" fillId="0" borderId="1" xfId="2" applyFont="1" applyBorder="1" applyAlignment="1">
      <alignment horizontal="center"/>
    </xf>
    <xf numFmtId="3" fontId="24" fillId="6" borderId="0" xfId="3" applyNumberFormat="1" applyFont="1" applyFill="1" applyBorder="1" applyAlignment="1">
      <alignment horizontal="center"/>
    </xf>
    <xf numFmtId="1" fontId="0" fillId="0" borderId="8" xfId="0" applyNumberForma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1" fontId="0" fillId="0" borderId="0" xfId="0" applyNumberFormat="1" applyAlignment="1">
      <alignment horizontal="center"/>
    </xf>
    <xf numFmtId="3" fontId="6" fillId="0" borderId="0" xfId="3" applyNumberFormat="1" applyFont="1" applyBorder="1" applyAlignment="1">
      <alignment horizontal="center"/>
    </xf>
    <xf numFmtId="3" fontId="6" fillId="0" borderId="0" xfId="3" quotePrefix="1" applyNumberFormat="1" applyFont="1" applyBorder="1" applyAlignment="1">
      <alignment horizontal="center"/>
    </xf>
    <xf numFmtId="3" fontId="6" fillId="0" borderId="0" xfId="2" applyNumberFormat="1" applyFont="1" applyAlignment="1">
      <alignment horizontal="center"/>
    </xf>
    <xf numFmtId="0" fontId="0" fillId="0" borderId="9" xfId="0" applyBorder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left"/>
    </xf>
    <xf numFmtId="0" fontId="5" fillId="0" borderId="0" xfId="0" applyFont="1" applyAlignment="1">
      <alignment horizontal="left"/>
    </xf>
    <xf numFmtId="3" fontId="6" fillId="0" borderId="1" xfId="3" applyNumberFormat="1" applyFont="1" applyBorder="1" applyAlignment="1">
      <alignment horizontal="center"/>
    </xf>
    <xf numFmtId="0" fontId="6" fillId="0" borderId="1" xfId="2" applyFont="1" applyBorder="1" applyAlignment="1">
      <alignment horizontal="center" wrapText="1"/>
    </xf>
    <xf numFmtId="0" fontId="6" fillId="9" borderId="9" xfId="0" applyFont="1" applyFill="1" applyBorder="1" applyAlignment="1">
      <alignment horizontal="center"/>
    </xf>
    <xf numFmtId="0" fontId="6" fillId="9" borderId="0" xfId="0" applyFont="1" applyFill="1" applyAlignment="1">
      <alignment horizontal="center"/>
    </xf>
    <xf numFmtId="3" fontId="6" fillId="0" borderId="3" xfId="3" applyNumberFormat="1" applyFont="1" applyBorder="1" applyAlignment="1">
      <alignment horizontal="center"/>
    </xf>
    <xf numFmtId="3" fontId="6" fillId="0" borderId="3" xfId="2" applyNumberFormat="1" applyFont="1" applyBorder="1" applyAlignment="1">
      <alignment horizontal="center"/>
    </xf>
    <xf numFmtId="0" fontId="6" fillId="0" borderId="3" xfId="2" applyFont="1" applyBorder="1" applyAlignment="1">
      <alignment horizontal="center"/>
    </xf>
    <xf numFmtId="3" fontId="6" fillId="9" borderId="8" xfId="3" applyNumberFormat="1" applyFont="1" applyFill="1" applyBorder="1" applyAlignment="1">
      <alignment horizontal="center"/>
    </xf>
    <xf numFmtId="3" fontId="6" fillId="9" borderId="3" xfId="3" applyNumberFormat="1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168" fontId="7" fillId="0" borderId="4" xfId="1" applyNumberFormat="1" applyFont="1" applyBorder="1"/>
  </cellXfs>
  <cellStyles count="13">
    <cellStyle name="Komma" xfId="1" builtinId="3"/>
    <cellStyle name="Komma 2" xfId="7" xr:uid="{EC602C58-7580-47B2-B498-B1E97BE359C7}"/>
    <cellStyle name="Normal" xfId="0" builtinId="0"/>
    <cellStyle name="Normal 2" xfId="4" xr:uid="{00000000-0005-0000-0000-000002000000}"/>
    <cellStyle name="Normal 2 2" xfId="8" xr:uid="{9E6F5070-3409-446B-83C2-B458A4E05EA4}"/>
    <cellStyle name="Normal 3" xfId="6" xr:uid="{2059A852-F784-4533-BC28-A20721E26FCF}"/>
    <cellStyle name="Normal 9" xfId="12" xr:uid="{62AAA706-6D88-467B-AF04-F80280B3D3CE}"/>
    <cellStyle name="Normal_innutj" xfId="2" xr:uid="{00000000-0005-0000-0000-000003000000}"/>
    <cellStyle name="Normal_TABELL1" xfId="9" xr:uid="{A1C4BA26-A61B-411F-92AF-498F6E660ACA}"/>
    <cellStyle name="Prosent" xfId="5" builtinId="5"/>
    <cellStyle name="Tusenskille_innutj" xfId="3" xr:uid="{00000000-0005-0000-0000-000004000000}"/>
    <cellStyle name="Tusenskille_sammenligningskatt08okt" xfId="11" xr:uid="{C640C5B1-DD01-4EFA-A317-120298FABF41}"/>
    <cellStyle name="Tusenskille_skatt04analyserev" xfId="10" xr:uid="{D8129143-4A6A-4CA6-9202-C5BF1BB25AFB}"/>
  </cellStyles>
  <dxfs count="0"/>
  <tableStyles count="0" defaultTableStyle="TableStyleMedium2" defaultPivotStyle="PivotStyleLight16"/>
  <colors>
    <mruColors>
      <color rgb="FFCCFFCC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chartsheet" Target="chartsheets/sheet2.xml"/><Relationship Id="rId4" Type="http://schemas.openxmlformats.org/officeDocument/2006/relationships/chartsheet" Target="chartsheets/sheet1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Skatt og skatteutjevning.</a:t>
            </a:r>
            <a:r>
              <a:rPr lang="nb-NO" baseline="0"/>
              <a:t> </a:t>
            </a:r>
          </a:p>
          <a:p>
            <a:pPr>
              <a:defRPr/>
            </a:pPr>
            <a:r>
              <a:rPr lang="nb-NO" baseline="0"/>
              <a:t>P</a:t>
            </a:r>
            <a:r>
              <a:rPr lang="nb-NO"/>
              <a:t>rosent av landsgjennomsnittet. Møre og Romsdal</a:t>
            </a:r>
            <a:r>
              <a:rPr lang="nb-NO" baseline="0"/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skatt pr innbygger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komm!$C$31:$C$57</c:f>
              <c:strCache>
                <c:ptCount val="27"/>
                <c:pt idx="0">
                  <c:v>Kristiansund</c:v>
                </c:pt>
                <c:pt idx="1">
                  <c:v>Molde</c:v>
                </c:pt>
                <c:pt idx="2">
                  <c:v>Ålesund*</c:v>
                </c:pt>
                <c:pt idx="3">
                  <c:v>Vanylven</c:v>
                </c:pt>
                <c:pt idx="4">
                  <c:v>Sande</c:v>
                </c:pt>
                <c:pt idx="5">
                  <c:v>Herøy</c:v>
                </c:pt>
                <c:pt idx="6">
                  <c:v>Ulstein</c:v>
                </c:pt>
                <c:pt idx="7">
                  <c:v>Hareid</c:v>
                </c:pt>
                <c:pt idx="8">
                  <c:v>Ørsta</c:v>
                </c:pt>
                <c:pt idx="9">
                  <c:v>Stranda</c:v>
                </c:pt>
                <c:pt idx="10">
                  <c:v>Sykkylven</c:v>
                </c:pt>
                <c:pt idx="11">
                  <c:v>Sula</c:v>
                </c:pt>
                <c:pt idx="12">
                  <c:v>Giske</c:v>
                </c:pt>
                <c:pt idx="13">
                  <c:v>Vestnes</c:v>
                </c:pt>
                <c:pt idx="14">
                  <c:v>Rauma</c:v>
                </c:pt>
                <c:pt idx="15">
                  <c:v>Aukra</c:v>
                </c:pt>
                <c:pt idx="16">
                  <c:v>Averøy</c:v>
                </c:pt>
                <c:pt idx="17">
                  <c:v>Gjemnes</c:v>
                </c:pt>
                <c:pt idx="18">
                  <c:v>Tingvoll</c:v>
                </c:pt>
                <c:pt idx="19">
                  <c:v>Sunndal</c:v>
                </c:pt>
                <c:pt idx="20">
                  <c:v>Surnadal</c:v>
                </c:pt>
                <c:pt idx="21">
                  <c:v>Smøla</c:v>
                </c:pt>
                <c:pt idx="22">
                  <c:v>Aure</c:v>
                </c:pt>
                <c:pt idx="23">
                  <c:v>Volda</c:v>
                </c:pt>
                <c:pt idx="24">
                  <c:v>Fjord</c:v>
                </c:pt>
                <c:pt idx="25">
                  <c:v>Hustadvika</c:v>
                </c:pt>
                <c:pt idx="26">
                  <c:v>Haram*</c:v>
                </c:pt>
              </c:strCache>
            </c:strRef>
          </c:cat>
          <c:val>
            <c:numRef>
              <c:f>komm!$F$31:$F$57</c:f>
              <c:numCache>
                <c:formatCode>0%</c:formatCode>
                <c:ptCount val="27"/>
                <c:pt idx="0">
                  <c:v>0.8549073017861023</c:v>
                </c:pt>
                <c:pt idx="1">
                  <c:v>0.92859449022995932</c:v>
                </c:pt>
                <c:pt idx="2">
                  <c:v>0.98924276802474176</c:v>
                </c:pt>
                <c:pt idx="3">
                  <c:v>0.86735930609361389</c:v>
                </c:pt>
                <c:pt idx="4">
                  <c:v>0.96537106507649106</c:v>
                </c:pt>
                <c:pt idx="5">
                  <c:v>1.0614086926588771</c:v>
                </c:pt>
                <c:pt idx="6">
                  <c:v>0.92978328264090204</c:v>
                </c:pt>
                <c:pt idx="7">
                  <c:v>0.77062076182318562</c:v>
                </c:pt>
                <c:pt idx="8">
                  <c:v>0.82929349506392946</c:v>
                </c:pt>
                <c:pt idx="9">
                  <c:v>0.92741814591927951</c:v>
                </c:pt>
                <c:pt idx="10">
                  <c:v>0.77389475972635891</c:v>
                </c:pt>
                <c:pt idx="11">
                  <c:v>0.79880081191793439</c:v>
                </c:pt>
                <c:pt idx="12">
                  <c:v>0.87618447025825363</c:v>
                </c:pt>
                <c:pt idx="13">
                  <c:v>0.8903399020261018</c:v>
                </c:pt>
                <c:pt idx="14">
                  <c:v>0.86488109944828773</c:v>
                </c:pt>
                <c:pt idx="15">
                  <c:v>0.87847084192619929</c:v>
                </c:pt>
                <c:pt idx="16">
                  <c:v>0.87762763680247813</c:v>
                </c:pt>
                <c:pt idx="17">
                  <c:v>0.77023510674882867</c:v>
                </c:pt>
                <c:pt idx="18">
                  <c:v>0.77205002530508748</c:v>
                </c:pt>
                <c:pt idx="19">
                  <c:v>1.0045129228943499</c:v>
                </c:pt>
                <c:pt idx="20">
                  <c:v>0.79725656481012697</c:v>
                </c:pt>
                <c:pt idx="21">
                  <c:v>0.84574149640893781</c:v>
                </c:pt>
                <c:pt idx="22">
                  <c:v>0.85717915067738615</c:v>
                </c:pt>
                <c:pt idx="23">
                  <c:v>0.74233933982587519</c:v>
                </c:pt>
                <c:pt idx="24">
                  <c:v>0.90695189966078305</c:v>
                </c:pt>
                <c:pt idx="25">
                  <c:v>0.80105448063837348</c:v>
                </c:pt>
                <c:pt idx="26">
                  <c:v>0.86620652062853831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EC1-4CE3-80F6-79062E1F762B}"/>
            </c:ext>
          </c:extLst>
        </c:ser>
        <c:ser>
          <c:idx val="1"/>
          <c:order val="1"/>
          <c:tx>
            <c:v>skatt og skatteutjevning pr. innb.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komm!$C$31:$C$57</c:f>
              <c:strCache>
                <c:ptCount val="27"/>
                <c:pt idx="0">
                  <c:v>Kristiansund</c:v>
                </c:pt>
                <c:pt idx="1">
                  <c:v>Molde</c:v>
                </c:pt>
                <c:pt idx="2">
                  <c:v>Ålesund*</c:v>
                </c:pt>
                <c:pt idx="3">
                  <c:v>Vanylven</c:v>
                </c:pt>
                <c:pt idx="4">
                  <c:v>Sande</c:v>
                </c:pt>
                <c:pt idx="5">
                  <c:v>Herøy</c:v>
                </c:pt>
                <c:pt idx="6">
                  <c:v>Ulstein</c:v>
                </c:pt>
                <c:pt idx="7">
                  <c:v>Hareid</c:v>
                </c:pt>
                <c:pt idx="8">
                  <c:v>Ørsta</c:v>
                </c:pt>
                <c:pt idx="9">
                  <c:v>Stranda</c:v>
                </c:pt>
                <c:pt idx="10">
                  <c:v>Sykkylven</c:v>
                </c:pt>
                <c:pt idx="11">
                  <c:v>Sula</c:v>
                </c:pt>
                <c:pt idx="12">
                  <c:v>Giske</c:v>
                </c:pt>
                <c:pt idx="13">
                  <c:v>Vestnes</c:v>
                </c:pt>
                <c:pt idx="14">
                  <c:v>Rauma</c:v>
                </c:pt>
                <c:pt idx="15">
                  <c:v>Aukra</c:v>
                </c:pt>
                <c:pt idx="16">
                  <c:v>Averøy</c:v>
                </c:pt>
                <c:pt idx="17">
                  <c:v>Gjemnes</c:v>
                </c:pt>
                <c:pt idx="18">
                  <c:v>Tingvoll</c:v>
                </c:pt>
                <c:pt idx="19">
                  <c:v>Sunndal</c:v>
                </c:pt>
                <c:pt idx="20">
                  <c:v>Surnadal</c:v>
                </c:pt>
                <c:pt idx="21">
                  <c:v>Smøla</c:v>
                </c:pt>
                <c:pt idx="22">
                  <c:v>Aure</c:v>
                </c:pt>
                <c:pt idx="23">
                  <c:v>Volda</c:v>
                </c:pt>
                <c:pt idx="24">
                  <c:v>Fjord</c:v>
                </c:pt>
                <c:pt idx="25">
                  <c:v>Hustadvika</c:v>
                </c:pt>
                <c:pt idx="26">
                  <c:v>Haram*</c:v>
                </c:pt>
              </c:strCache>
            </c:strRef>
          </c:cat>
          <c:val>
            <c:numRef>
              <c:f>komm!$P$31:$P$57</c:f>
              <c:numCache>
                <c:formatCode>0.0\ %</c:formatCode>
                <c:ptCount val="27"/>
                <c:pt idx="0">
                  <c:v>0.94543159571091961</c:v>
                </c:pt>
                <c:pt idx="1">
                  <c:v>0.95909721486953048</c:v>
                </c:pt>
                <c:pt idx="2">
                  <c:v>0.98335652598744328</c:v>
                </c:pt>
                <c:pt idx="3">
                  <c:v>0.94605419592629536</c:v>
                </c:pt>
                <c:pt idx="4">
                  <c:v>0.9554554301301792</c:v>
                </c:pt>
                <c:pt idx="5">
                  <c:v>1.0122228958410977</c:v>
                </c:pt>
                <c:pt idx="6">
                  <c:v>0.95957273183390757</c:v>
                </c:pt>
                <c:pt idx="7">
                  <c:v>0.941217268712774</c:v>
                </c:pt>
                <c:pt idx="8">
                  <c:v>0.94415090537481106</c:v>
                </c:pt>
                <c:pt idx="9">
                  <c:v>0.9586266771452584</c:v>
                </c:pt>
                <c:pt idx="10">
                  <c:v>0.94138096860793263</c:v>
                </c:pt>
                <c:pt idx="11">
                  <c:v>0.9426262712175113</c:v>
                </c:pt>
                <c:pt idx="12">
                  <c:v>0.94649545413452729</c:v>
                </c:pt>
                <c:pt idx="13">
                  <c:v>0.94720322572291971</c:v>
                </c:pt>
                <c:pt idx="14">
                  <c:v>0.94593028559402892</c:v>
                </c:pt>
                <c:pt idx="15">
                  <c:v>0.94660977271792468</c:v>
                </c:pt>
                <c:pt idx="16">
                  <c:v>0.94656761246173848</c:v>
                </c:pt>
                <c:pt idx="17">
                  <c:v>0.94119798595905602</c:v>
                </c:pt>
                <c:pt idx="18">
                  <c:v>0.94128873188686901</c:v>
                </c:pt>
                <c:pt idx="19">
                  <c:v>0.98946458793528669</c:v>
                </c:pt>
                <c:pt idx="20">
                  <c:v>0.94254905886212093</c:v>
                </c:pt>
                <c:pt idx="21">
                  <c:v>0.94497330544206148</c:v>
                </c:pt>
                <c:pt idx="22">
                  <c:v>0.94554518815548383</c:v>
                </c:pt>
                <c:pt idx="23">
                  <c:v>0.93980319761290843</c:v>
                </c:pt>
                <c:pt idx="24">
                  <c:v>0.95044017864185981</c:v>
                </c:pt>
                <c:pt idx="25">
                  <c:v>0.94273895465353341</c:v>
                </c:pt>
                <c:pt idx="26">
                  <c:v>0.9459965566530415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EC1-4CE3-80F6-79062E1F76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317632"/>
        <c:axId val="527315992"/>
      </c:lineChart>
      <c:catAx>
        <c:axId val="527317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5992"/>
        <c:crosses val="autoZero"/>
        <c:auto val="1"/>
        <c:lblAlgn val="ctr"/>
        <c:lblOffset val="100"/>
        <c:noMultiLvlLbl val="0"/>
      </c:catAx>
      <c:valAx>
        <c:axId val="527315992"/>
        <c:scaling>
          <c:orientation val="minMax"/>
          <c:min val="0.70000000000000007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7632"/>
        <c:crosses val="autoZero"/>
        <c:crossBetween val="between"/>
        <c:majorUnit val="0.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Skatt og skatteutjevning</a:t>
            </a:r>
            <a:r>
              <a:rPr lang="nb-NO" baseline="0"/>
              <a:t> </a:t>
            </a:r>
          </a:p>
          <a:p>
            <a:pPr>
              <a:defRPr/>
            </a:pPr>
            <a:r>
              <a:rPr lang="nb-NO" baseline="0"/>
              <a:t>Prosent av </a:t>
            </a:r>
            <a:r>
              <a:rPr lang="nb-NO"/>
              <a:t>landsgjennomsnittet. Troms</a:t>
            </a:r>
            <a:endParaRPr lang="nb-NO" baseline="0"/>
          </a:p>
          <a:p>
            <a:pPr>
              <a:defRPr/>
            </a:pPr>
            <a:endParaRPr lang="nb-NO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>
        <c:manualLayout>
          <c:layoutTarget val="inner"/>
          <c:xMode val="edge"/>
          <c:yMode val="edge"/>
          <c:x val="6.9027390836823202E-2"/>
          <c:y val="0.20044321329639886"/>
          <c:w val="0.91043106223030035"/>
          <c:h val="0.53207698068212383"/>
        </c:manualLayout>
      </c:layout>
      <c:lineChart>
        <c:grouping val="standard"/>
        <c:varyColors val="0"/>
        <c:ser>
          <c:idx val="0"/>
          <c:order val="0"/>
          <c:tx>
            <c:v>skatt pr innbygger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komm!$C$325:$C$345</c:f>
              <c:strCache>
                <c:ptCount val="21"/>
                <c:pt idx="0">
                  <c:v>Tromsø</c:v>
                </c:pt>
                <c:pt idx="1">
                  <c:v>Harstad</c:v>
                </c:pt>
                <c:pt idx="2">
                  <c:v>Kvæfjord</c:v>
                </c:pt>
                <c:pt idx="3">
                  <c:v>Tjeldsund</c:v>
                </c:pt>
                <c:pt idx="4">
                  <c:v>Ibestad</c:v>
                </c:pt>
                <c:pt idx="5">
                  <c:v>Gratangen</c:v>
                </c:pt>
                <c:pt idx="6">
                  <c:v>Lavangen</c:v>
                </c:pt>
                <c:pt idx="7">
                  <c:v>Bardu</c:v>
                </c:pt>
                <c:pt idx="8">
                  <c:v>Salangen</c:v>
                </c:pt>
                <c:pt idx="9">
                  <c:v>Målselv</c:v>
                </c:pt>
                <c:pt idx="10">
                  <c:v>Sørreisa</c:v>
                </c:pt>
                <c:pt idx="11">
                  <c:v>Dyrøy</c:v>
                </c:pt>
                <c:pt idx="12">
                  <c:v>Senja</c:v>
                </c:pt>
                <c:pt idx="13">
                  <c:v>Balsfjord</c:v>
                </c:pt>
                <c:pt idx="14">
                  <c:v>Karlsøy</c:v>
                </c:pt>
                <c:pt idx="15">
                  <c:v>Lyngen</c:v>
                </c:pt>
                <c:pt idx="16">
                  <c:v>Storfjord</c:v>
                </c:pt>
                <c:pt idx="17">
                  <c:v>Kåfjord</c:v>
                </c:pt>
                <c:pt idx="18">
                  <c:v>Skjervøy</c:v>
                </c:pt>
                <c:pt idx="19">
                  <c:v>Nordreisa</c:v>
                </c:pt>
                <c:pt idx="20">
                  <c:v>Kvænangen</c:v>
                </c:pt>
              </c:strCache>
            </c:strRef>
          </c:cat>
          <c:val>
            <c:numRef>
              <c:f>komm!$F$325:$F$345</c:f>
              <c:numCache>
                <c:formatCode>0%</c:formatCode>
                <c:ptCount val="21"/>
                <c:pt idx="0">
                  <c:v>0.94927922995663094</c:v>
                </c:pt>
                <c:pt idx="1">
                  <c:v>0.86892783878636792</c:v>
                </c:pt>
                <c:pt idx="2">
                  <c:v>0.71845968244308611</c:v>
                </c:pt>
                <c:pt idx="3">
                  <c:v>0.77907168331113152</c:v>
                </c:pt>
                <c:pt idx="4">
                  <c:v>0.90000994044069738</c:v>
                </c:pt>
                <c:pt idx="5">
                  <c:v>1.0658402060224497</c:v>
                </c:pt>
                <c:pt idx="6">
                  <c:v>0.6153866108981062</c:v>
                </c:pt>
                <c:pt idx="7">
                  <c:v>0.96560743950800809</c:v>
                </c:pt>
                <c:pt idx="8">
                  <c:v>0.73866251016448203</c:v>
                </c:pt>
                <c:pt idx="9">
                  <c:v>0.88012849405644344</c:v>
                </c:pt>
                <c:pt idx="10">
                  <c:v>0.79948467487611741</c:v>
                </c:pt>
                <c:pt idx="11">
                  <c:v>0.73154923783493131</c:v>
                </c:pt>
                <c:pt idx="12">
                  <c:v>0.85723012595357395</c:v>
                </c:pt>
                <c:pt idx="13">
                  <c:v>0.71830946993967459</c:v>
                </c:pt>
                <c:pt idx="14">
                  <c:v>0.8100610726231483</c:v>
                </c:pt>
                <c:pt idx="15">
                  <c:v>0.73057846595205067</c:v>
                </c:pt>
                <c:pt idx="16">
                  <c:v>0.79116860677496903</c:v>
                </c:pt>
                <c:pt idx="17">
                  <c:v>0.71493374596673442</c:v>
                </c:pt>
                <c:pt idx="18">
                  <c:v>0.75561215125345049</c:v>
                </c:pt>
                <c:pt idx="19">
                  <c:v>0.75518694599780767</c:v>
                </c:pt>
                <c:pt idx="20">
                  <c:v>0.7573508517795845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49B-494A-B013-D431B8D4DEBC}"/>
            </c:ext>
          </c:extLst>
        </c:ser>
        <c:ser>
          <c:idx val="1"/>
          <c:order val="1"/>
          <c:tx>
            <c:v>skatt og skatteutjevning pr. innb.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komm!$C$325:$C$345</c:f>
              <c:strCache>
                <c:ptCount val="21"/>
                <c:pt idx="0">
                  <c:v>Tromsø</c:v>
                </c:pt>
                <c:pt idx="1">
                  <c:v>Harstad</c:v>
                </c:pt>
                <c:pt idx="2">
                  <c:v>Kvæfjord</c:v>
                </c:pt>
                <c:pt idx="3">
                  <c:v>Tjeldsund</c:v>
                </c:pt>
                <c:pt idx="4">
                  <c:v>Ibestad</c:v>
                </c:pt>
                <c:pt idx="5">
                  <c:v>Gratangen</c:v>
                </c:pt>
                <c:pt idx="6">
                  <c:v>Lavangen</c:v>
                </c:pt>
                <c:pt idx="7">
                  <c:v>Bardu</c:v>
                </c:pt>
                <c:pt idx="8">
                  <c:v>Salangen</c:v>
                </c:pt>
                <c:pt idx="9">
                  <c:v>Målselv</c:v>
                </c:pt>
                <c:pt idx="10">
                  <c:v>Sørreisa</c:v>
                </c:pt>
                <c:pt idx="11">
                  <c:v>Dyrøy</c:v>
                </c:pt>
                <c:pt idx="12">
                  <c:v>Senja</c:v>
                </c:pt>
                <c:pt idx="13">
                  <c:v>Balsfjord</c:v>
                </c:pt>
                <c:pt idx="14">
                  <c:v>Karlsøy</c:v>
                </c:pt>
                <c:pt idx="15">
                  <c:v>Lyngen</c:v>
                </c:pt>
                <c:pt idx="16">
                  <c:v>Storfjord</c:v>
                </c:pt>
                <c:pt idx="17">
                  <c:v>Kåfjord</c:v>
                </c:pt>
                <c:pt idx="18">
                  <c:v>Skjervøy</c:v>
                </c:pt>
                <c:pt idx="19">
                  <c:v>Nordreisa</c:v>
                </c:pt>
                <c:pt idx="20">
                  <c:v>Kvænangen</c:v>
                </c:pt>
              </c:strCache>
            </c:strRef>
          </c:cat>
          <c:val>
            <c:numRef>
              <c:f>komm!$P$325:$P$345</c:f>
              <c:numCache>
                <c:formatCode>0.0\ %</c:formatCode>
                <c:ptCount val="21"/>
                <c:pt idx="0">
                  <c:v>0.96737111076019899</c:v>
                </c:pt>
                <c:pt idx="1">
                  <c:v>0.946132622560933</c:v>
                </c:pt>
                <c:pt idx="2">
                  <c:v>0.9386092147437689</c:v>
                </c:pt>
                <c:pt idx="3">
                  <c:v>0.94163981478717096</c:v>
                </c:pt>
                <c:pt idx="4">
                  <c:v>0.94768672764364936</c:v>
                </c:pt>
                <c:pt idx="5">
                  <c:v>1.0139955011865265</c:v>
                </c:pt>
                <c:pt idx="6">
                  <c:v>0.93345556116652006</c:v>
                </c:pt>
                <c:pt idx="7">
                  <c:v>0.9739023945807499</c:v>
                </c:pt>
                <c:pt idx="8">
                  <c:v>0.93961935612983871</c:v>
                </c:pt>
                <c:pt idx="9">
                  <c:v>0.94669265532443692</c:v>
                </c:pt>
                <c:pt idx="10">
                  <c:v>0.94266046436542061</c:v>
                </c:pt>
                <c:pt idx="11">
                  <c:v>0.93926369251336117</c:v>
                </c:pt>
                <c:pt idx="12">
                  <c:v>0.94554773691929339</c:v>
                </c:pt>
                <c:pt idx="13">
                  <c:v>0.93860170411859833</c:v>
                </c:pt>
                <c:pt idx="14">
                  <c:v>0.94318928425277193</c:v>
                </c:pt>
                <c:pt idx="15">
                  <c:v>0.93921515391921728</c:v>
                </c:pt>
                <c:pt idx="16">
                  <c:v>0.94224466096036297</c:v>
                </c:pt>
                <c:pt idx="17">
                  <c:v>0.93843291791995131</c:v>
                </c:pt>
                <c:pt idx="18">
                  <c:v>0.94046683818428711</c:v>
                </c:pt>
                <c:pt idx="19">
                  <c:v>0.94044557792150496</c:v>
                </c:pt>
                <c:pt idx="20">
                  <c:v>0.94055377321059386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49B-494A-B013-D431B8D4DE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317632"/>
        <c:axId val="527315992"/>
      </c:lineChart>
      <c:catAx>
        <c:axId val="527317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5992"/>
        <c:crosses val="autoZero"/>
        <c:auto val="1"/>
        <c:lblAlgn val="ctr"/>
        <c:lblOffset val="100"/>
        <c:noMultiLvlLbl val="0"/>
      </c:catAx>
      <c:valAx>
        <c:axId val="527315992"/>
        <c:scaling>
          <c:orientation val="minMax"/>
          <c:max val="1.3"/>
          <c:min val="0.6000000000000000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7632"/>
        <c:crosses val="autoZero"/>
        <c:crossBetween val="between"/>
        <c:majorUnit val="0.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 sz="1200" b="0" i="0" baseline="0">
                <a:effectLst/>
              </a:rPr>
              <a:t>Skatt og skatteutjevning. Prosent av landsgjennomsnittet. Akershus </a:t>
            </a:r>
            <a:endParaRPr lang="nb-NO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skatt pr. innb.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komm!$C$111:$C$131</c:f>
              <c:strCache>
                <c:ptCount val="21"/>
                <c:pt idx="0">
                  <c:v>Bærum</c:v>
                </c:pt>
                <c:pt idx="1">
                  <c:v>Asker</c:v>
                </c:pt>
                <c:pt idx="2">
                  <c:v>Lillestrøm</c:v>
                </c:pt>
                <c:pt idx="3">
                  <c:v>Nordre Follo</c:v>
                </c:pt>
                <c:pt idx="4">
                  <c:v>Ullensaker</c:v>
                </c:pt>
                <c:pt idx="5">
                  <c:v>Nesodden</c:v>
                </c:pt>
                <c:pt idx="6">
                  <c:v>Frogn</c:v>
                </c:pt>
                <c:pt idx="7">
                  <c:v>Vestby</c:v>
                </c:pt>
                <c:pt idx="8">
                  <c:v>Ås</c:v>
                </c:pt>
                <c:pt idx="9">
                  <c:v>Enebakk</c:v>
                </c:pt>
                <c:pt idx="10">
                  <c:v>Lørenskog</c:v>
                </c:pt>
                <c:pt idx="11">
                  <c:v>Rælingen</c:v>
                </c:pt>
                <c:pt idx="12">
                  <c:v>Aurskog-Høland</c:v>
                </c:pt>
                <c:pt idx="13">
                  <c:v>Nes</c:v>
                </c:pt>
                <c:pt idx="14">
                  <c:v>Gjerdrum</c:v>
                </c:pt>
                <c:pt idx="15">
                  <c:v>Nittedal</c:v>
                </c:pt>
                <c:pt idx="16">
                  <c:v>Lunner</c:v>
                </c:pt>
                <c:pt idx="17">
                  <c:v>Jevnaker</c:v>
                </c:pt>
                <c:pt idx="18">
                  <c:v>Nannestad</c:v>
                </c:pt>
                <c:pt idx="19">
                  <c:v>Eidsvoll</c:v>
                </c:pt>
                <c:pt idx="20">
                  <c:v>Hurdal</c:v>
                </c:pt>
              </c:strCache>
            </c:strRef>
          </c:cat>
          <c:val>
            <c:numRef>
              <c:f>komm!$F$111:$F$131</c:f>
              <c:numCache>
                <c:formatCode>0%</c:formatCode>
                <c:ptCount val="21"/>
                <c:pt idx="0">
                  <c:v>1.680186483968392</c:v>
                </c:pt>
                <c:pt idx="1">
                  <c:v>1.3371097933259948</c:v>
                </c:pt>
                <c:pt idx="2">
                  <c:v>0.957437989529211</c:v>
                </c:pt>
                <c:pt idx="3">
                  <c:v>1.0760382516816298</c:v>
                </c:pt>
                <c:pt idx="4">
                  <c:v>0.85821128377584077</c:v>
                </c:pt>
                <c:pt idx="5">
                  <c:v>1.0206790986096004</c:v>
                </c:pt>
                <c:pt idx="6">
                  <c:v>1.1987182502288625</c:v>
                </c:pt>
                <c:pt idx="7">
                  <c:v>0.92671969742891214</c:v>
                </c:pt>
                <c:pt idx="8">
                  <c:v>0.88989321511308883</c:v>
                </c:pt>
                <c:pt idx="9">
                  <c:v>0.81138825240851509</c:v>
                </c:pt>
                <c:pt idx="10">
                  <c:v>0.96978554192038557</c:v>
                </c:pt>
                <c:pt idx="11">
                  <c:v>0.93633177507475918</c:v>
                </c:pt>
                <c:pt idx="12">
                  <c:v>0.76806360352005798</c:v>
                </c:pt>
                <c:pt idx="13">
                  <c:v>0.80639383508207696</c:v>
                </c:pt>
                <c:pt idx="14">
                  <c:v>1.064556215346119</c:v>
                </c:pt>
                <c:pt idx="15">
                  <c:v>1.0035912785845291</c:v>
                </c:pt>
                <c:pt idx="16">
                  <c:v>0.8286935099250885</c:v>
                </c:pt>
                <c:pt idx="17">
                  <c:v>0.81100210579435072</c:v>
                </c:pt>
                <c:pt idx="18">
                  <c:v>0.77986283187312</c:v>
                </c:pt>
                <c:pt idx="19">
                  <c:v>0.77324877538591807</c:v>
                </c:pt>
                <c:pt idx="20">
                  <c:v>0.71117999258696663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A2E-47EB-9B97-92BE19D4A252}"/>
            </c:ext>
          </c:extLst>
        </c:ser>
        <c:ser>
          <c:idx val="1"/>
          <c:order val="1"/>
          <c:tx>
            <c:v>skatt og skatteutjevning pr. innb.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komm!$C$111:$C$131</c:f>
              <c:strCache>
                <c:ptCount val="21"/>
                <c:pt idx="0">
                  <c:v>Bærum</c:v>
                </c:pt>
                <c:pt idx="1">
                  <c:v>Asker</c:v>
                </c:pt>
                <c:pt idx="2">
                  <c:v>Lillestrøm</c:v>
                </c:pt>
                <c:pt idx="3">
                  <c:v>Nordre Follo</c:v>
                </c:pt>
                <c:pt idx="4">
                  <c:v>Ullensaker</c:v>
                </c:pt>
                <c:pt idx="5">
                  <c:v>Nesodden</c:v>
                </c:pt>
                <c:pt idx="6">
                  <c:v>Frogn</c:v>
                </c:pt>
                <c:pt idx="7">
                  <c:v>Vestby</c:v>
                </c:pt>
                <c:pt idx="8">
                  <c:v>Ås</c:v>
                </c:pt>
                <c:pt idx="9">
                  <c:v>Enebakk</c:v>
                </c:pt>
                <c:pt idx="10">
                  <c:v>Lørenskog</c:v>
                </c:pt>
                <c:pt idx="11">
                  <c:v>Rælingen</c:v>
                </c:pt>
                <c:pt idx="12">
                  <c:v>Aurskog-Høland</c:v>
                </c:pt>
                <c:pt idx="13">
                  <c:v>Nes</c:v>
                </c:pt>
                <c:pt idx="14">
                  <c:v>Gjerdrum</c:v>
                </c:pt>
                <c:pt idx="15">
                  <c:v>Nittedal</c:v>
                </c:pt>
                <c:pt idx="16">
                  <c:v>Lunner</c:v>
                </c:pt>
                <c:pt idx="17">
                  <c:v>Jevnaker</c:v>
                </c:pt>
                <c:pt idx="18">
                  <c:v>Nannestad</c:v>
                </c:pt>
                <c:pt idx="19">
                  <c:v>Eidsvoll</c:v>
                </c:pt>
                <c:pt idx="20">
                  <c:v>Hurdal</c:v>
                </c:pt>
              </c:strCache>
            </c:strRef>
          </c:cat>
          <c:val>
            <c:numRef>
              <c:f>komm!$P$111:$P$131</c:f>
              <c:numCache>
                <c:formatCode>0.0\ %</c:formatCode>
                <c:ptCount val="21"/>
                <c:pt idx="0">
                  <c:v>1.2597340123649032</c:v>
                </c:pt>
                <c:pt idx="1">
                  <c:v>1.1225033361079446</c:v>
                </c:pt>
                <c:pt idx="2">
                  <c:v>0.97063461458923106</c:v>
                </c:pt>
                <c:pt idx="3">
                  <c:v>1.0180747194501987</c:v>
                </c:pt>
                <c:pt idx="4">
                  <c:v>0.9455967948104067</c:v>
                </c:pt>
                <c:pt idx="5">
                  <c:v>0.99593105822138683</c:v>
                </c:pt>
                <c:pt idx="6">
                  <c:v>1.0671467188690915</c:v>
                </c:pt>
                <c:pt idx="7">
                  <c:v>0.95834729774911165</c:v>
                </c:pt>
                <c:pt idx="8">
                  <c:v>0.94718089137726902</c:v>
                </c:pt>
                <c:pt idx="9">
                  <c:v>0.94325564324204036</c:v>
                </c:pt>
                <c:pt idx="10">
                  <c:v>0.97557363554570087</c:v>
                </c:pt>
                <c:pt idx="11">
                  <c:v>0.96219212880745031</c:v>
                </c:pt>
                <c:pt idx="12">
                  <c:v>0.94108941079761754</c:v>
                </c:pt>
                <c:pt idx="13">
                  <c:v>0.94300592237571856</c:v>
                </c:pt>
                <c:pt idx="14">
                  <c:v>1.0134819049159942</c:v>
                </c:pt>
                <c:pt idx="15">
                  <c:v>0.98909593021135822</c:v>
                </c:pt>
                <c:pt idx="16">
                  <c:v>0.94412090611786903</c:v>
                </c:pt>
                <c:pt idx="17">
                  <c:v>0.94323633591133216</c:v>
                </c:pt>
                <c:pt idx="18">
                  <c:v>0.94167937221527054</c:v>
                </c:pt>
                <c:pt idx="19">
                  <c:v>0.94134866939091044</c:v>
                </c:pt>
                <c:pt idx="20">
                  <c:v>0.93824523025096296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A2E-47EB-9B97-92BE19D4A2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8046144"/>
        <c:axId val="518044504"/>
      </c:lineChart>
      <c:catAx>
        <c:axId val="518046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18044504"/>
        <c:crosses val="autoZero"/>
        <c:auto val="1"/>
        <c:lblAlgn val="ctr"/>
        <c:lblOffset val="100"/>
        <c:noMultiLvlLbl val="0"/>
      </c:catAx>
      <c:valAx>
        <c:axId val="518044504"/>
        <c:scaling>
          <c:orientation val="minMax"/>
          <c:min val="0.6000000000000000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180461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 sz="1200" b="0" i="0" baseline="0">
                <a:effectLst/>
              </a:rPr>
              <a:t>Skatt og skatteutjevning. Prosent av landsgjennomsnittet. Buskerud </a:t>
            </a:r>
            <a:endParaRPr lang="nb-NO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skatt pr. innb.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komm!$C$132:$C$149</c:f>
              <c:strCache>
                <c:ptCount val="18"/>
                <c:pt idx="0">
                  <c:v>Drammen</c:v>
                </c:pt>
                <c:pt idx="1">
                  <c:v>Kongsberg</c:v>
                </c:pt>
                <c:pt idx="2">
                  <c:v>Ringerike</c:v>
                </c:pt>
                <c:pt idx="3">
                  <c:v>Hole</c:v>
                </c:pt>
                <c:pt idx="4">
                  <c:v>Lier</c:v>
                </c:pt>
                <c:pt idx="5">
                  <c:v>Øvre Eiker</c:v>
                </c:pt>
                <c:pt idx="6">
                  <c:v>Modum</c:v>
                </c:pt>
                <c:pt idx="7">
                  <c:v>Krødsherad</c:v>
                </c:pt>
                <c:pt idx="8">
                  <c:v>Flå</c:v>
                </c:pt>
                <c:pt idx="9">
                  <c:v>Nesbyen</c:v>
                </c:pt>
                <c:pt idx="10">
                  <c:v>Gol</c:v>
                </c:pt>
                <c:pt idx="11">
                  <c:v>Hemsedal</c:v>
                </c:pt>
                <c:pt idx="12">
                  <c:v>Ål</c:v>
                </c:pt>
                <c:pt idx="13">
                  <c:v>Hol</c:v>
                </c:pt>
                <c:pt idx="14">
                  <c:v>Sigdal</c:v>
                </c:pt>
                <c:pt idx="15">
                  <c:v>Flesberg</c:v>
                </c:pt>
                <c:pt idx="16">
                  <c:v>Rollag</c:v>
                </c:pt>
                <c:pt idx="17">
                  <c:v>Nore og Uvdal</c:v>
                </c:pt>
              </c:strCache>
            </c:strRef>
          </c:cat>
          <c:val>
            <c:numRef>
              <c:f>komm!$F$132:$F$149</c:f>
              <c:numCache>
                <c:formatCode>0%</c:formatCode>
                <c:ptCount val="18"/>
                <c:pt idx="0">
                  <c:v>0.89923156690073425</c:v>
                </c:pt>
                <c:pt idx="1">
                  <c:v>0.99051180592633037</c:v>
                </c:pt>
                <c:pt idx="2">
                  <c:v>0.86304064094125466</c:v>
                </c:pt>
                <c:pt idx="3">
                  <c:v>1.1470098616251136</c:v>
                </c:pt>
                <c:pt idx="4">
                  <c:v>1.0768266051778514</c:v>
                </c:pt>
                <c:pt idx="5">
                  <c:v>0.88552981131124209</c:v>
                </c:pt>
                <c:pt idx="6">
                  <c:v>0.7703658247485824</c:v>
                </c:pt>
                <c:pt idx="7">
                  <c:v>0.99841980170388955</c:v>
                </c:pt>
                <c:pt idx="8">
                  <c:v>1.0518350181911871</c:v>
                </c:pt>
                <c:pt idx="9">
                  <c:v>1.0528997573599908</c:v>
                </c:pt>
                <c:pt idx="10">
                  <c:v>0.98639357189706789</c:v>
                </c:pt>
                <c:pt idx="11">
                  <c:v>1.2656974128826508</c:v>
                </c:pt>
                <c:pt idx="12">
                  <c:v>0.95850876354781644</c:v>
                </c:pt>
                <c:pt idx="13">
                  <c:v>1.4350456282753505</c:v>
                </c:pt>
                <c:pt idx="14">
                  <c:v>0.93636091037436076</c:v>
                </c:pt>
                <c:pt idx="15">
                  <c:v>0.88836969332977733</c:v>
                </c:pt>
                <c:pt idx="16">
                  <c:v>0.79778549846448987</c:v>
                </c:pt>
                <c:pt idx="17">
                  <c:v>1.1478773588019555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685-4A8B-B744-D0053C074F21}"/>
            </c:ext>
          </c:extLst>
        </c:ser>
        <c:ser>
          <c:idx val="1"/>
          <c:order val="1"/>
          <c:tx>
            <c:v>skatt og skatteutjevning pr. innb.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komm!$C$132:$C$149</c:f>
              <c:strCache>
                <c:ptCount val="18"/>
                <c:pt idx="0">
                  <c:v>Drammen</c:v>
                </c:pt>
                <c:pt idx="1">
                  <c:v>Kongsberg</c:v>
                </c:pt>
                <c:pt idx="2">
                  <c:v>Ringerike</c:v>
                </c:pt>
                <c:pt idx="3">
                  <c:v>Hole</c:v>
                </c:pt>
                <c:pt idx="4">
                  <c:v>Lier</c:v>
                </c:pt>
                <c:pt idx="5">
                  <c:v>Øvre Eiker</c:v>
                </c:pt>
                <c:pt idx="6">
                  <c:v>Modum</c:v>
                </c:pt>
                <c:pt idx="7">
                  <c:v>Krødsherad</c:v>
                </c:pt>
                <c:pt idx="8">
                  <c:v>Flå</c:v>
                </c:pt>
                <c:pt idx="9">
                  <c:v>Nesbyen</c:v>
                </c:pt>
                <c:pt idx="10">
                  <c:v>Gol</c:v>
                </c:pt>
                <c:pt idx="11">
                  <c:v>Hemsedal</c:v>
                </c:pt>
                <c:pt idx="12">
                  <c:v>Ål</c:v>
                </c:pt>
                <c:pt idx="13">
                  <c:v>Hol</c:v>
                </c:pt>
                <c:pt idx="14">
                  <c:v>Sigdal</c:v>
                </c:pt>
                <c:pt idx="15">
                  <c:v>Flesberg</c:v>
                </c:pt>
                <c:pt idx="16">
                  <c:v>Rollag</c:v>
                </c:pt>
                <c:pt idx="17">
                  <c:v>Nore og Uvdal</c:v>
                </c:pt>
              </c:strCache>
            </c:strRef>
          </c:cat>
          <c:val>
            <c:numRef>
              <c:f>komm!$P$132:$P$149</c:f>
              <c:numCache>
                <c:formatCode>0.0\ %</c:formatCode>
                <c:ptCount val="18"/>
                <c:pt idx="0">
                  <c:v>0.94764780896665124</c:v>
                </c:pt>
                <c:pt idx="1">
                  <c:v>0.98386414114807874</c:v>
                </c:pt>
                <c:pt idx="2">
                  <c:v>0.94583826266867732</c:v>
                </c:pt>
                <c:pt idx="3">
                  <c:v>1.0464633634275919</c:v>
                </c:pt>
                <c:pt idx="4">
                  <c:v>1.0183900608486871</c:v>
                </c:pt>
                <c:pt idx="5">
                  <c:v>0.94696272118717661</c:v>
                </c:pt>
                <c:pt idx="6">
                  <c:v>0.94120452185904369</c:v>
                </c:pt>
                <c:pt idx="7">
                  <c:v>0.98702733945910248</c:v>
                </c:pt>
                <c:pt idx="8">
                  <c:v>1.0083934260540213</c:v>
                </c:pt>
                <c:pt idx="9">
                  <c:v>1.0088193217215429</c:v>
                </c:pt>
                <c:pt idx="10">
                  <c:v>0.98221684753637384</c:v>
                </c:pt>
                <c:pt idx="11">
                  <c:v>1.0939383839306069</c:v>
                </c:pt>
                <c:pt idx="12">
                  <c:v>0.97106292419667328</c:v>
                </c:pt>
                <c:pt idx="13">
                  <c:v>1.1616776700876867</c:v>
                </c:pt>
                <c:pt idx="14">
                  <c:v>0.96220378292729092</c:v>
                </c:pt>
                <c:pt idx="15">
                  <c:v>0.94710471528810347</c:v>
                </c:pt>
                <c:pt idx="16">
                  <c:v>0.94257550554483915</c:v>
                </c:pt>
                <c:pt idx="17">
                  <c:v>1.0468103622983289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685-4A8B-B744-D0053C074F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8046144"/>
        <c:axId val="518044504"/>
      </c:lineChart>
      <c:catAx>
        <c:axId val="518046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18044504"/>
        <c:crosses val="autoZero"/>
        <c:auto val="1"/>
        <c:lblAlgn val="ctr"/>
        <c:lblOffset val="100"/>
        <c:noMultiLvlLbl val="0"/>
      </c:catAx>
      <c:valAx>
        <c:axId val="518044504"/>
        <c:scaling>
          <c:orientation val="minMax"/>
          <c:min val="0.6000000000000000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180461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Skatt og skatteutjevning. Prosent av landsgjennomsnittet.</a:t>
            </a:r>
            <a:r>
              <a:rPr lang="nb-NO" baseline="0"/>
              <a:t> </a:t>
            </a:r>
          </a:p>
          <a:p>
            <a:pPr>
              <a:defRPr/>
            </a:pPr>
            <a:r>
              <a:rPr lang="nb-NO"/>
              <a:t>Telemark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skatt pr innbygger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komm!$C$202:$C$218</c:f>
              <c:strCache>
                <c:ptCount val="17"/>
                <c:pt idx="0">
                  <c:v>Porsgrunn</c:v>
                </c:pt>
                <c:pt idx="1">
                  <c:v>Skien</c:v>
                </c:pt>
                <c:pt idx="2">
                  <c:v>Notodden</c:v>
                </c:pt>
                <c:pt idx="3">
                  <c:v>Siljan</c:v>
                </c:pt>
                <c:pt idx="4">
                  <c:v>Bamble</c:v>
                </c:pt>
                <c:pt idx="5">
                  <c:v>Kragerø</c:v>
                </c:pt>
                <c:pt idx="6">
                  <c:v>Drangedal</c:v>
                </c:pt>
                <c:pt idx="7">
                  <c:v>Nome</c:v>
                </c:pt>
                <c:pt idx="8">
                  <c:v>Midt-Telemark</c:v>
                </c:pt>
                <c:pt idx="9">
                  <c:v>Seljord</c:v>
                </c:pt>
                <c:pt idx="10">
                  <c:v>Hjartdal</c:v>
                </c:pt>
                <c:pt idx="11">
                  <c:v>Tinn</c:v>
                </c:pt>
                <c:pt idx="12">
                  <c:v>Kviteseid</c:v>
                </c:pt>
                <c:pt idx="13">
                  <c:v>Nissedal</c:v>
                </c:pt>
                <c:pt idx="14">
                  <c:v>Fyresdal</c:v>
                </c:pt>
                <c:pt idx="15">
                  <c:v>Tokke</c:v>
                </c:pt>
                <c:pt idx="16">
                  <c:v>Vinje</c:v>
                </c:pt>
              </c:strCache>
            </c:strRef>
          </c:cat>
          <c:val>
            <c:numRef>
              <c:f>komm!$F$202:$F$218</c:f>
              <c:numCache>
                <c:formatCode>0%</c:formatCode>
                <c:ptCount val="17"/>
                <c:pt idx="0">
                  <c:v>0.87588234133736165</c:v>
                </c:pt>
                <c:pt idx="1">
                  <c:v>0.80754530114269174</c:v>
                </c:pt>
                <c:pt idx="2">
                  <c:v>0.80776734519061089</c:v>
                </c:pt>
                <c:pt idx="3">
                  <c:v>0.792566292849186</c:v>
                </c:pt>
                <c:pt idx="4">
                  <c:v>0.8850360815116497</c:v>
                </c:pt>
                <c:pt idx="5">
                  <c:v>0.85268239379709188</c:v>
                </c:pt>
                <c:pt idx="6">
                  <c:v>0.71283475512758565</c:v>
                </c:pt>
                <c:pt idx="7">
                  <c:v>0.79252490838285183</c:v>
                </c:pt>
                <c:pt idx="8">
                  <c:v>0.73271191542390246</c:v>
                </c:pt>
                <c:pt idx="9">
                  <c:v>0.88055945881616215</c:v>
                </c:pt>
                <c:pt idx="10">
                  <c:v>0.97263123871087631</c:v>
                </c:pt>
                <c:pt idx="11">
                  <c:v>1.1458841787395073</c:v>
                </c:pt>
                <c:pt idx="12">
                  <c:v>0.89611197982343715</c:v>
                </c:pt>
                <c:pt idx="13">
                  <c:v>0.91274097183038105</c:v>
                </c:pt>
                <c:pt idx="14">
                  <c:v>0.88760691103439604</c:v>
                </c:pt>
                <c:pt idx="15">
                  <c:v>1.1615988176184895</c:v>
                </c:pt>
                <c:pt idx="16">
                  <c:v>1.2793430348059318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770-4031-B4FF-33F54C8E0D0C}"/>
            </c:ext>
          </c:extLst>
        </c:ser>
        <c:ser>
          <c:idx val="1"/>
          <c:order val="1"/>
          <c:tx>
            <c:v>skatt og skatteutjevning pr. innb.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komm!$C$202:$C$218</c:f>
              <c:strCache>
                <c:ptCount val="17"/>
                <c:pt idx="0">
                  <c:v>Porsgrunn</c:v>
                </c:pt>
                <c:pt idx="1">
                  <c:v>Skien</c:v>
                </c:pt>
                <c:pt idx="2">
                  <c:v>Notodden</c:v>
                </c:pt>
                <c:pt idx="3">
                  <c:v>Siljan</c:v>
                </c:pt>
                <c:pt idx="4">
                  <c:v>Bamble</c:v>
                </c:pt>
                <c:pt idx="5">
                  <c:v>Kragerø</c:v>
                </c:pt>
                <c:pt idx="6">
                  <c:v>Drangedal</c:v>
                </c:pt>
                <c:pt idx="7">
                  <c:v>Nome</c:v>
                </c:pt>
                <c:pt idx="8">
                  <c:v>Midt-Telemark</c:v>
                </c:pt>
                <c:pt idx="9">
                  <c:v>Seljord</c:v>
                </c:pt>
                <c:pt idx="10">
                  <c:v>Hjartdal</c:v>
                </c:pt>
                <c:pt idx="11">
                  <c:v>Tinn</c:v>
                </c:pt>
                <c:pt idx="12">
                  <c:v>Kviteseid</c:v>
                </c:pt>
                <c:pt idx="13">
                  <c:v>Nissedal</c:v>
                </c:pt>
                <c:pt idx="14">
                  <c:v>Fyresdal</c:v>
                </c:pt>
                <c:pt idx="15">
                  <c:v>Tokke</c:v>
                </c:pt>
                <c:pt idx="16">
                  <c:v>Vinje</c:v>
                </c:pt>
              </c:strCache>
            </c:strRef>
          </c:cat>
          <c:val>
            <c:numRef>
              <c:f>komm!$P$202:$P$218</c:f>
              <c:numCache>
                <c:formatCode>0.0\ %</c:formatCode>
                <c:ptCount val="17"/>
                <c:pt idx="0">
                  <c:v>0.94648034768848277</c:v>
                </c:pt>
                <c:pt idx="1">
                  <c:v>0.94306349567874925</c:v>
                </c:pt>
                <c:pt idx="2">
                  <c:v>0.94307459788114512</c:v>
                </c:pt>
                <c:pt idx="3">
                  <c:v>0.94231454526407377</c:v>
                </c:pt>
                <c:pt idx="4">
                  <c:v>0.94693803469719717</c:v>
                </c:pt>
                <c:pt idx="5">
                  <c:v>0.94532035031146933</c:v>
                </c:pt>
                <c:pt idx="6">
                  <c:v>0.93832796837799404</c:v>
                </c:pt>
                <c:pt idx="7">
                  <c:v>0.9423124760407573</c:v>
                </c:pt>
                <c:pt idx="8">
                  <c:v>0.9393218263928097</c:v>
                </c:pt>
                <c:pt idx="9">
                  <c:v>0.94671420356242275</c:v>
                </c:pt>
                <c:pt idx="10">
                  <c:v>0.97671191426189718</c:v>
                </c:pt>
                <c:pt idx="11">
                  <c:v>1.0460130902733495</c:v>
                </c:pt>
                <c:pt idx="12">
                  <c:v>0.94749182961278644</c:v>
                </c:pt>
                <c:pt idx="13">
                  <c:v>0.95275580750969902</c:v>
                </c:pt>
                <c:pt idx="14">
                  <c:v>0.94706657617333434</c:v>
                </c:pt>
                <c:pt idx="15">
                  <c:v>1.0522989458249423</c:v>
                </c:pt>
                <c:pt idx="16">
                  <c:v>1.0993966326999192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770-4031-B4FF-33F54C8E0D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317632"/>
        <c:axId val="527315992"/>
      </c:lineChart>
      <c:catAx>
        <c:axId val="527317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5992"/>
        <c:crosses val="autoZero"/>
        <c:auto val="1"/>
        <c:lblAlgn val="ctr"/>
        <c:lblOffset val="100"/>
        <c:noMultiLvlLbl val="0"/>
      </c:catAx>
      <c:valAx>
        <c:axId val="527315992"/>
        <c:scaling>
          <c:orientation val="minMax"/>
          <c:max val="1.6"/>
          <c:min val="0.6000000000000000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7632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Skatt og skatteutjevning</a:t>
            </a:r>
            <a:r>
              <a:rPr lang="nb-NO" baseline="0"/>
              <a:t> </a:t>
            </a:r>
          </a:p>
          <a:p>
            <a:pPr>
              <a:defRPr/>
            </a:pPr>
            <a:r>
              <a:rPr lang="nb-NO" baseline="0"/>
              <a:t>Prosent av </a:t>
            </a:r>
            <a:r>
              <a:rPr lang="nb-NO"/>
              <a:t>landsgjennomsnittet. Finnmark</a:t>
            </a:r>
            <a:endParaRPr lang="nb-NO" baseline="0"/>
          </a:p>
          <a:p>
            <a:pPr>
              <a:defRPr/>
            </a:pPr>
            <a:endParaRPr lang="nb-NO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>
        <c:manualLayout>
          <c:layoutTarget val="inner"/>
          <c:xMode val="edge"/>
          <c:yMode val="edge"/>
          <c:x val="6.9027390836823202E-2"/>
          <c:y val="0.20044321329639886"/>
          <c:w val="0.91043106223030035"/>
          <c:h val="0.53207698068212383"/>
        </c:manualLayout>
      </c:layout>
      <c:lineChart>
        <c:grouping val="standard"/>
        <c:varyColors val="0"/>
        <c:ser>
          <c:idx val="0"/>
          <c:order val="0"/>
          <c:tx>
            <c:v>skatt pr innbygger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komm!$C$346:$C$363</c:f>
              <c:strCache>
                <c:ptCount val="18"/>
                <c:pt idx="0">
                  <c:v>Alta</c:v>
                </c:pt>
                <c:pt idx="1">
                  <c:v>Hammerfest</c:v>
                </c:pt>
                <c:pt idx="2">
                  <c:v>Sør-Varanger</c:v>
                </c:pt>
                <c:pt idx="3">
                  <c:v>Vadsø</c:v>
                </c:pt>
                <c:pt idx="4">
                  <c:v>Karasjok</c:v>
                </c:pt>
                <c:pt idx="5">
                  <c:v>Kautokeino</c:v>
                </c:pt>
                <c:pt idx="6">
                  <c:v>Loppa</c:v>
                </c:pt>
                <c:pt idx="7">
                  <c:v>Hasvik</c:v>
                </c:pt>
                <c:pt idx="8">
                  <c:v>Måsøy</c:v>
                </c:pt>
                <c:pt idx="9">
                  <c:v>Nordkapp</c:v>
                </c:pt>
                <c:pt idx="10">
                  <c:v>Porsanger</c:v>
                </c:pt>
                <c:pt idx="11">
                  <c:v>Lebesby</c:v>
                </c:pt>
                <c:pt idx="12">
                  <c:v>Gamvik</c:v>
                </c:pt>
                <c:pt idx="13">
                  <c:v>Tana</c:v>
                </c:pt>
                <c:pt idx="14">
                  <c:v>Berlevåg</c:v>
                </c:pt>
                <c:pt idx="15">
                  <c:v>Båtsfjord</c:v>
                </c:pt>
                <c:pt idx="16">
                  <c:v>Vardø</c:v>
                </c:pt>
                <c:pt idx="17">
                  <c:v>Nesseby</c:v>
                </c:pt>
              </c:strCache>
            </c:strRef>
          </c:cat>
          <c:val>
            <c:numRef>
              <c:f>komm!$F$346:$F$363</c:f>
              <c:numCache>
                <c:formatCode>0%</c:formatCode>
                <c:ptCount val="18"/>
                <c:pt idx="0">
                  <c:v>0.83790116293917705</c:v>
                </c:pt>
                <c:pt idx="1">
                  <c:v>0.91342120826032935</c:v>
                </c:pt>
                <c:pt idx="2">
                  <c:v>0.81854142234670146</c:v>
                </c:pt>
                <c:pt idx="3">
                  <c:v>0.79174608944965952</c:v>
                </c:pt>
                <c:pt idx="4">
                  <c:v>0.71872278668416012</c:v>
                </c:pt>
                <c:pt idx="5">
                  <c:v>0.62227031162417423</c:v>
                </c:pt>
                <c:pt idx="6">
                  <c:v>0.81266809137567653</c:v>
                </c:pt>
                <c:pt idx="7">
                  <c:v>0.70636758732729477</c:v>
                </c:pt>
                <c:pt idx="8">
                  <c:v>0.87206028406532243</c:v>
                </c:pt>
                <c:pt idx="9">
                  <c:v>0.87018562407695965</c:v>
                </c:pt>
                <c:pt idx="10">
                  <c:v>0.81691879323171157</c:v>
                </c:pt>
                <c:pt idx="11">
                  <c:v>0.8519381027595766</c:v>
                </c:pt>
                <c:pt idx="12">
                  <c:v>0.69740716465914865</c:v>
                </c:pt>
                <c:pt idx="13">
                  <c:v>0.77251044840125616</c:v>
                </c:pt>
                <c:pt idx="14">
                  <c:v>0.78431906903432869</c:v>
                </c:pt>
                <c:pt idx="15">
                  <c:v>0.75427744707404998</c:v>
                </c:pt>
                <c:pt idx="16">
                  <c:v>0.71283013987055965</c:v>
                </c:pt>
                <c:pt idx="17">
                  <c:v>0.81631610535077948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211-4749-9D6A-B0F1EF19B53E}"/>
            </c:ext>
          </c:extLst>
        </c:ser>
        <c:ser>
          <c:idx val="1"/>
          <c:order val="1"/>
          <c:tx>
            <c:v>skatt og skatteutjevning pr. innb.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komm!$C$346:$C$363</c:f>
              <c:strCache>
                <c:ptCount val="18"/>
                <c:pt idx="0">
                  <c:v>Alta</c:v>
                </c:pt>
                <c:pt idx="1">
                  <c:v>Hammerfest</c:v>
                </c:pt>
                <c:pt idx="2">
                  <c:v>Sør-Varanger</c:v>
                </c:pt>
                <c:pt idx="3">
                  <c:v>Vadsø</c:v>
                </c:pt>
                <c:pt idx="4">
                  <c:v>Karasjok</c:v>
                </c:pt>
                <c:pt idx="5">
                  <c:v>Kautokeino</c:v>
                </c:pt>
                <c:pt idx="6">
                  <c:v>Loppa</c:v>
                </c:pt>
                <c:pt idx="7">
                  <c:v>Hasvik</c:v>
                </c:pt>
                <c:pt idx="8">
                  <c:v>Måsøy</c:v>
                </c:pt>
                <c:pt idx="9">
                  <c:v>Nordkapp</c:v>
                </c:pt>
                <c:pt idx="10">
                  <c:v>Porsanger</c:v>
                </c:pt>
                <c:pt idx="11">
                  <c:v>Lebesby</c:v>
                </c:pt>
                <c:pt idx="12">
                  <c:v>Gamvik</c:v>
                </c:pt>
                <c:pt idx="13">
                  <c:v>Tana</c:v>
                </c:pt>
                <c:pt idx="14">
                  <c:v>Berlevåg</c:v>
                </c:pt>
                <c:pt idx="15">
                  <c:v>Båtsfjord</c:v>
                </c:pt>
                <c:pt idx="16">
                  <c:v>Vardø</c:v>
                </c:pt>
                <c:pt idx="17">
                  <c:v>Nesseby</c:v>
                </c:pt>
              </c:strCache>
            </c:strRef>
          </c:cat>
          <c:val>
            <c:numRef>
              <c:f>komm!$P$346:$P$363</c:f>
              <c:numCache>
                <c:formatCode>0.0\ %</c:formatCode>
                <c:ptCount val="18"/>
                <c:pt idx="0">
                  <c:v>0.9445812887685735</c:v>
                </c:pt>
                <c:pt idx="1">
                  <c:v>0.95302790208167831</c:v>
                </c:pt>
                <c:pt idx="2">
                  <c:v>0.94361330173894964</c:v>
                </c:pt>
                <c:pt idx="3">
                  <c:v>0.94227353509409761</c:v>
                </c:pt>
                <c:pt idx="4">
                  <c:v>0.93862236995582249</c:v>
                </c:pt>
                <c:pt idx="5">
                  <c:v>0.93379974620282324</c:v>
                </c:pt>
                <c:pt idx="6">
                  <c:v>0.94331963519039841</c:v>
                </c:pt>
                <c:pt idx="7">
                  <c:v>0.9380046099879793</c:v>
                </c:pt>
                <c:pt idx="8">
                  <c:v>0.94628924482488086</c:v>
                </c:pt>
                <c:pt idx="9">
                  <c:v>0.94619551182546269</c:v>
                </c:pt>
                <c:pt idx="10">
                  <c:v>0.94353217028320024</c:v>
                </c:pt>
                <c:pt idx="11">
                  <c:v>0.94528313575959333</c:v>
                </c:pt>
                <c:pt idx="12">
                  <c:v>0.93755658885457205</c:v>
                </c:pt>
                <c:pt idx="13">
                  <c:v>0.94131175304167747</c:v>
                </c:pt>
                <c:pt idx="14">
                  <c:v>0.94190218407333104</c:v>
                </c:pt>
                <c:pt idx="15">
                  <c:v>0.94040010297531718</c:v>
                </c:pt>
                <c:pt idx="16">
                  <c:v>0.93832773761514265</c:v>
                </c:pt>
                <c:pt idx="17">
                  <c:v>0.9435020358891536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211-4749-9D6A-B0F1EF19B5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317632"/>
        <c:axId val="527315992"/>
      </c:lineChart>
      <c:catAx>
        <c:axId val="527317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5992"/>
        <c:crosses val="autoZero"/>
        <c:auto val="1"/>
        <c:lblAlgn val="ctr"/>
        <c:lblOffset val="100"/>
        <c:noMultiLvlLbl val="0"/>
      </c:catAx>
      <c:valAx>
        <c:axId val="527315992"/>
        <c:scaling>
          <c:orientation val="minMax"/>
          <c:max val="1.3"/>
          <c:min val="0.6000000000000000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7632"/>
        <c:crosses val="autoZero"/>
        <c:crossBetween val="between"/>
        <c:majorUnit val="0.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nb-NO" sz="1800" b="0" i="0" baseline="0">
                <a:effectLst/>
              </a:rPr>
              <a:t>Skatteinngang, kommunene. Akkumulert endring fra året før i prosent.</a:t>
            </a:r>
            <a:endParaRPr lang="nb-NO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endParaRPr lang="nb-NO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tabellalle!$C$23:$D$23</c:f>
              <c:strCache>
                <c:ptCount val="1"/>
                <c:pt idx="0">
                  <c:v>2022 - 2023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tabellalle!$B$24:$B$38</c:f>
              <c:strCache>
                <c:ptCount val="15"/>
                <c:pt idx="0">
                  <c:v> Januar </c:v>
                </c:pt>
                <c:pt idx="1">
                  <c:v> Februar </c:v>
                </c:pt>
                <c:pt idx="2">
                  <c:v> Mars </c:v>
                </c:pt>
                <c:pt idx="3">
                  <c:v> April </c:v>
                </c:pt>
                <c:pt idx="4">
                  <c:v> Mai </c:v>
                </c:pt>
                <c:pt idx="5">
                  <c:v> Juni </c:v>
                </c:pt>
                <c:pt idx="6">
                  <c:v> Juli </c:v>
                </c:pt>
                <c:pt idx="7">
                  <c:v> August </c:v>
                </c:pt>
                <c:pt idx="8">
                  <c:v> September </c:v>
                </c:pt>
                <c:pt idx="9">
                  <c:v> Oktober </c:v>
                </c:pt>
                <c:pt idx="10">
                  <c:v> November </c:v>
                </c:pt>
                <c:pt idx="11">
                  <c:v> Desember </c:v>
                </c:pt>
                <c:pt idx="12">
                  <c:v> Anslag NB2024 </c:v>
                </c:pt>
                <c:pt idx="13">
                  <c:v> Anslag RNB2024 </c:v>
                </c:pt>
                <c:pt idx="14">
                  <c:v> Anslag NB2025 </c:v>
                </c:pt>
              </c:strCache>
            </c:strRef>
          </c:cat>
          <c:val>
            <c:numRef>
              <c:f>tabellalle!$D$24:$D$38</c:f>
              <c:numCache>
                <c:formatCode>0.0\ %</c:formatCode>
                <c:ptCount val="15"/>
                <c:pt idx="0">
                  <c:v>6.775266564019582E-4</c:v>
                </c:pt>
                <c:pt idx="1">
                  <c:v>-1.6492121192155603E-3</c:v>
                </c:pt>
                <c:pt idx="2">
                  <c:v>3.8025412353021495E-2</c:v>
                </c:pt>
                <c:pt idx="3">
                  <c:v>3.0005878730073769E-2</c:v>
                </c:pt>
                <c:pt idx="4">
                  <c:v>1.949113115538172E-2</c:v>
                </c:pt>
                <c:pt idx="5">
                  <c:v>1.951924564666753E-2</c:v>
                </c:pt>
                <c:pt idx="6">
                  <c:v>2.3955005745479464E-2</c:v>
                </c:pt>
                <c:pt idx="7">
                  <c:v>9.774844077562423E-3</c:v>
                </c:pt>
                <c:pt idx="8">
                  <c:v>9.10309959763843E-3</c:v>
                </c:pt>
                <c:pt idx="9">
                  <c:v>7.2698373172050681E-3</c:v>
                </c:pt>
                <c:pt idx="10">
                  <c:v>-4.7321088364397156E-2</c:v>
                </c:pt>
                <c:pt idx="11">
                  <c:v>-4.6857387229888491E-2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4F-4BC9-8558-D81A8629BDC6}"/>
            </c:ext>
          </c:extLst>
        </c:ser>
        <c:ser>
          <c:idx val="1"/>
          <c:order val="1"/>
          <c:tx>
            <c:strRef>
              <c:f>tabellalle!$D$23:$E$23</c:f>
              <c:strCache>
                <c:ptCount val="1"/>
                <c:pt idx="0">
                  <c:v>2023 -2024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tabellalle!$B$24:$B$38</c:f>
              <c:strCache>
                <c:ptCount val="15"/>
                <c:pt idx="0">
                  <c:v> Januar </c:v>
                </c:pt>
                <c:pt idx="1">
                  <c:v> Februar </c:v>
                </c:pt>
                <c:pt idx="2">
                  <c:v> Mars </c:v>
                </c:pt>
                <c:pt idx="3">
                  <c:v> April </c:v>
                </c:pt>
                <c:pt idx="4">
                  <c:v> Mai </c:v>
                </c:pt>
                <c:pt idx="5">
                  <c:v> Juni </c:v>
                </c:pt>
                <c:pt idx="6">
                  <c:v> Juli </c:v>
                </c:pt>
                <c:pt idx="7">
                  <c:v> August </c:v>
                </c:pt>
                <c:pt idx="8">
                  <c:v> September </c:v>
                </c:pt>
                <c:pt idx="9">
                  <c:v> Oktober </c:v>
                </c:pt>
                <c:pt idx="10">
                  <c:v> November </c:v>
                </c:pt>
                <c:pt idx="11">
                  <c:v> Desember </c:v>
                </c:pt>
                <c:pt idx="12">
                  <c:v> Anslag NB2024 </c:v>
                </c:pt>
                <c:pt idx="13">
                  <c:v> Anslag RNB2024 </c:v>
                </c:pt>
                <c:pt idx="14">
                  <c:v> Anslag NB2025 </c:v>
                </c:pt>
              </c:strCache>
            </c:strRef>
          </c:cat>
          <c:val>
            <c:numRef>
              <c:f>tabellalle!$E$24:$E$38</c:f>
              <c:numCache>
                <c:formatCode>0.0\ %</c:formatCode>
                <c:ptCount val="15"/>
                <c:pt idx="0">
                  <c:v>2.5443941548729958E-2</c:v>
                </c:pt>
                <c:pt idx="1">
                  <c:v>2.1480154731716182E-2</c:v>
                </c:pt>
                <c:pt idx="2">
                  <c:v>2.3108501715274989E-2</c:v>
                </c:pt>
                <c:pt idx="3">
                  <c:v>2.2860961739472198E-2</c:v>
                </c:pt>
                <c:pt idx="4">
                  <c:v>4.334501995949714E-2</c:v>
                </c:pt>
                <c:pt idx="5">
                  <c:v>4.0192261360985408E-2</c:v>
                </c:pt>
                <c:pt idx="6">
                  <c:v>3.7858250748447113E-2</c:v>
                </c:pt>
                <c:pt idx="7">
                  <c:v>3.7123307507516919E-2</c:v>
                </c:pt>
                <c:pt idx="8">
                  <c:v>3.5596223989661266E-2</c:v>
                </c:pt>
                <c:pt idx="12">
                  <c:v>4.6343968707564576E-2</c:v>
                </c:pt>
                <c:pt idx="13">
                  <c:v>4.7056575269680968E-2</c:v>
                </c:pt>
                <c:pt idx="14">
                  <c:v>3.7555154441462443E-2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D4F-4BC9-8558-D81A8629BD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96918111"/>
        <c:axId val="1296920191"/>
      </c:barChart>
      <c:catAx>
        <c:axId val="129691811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296920191"/>
        <c:crosses val="autoZero"/>
        <c:auto val="1"/>
        <c:lblAlgn val="ctr"/>
        <c:lblOffset val="100"/>
        <c:noMultiLvlLbl val="0"/>
      </c:catAx>
      <c:valAx>
        <c:axId val="129692019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\ 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2969181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nb-NO" sz="1800" b="0" i="0" baseline="0">
                <a:effectLst/>
              </a:rPr>
              <a:t>Skatteinngang, fylkeskommunene. Akkumulert endring fra året før i prosent.</a:t>
            </a:r>
            <a:endParaRPr lang="nb-NO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endParaRPr lang="nb-NO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tabellalle!$G$23:$H$23</c:f>
              <c:strCache>
                <c:ptCount val="1"/>
                <c:pt idx="0">
                  <c:v>2022 - 2023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tabellalle!$B$24:$B$38</c:f>
              <c:strCache>
                <c:ptCount val="15"/>
                <c:pt idx="0">
                  <c:v> Januar </c:v>
                </c:pt>
                <c:pt idx="1">
                  <c:v> Februar </c:v>
                </c:pt>
                <c:pt idx="2">
                  <c:v> Mars </c:v>
                </c:pt>
                <c:pt idx="3">
                  <c:v> April </c:v>
                </c:pt>
                <c:pt idx="4">
                  <c:v> Mai </c:v>
                </c:pt>
                <c:pt idx="5">
                  <c:v> Juni </c:v>
                </c:pt>
                <c:pt idx="6">
                  <c:v> Juli </c:v>
                </c:pt>
                <c:pt idx="7">
                  <c:v> August </c:v>
                </c:pt>
                <c:pt idx="8">
                  <c:v> September </c:v>
                </c:pt>
                <c:pt idx="9">
                  <c:v> Oktober </c:v>
                </c:pt>
                <c:pt idx="10">
                  <c:v> November </c:v>
                </c:pt>
                <c:pt idx="11">
                  <c:v> Desember </c:v>
                </c:pt>
                <c:pt idx="12">
                  <c:v> Anslag NB2024 </c:v>
                </c:pt>
                <c:pt idx="13">
                  <c:v> Anslag RNB2024 </c:v>
                </c:pt>
                <c:pt idx="14">
                  <c:v> Anslag NB2025 </c:v>
                </c:pt>
              </c:strCache>
            </c:strRef>
          </c:cat>
          <c:val>
            <c:numRef>
              <c:f>tabellalle!$H$24:$H$38</c:f>
              <c:numCache>
                <c:formatCode>0.0\ %</c:formatCode>
                <c:ptCount val="15"/>
                <c:pt idx="0">
                  <c:v>-3.6677774830604519E-2</c:v>
                </c:pt>
                <c:pt idx="1">
                  <c:v>-3.8193152548046283E-2</c:v>
                </c:pt>
                <c:pt idx="2">
                  <c:v>1.5854519348921167E-2</c:v>
                </c:pt>
                <c:pt idx="3">
                  <c:v>7.9884553471095254E-3</c:v>
                </c:pt>
                <c:pt idx="4">
                  <c:v>1.6118349385184946E-3</c:v>
                </c:pt>
                <c:pt idx="5">
                  <c:v>1.6663697588875429E-3</c:v>
                </c:pt>
                <c:pt idx="6">
                  <c:v>7.7607711030431839E-3</c:v>
                </c:pt>
                <c:pt idx="7">
                  <c:v>-6.7859947240014526E-3</c:v>
                </c:pt>
                <c:pt idx="8">
                  <c:v>-6.2789492700951292E-3</c:v>
                </c:pt>
                <c:pt idx="9">
                  <c:v>-8.4541868832781041E-3</c:v>
                </c:pt>
                <c:pt idx="10">
                  <c:v>-6.4996871054952235E-2</c:v>
                </c:pt>
                <c:pt idx="11">
                  <c:v>-6.4416801031961179E-2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8F-47D5-ACC9-418D26704D2D}"/>
            </c:ext>
          </c:extLst>
        </c:ser>
        <c:ser>
          <c:idx val="1"/>
          <c:order val="1"/>
          <c:tx>
            <c:strRef>
              <c:f>tabellalle!$H$23:$I$23</c:f>
              <c:strCache>
                <c:ptCount val="1"/>
                <c:pt idx="0">
                  <c:v>2023 -2024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tabellalle!$B$24:$B$38</c:f>
              <c:strCache>
                <c:ptCount val="15"/>
                <c:pt idx="0">
                  <c:v> Januar </c:v>
                </c:pt>
                <c:pt idx="1">
                  <c:v> Februar </c:v>
                </c:pt>
                <c:pt idx="2">
                  <c:v> Mars </c:v>
                </c:pt>
                <c:pt idx="3">
                  <c:v> April </c:v>
                </c:pt>
                <c:pt idx="4">
                  <c:v> Mai </c:v>
                </c:pt>
                <c:pt idx="5">
                  <c:v> Juni </c:v>
                </c:pt>
                <c:pt idx="6">
                  <c:v> Juli </c:v>
                </c:pt>
                <c:pt idx="7">
                  <c:v> August </c:v>
                </c:pt>
                <c:pt idx="8">
                  <c:v> September </c:v>
                </c:pt>
                <c:pt idx="9">
                  <c:v> Oktober </c:v>
                </c:pt>
                <c:pt idx="10">
                  <c:v> November </c:v>
                </c:pt>
                <c:pt idx="11">
                  <c:v> Desember </c:v>
                </c:pt>
                <c:pt idx="12">
                  <c:v> Anslag NB2024 </c:v>
                </c:pt>
                <c:pt idx="13">
                  <c:v> Anslag RNB2024 </c:v>
                </c:pt>
                <c:pt idx="14">
                  <c:v> Anslag NB2025 </c:v>
                </c:pt>
              </c:strCache>
            </c:strRef>
          </c:cat>
          <c:val>
            <c:numRef>
              <c:f>tabellalle!$I$24:$I$38</c:f>
              <c:numCache>
                <c:formatCode>0.0\ %</c:formatCode>
                <c:ptCount val="15"/>
                <c:pt idx="0">
                  <c:v>1.9295044878169475E-2</c:v>
                </c:pt>
                <c:pt idx="1">
                  <c:v>1.5416458155696647E-2</c:v>
                </c:pt>
                <c:pt idx="2">
                  <c:v>7.2073747194751261E-3</c:v>
                </c:pt>
                <c:pt idx="3">
                  <c:v>7.1914245788855706E-3</c:v>
                </c:pt>
                <c:pt idx="4">
                  <c:v>2.534794207137453E-2</c:v>
                </c:pt>
                <c:pt idx="5">
                  <c:v>2.2122082714070256E-2</c:v>
                </c:pt>
                <c:pt idx="6">
                  <c:v>1.8812554172573784E-2</c:v>
                </c:pt>
                <c:pt idx="7">
                  <c:v>1.8350300274582173E-2</c:v>
                </c:pt>
                <c:pt idx="8">
                  <c:v>1.6021666961882831E-2</c:v>
                </c:pt>
                <c:pt idx="12">
                  <c:v>3.7397698481918693E-2</c:v>
                </c:pt>
                <c:pt idx="13">
                  <c:v>3.3799787388917819E-2</c:v>
                </c:pt>
                <c:pt idx="14">
                  <c:v>2.1806750412248235E-2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8F-47D5-ACC9-418D26704D2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96918111"/>
        <c:axId val="1296920191"/>
      </c:barChart>
      <c:catAx>
        <c:axId val="129691811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296920191"/>
        <c:crosses val="autoZero"/>
        <c:auto val="1"/>
        <c:lblAlgn val="ctr"/>
        <c:lblOffset val="100"/>
        <c:noMultiLvlLbl val="0"/>
      </c:catAx>
      <c:valAx>
        <c:axId val="129692019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\ 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2969181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Skatteinngang - kommunene. Akkumulert endring fra året før i prosent.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tabellalle!$C$2:$D$2</c:f>
              <c:strCache>
                <c:ptCount val="1"/>
                <c:pt idx="0">
                  <c:v>2022 - 2023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FAE7-462D-B832-01CBDA7CF2CC}"/>
              </c:ext>
            </c:extLst>
          </c:dPt>
          <c:dPt>
            <c:idx val="1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FAE7-462D-B832-01CBDA7CF2CC}"/>
              </c:ext>
            </c:extLst>
          </c:dPt>
          <c:dPt>
            <c:idx val="1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CD9A-4D9C-B79A-6F5C733A3C8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tabellalle!$B$24:$B$39</c:f>
              <c:strCache>
                <c:ptCount val="16"/>
                <c:pt idx="0">
                  <c:v> Januar </c:v>
                </c:pt>
                <c:pt idx="1">
                  <c:v> Februar </c:v>
                </c:pt>
                <c:pt idx="2">
                  <c:v> Mars </c:v>
                </c:pt>
                <c:pt idx="3">
                  <c:v> April </c:v>
                </c:pt>
                <c:pt idx="4">
                  <c:v> Mai </c:v>
                </c:pt>
                <c:pt idx="5">
                  <c:v> Juni </c:v>
                </c:pt>
                <c:pt idx="6">
                  <c:v> Juli </c:v>
                </c:pt>
                <c:pt idx="7">
                  <c:v> August </c:v>
                </c:pt>
                <c:pt idx="8">
                  <c:v> September </c:v>
                </c:pt>
                <c:pt idx="9">
                  <c:v> Oktober </c:v>
                </c:pt>
                <c:pt idx="10">
                  <c:v> November </c:v>
                </c:pt>
                <c:pt idx="11">
                  <c:v> Desember </c:v>
                </c:pt>
                <c:pt idx="12">
                  <c:v> Anslag NB2024 </c:v>
                </c:pt>
                <c:pt idx="13">
                  <c:v> Anslag RNB2024 </c:v>
                </c:pt>
                <c:pt idx="14">
                  <c:v> Anslag NB2025 </c:v>
                </c:pt>
                <c:pt idx="15">
                  <c:v> -   </c:v>
                </c:pt>
              </c:strCache>
            </c:strRef>
          </c:cat>
          <c:val>
            <c:numRef>
              <c:f>tabellalle!$D$24:$D$39</c:f>
              <c:numCache>
                <c:formatCode>0.0\ %</c:formatCode>
                <c:ptCount val="16"/>
                <c:pt idx="0">
                  <c:v>6.775266564019582E-4</c:v>
                </c:pt>
                <c:pt idx="1">
                  <c:v>-1.6492121192155603E-3</c:v>
                </c:pt>
                <c:pt idx="2">
                  <c:v>3.8025412353021495E-2</c:v>
                </c:pt>
                <c:pt idx="3">
                  <c:v>3.0005878730073769E-2</c:v>
                </c:pt>
                <c:pt idx="4">
                  <c:v>1.949113115538172E-2</c:v>
                </c:pt>
                <c:pt idx="5">
                  <c:v>1.951924564666753E-2</c:v>
                </c:pt>
                <c:pt idx="6">
                  <c:v>2.3955005745479464E-2</c:v>
                </c:pt>
                <c:pt idx="7">
                  <c:v>9.774844077562423E-3</c:v>
                </c:pt>
                <c:pt idx="8">
                  <c:v>9.10309959763843E-3</c:v>
                </c:pt>
                <c:pt idx="9">
                  <c:v>7.2698373172050681E-3</c:v>
                </c:pt>
                <c:pt idx="10">
                  <c:v>-4.7321088364397156E-2</c:v>
                </c:pt>
                <c:pt idx="11">
                  <c:v>-4.6857387229888491E-2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AE7-462D-B832-01CBDA7CF2CC}"/>
            </c:ext>
          </c:extLst>
        </c:ser>
        <c:ser>
          <c:idx val="0"/>
          <c:order val="1"/>
          <c:tx>
            <c:strRef>
              <c:f>tabellalle!$D$2:$E$2</c:f>
              <c:strCache>
                <c:ptCount val="1"/>
                <c:pt idx="0">
                  <c:v>2023 -2024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tabellalle!$B$24:$B$39</c:f>
              <c:strCache>
                <c:ptCount val="16"/>
                <c:pt idx="0">
                  <c:v> Januar </c:v>
                </c:pt>
                <c:pt idx="1">
                  <c:v> Februar </c:v>
                </c:pt>
                <c:pt idx="2">
                  <c:v> Mars </c:v>
                </c:pt>
                <c:pt idx="3">
                  <c:v> April </c:v>
                </c:pt>
                <c:pt idx="4">
                  <c:v> Mai </c:v>
                </c:pt>
                <c:pt idx="5">
                  <c:v> Juni </c:v>
                </c:pt>
                <c:pt idx="6">
                  <c:v> Juli </c:v>
                </c:pt>
                <c:pt idx="7">
                  <c:v> August </c:v>
                </c:pt>
                <c:pt idx="8">
                  <c:v> September </c:v>
                </c:pt>
                <c:pt idx="9">
                  <c:v> Oktober </c:v>
                </c:pt>
                <c:pt idx="10">
                  <c:v> November </c:v>
                </c:pt>
                <c:pt idx="11">
                  <c:v> Desember </c:v>
                </c:pt>
                <c:pt idx="12">
                  <c:v> Anslag NB2024 </c:v>
                </c:pt>
                <c:pt idx="13">
                  <c:v> Anslag RNB2024 </c:v>
                </c:pt>
                <c:pt idx="14">
                  <c:v> Anslag NB2025 </c:v>
                </c:pt>
                <c:pt idx="15">
                  <c:v> -   </c:v>
                </c:pt>
              </c:strCache>
            </c:strRef>
          </c:cat>
          <c:val>
            <c:numRef>
              <c:f>tabellalle!$E$24:$E$39</c:f>
              <c:numCache>
                <c:formatCode>0.0\ %</c:formatCode>
                <c:ptCount val="16"/>
                <c:pt idx="0">
                  <c:v>2.5443941548729958E-2</c:v>
                </c:pt>
                <c:pt idx="1">
                  <c:v>2.1480154731716182E-2</c:v>
                </c:pt>
                <c:pt idx="2">
                  <c:v>2.3108501715274989E-2</c:v>
                </c:pt>
                <c:pt idx="3">
                  <c:v>2.2860961739472198E-2</c:v>
                </c:pt>
                <c:pt idx="4">
                  <c:v>4.334501995949714E-2</c:v>
                </c:pt>
                <c:pt idx="5">
                  <c:v>4.0192261360985408E-2</c:v>
                </c:pt>
                <c:pt idx="6">
                  <c:v>3.7858250748447113E-2</c:v>
                </c:pt>
                <c:pt idx="7">
                  <c:v>3.7123307507516919E-2</c:v>
                </c:pt>
                <c:pt idx="8">
                  <c:v>3.5596223989661266E-2</c:v>
                </c:pt>
                <c:pt idx="12">
                  <c:v>4.6343968707564576E-2</c:v>
                </c:pt>
                <c:pt idx="13">
                  <c:v>4.7056575269680968E-2</c:v>
                </c:pt>
                <c:pt idx="14">
                  <c:v>3.7555154441462443E-2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E7-462D-B832-01CBDA7CF2C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308817936"/>
        <c:axId val="308812360"/>
      </c:barChart>
      <c:catAx>
        <c:axId val="308817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308812360"/>
        <c:crosses val="autoZero"/>
        <c:auto val="1"/>
        <c:lblAlgn val="ctr"/>
        <c:lblOffset val="100"/>
        <c:noMultiLvlLbl val="0"/>
      </c:catAx>
      <c:valAx>
        <c:axId val="308812360"/>
        <c:scaling>
          <c:orientation val="minMax"/>
          <c:max val="0.1"/>
          <c:min val="-0.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\ 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3088179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 sz="1200" b="1"/>
              <a:t>Skatteinngang</a:t>
            </a:r>
            <a:r>
              <a:rPr lang="nb-NO" sz="1200" b="1" baseline="0"/>
              <a:t> - fylkeskommunene. Akkumulert endring fra året før i prosent.</a:t>
            </a:r>
            <a:endParaRPr lang="nb-NO" sz="1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tabellalle!$C$2:$D$2</c:f>
              <c:strCache>
                <c:ptCount val="1"/>
                <c:pt idx="0">
                  <c:v>2022 - 2023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2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2055-4A6F-8BAB-7EBAD223D404}"/>
              </c:ext>
            </c:extLst>
          </c:dPt>
          <c:dPt>
            <c:idx val="14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2055-4A6F-8BAB-7EBAD223D404}"/>
              </c:ext>
            </c:extLst>
          </c:dPt>
          <c:dPt>
            <c:idx val="15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2055-4A6F-8BAB-7EBAD223D404}"/>
              </c:ext>
            </c:extLst>
          </c:dPt>
          <c:dLbls>
            <c:numFmt formatCode="0.0\ 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tabellalle!$B$24:$B$39</c:f>
              <c:strCache>
                <c:ptCount val="16"/>
                <c:pt idx="0">
                  <c:v> Januar </c:v>
                </c:pt>
                <c:pt idx="1">
                  <c:v> Februar </c:v>
                </c:pt>
                <c:pt idx="2">
                  <c:v> Mars </c:v>
                </c:pt>
                <c:pt idx="3">
                  <c:v> April </c:v>
                </c:pt>
                <c:pt idx="4">
                  <c:v> Mai </c:v>
                </c:pt>
                <c:pt idx="5">
                  <c:v> Juni </c:v>
                </c:pt>
                <c:pt idx="6">
                  <c:v> Juli </c:v>
                </c:pt>
                <c:pt idx="7">
                  <c:v> August </c:v>
                </c:pt>
                <c:pt idx="8">
                  <c:v> September </c:v>
                </c:pt>
                <c:pt idx="9">
                  <c:v> Oktober </c:v>
                </c:pt>
                <c:pt idx="10">
                  <c:v> November </c:v>
                </c:pt>
                <c:pt idx="11">
                  <c:v> Desember </c:v>
                </c:pt>
                <c:pt idx="12">
                  <c:v> Anslag NB2024 </c:v>
                </c:pt>
                <c:pt idx="13">
                  <c:v> Anslag RNB2024 </c:v>
                </c:pt>
                <c:pt idx="14">
                  <c:v> Anslag NB2025 </c:v>
                </c:pt>
                <c:pt idx="15">
                  <c:v> -   </c:v>
                </c:pt>
              </c:strCache>
            </c:strRef>
          </c:cat>
          <c:val>
            <c:numRef>
              <c:f>tabellalle!$H$24:$H$39</c:f>
              <c:numCache>
                <c:formatCode>0.0\ %</c:formatCode>
                <c:ptCount val="16"/>
                <c:pt idx="0">
                  <c:v>-3.6677774830604519E-2</c:v>
                </c:pt>
                <c:pt idx="1">
                  <c:v>-3.8193152548046283E-2</c:v>
                </c:pt>
                <c:pt idx="2">
                  <c:v>1.5854519348921167E-2</c:v>
                </c:pt>
                <c:pt idx="3">
                  <c:v>7.9884553471095254E-3</c:v>
                </c:pt>
                <c:pt idx="4">
                  <c:v>1.6118349385184946E-3</c:v>
                </c:pt>
                <c:pt idx="5">
                  <c:v>1.6663697588875429E-3</c:v>
                </c:pt>
                <c:pt idx="6">
                  <c:v>7.7607711030431839E-3</c:v>
                </c:pt>
                <c:pt idx="7">
                  <c:v>-6.7859947240014526E-3</c:v>
                </c:pt>
                <c:pt idx="8">
                  <c:v>-6.2789492700951292E-3</c:v>
                </c:pt>
                <c:pt idx="9">
                  <c:v>-8.4541868832781041E-3</c:v>
                </c:pt>
                <c:pt idx="10">
                  <c:v>-6.4996871054952235E-2</c:v>
                </c:pt>
                <c:pt idx="11">
                  <c:v>-6.4416801031961179E-2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5E-4104-BB67-50E50D1AB65B}"/>
            </c:ext>
          </c:extLst>
        </c:ser>
        <c:ser>
          <c:idx val="1"/>
          <c:order val="1"/>
          <c:tx>
            <c:strRef>
              <c:f>tabellalle!$D$2:$E$2</c:f>
              <c:strCache>
                <c:ptCount val="1"/>
                <c:pt idx="0">
                  <c:v>2023 -2024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tabellalle!$B$24:$B$39</c:f>
              <c:strCache>
                <c:ptCount val="16"/>
                <c:pt idx="0">
                  <c:v> Januar </c:v>
                </c:pt>
                <c:pt idx="1">
                  <c:v> Februar </c:v>
                </c:pt>
                <c:pt idx="2">
                  <c:v> Mars </c:v>
                </c:pt>
                <c:pt idx="3">
                  <c:v> April </c:v>
                </c:pt>
                <c:pt idx="4">
                  <c:v> Mai </c:v>
                </c:pt>
                <c:pt idx="5">
                  <c:v> Juni </c:v>
                </c:pt>
                <c:pt idx="6">
                  <c:v> Juli </c:v>
                </c:pt>
                <c:pt idx="7">
                  <c:v> August </c:v>
                </c:pt>
                <c:pt idx="8">
                  <c:v> September </c:v>
                </c:pt>
                <c:pt idx="9">
                  <c:v> Oktober </c:v>
                </c:pt>
                <c:pt idx="10">
                  <c:v> November </c:v>
                </c:pt>
                <c:pt idx="11">
                  <c:v> Desember </c:v>
                </c:pt>
                <c:pt idx="12">
                  <c:v> Anslag NB2024 </c:v>
                </c:pt>
                <c:pt idx="13">
                  <c:v> Anslag RNB2024 </c:v>
                </c:pt>
                <c:pt idx="14">
                  <c:v> Anslag NB2025 </c:v>
                </c:pt>
                <c:pt idx="15">
                  <c:v> -   </c:v>
                </c:pt>
              </c:strCache>
            </c:strRef>
          </c:cat>
          <c:val>
            <c:numRef>
              <c:f>tabellalle!$I$24:$I$39</c:f>
              <c:numCache>
                <c:formatCode>0.0\ %</c:formatCode>
                <c:ptCount val="16"/>
                <c:pt idx="0">
                  <c:v>1.9295044878169475E-2</c:v>
                </c:pt>
                <c:pt idx="1">
                  <c:v>1.5416458155696647E-2</c:v>
                </c:pt>
                <c:pt idx="2">
                  <c:v>7.2073747194751261E-3</c:v>
                </c:pt>
                <c:pt idx="3">
                  <c:v>7.1914245788855706E-3</c:v>
                </c:pt>
                <c:pt idx="4">
                  <c:v>2.534794207137453E-2</c:v>
                </c:pt>
                <c:pt idx="5">
                  <c:v>2.2122082714070256E-2</c:v>
                </c:pt>
                <c:pt idx="6">
                  <c:v>1.8812554172573784E-2</c:v>
                </c:pt>
                <c:pt idx="7">
                  <c:v>1.8350300274582173E-2</c:v>
                </c:pt>
                <c:pt idx="8">
                  <c:v>1.6021666961882831E-2</c:v>
                </c:pt>
                <c:pt idx="12">
                  <c:v>3.7397698481918693E-2</c:v>
                </c:pt>
                <c:pt idx="13">
                  <c:v>3.3799787388917819E-2</c:v>
                </c:pt>
                <c:pt idx="14">
                  <c:v>2.1806750412248235E-2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25E-4104-BB67-50E50D1AB6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08817936"/>
        <c:axId val="308812360"/>
      </c:barChart>
      <c:catAx>
        <c:axId val="308817936"/>
        <c:scaling>
          <c:orientation val="minMax"/>
        </c:scaling>
        <c:delete val="0"/>
        <c:axPos val="b"/>
        <c:numFmt formatCode="0.0\ %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308812360"/>
        <c:crosses val="autoZero"/>
        <c:auto val="1"/>
        <c:lblAlgn val="ctr"/>
        <c:lblOffset val="100"/>
        <c:noMultiLvlLbl val="0"/>
      </c:catAx>
      <c:valAx>
        <c:axId val="308812360"/>
        <c:scaling>
          <c:orientation val="minMax"/>
          <c:max val="0.1"/>
          <c:min val="-0.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3088179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Skatt og skatteutjevning.</a:t>
            </a:r>
            <a:r>
              <a:rPr lang="nb-NO" baseline="0"/>
              <a:t> </a:t>
            </a:r>
          </a:p>
          <a:p>
            <a:pPr>
              <a:defRPr/>
            </a:pPr>
            <a:r>
              <a:rPr lang="nb-NO" baseline="0"/>
              <a:t>Prosent av </a:t>
            </a:r>
            <a:r>
              <a:rPr lang="nb-NO"/>
              <a:t>landsgjennomsnittet. Rogaland</a:t>
            </a:r>
            <a:endParaRPr lang="nb-NO" baseline="0"/>
          </a:p>
          <a:p>
            <a:pPr>
              <a:defRPr/>
            </a:pPr>
            <a:endParaRPr lang="nb-NO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>
        <c:manualLayout>
          <c:layoutTarget val="inner"/>
          <c:xMode val="edge"/>
          <c:yMode val="edge"/>
          <c:x val="6.9027390836823202E-2"/>
          <c:y val="0.20044321329639886"/>
          <c:w val="0.91043106223030035"/>
          <c:h val="0.53207698068212383"/>
        </c:manualLayout>
      </c:layout>
      <c:lineChart>
        <c:grouping val="standard"/>
        <c:varyColors val="0"/>
        <c:ser>
          <c:idx val="0"/>
          <c:order val="0"/>
          <c:tx>
            <c:v>skatt pr innbygger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Lit>
              <c:ptCount val="23"/>
              <c:pt idx="0">
                <c:v>Eigersund</c:v>
              </c:pt>
              <c:pt idx="1">
                <c:v>Stavanger</c:v>
              </c:pt>
              <c:pt idx="2">
                <c:v>Haugesund</c:v>
              </c:pt>
              <c:pt idx="3">
                <c:v>Sandnes</c:v>
              </c:pt>
              <c:pt idx="4">
                <c:v>Sokndal</c:v>
              </c:pt>
              <c:pt idx="5">
                <c:v>Lund</c:v>
              </c:pt>
              <c:pt idx="6">
                <c:v>Bjerkreim</c:v>
              </c:pt>
              <c:pt idx="7">
                <c:v>Hå</c:v>
              </c:pt>
              <c:pt idx="8">
                <c:v>Klepp</c:v>
              </c:pt>
              <c:pt idx="9">
                <c:v>Time</c:v>
              </c:pt>
              <c:pt idx="10">
                <c:v>Gjesdal</c:v>
              </c:pt>
              <c:pt idx="11">
                <c:v>Sola</c:v>
              </c:pt>
              <c:pt idx="12">
                <c:v>Randaberg</c:v>
              </c:pt>
              <c:pt idx="13">
                <c:v>Strand</c:v>
              </c:pt>
              <c:pt idx="14">
                <c:v>Hjelmeland</c:v>
              </c:pt>
              <c:pt idx="15">
                <c:v>Suldal</c:v>
              </c:pt>
              <c:pt idx="16">
                <c:v>Sauda</c:v>
              </c:pt>
              <c:pt idx="17">
                <c:v>Kvitsøy</c:v>
              </c:pt>
              <c:pt idx="18">
                <c:v>Bokn</c:v>
              </c:pt>
              <c:pt idx="19">
                <c:v>Tysvær</c:v>
              </c:pt>
              <c:pt idx="20">
                <c:v>Karmøy</c:v>
              </c:pt>
              <c:pt idx="21">
                <c:v>Utsira</c:v>
              </c:pt>
              <c:pt idx="22">
                <c:v>Vindafjord</c:v>
              </c:pt>
            </c:strLit>
          </c:cat>
          <c:val>
            <c:numRef>
              <c:f>komm!$F$8:$F$30</c:f>
              <c:numCache>
                <c:formatCode>0%</c:formatCode>
                <c:ptCount val="23"/>
                <c:pt idx="0">
                  <c:v>0.98654284018788352</c:v>
                </c:pt>
                <c:pt idx="1">
                  <c:v>1.2681589397476474</c:v>
                </c:pt>
                <c:pt idx="2">
                  <c:v>1.0211592844408446</c:v>
                </c:pt>
                <c:pt idx="3">
                  <c:v>0.9907984135013933</c:v>
                </c:pt>
                <c:pt idx="4">
                  <c:v>0.84160502431122253</c:v>
                </c:pt>
                <c:pt idx="5">
                  <c:v>0.88090313951923371</c:v>
                </c:pt>
                <c:pt idx="6">
                  <c:v>0.88244009732625883</c:v>
                </c:pt>
                <c:pt idx="7">
                  <c:v>0.83138501750850302</c:v>
                </c:pt>
                <c:pt idx="8">
                  <c:v>0.92895711273362525</c:v>
                </c:pt>
                <c:pt idx="9">
                  <c:v>0.97394233253971108</c:v>
                </c:pt>
                <c:pt idx="10">
                  <c:v>0.85452676829092089</c:v>
                </c:pt>
                <c:pt idx="11">
                  <c:v>1.2608819188755633</c:v>
                </c:pt>
                <c:pt idx="12">
                  <c:v>1.0768100672204843</c:v>
                </c:pt>
                <c:pt idx="13">
                  <c:v>0.86159056701492676</c:v>
                </c:pt>
                <c:pt idx="14">
                  <c:v>1.1894636867518211</c:v>
                </c:pt>
                <c:pt idx="15">
                  <c:v>1.2854889046835478</c:v>
                </c:pt>
                <c:pt idx="16">
                  <c:v>0.96846535808286438</c:v>
                </c:pt>
                <c:pt idx="17">
                  <c:v>0.95945663915613277</c:v>
                </c:pt>
                <c:pt idx="18">
                  <c:v>0.94008006554843349</c:v>
                </c:pt>
                <c:pt idx="19">
                  <c:v>0.88827532072714643</c:v>
                </c:pt>
                <c:pt idx="20">
                  <c:v>0.86816746900202268</c:v>
                </c:pt>
                <c:pt idx="21">
                  <c:v>0.96622822945909748</c:v>
                </c:pt>
                <c:pt idx="22">
                  <c:v>1.0830808361998199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59B-49EC-8EAF-B9DEE56447CE}"/>
            </c:ext>
          </c:extLst>
        </c:ser>
        <c:ser>
          <c:idx val="1"/>
          <c:order val="1"/>
          <c:tx>
            <c:v>skatt og skatteutjevning pr. innb.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Lit>
              <c:ptCount val="23"/>
              <c:pt idx="0">
                <c:v>Eigersund</c:v>
              </c:pt>
              <c:pt idx="1">
                <c:v>Stavanger</c:v>
              </c:pt>
              <c:pt idx="2">
                <c:v>Haugesund</c:v>
              </c:pt>
              <c:pt idx="3">
                <c:v>Sandnes</c:v>
              </c:pt>
              <c:pt idx="4">
                <c:v>Sokndal</c:v>
              </c:pt>
              <c:pt idx="5">
                <c:v>Lund</c:v>
              </c:pt>
              <c:pt idx="6">
                <c:v>Bjerkreim</c:v>
              </c:pt>
              <c:pt idx="7">
                <c:v>Hå</c:v>
              </c:pt>
              <c:pt idx="8">
                <c:v>Klepp</c:v>
              </c:pt>
              <c:pt idx="9">
                <c:v>Time</c:v>
              </c:pt>
              <c:pt idx="10">
                <c:v>Gjesdal</c:v>
              </c:pt>
              <c:pt idx="11">
                <c:v>Sola</c:v>
              </c:pt>
              <c:pt idx="12">
                <c:v>Randaberg</c:v>
              </c:pt>
              <c:pt idx="13">
                <c:v>Strand</c:v>
              </c:pt>
              <c:pt idx="14">
                <c:v>Hjelmeland</c:v>
              </c:pt>
              <c:pt idx="15">
                <c:v>Suldal</c:v>
              </c:pt>
              <c:pt idx="16">
                <c:v>Sauda</c:v>
              </c:pt>
              <c:pt idx="17">
                <c:v>Kvitsøy</c:v>
              </c:pt>
              <c:pt idx="18">
                <c:v>Bokn</c:v>
              </c:pt>
              <c:pt idx="19">
                <c:v>Tysvær</c:v>
              </c:pt>
              <c:pt idx="20">
                <c:v>Karmøy</c:v>
              </c:pt>
              <c:pt idx="21">
                <c:v>Utsira</c:v>
              </c:pt>
              <c:pt idx="22">
                <c:v>Vindafjord</c:v>
              </c:pt>
            </c:strLit>
          </c:cat>
          <c:val>
            <c:numRef>
              <c:f>komm!$P$8:$P$30</c:f>
              <c:numCache>
                <c:formatCode>0.0\ %</c:formatCode>
                <c:ptCount val="23"/>
                <c:pt idx="0">
                  <c:v>0.98227655485269993</c:v>
                </c:pt>
                <c:pt idx="1">
                  <c:v>1.0949229946766055</c:v>
                </c:pt>
                <c:pt idx="2">
                  <c:v>0.99612313255388441</c:v>
                </c:pt>
                <c:pt idx="3">
                  <c:v>0.98397878417810403</c:v>
                </c:pt>
                <c:pt idx="4">
                  <c:v>0.94476648183717571</c:v>
                </c:pt>
                <c:pt idx="5">
                  <c:v>0.94673138759757647</c:v>
                </c:pt>
                <c:pt idx="6">
                  <c:v>0.94680823548792759</c:v>
                </c:pt>
                <c:pt idx="7">
                  <c:v>0.94425548149703986</c:v>
                </c:pt>
                <c:pt idx="8">
                  <c:v>0.95924226387099676</c:v>
                </c:pt>
                <c:pt idx="9">
                  <c:v>0.97723635179343105</c:v>
                </c:pt>
                <c:pt idx="10">
                  <c:v>0.94541256903616067</c:v>
                </c:pt>
                <c:pt idx="11">
                  <c:v>1.0920121863277721</c:v>
                </c:pt>
                <c:pt idx="12">
                  <c:v>1.0183834456657403</c:v>
                </c:pt>
                <c:pt idx="13">
                  <c:v>0.94576575897236081</c:v>
                </c:pt>
                <c:pt idx="14">
                  <c:v>1.0634448934782748</c:v>
                </c:pt>
                <c:pt idx="15">
                  <c:v>1.1018549806509657</c:v>
                </c:pt>
                <c:pt idx="16">
                  <c:v>0.97504556201069248</c:v>
                </c:pt>
                <c:pt idx="17">
                  <c:v>0.97144207443999964</c:v>
                </c:pt>
                <c:pt idx="18">
                  <c:v>0.96369144499692005</c:v>
                </c:pt>
                <c:pt idx="19">
                  <c:v>0.94709999665797184</c:v>
                </c:pt>
                <c:pt idx="20">
                  <c:v>0.94609460407171564</c:v>
                </c:pt>
                <c:pt idx="21">
                  <c:v>0.97415071056118574</c:v>
                </c:pt>
                <c:pt idx="22">
                  <c:v>1.0208917532574746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59B-49EC-8EAF-B9DEE56447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317632"/>
        <c:axId val="527315992"/>
      </c:lineChart>
      <c:catAx>
        <c:axId val="527317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5992"/>
        <c:crosses val="autoZero"/>
        <c:auto val="1"/>
        <c:lblAlgn val="ctr"/>
        <c:lblOffset val="100"/>
        <c:noMultiLvlLbl val="0"/>
      </c:catAx>
      <c:valAx>
        <c:axId val="527315992"/>
        <c:scaling>
          <c:orientation val="minMax"/>
          <c:max val="1.8"/>
          <c:min val="0.6000000000000000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7632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Skatt og skatteutjevning. </a:t>
            </a:r>
          </a:p>
          <a:p>
            <a:pPr>
              <a:defRPr/>
            </a:pPr>
            <a:r>
              <a:rPr lang="nb-NO"/>
              <a:t>Prosent av landsgjennomsnittet. Nordland</a:t>
            </a:r>
            <a:r>
              <a:rPr lang="nb-NO" baseline="0"/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skatt pr innbygger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komm!$C$58:$C$98</c:f>
              <c:strCache>
                <c:ptCount val="41"/>
                <c:pt idx="0">
                  <c:v>Bodø</c:v>
                </c:pt>
                <c:pt idx="1">
                  <c:v>Narvik</c:v>
                </c:pt>
                <c:pt idx="2">
                  <c:v>Bindal</c:v>
                </c:pt>
                <c:pt idx="3">
                  <c:v>Sømna</c:v>
                </c:pt>
                <c:pt idx="4">
                  <c:v>Brønnøy</c:v>
                </c:pt>
                <c:pt idx="5">
                  <c:v>Vega</c:v>
                </c:pt>
                <c:pt idx="6">
                  <c:v>Vevelstad</c:v>
                </c:pt>
                <c:pt idx="7">
                  <c:v>Herøy</c:v>
                </c:pt>
                <c:pt idx="8">
                  <c:v>Alstahaug</c:v>
                </c:pt>
                <c:pt idx="9">
                  <c:v>Leirfjord</c:v>
                </c:pt>
                <c:pt idx="10">
                  <c:v>Vefsn</c:v>
                </c:pt>
                <c:pt idx="11">
                  <c:v>Grane</c:v>
                </c:pt>
                <c:pt idx="12">
                  <c:v>Hattfjelldal</c:v>
                </c:pt>
                <c:pt idx="13">
                  <c:v>Dønna</c:v>
                </c:pt>
                <c:pt idx="14">
                  <c:v>Nesna</c:v>
                </c:pt>
                <c:pt idx="15">
                  <c:v>Hemnes</c:v>
                </c:pt>
                <c:pt idx="16">
                  <c:v>Rana</c:v>
                </c:pt>
                <c:pt idx="17">
                  <c:v>Lurøy</c:v>
                </c:pt>
                <c:pt idx="18">
                  <c:v>Træna</c:v>
                </c:pt>
                <c:pt idx="19">
                  <c:v>Rødøy</c:v>
                </c:pt>
                <c:pt idx="20">
                  <c:v>Meløy</c:v>
                </c:pt>
                <c:pt idx="21">
                  <c:v>Gildeskål</c:v>
                </c:pt>
                <c:pt idx="22">
                  <c:v>Beiarn</c:v>
                </c:pt>
                <c:pt idx="23">
                  <c:v>Saltdal</c:v>
                </c:pt>
                <c:pt idx="24">
                  <c:v>Fauske</c:v>
                </c:pt>
                <c:pt idx="25">
                  <c:v>Sørfold</c:v>
                </c:pt>
                <c:pt idx="26">
                  <c:v>Steigen</c:v>
                </c:pt>
                <c:pt idx="27">
                  <c:v>Lødingen</c:v>
                </c:pt>
                <c:pt idx="28">
                  <c:v>Evenes</c:v>
                </c:pt>
                <c:pt idx="29">
                  <c:v>Røst</c:v>
                </c:pt>
                <c:pt idx="30">
                  <c:v>Værøy</c:v>
                </c:pt>
                <c:pt idx="31">
                  <c:v>Flakstad</c:v>
                </c:pt>
                <c:pt idx="32">
                  <c:v>Vestvågøy</c:v>
                </c:pt>
                <c:pt idx="33">
                  <c:v>Vågan</c:v>
                </c:pt>
                <c:pt idx="34">
                  <c:v>Hadsel</c:v>
                </c:pt>
                <c:pt idx="35">
                  <c:v>Bø</c:v>
                </c:pt>
                <c:pt idx="36">
                  <c:v>Øksnes</c:v>
                </c:pt>
                <c:pt idx="37">
                  <c:v>Sortland</c:v>
                </c:pt>
                <c:pt idx="38">
                  <c:v>Andøy</c:v>
                </c:pt>
                <c:pt idx="39">
                  <c:v>Moskenes</c:v>
                </c:pt>
                <c:pt idx="40">
                  <c:v>Hamarøy</c:v>
                </c:pt>
              </c:strCache>
            </c:strRef>
          </c:cat>
          <c:val>
            <c:numRef>
              <c:f>komm!$F$58:$F$98</c:f>
              <c:numCache>
                <c:formatCode>0%</c:formatCode>
                <c:ptCount val="41"/>
                <c:pt idx="0">
                  <c:v>0.94438694638155596</c:v>
                </c:pt>
                <c:pt idx="1">
                  <c:v>0.87179803174384152</c:v>
                </c:pt>
                <c:pt idx="2">
                  <c:v>0.84658267561755229</c:v>
                </c:pt>
                <c:pt idx="3">
                  <c:v>0.74763143782768515</c:v>
                </c:pt>
                <c:pt idx="4">
                  <c:v>0.8659522287937822</c:v>
                </c:pt>
                <c:pt idx="5">
                  <c:v>0.74175085181570932</c:v>
                </c:pt>
                <c:pt idx="6">
                  <c:v>0.7154388215993629</c:v>
                </c:pt>
                <c:pt idx="7">
                  <c:v>0.94776199042542086</c:v>
                </c:pt>
                <c:pt idx="8">
                  <c:v>0.8147161272159672</c:v>
                </c:pt>
                <c:pt idx="9">
                  <c:v>0.69023909721296228</c:v>
                </c:pt>
                <c:pt idx="10">
                  <c:v>0.81153533471479067</c:v>
                </c:pt>
                <c:pt idx="11">
                  <c:v>0.75830423162489802</c:v>
                </c:pt>
                <c:pt idx="12">
                  <c:v>0.7029649697476168</c:v>
                </c:pt>
                <c:pt idx="13">
                  <c:v>0.96096865248138552</c:v>
                </c:pt>
                <c:pt idx="14">
                  <c:v>0.77947543564180743</c:v>
                </c:pt>
                <c:pt idx="15">
                  <c:v>0.93036835836209286</c:v>
                </c:pt>
                <c:pt idx="16">
                  <c:v>0.86746271042309675</c:v>
                </c:pt>
                <c:pt idx="17">
                  <c:v>1.4277420523558333</c:v>
                </c:pt>
                <c:pt idx="18">
                  <c:v>0.89292346885902119</c:v>
                </c:pt>
                <c:pt idx="19">
                  <c:v>0.79462293725126898</c:v>
                </c:pt>
                <c:pt idx="20">
                  <c:v>0.92978463907281195</c:v>
                </c:pt>
                <c:pt idx="21">
                  <c:v>0.86096224588610781</c:v>
                </c:pt>
                <c:pt idx="22">
                  <c:v>0.81018647582120484</c:v>
                </c:pt>
                <c:pt idx="23">
                  <c:v>0.74938053775281155</c:v>
                </c:pt>
                <c:pt idx="24">
                  <c:v>0.82820016644143157</c:v>
                </c:pt>
                <c:pt idx="25">
                  <c:v>1.026717408263081</c:v>
                </c:pt>
                <c:pt idx="26">
                  <c:v>0.81741972038015331</c:v>
                </c:pt>
                <c:pt idx="27">
                  <c:v>0.76607361163707677</c:v>
                </c:pt>
                <c:pt idx="28">
                  <c:v>0.81785327003766861</c:v>
                </c:pt>
                <c:pt idx="29">
                  <c:v>1.0467099712570216</c:v>
                </c:pt>
                <c:pt idx="30">
                  <c:v>0.97405264691291737</c:v>
                </c:pt>
                <c:pt idx="31">
                  <c:v>0.9037679352887662</c:v>
                </c:pt>
                <c:pt idx="32">
                  <c:v>0.8023674582002458</c:v>
                </c:pt>
                <c:pt idx="33">
                  <c:v>0.89870515195696443</c:v>
                </c:pt>
                <c:pt idx="34">
                  <c:v>0.93318801042719701</c:v>
                </c:pt>
                <c:pt idx="35">
                  <c:v>0.99959468918487215</c:v>
                </c:pt>
                <c:pt idx="36">
                  <c:v>0.85607206547839831</c:v>
                </c:pt>
                <c:pt idx="37">
                  <c:v>0.8500846153280105</c:v>
                </c:pt>
                <c:pt idx="38">
                  <c:v>0.85755955008265883</c:v>
                </c:pt>
                <c:pt idx="39">
                  <c:v>1.0975163063318252</c:v>
                </c:pt>
                <c:pt idx="40">
                  <c:v>0.85864852333693931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626-4346-AB1E-3EE180AF3884}"/>
            </c:ext>
          </c:extLst>
        </c:ser>
        <c:ser>
          <c:idx val="1"/>
          <c:order val="1"/>
          <c:tx>
            <c:v>skatt og skatteutjevning pr. innb.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komm!$C$58:$C$98</c:f>
              <c:strCache>
                <c:ptCount val="41"/>
                <c:pt idx="0">
                  <c:v>Bodø</c:v>
                </c:pt>
                <c:pt idx="1">
                  <c:v>Narvik</c:v>
                </c:pt>
                <c:pt idx="2">
                  <c:v>Bindal</c:v>
                </c:pt>
                <c:pt idx="3">
                  <c:v>Sømna</c:v>
                </c:pt>
                <c:pt idx="4">
                  <c:v>Brønnøy</c:v>
                </c:pt>
                <c:pt idx="5">
                  <c:v>Vega</c:v>
                </c:pt>
                <c:pt idx="6">
                  <c:v>Vevelstad</c:v>
                </c:pt>
                <c:pt idx="7">
                  <c:v>Herøy</c:v>
                </c:pt>
                <c:pt idx="8">
                  <c:v>Alstahaug</c:v>
                </c:pt>
                <c:pt idx="9">
                  <c:v>Leirfjord</c:v>
                </c:pt>
                <c:pt idx="10">
                  <c:v>Vefsn</c:v>
                </c:pt>
                <c:pt idx="11">
                  <c:v>Grane</c:v>
                </c:pt>
                <c:pt idx="12">
                  <c:v>Hattfjelldal</c:v>
                </c:pt>
                <c:pt idx="13">
                  <c:v>Dønna</c:v>
                </c:pt>
                <c:pt idx="14">
                  <c:v>Nesna</c:v>
                </c:pt>
                <c:pt idx="15">
                  <c:v>Hemnes</c:v>
                </c:pt>
                <c:pt idx="16">
                  <c:v>Rana</c:v>
                </c:pt>
                <c:pt idx="17">
                  <c:v>Lurøy</c:v>
                </c:pt>
                <c:pt idx="18">
                  <c:v>Træna</c:v>
                </c:pt>
                <c:pt idx="19">
                  <c:v>Rødøy</c:v>
                </c:pt>
                <c:pt idx="20">
                  <c:v>Meløy</c:v>
                </c:pt>
                <c:pt idx="21">
                  <c:v>Gildeskål</c:v>
                </c:pt>
                <c:pt idx="22">
                  <c:v>Beiarn</c:v>
                </c:pt>
                <c:pt idx="23">
                  <c:v>Saltdal</c:v>
                </c:pt>
                <c:pt idx="24">
                  <c:v>Fauske</c:v>
                </c:pt>
                <c:pt idx="25">
                  <c:v>Sørfold</c:v>
                </c:pt>
                <c:pt idx="26">
                  <c:v>Steigen</c:v>
                </c:pt>
                <c:pt idx="27">
                  <c:v>Lødingen</c:v>
                </c:pt>
                <c:pt idx="28">
                  <c:v>Evenes</c:v>
                </c:pt>
                <c:pt idx="29">
                  <c:v>Røst</c:v>
                </c:pt>
                <c:pt idx="30">
                  <c:v>Værøy</c:v>
                </c:pt>
                <c:pt idx="31">
                  <c:v>Flakstad</c:v>
                </c:pt>
                <c:pt idx="32">
                  <c:v>Vestvågøy</c:v>
                </c:pt>
                <c:pt idx="33">
                  <c:v>Vågan</c:v>
                </c:pt>
                <c:pt idx="34">
                  <c:v>Hadsel</c:v>
                </c:pt>
                <c:pt idx="35">
                  <c:v>Bø</c:v>
                </c:pt>
                <c:pt idx="36">
                  <c:v>Øksnes</c:v>
                </c:pt>
                <c:pt idx="37">
                  <c:v>Sortland</c:v>
                </c:pt>
                <c:pt idx="38">
                  <c:v>Andøy</c:v>
                </c:pt>
                <c:pt idx="39">
                  <c:v>Moskenes</c:v>
                </c:pt>
                <c:pt idx="40">
                  <c:v>Hamarøy</c:v>
                </c:pt>
              </c:strCache>
            </c:strRef>
          </c:cat>
          <c:val>
            <c:numRef>
              <c:f>komm!$P$58:$P$98</c:f>
              <c:numCache>
                <c:formatCode>0.0\ %</c:formatCode>
                <c:ptCount val="41"/>
                <c:pt idx="0">
                  <c:v>0.96541419733016909</c:v>
                </c:pt>
                <c:pt idx="1">
                  <c:v>0.94627613220880669</c:v>
                </c:pt>
                <c:pt idx="2">
                  <c:v>0.94501536440249212</c:v>
                </c:pt>
                <c:pt idx="3">
                  <c:v>0.94006780251299904</c:v>
                </c:pt>
                <c:pt idx="4">
                  <c:v>0.94598384206130381</c:v>
                </c:pt>
                <c:pt idx="5">
                  <c:v>0.9397737732124003</c:v>
                </c:pt>
                <c:pt idx="6">
                  <c:v>0.93845817170158274</c:v>
                </c:pt>
                <c:pt idx="7">
                  <c:v>0.96676421494771492</c:v>
                </c:pt>
                <c:pt idx="8">
                  <c:v>0.94342203698241311</c:v>
                </c:pt>
                <c:pt idx="9">
                  <c:v>0.93719818548226286</c:v>
                </c:pt>
                <c:pt idx="10">
                  <c:v>0.94326299735735408</c:v>
                </c:pt>
                <c:pt idx="11">
                  <c:v>0.94060144220285957</c:v>
                </c:pt>
                <c:pt idx="12">
                  <c:v>0.93783447910899542</c:v>
                </c:pt>
                <c:pt idx="13">
                  <c:v>0.97204687977010085</c:v>
                </c:pt>
                <c:pt idx="14">
                  <c:v>0.94166000240370507</c:v>
                </c:pt>
                <c:pt idx="15">
                  <c:v>0.95980676212238392</c:v>
                </c:pt>
                <c:pt idx="16">
                  <c:v>0.94605936614276942</c:v>
                </c:pt>
                <c:pt idx="17">
                  <c:v>1.1587562397198798</c:v>
                </c:pt>
                <c:pt idx="18">
                  <c:v>0.94733240406456565</c:v>
                </c:pt>
                <c:pt idx="19">
                  <c:v>0.94241737748417809</c:v>
                </c:pt>
                <c:pt idx="20">
                  <c:v>0.95957327440667128</c:v>
                </c:pt>
                <c:pt idx="21">
                  <c:v>0.94573434291592007</c:v>
                </c:pt>
                <c:pt idx="22">
                  <c:v>0.94319555441267489</c:v>
                </c:pt>
                <c:pt idx="23">
                  <c:v>0.94015525750925499</c:v>
                </c:pt>
                <c:pt idx="24">
                  <c:v>0.94409623894368622</c:v>
                </c:pt>
                <c:pt idx="25">
                  <c:v>0.99834638208277893</c:v>
                </c:pt>
                <c:pt idx="26">
                  <c:v>0.94355721664062231</c:v>
                </c:pt>
                <c:pt idx="27">
                  <c:v>0.94098991120346842</c:v>
                </c:pt>
                <c:pt idx="28">
                  <c:v>0.94357889412349805</c:v>
                </c:pt>
                <c:pt idx="29">
                  <c:v>1.0063434072803552</c:v>
                </c:pt>
                <c:pt idx="30">
                  <c:v>0.97728047754271352</c:v>
                </c:pt>
                <c:pt idx="31">
                  <c:v>0.94916659289305316</c:v>
                </c:pt>
                <c:pt idx="32">
                  <c:v>0.94280460353162687</c:v>
                </c:pt>
                <c:pt idx="33">
                  <c:v>0.94762148821946279</c:v>
                </c:pt>
                <c:pt idx="34">
                  <c:v>0.96093462294842558</c:v>
                </c:pt>
                <c:pt idx="35">
                  <c:v>0.89687213321611792</c:v>
                </c:pt>
                <c:pt idx="36">
                  <c:v>0.94548983389553443</c:v>
                </c:pt>
                <c:pt idx="37">
                  <c:v>0.94519046138801521</c:v>
                </c:pt>
                <c:pt idx="38">
                  <c:v>0.94556420812574749</c:v>
                </c:pt>
                <c:pt idx="39">
                  <c:v>1.0266659413102768</c:v>
                </c:pt>
                <c:pt idx="40">
                  <c:v>0.94561865678846169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626-4346-AB1E-3EE180AF38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317632"/>
        <c:axId val="527315992"/>
      </c:lineChart>
      <c:catAx>
        <c:axId val="527317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5992"/>
        <c:crosses val="autoZero"/>
        <c:auto val="1"/>
        <c:lblAlgn val="ctr"/>
        <c:lblOffset val="100"/>
        <c:noMultiLvlLbl val="0"/>
      </c:catAx>
      <c:valAx>
        <c:axId val="527315992"/>
        <c:scaling>
          <c:orientation val="minMax"/>
          <c:max val="1.6"/>
          <c:min val="0.6000000000000000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7632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 sz="1200" b="0" i="0" baseline="0">
                <a:effectLst/>
              </a:rPr>
              <a:t>Skatt og skatteutjevning. Prosent av landsgjennomsnittet. Østfold </a:t>
            </a:r>
            <a:endParaRPr lang="nb-NO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skatt pr. innb.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komm!$C$99:$C$110</c:f>
              <c:strCache>
                <c:ptCount val="12"/>
                <c:pt idx="0">
                  <c:v>Halden</c:v>
                </c:pt>
                <c:pt idx="1">
                  <c:v>Moss</c:v>
                </c:pt>
                <c:pt idx="2">
                  <c:v>Sarpsborg</c:v>
                </c:pt>
                <c:pt idx="3">
                  <c:v>Fredrikstad</c:v>
                </c:pt>
                <c:pt idx="4">
                  <c:v>Hvaler</c:v>
                </c:pt>
                <c:pt idx="5">
                  <c:v>Råde</c:v>
                </c:pt>
                <c:pt idx="6">
                  <c:v>Våler (Østfold)</c:v>
                </c:pt>
                <c:pt idx="7">
                  <c:v>Skiptvet</c:v>
                </c:pt>
                <c:pt idx="8">
                  <c:v>Indre Østfold</c:v>
                </c:pt>
                <c:pt idx="9">
                  <c:v>Rakkestad</c:v>
                </c:pt>
                <c:pt idx="10">
                  <c:v>Marker</c:v>
                </c:pt>
                <c:pt idx="11">
                  <c:v>Aremark</c:v>
                </c:pt>
              </c:strCache>
            </c:strRef>
          </c:cat>
          <c:val>
            <c:numRef>
              <c:f>komm!$F$99:$F$110</c:f>
              <c:numCache>
                <c:formatCode>0%</c:formatCode>
                <c:ptCount val="12"/>
                <c:pt idx="0">
                  <c:v>0.76344400105485966</c:v>
                </c:pt>
                <c:pt idx="1">
                  <c:v>0.92398639216553147</c:v>
                </c:pt>
                <c:pt idx="2">
                  <c:v>0.77418664155830341</c:v>
                </c:pt>
                <c:pt idx="3">
                  <c:v>0.83473100283501633</c:v>
                </c:pt>
                <c:pt idx="4">
                  <c:v>1.0707417904377803</c:v>
                </c:pt>
                <c:pt idx="5">
                  <c:v>0.85207364900712423</c:v>
                </c:pt>
                <c:pt idx="6">
                  <c:v>0.78138220495748678</c:v>
                </c:pt>
                <c:pt idx="7">
                  <c:v>0.79060723371120178</c:v>
                </c:pt>
                <c:pt idx="8">
                  <c:v>0.80512279924541597</c:v>
                </c:pt>
                <c:pt idx="9">
                  <c:v>0.80795792181732939</c:v>
                </c:pt>
                <c:pt idx="10">
                  <c:v>0.78130539318101566</c:v>
                </c:pt>
                <c:pt idx="11">
                  <c:v>0.77980452751872886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95F-48C2-A5D7-2400ED066F64}"/>
            </c:ext>
          </c:extLst>
        </c:ser>
        <c:ser>
          <c:idx val="1"/>
          <c:order val="1"/>
          <c:tx>
            <c:v>skatt og skatteutjevning pr. innb.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komm!$C$99:$C$110</c:f>
              <c:strCache>
                <c:ptCount val="12"/>
                <c:pt idx="0">
                  <c:v>Halden</c:v>
                </c:pt>
                <c:pt idx="1">
                  <c:v>Moss</c:v>
                </c:pt>
                <c:pt idx="2">
                  <c:v>Sarpsborg</c:v>
                </c:pt>
                <c:pt idx="3">
                  <c:v>Fredrikstad</c:v>
                </c:pt>
                <c:pt idx="4">
                  <c:v>Hvaler</c:v>
                </c:pt>
                <c:pt idx="5">
                  <c:v>Råde</c:v>
                </c:pt>
                <c:pt idx="6">
                  <c:v>Våler (Østfold)</c:v>
                </c:pt>
                <c:pt idx="7">
                  <c:v>Skiptvet</c:v>
                </c:pt>
                <c:pt idx="8">
                  <c:v>Indre Østfold</c:v>
                </c:pt>
                <c:pt idx="9">
                  <c:v>Rakkestad</c:v>
                </c:pt>
                <c:pt idx="10">
                  <c:v>Marker</c:v>
                </c:pt>
                <c:pt idx="11">
                  <c:v>Aremark</c:v>
                </c:pt>
              </c:strCache>
            </c:strRef>
          </c:cat>
          <c:val>
            <c:numRef>
              <c:f>komm!$P$99:$P$110</c:f>
              <c:numCache>
                <c:formatCode>0.0\ %</c:formatCode>
                <c:ptCount val="12"/>
                <c:pt idx="0">
                  <c:v>0.94085843067435759</c:v>
                </c:pt>
                <c:pt idx="1">
                  <c:v>0.95725397564375936</c:v>
                </c:pt>
                <c:pt idx="2">
                  <c:v>0.94139556269952973</c:v>
                </c:pt>
                <c:pt idx="3">
                  <c:v>0.94442278076336539</c:v>
                </c:pt>
                <c:pt idx="4">
                  <c:v>1.0159561349526587</c:v>
                </c:pt>
                <c:pt idx="5">
                  <c:v>0.94528991307197086</c:v>
                </c:pt>
                <c:pt idx="6">
                  <c:v>0.94175534086948909</c:v>
                </c:pt>
                <c:pt idx="7">
                  <c:v>0.94221659230717469</c:v>
                </c:pt>
                <c:pt idx="8">
                  <c:v>0.94294237058388541</c:v>
                </c:pt>
                <c:pt idx="9">
                  <c:v>0.94308412671248121</c:v>
                </c:pt>
                <c:pt idx="10">
                  <c:v>0.94175150028066545</c:v>
                </c:pt>
                <c:pt idx="11">
                  <c:v>0.94167645699755109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95F-48C2-A5D7-2400ED066F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8046144"/>
        <c:axId val="518044504"/>
      </c:lineChart>
      <c:catAx>
        <c:axId val="518046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18044504"/>
        <c:crosses val="autoZero"/>
        <c:auto val="1"/>
        <c:lblAlgn val="ctr"/>
        <c:lblOffset val="100"/>
        <c:noMultiLvlLbl val="0"/>
      </c:catAx>
      <c:valAx>
        <c:axId val="518044504"/>
        <c:scaling>
          <c:orientation val="minMax"/>
          <c:min val="0.6000000000000000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180461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Skatt og skatteutjevning. Prosent av landsgjennomsnittet.</a:t>
            </a:r>
            <a:r>
              <a:rPr lang="nb-NO" baseline="0"/>
              <a:t> </a:t>
            </a:r>
          </a:p>
          <a:p>
            <a:pPr>
              <a:defRPr/>
            </a:pPr>
            <a:r>
              <a:rPr lang="nb-NO"/>
              <a:t>Vestfold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skatt pr innbygger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komm!$C$196:$C$201</c:f>
              <c:strCache>
                <c:ptCount val="6"/>
                <c:pt idx="0">
                  <c:v>Horten</c:v>
                </c:pt>
                <c:pt idx="1">
                  <c:v>Holmestrand</c:v>
                </c:pt>
                <c:pt idx="2">
                  <c:v>Tønsberg</c:v>
                </c:pt>
                <c:pt idx="3">
                  <c:v>Sandefjord</c:v>
                </c:pt>
                <c:pt idx="4">
                  <c:v>Larvik</c:v>
                </c:pt>
                <c:pt idx="5">
                  <c:v>Færder</c:v>
                </c:pt>
              </c:strCache>
            </c:strRef>
          </c:cat>
          <c:val>
            <c:numRef>
              <c:f>komm!$F$196:$F$201</c:f>
              <c:numCache>
                <c:formatCode>0%</c:formatCode>
                <c:ptCount val="6"/>
                <c:pt idx="0">
                  <c:v>0.81014747885852234</c:v>
                </c:pt>
                <c:pt idx="1">
                  <c:v>0.87136077004889612</c:v>
                </c:pt>
                <c:pt idx="2">
                  <c:v>0.94342319327958335</c:v>
                </c:pt>
                <c:pt idx="3">
                  <c:v>0.88545222976284965</c:v>
                </c:pt>
                <c:pt idx="4">
                  <c:v>0.8708487236741197</c:v>
                </c:pt>
                <c:pt idx="5">
                  <c:v>0.99821987505850007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60F-424C-A36B-77AB81203F52}"/>
            </c:ext>
          </c:extLst>
        </c:ser>
        <c:ser>
          <c:idx val="1"/>
          <c:order val="1"/>
          <c:tx>
            <c:v>skatt og skatteutjevning pr. innb.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komm!$C$196:$C$201</c:f>
              <c:strCache>
                <c:ptCount val="6"/>
                <c:pt idx="0">
                  <c:v>Horten</c:v>
                </c:pt>
                <c:pt idx="1">
                  <c:v>Holmestrand</c:v>
                </c:pt>
                <c:pt idx="2">
                  <c:v>Tønsberg</c:v>
                </c:pt>
                <c:pt idx="3">
                  <c:v>Sandefjord</c:v>
                </c:pt>
                <c:pt idx="4">
                  <c:v>Larvik</c:v>
                </c:pt>
                <c:pt idx="5">
                  <c:v>Færder</c:v>
                </c:pt>
              </c:strCache>
            </c:strRef>
          </c:cat>
          <c:val>
            <c:numRef>
              <c:f>komm!$P$196:$P$201</c:f>
              <c:numCache>
                <c:formatCode>0.0\ %</c:formatCode>
                <c:ptCount val="6"/>
                <c:pt idx="0">
                  <c:v>0.9431936045645406</c:v>
                </c:pt>
                <c:pt idx="1">
                  <c:v>0.94625426912405941</c:v>
                </c:pt>
                <c:pt idx="2">
                  <c:v>0.96502869608938002</c:v>
                </c:pt>
                <c:pt idx="3">
                  <c:v>0.94695884210975723</c:v>
                </c:pt>
                <c:pt idx="4">
                  <c:v>0.94622866680532058</c:v>
                </c:pt>
                <c:pt idx="5">
                  <c:v>0.98694736880094669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60F-424C-A36B-77AB81203F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317632"/>
        <c:axId val="527315992"/>
      </c:lineChart>
      <c:catAx>
        <c:axId val="527317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5992"/>
        <c:crosses val="autoZero"/>
        <c:auto val="1"/>
        <c:lblAlgn val="ctr"/>
        <c:lblOffset val="100"/>
        <c:noMultiLvlLbl val="0"/>
      </c:catAx>
      <c:valAx>
        <c:axId val="527315992"/>
        <c:scaling>
          <c:orientation val="minMax"/>
          <c:max val="1.2"/>
          <c:min val="0.6000000000000000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7632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Skatt og skatteutjevning.</a:t>
            </a:r>
            <a:r>
              <a:rPr lang="nb-NO" baseline="0"/>
              <a:t> </a:t>
            </a:r>
          </a:p>
          <a:p>
            <a:pPr>
              <a:defRPr/>
            </a:pPr>
            <a:r>
              <a:rPr lang="nb-NO" baseline="0"/>
              <a:t>P</a:t>
            </a:r>
            <a:r>
              <a:rPr lang="nb-NO"/>
              <a:t>rosent av landsgjennomsnittet.</a:t>
            </a:r>
            <a:r>
              <a:rPr lang="nb-NO" baseline="0"/>
              <a:t> </a:t>
            </a:r>
            <a:r>
              <a:rPr lang="nb-NO"/>
              <a:t>Innlandet</a:t>
            </a:r>
          </a:p>
        </c:rich>
      </c:tx>
      <c:layout>
        <c:manualLayout>
          <c:xMode val="edge"/>
          <c:yMode val="edge"/>
          <c:x val="0.31285249343832022"/>
          <c:y val="2.387030398903761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skatt pr innbygger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komm!$C$150:$C$195</c:f>
              <c:strCache>
                <c:ptCount val="46"/>
                <c:pt idx="0">
                  <c:v>Kongsvinger</c:v>
                </c:pt>
                <c:pt idx="1">
                  <c:v>Hamar</c:v>
                </c:pt>
                <c:pt idx="2">
                  <c:v>Lillehammer</c:v>
                </c:pt>
                <c:pt idx="3">
                  <c:v>Gjøvik</c:v>
                </c:pt>
                <c:pt idx="4">
                  <c:v>Ringsaker</c:v>
                </c:pt>
                <c:pt idx="5">
                  <c:v>Løten</c:v>
                </c:pt>
                <c:pt idx="6">
                  <c:v>Stange</c:v>
                </c:pt>
                <c:pt idx="7">
                  <c:v>Nord-Odal</c:v>
                </c:pt>
                <c:pt idx="8">
                  <c:v>Sør-Odal</c:v>
                </c:pt>
                <c:pt idx="9">
                  <c:v>Eidskog</c:v>
                </c:pt>
                <c:pt idx="10">
                  <c:v>Grue</c:v>
                </c:pt>
                <c:pt idx="11">
                  <c:v>Åsnes</c:v>
                </c:pt>
                <c:pt idx="12">
                  <c:v>Våler</c:v>
                </c:pt>
                <c:pt idx="13">
                  <c:v>Elverum</c:v>
                </c:pt>
                <c:pt idx="14">
                  <c:v>Trysil</c:v>
                </c:pt>
                <c:pt idx="15">
                  <c:v>Åmot</c:v>
                </c:pt>
                <c:pt idx="16">
                  <c:v>Stor-Elvdal</c:v>
                </c:pt>
                <c:pt idx="17">
                  <c:v>Rendalen</c:v>
                </c:pt>
                <c:pt idx="18">
                  <c:v>Engerdal</c:v>
                </c:pt>
                <c:pt idx="19">
                  <c:v>Tolga</c:v>
                </c:pt>
                <c:pt idx="20">
                  <c:v>Tynset</c:v>
                </c:pt>
                <c:pt idx="21">
                  <c:v>Alvdal</c:v>
                </c:pt>
                <c:pt idx="22">
                  <c:v>Folldal</c:v>
                </c:pt>
                <c:pt idx="23">
                  <c:v>Os</c:v>
                </c:pt>
                <c:pt idx="24">
                  <c:v>Dovre</c:v>
                </c:pt>
                <c:pt idx="25">
                  <c:v>Lesja</c:v>
                </c:pt>
                <c:pt idx="26">
                  <c:v>Skjåk</c:v>
                </c:pt>
                <c:pt idx="27">
                  <c:v>Lom</c:v>
                </c:pt>
                <c:pt idx="28">
                  <c:v>Vågå</c:v>
                </c:pt>
                <c:pt idx="29">
                  <c:v>Nord-Fron</c:v>
                </c:pt>
                <c:pt idx="30">
                  <c:v>Sel</c:v>
                </c:pt>
                <c:pt idx="31">
                  <c:v>Sør-Fron</c:v>
                </c:pt>
                <c:pt idx="32">
                  <c:v>Ringebu</c:v>
                </c:pt>
                <c:pt idx="33">
                  <c:v>Øyer</c:v>
                </c:pt>
                <c:pt idx="34">
                  <c:v>Gausdal</c:v>
                </c:pt>
                <c:pt idx="35">
                  <c:v>Østre Toten</c:v>
                </c:pt>
                <c:pt idx="36">
                  <c:v>Vestre Toten</c:v>
                </c:pt>
                <c:pt idx="37">
                  <c:v>Gran</c:v>
                </c:pt>
                <c:pt idx="38">
                  <c:v>Søndre Land</c:v>
                </c:pt>
                <c:pt idx="39">
                  <c:v>Nordre Land</c:v>
                </c:pt>
                <c:pt idx="40">
                  <c:v>Sør-Aurdal</c:v>
                </c:pt>
                <c:pt idx="41">
                  <c:v>Etnedal</c:v>
                </c:pt>
                <c:pt idx="42">
                  <c:v>Nord-Aurdal</c:v>
                </c:pt>
                <c:pt idx="43">
                  <c:v>Vestre Slidre</c:v>
                </c:pt>
                <c:pt idx="44">
                  <c:v>Øystre Slidre</c:v>
                </c:pt>
                <c:pt idx="45">
                  <c:v>Vang</c:v>
                </c:pt>
              </c:strCache>
            </c:strRef>
          </c:cat>
          <c:val>
            <c:numRef>
              <c:f>komm!$F$150:$F$195</c:f>
              <c:numCache>
                <c:formatCode>0%</c:formatCode>
                <c:ptCount val="46"/>
                <c:pt idx="0">
                  <c:v>0.817088713279987</c:v>
                </c:pt>
                <c:pt idx="1">
                  <c:v>0.91951015912036327</c:v>
                </c:pt>
                <c:pt idx="2">
                  <c:v>0.91739703463667965</c:v>
                </c:pt>
                <c:pt idx="3">
                  <c:v>0.81644238688953552</c:v>
                </c:pt>
                <c:pt idx="4">
                  <c:v>0.79405998125834321</c:v>
                </c:pt>
                <c:pt idx="5">
                  <c:v>0.68651844955355978</c:v>
                </c:pt>
                <c:pt idx="6">
                  <c:v>0.76483668172022423</c:v>
                </c:pt>
                <c:pt idx="7">
                  <c:v>0.70953188915024856</c:v>
                </c:pt>
                <c:pt idx="8">
                  <c:v>0.7929143163516853</c:v>
                </c:pt>
                <c:pt idx="9">
                  <c:v>0.70704911965706096</c:v>
                </c:pt>
                <c:pt idx="10">
                  <c:v>0.80581285083674925</c:v>
                </c:pt>
                <c:pt idx="11">
                  <c:v>0.69167553431854989</c:v>
                </c:pt>
                <c:pt idx="12">
                  <c:v>0.68928875326706407</c:v>
                </c:pt>
                <c:pt idx="13">
                  <c:v>0.78065780310014055</c:v>
                </c:pt>
                <c:pt idx="14">
                  <c:v>0.83250539709689308</c:v>
                </c:pt>
                <c:pt idx="15">
                  <c:v>0.95232949796702671</c:v>
                </c:pt>
                <c:pt idx="16">
                  <c:v>0.7117240172792606</c:v>
                </c:pt>
                <c:pt idx="17">
                  <c:v>0.73797371796091527</c:v>
                </c:pt>
                <c:pt idx="18">
                  <c:v>0.67011919152976218</c:v>
                </c:pt>
                <c:pt idx="19">
                  <c:v>0.668571588802088</c:v>
                </c:pt>
                <c:pt idx="20">
                  <c:v>0.77501926668967414</c:v>
                </c:pt>
                <c:pt idx="21">
                  <c:v>0.7723229844941828</c:v>
                </c:pt>
                <c:pt idx="22">
                  <c:v>0.72851472695496478</c:v>
                </c:pt>
                <c:pt idx="23">
                  <c:v>0.74836504116296354</c:v>
                </c:pt>
                <c:pt idx="24">
                  <c:v>0.7268813018714877</c:v>
                </c:pt>
                <c:pt idx="25">
                  <c:v>0.80109062553493249</c:v>
                </c:pt>
                <c:pt idx="26">
                  <c:v>0.95708318439461038</c:v>
                </c:pt>
                <c:pt idx="27">
                  <c:v>0.7862303242334332</c:v>
                </c:pt>
                <c:pt idx="28">
                  <c:v>0.74095896606219147</c:v>
                </c:pt>
                <c:pt idx="29">
                  <c:v>0.87541623790202394</c:v>
                </c:pt>
                <c:pt idx="30">
                  <c:v>0.66466245249578015</c:v>
                </c:pt>
                <c:pt idx="31">
                  <c:v>0.86423297806933341</c:v>
                </c:pt>
                <c:pt idx="32">
                  <c:v>0.83795233812222558</c:v>
                </c:pt>
                <c:pt idx="33">
                  <c:v>0.90426988370326966</c:v>
                </c:pt>
                <c:pt idx="34">
                  <c:v>0.84030944932666207</c:v>
                </c:pt>
                <c:pt idx="35">
                  <c:v>0.79359473304020201</c:v>
                </c:pt>
                <c:pt idx="36">
                  <c:v>0.74319237400961036</c:v>
                </c:pt>
                <c:pt idx="37">
                  <c:v>0.84461985319768018</c:v>
                </c:pt>
                <c:pt idx="38">
                  <c:v>0.676327013690178</c:v>
                </c:pt>
                <c:pt idx="39">
                  <c:v>0.71157555094518665</c:v>
                </c:pt>
                <c:pt idx="40">
                  <c:v>0.82652370386001517</c:v>
                </c:pt>
                <c:pt idx="41">
                  <c:v>0.69305967415153624</c:v>
                </c:pt>
                <c:pt idx="42">
                  <c:v>0.84077589015889265</c:v>
                </c:pt>
                <c:pt idx="43">
                  <c:v>0.93954776165506326</c:v>
                </c:pt>
                <c:pt idx="44">
                  <c:v>0.96980359726457743</c:v>
                </c:pt>
                <c:pt idx="45">
                  <c:v>0.9728049011154829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C16-4E0E-BEEE-1FDF92F335AD}"/>
            </c:ext>
          </c:extLst>
        </c:ser>
        <c:ser>
          <c:idx val="1"/>
          <c:order val="1"/>
          <c:tx>
            <c:v>skatt og skatteutjevning pr. innb.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komm!$C$150:$C$195</c:f>
              <c:strCache>
                <c:ptCount val="46"/>
                <c:pt idx="0">
                  <c:v>Kongsvinger</c:v>
                </c:pt>
                <c:pt idx="1">
                  <c:v>Hamar</c:v>
                </c:pt>
                <c:pt idx="2">
                  <c:v>Lillehammer</c:v>
                </c:pt>
                <c:pt idx="3">
                  <c:v>Gjøvik</c:v>
                </c:pt>
                <c:pt idx="4">
                  <c:v>Ringsaker</c:v>
                </c:pt>
                <c:pt idx="5">
                  <c:v>Løten</c:v>
                </c:pt>
                <c:pt idx="6">
                  <c:v>Stange</c:v>
                </c:pt>
                <c:pt idx="7">
                  <c:v>Nord-Odal</c:v>
                </c:pt>
                <c:pt idx="8">
                  <c:v>Sør-Odal</c:v>
                </c:pt>
                <c:pt idx="9">
                  <c:v>Eidskog</c:v>
                </c:pt>
                <c:pt idx="10">
                  <c:v>Grue</c:v>
                </c:pt>
                <c:pt idx="11">
                  <c:v>Åsnes</c:v>
                </c:pt>
                <c:pt idx="12">
                  <c:v>Våler</c:v>
                </c:pt>
                <c:pt idx="13">
                  <c:v>Elverum</c:v>
                </c:pt>
                <c:pt idx="14">
                  <c:v>Trysil</c:v>
                </c:pt>
                <c:pt idx="15">
                  <c:v>Åmot</c:v>
                </c:pt>
                <c:pt idx="16">
                  <c:v>Stor-Elvdal</c:v>
                </c:pt>
                <c:pt idx="17">
                  <c:v>Rendalen</c:v>
                </c:pt>
                <c:pt idx="18">
                  <c:v>Engerdal</c:v>
                </c:pt>
                <c:pt idx="19">
                  <c:v>Tolga</c:v>
                </c:pt>
                <c:pt idx="20">
                  <c:v>Tynset</c:v>
                </c:pt>
                <c:pt idx="21">
                  <c:v>Alvdal</c:v>
                </c:pt>
                <c:pt idx="22">
                  <c:v>Folldal</c:v>
                </c:pt>
                <c:pt idx="23">
                  <c:v>Os</c:v>
                </c:pt>
                <c:pt idx="24">
                  <c:v>Dovre</c:v>
                </c:pt>
                <c:pt idx="25">
                  <c:v>Lesja</c:v>
                </c:pt>
                <c:pt idx="26">
                  <c:v>Skjåk</c:v>
                </c:pt>
                <c:pt idx="27">
                  <c:v>Lom</c:v>
                </c:pt>
                <c:pt idx="28">
                  <c:v>Vågå</c:v>
                </c:pt>
                <c:pt idx="29">
                  <c:v>Nord-Fron</c:v>
                </c:pt>
                <c:pt idx="30">
                  <c:v>Sel</c:v>
                </c:pt>
                <c:pt idx="31">
                  <c:v>Sør-Fron</c:v>
                </c:pt>
                <c:pt idx="32">
                  <c:v>Ringebu</c:v>
                </c:pt>
                <c:pt idx="33">
                  <c:v>Øyer</c:v>
                </c:pt>
                <c:pt idx="34">
                  <c:v>Gausdal</c:v>
                </c:pt>
                <c:pt idx="35">
                  <c:v>Østre Toten</c:v>
                </c:pt>
                <c:pt idx="36">
                  <c:v>Vestre Toten</c:v>
                </c:pt>
                <c:pt idx="37">
                  <c:v>Gran</c:v>
                </c:pt>
                <c:pt idx="38">
                  <c:v>Søndre Land</c:v>
                </c:pt>
                <c:pt idx="39">
                  <c:v>Nordre Land</c:v>
                </c:pt>
                <c:pt idx="40">
                  <c:v>Sør-Aurdal</c:v>
                </c:pt>
                <c:pt idx="41">
                  <c:v>Etnedal</c:v>
                </c:pt>
                <c:pt idx="42">
                  <c:v>Nord-Aurdal</c:v>
                </c:pt>
                <c:pt idx="43">
                  <c:v>Vestre Slidre</c:v>
                </c:pt>
                <c:pt idx="44">
                  <c:v>Øystre Slidre</c:v>
                </c:pt>
                <c:pt idx="45">
                  <c:v>Vang</c:v>
                </c:pt>
              </c:strCache>
            </c:strRef>
          </c:cat>
          <c:val>
            <c:numRef>
              <c:f>komm!$P$150:$P$195</c:f>
              <c:numCache>
                <c:formatCode>0.0\ %</c:formatCode>
                <c:ptCount val="46"/>
                <c:pt idx="0">
                  <c:v>0.94354066628561395</c:v>
                </c:pt>
                <c:pt idx="1">
                  <c:v>0.95546348242569201</c:v>
                </c:pt>
                <c:pt idx="2">
                  <c:v>0.95461823263221857</c:v>
                </c:pt>
                <c:pt idx="3">
                  <c:v>0.94350834996609134</c:v>
                </c:pt>
                <c:pt idx="4">
                  <c:v>0.94238922968453187</c:v>
                </c:pt>
                <c:pt idx="5">
                  <c:v>0.93701215309929275</c:v>
                </c:pt>
                <c:pt idx="6">
                  <c:v>0.9409280647076258</c:v>
                </c:pt>
                <c:pt idx="7">
                  <c:v>0.93816282507912718</c:v>
                </c:pt>
                <c:pt idx="8">
                  <c:v>0.94233194643919893</c:v>
                </c:pt>
                <c:pt idx="9">
                  <c:v>0.93803868660446765</c:v>
                </c:pt>
                <c:pt idx="10">
                  <c:v>0.94297687316345213</c:v>
                </c:pt>
                <c:pt idx="11">
                  <c:v>0.93727000733754207</c:v>
                </c:pt>
                <c:pt idx="12">
                  <c:v>0.93715066828496763</c:v>
                </c:pt>
                <c:pt idx="13">
                  <c:v>0.94171912077662168</c:v>
                </c:pt>
                <c:pt idx="14">
                  <c:v>0.94431150047645929</c:v>
                </c:pt>
                <c:pt idx="15">
                  <c:v>0.96859121796435732</c:v>
                </c:pt>
                <c:pt idx="16">
                  <c:v>0.93827243148557771</c:v>
                </c:pt>
                <c:pt idx="17">
                  <c:v>0.93958491651966036</c:v>
                </c:pt>
                <c:pt idx="18">
                  <c:v>0.93619219019810274</c:v>
                </c:pt>
                <c:pt idx="19">
                  <c:v>0.93611481006171904</c:v>
                </c:pt>
                <c:pt idx="20">
                  <c:v>0.94143719395609837</c:v>
                </c:pt>
                <c:pt idx="21">
                  <c:v>0.94130237984632381</c:v>
                </c:pt>
                <c:pt idx="22">
                  <c:v>0.93911196696936272</c:v>
                </c:pt>
                <c:pt idx="23">
                  <c:v>0.94010448267976277</c:v>
                </c:pt>
                <c:pt idx="24">
                  <c:v>0.93903029571518903</c:v>
                </c:pt>
                <c:pt idx="25">
                  <c:v>0.9427407618983612</c:v>
                </c:pt>
                <c:pt idx="26">
                  <c:v>0.97049269253539072</c:v>
                </c:pt>
                <c:pt idx="27">
                  <c:v>0.94199774683328608</c:v>
                </c:pt>
                <c:pt idx="28">
                  <c:v>0.93973417892472422</c:v>
                </c:pt>
                <c:pt idx="29">
                  <c:v>0.94645704251671581</c:v>
                </c:pt>
                <c:pt idx="30">
                  <c:v>0.93591935324640374</c:v>
                </c:pt>
                <c:pt idx="31">
                  <c:v>0.94589787952508131</c:v>
                </c:pt>
                <c:pt idx="32">
                  <c:v>0.94458384752772606</c:v>
                </c:pt>
                <c:pt idx="33">
                  <c:v>0.94936737225885448</c:v>
                </c:pt>
                <c:pt idx="34">
                  <c:v>0.94470170308794787</c:v>
                </c:pt>
                <c:pt idx="35">
                  <c:v>0.94236596727362465</c:v>
                </c:pt>
                <c:pt idx="36">
                  <c:v>0.93984584932209514</c:v>
                </c:pt>
                <c:pt idx="37">
                  <c:v>0.94491722328149863</c:v>
                </c:pt>
                <c:pt idx="38">
                  <c:v>0.93650258130612352</c:v>
                </c:pt>
                <c:pt idx="39">
                  <c:v>0.93826500816887404</c:v>
                </c:pt>
                <c:pt idx="40">
                  <c:v>0.94401241581461548</c:v>
                </c:pt>
                <c:pt idx="41">
                  <c:v>0.93733921432919132</c:v>
                </c:pt>
                <c:pt idx="42">
                  <c:v>0.94472502512955936</c:v>
                </c:pt>
                <c:pt idx="43">
                  <c:v>0.96347852343957197</c:v>
                </c:pt>
                <c:pt idx="44">
                  <c:v>0.97558085768337766</c:v>
                </c:pt>
                <c:pt idx="45">
                  <c:v>0.97678137922373964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C16-4E0E-BEEE-1FDF92F335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317632"/>
        <c:axId val="527315992"/>
      </c:lineChart>
      <c:catAx>
        <c:axId val="527317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5992"/>
        <c:crosses val="autoZero"/>
        <c:auto val="1"/>
        <c:lblAlgn val="ctr"/>
        <c:lblOffset val="100"/>
        <c:noMultiLvlLbl val="0"/>
      </c:catAx>
      <c:valAx>
        <c:axId val="527315992"/>
        <c:scaling>
          <c:orientation val="minMax"/>
          <c:max val="1.1000000000000001"/>
          <c:min val="0.6000000000000000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7632"/>
        <c:crosses val="autoZero"/>
        <c:crossBetween val="between"/>
        <c:majorUnit val="0.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Skatt og skatteutjevning. Prosent av landsgjennomsnittet.</a:t>
            </a:r>
            <a:r>
              <a:rPr lang="nb-NO" baseline="0"/>
              <a:t> </a:t>
            </a:r>
          </a:p>
          <a:p>
            <a:pPr>
              <a:defRPr/>
            </a:pPr>
            <a:r>
              <a:rPr lang="nb-NO"/>
              <a:t>Agder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skatt pr innbygger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komm!$C$219:$C$243</c:f>
              <c:strCache>
                <c:ptCount val="25"/>
                <c:pt idx="0">
                  <c:v>Risør</c:v>
                </c:pt>
                <c:pt idx="1">
                  <c:v>Grimstad</c:v>
                </c:pt>
                <c:pt idx="2">
                  <c:v>Arendal</c:v>
                </c:pt>
                <c:pt idx="3">
                  <c:v>Kristiansand</c:v>
                </c:pt>
                <c:pt idx="4">
                  <c:v>Lindesnes</c:v>
                </c:pt>
                <c:pt idx="5">
                  <c:v>Farsund</c:v>
                </c:pt>
                <c:pt idx="6">
                  <c:v>Flekkefjord</c:v>
                </c:pt>
                <c:pt idx="7">
                  <c:v>Gjerstad</c:v>
                </c:pt>
                <c:pt idx="8">
                  <c:v>Vegårshei</c:v>
                </c:pt>
                <c:pt idx="9">
                  <c:v>Tvedestrand</c:v>
                </c:pt>
                <c:pt idx="10">
                  <c:v>Froland</c:v>
                </c:pt>
                <c:pt idx="11">
                  <c:v>Lillesand</c:v>
                </c:pt>
                <c:pt idx="12">
                  <c:v>Birkenes</c:v>
                </c:pt>
                <c:pt idx="13">
                  <c:v>Åmli</c:v>
                </c:pt>
                <c:pt idx="14">
                  <c:v>Iveland</c:v>
                </c:pt>
                <c:pt idx="15">
                  <c:v>Evje og Hornnes</c:v>
                </c:pt>
                <c:pt idx="16">
                  <c:v>Bygland</c:v>
                </c:pt>
                <c:pt idx="17">
                  <c:v>Valle</c:v>
                </c:pt>
                <c:pt idx="18">
                  <c:v>Bykle</c:v>
                </c:pt>
                <c:pt idx="19">
                  <c:v>Vennesla</c:v>
                </c:pt>
                <c:pt idx="20">
                  <c:v>Åseral</c:v>
                </c:pt>
                <c:pt idx="21">
                  <c:v>Lyngdal</c:v>
                </c:pt>
                <c:pt idx="22">
                  <c:v>Hægebostad</c:v>
                </c:pt>
                <c:pt idx="23">
                  <c:v>Kvinesdal</c:v>
                </c:pt>
                <c:pt idx="24">
                  <c:v>Sirdal</c:v>
                </c:pt>
              </c:strCache>
            </c:strRef>
          </c:cat>
          <c:val>
            <c:numRef>
              <c:f>komm!$F$219:$F$243</c:f>
              <c:numCache>
                <c:formatCode>0%</c:formatCode>
                <c:ptCount val="25"/>
                <c:pt idx="0">
                  <c:v>0.80573692529636975</c:v>
                </c:pt>
                <c:pt idx="1">
                  <c:v>0.84875609443203193</c:v>
                </c:pt>
                <c:pt idx="2">
                  <c:v>0.8293714374075678</c:v>
                </c:pt>
                <c:pt idx="3">
                  <c:v>0.85748823761308735</c:v>
                </c:pt>
                <c:pt idx="4">
                  <c:v>0.7936149606662003</c:v>
                </c:pt>
                <c:pt idx="5">
                  <c:v>0.79862861224498083</c:v>
                </c:pt>
                <c:pt idx="6">
                  <c:v>0.84099056313495235</c:v>
                </c:pt>
                <c:pt idx="7">
                  <c:v>0.67029020699169883</c:v>
                </c:pt>
                <c:pt idx="8">
                  <c:v>0.66057751480420568</c:v>
                </c:pt>
                <c:pt idx="9">
                  <c:v>0.79340093546109769</c:v>
                </c:pt>
                <c:pt idx="10">
                  <c:v>0.75143660133114132</c:v>
                </c:pt>
                <c:pt idx="11">
                  <c:v>0.90042286728886911</c:v>
                </c:pt>
                <c:pt idx="12">
                  <c:v>0.68778349169328246</c:v>
                </c:pt>
                <c:pt idx="13">
                  <c:v>0.78466821775808382</c:v>
                </c:pt>
                <c:pt idx="14">
                  <c:v>0.72816929775731498</c:v>
                </c:pt>
                <c:pt idx="15">
                  <c:v>0.7033555342166663</c:v>
                </c:pt>
                <c:pt idx="16">
                  <c:v>0.85688562549501546</c:v>
                </c:pt>
                <c:pt idx="17">
                  <c:v>1.3055657176134614</c:v>
                </c:pt>
                <c:pt idx="18">
                  <c:v>2.4702166966096746</c:v>
                </c:pt>
                <c:pt idx="19">
                  <c:v>0.68696722909496633</c:v>
                </c:pt>
                <c:pt idx="20">
                  <c:v>1.3934853239015761</c:v>
                </c:pt>
                <c:pt idx="21">
                  <c:v>0.72697785916640878</c:v>
                </c:pt>
                <c:pt idx="22">
                  <c:v>0.7794583431433828</c:v>
                </c:pt>
                <c:pt idx="23">
                  <c:v>0.87686620077862765</c:v>
                </c:pt>
                <c:pt idx="24">
                  <c:v>1.7201703601567968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580-443A-B170-BB1A9F2A626E}"/>
            </c:ext>
          </c:extLst>
        </c:ser>
        <c:ser>
          <c:idx val="1"/>
          <c:order val="1"/>
          <c:tx>
            <c:v>skatt og skatteutjevning pr. innb.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komm!$C$219:$C$243</c:f>
              <c:strCache>
                <c:ptCount val="25"/>
                <c:pt idx="0">
                  <c:v>Risør</c:v>
                </c:pt>
                <c:pt idx="1">
                  <c:v>Grimstad</c:v>
                </c:pt>
                <c:pt idx="2">
                  <c:v>Arendal</c:v>
                </c:pt>
                <c:pt idx="3">
                  <c:v>Kristiansand</c:v>
                </c:pt>
                <c:pt idx="4">
                  <c:v>Lindesnes</c:v>
                </c:pt>
                <c:pt idx="5">
                  <c:v>Farsund</c:v>
                </c:pt>
                <c:pt idx="6">
                  <c:v>Flekkefjord</c:v>
                </c:pt>
                <c:pt idx="7">
                  <c:v>Gjerstad</c:v>
                </c:pt>
                <c:pt idx="8">
                  <c:v>Vegårshei</c:v>
                </c:pt>
                <c:pt idx="9">
                  <c:v>Tvedestrand</c:v>
                </c:pt>
                <c:pt idx="10">
                  <c:v>Froland</c:v>
                </c:pt>
                <c:pt idx="11">
                  <c:v>Lillesand</c:v>
                </c:pt>
                <c:pt idx="12">
                  <c:v>Birkenes</c:v>
                </c:pt>
                <c:pt idx="13">
                  <c:v>Åmli</c:v>
                </c:pt>
                <c:pt idx="14">
                  <c:v>Iveland</c:v>
                </c:pt>
                <c:pt idx="15">
                  <c:v>Evje og Hornnes</c:v>
                </c:pt>
                <c:pt idx="16">
                  <c:v>Bygland</c:v>
                </c:pt>
                <c:pt idx="17">
                  <c:v>Valle</c:v>
                </c:pt>
                <c:pt idx="18">
                  <c:v>Bykle</c:v>
                </c:pt>
                <c:pt idx="19">
                  <c:v>Vennesla</c:v>
                </c:pt>
                <c:pt idx="20">
                  <c:v>Åseral</c:v>
                </c:pt>
                <c:pt idx="21">
                  <c:v>Lyngdal</c:v>
                </c:pt>
                <c:pt idx="22">
                  <c:v>Hægebostad</c:v>
                </c:pt>
                <c:pt idx="23">
                  <c:v>Kvinesdal</c:v>
                </c:pt>
                <c:pt idx="24">
                  <c:v>Sirdal</c:v>
                </c:pt>
              </c:strCache>
            </c:strRef>
          </c:cat>
          <c:val>
            <c:numRef>
              <c:f>komm!$P$219:$P$243</c:f>
              <c:numCache>
                <c:formatCode>0.0\ %</c:formatCode>
                <c:ptCount val="25"/>
                <c:pt idx="0">
                  <c:v>0.94297307688643306</c:v>
                </c:pt>
                <c:pt idx="1">
                  <c:v>0.94512403534321621</c:v>
                </c:pt>
                <c:pt idx="2">
                  <c:v>0.94415480249199302</c:v>
                </c:pt>
                <c:pt idx="3">
                  <c:v>0.94556064250226901</c:v>
                </c:pt>
                <c:pt idx="4">
                  <c:v>0.94236697865492458</c:v>
                </c:pt>
                <c:pt idx="5">
                  <c:v>0.9426176612338637</c:v>
                </c:pt>
                <c:pt idx="6">
                  <c:v>0.94473575877836236</c:v>
                </c:pt>
                <c:pt idx="7">
                  <c:v>0.93620074097119943</c:v>
                </c:pt>
                <c:pt idx="8">
                  <c:v>0.93571510636182487</c:v>
                </c:pt>
                <c:pt idx="9">
                  <c:v>0.94235627739466943</c:v>
                </c:pt>
                <c:pt idx="10">
                  <c:v>0.94025806068817175</c:v>
                </c:pt>
                <c:pt idx="11">
                  <c:v>0.94782856569309426</c:v>
                </c:pt>
                <c:pt idx="12">
                  <c:v>0.93707540520627874</c:v>
                </c:pt>
                <c:pt idx="13">
                  <c:v>0.94191964150951879</c:v>
                </c:pt>
                <c:pt idx="14">
                  <c:v>0.93909469550948044</c:v>
                </c:pt>
                <c:pt idx="15">
                  <c:v>0.93785400733244784</c:v>
                </c:pt>
                <c:pt idx="16">
                  <c:v>0.94553051189636539</c:v>
                </c:pt>
                <c:pt idx="17">
                  <c:v>1.1098857058229312</c:v>
                </c:pt>
                <c:pt idx="18">
                  <c:v>1.5757460974214161</c:v>
                </c:pt>
                <c:pt idx="19">
                  <c:v>0.93703459207636297</c:v>
                </c:pt>
                <c:pt idx="20">
                  <c:v>1.1450535483381772</c:v>
                </c:pt>
                <c:pt idx="21">
                  <c:v>0.93903512357993502</c:v>
                </c:pt>
                <c:pt idx="22">
                  <c:v>0.94165914777878368</c:v>
                </c:pt>
                <c:pt idx="23">
                  <c:v>0.94652954066054584</c:v>
                </c:pt>
                <c:pt idx="24">
                  <c:v>1.2757275628402651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580-443A-B170-BB1A9F2A62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317632"/>
        <c:axId val="527315992"/>
      </c:lineChart>
      <c:catAx>
        <c:axId val="527317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5992"/>
        <c:crosses val="autoZero"/>
        <c:auto val="1"/>
        <c:lblAlgn val="ctr"/>
        <c:lblOffset val="100"/>
        <c:noMultiLvlLbl val="0"/>
      </c:catAx>
      <c:valAx>
        <c:axId val="527315992"/>
        <c:scaling>
          <c:orientation val="minMax"/>
          <c:max val="3.5"/>
          <c:min val="0.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7632"/>
        <c:crosses val="autoZero"/>
        <c:crossBetween val="between"/>
        <c:majorUnit val="0.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Skatt og skatteutjevning. Prosent av landsgjennomsnittet.</a:t>
            </a:r>
            <a:r>
              <a:rPr lang="nb-NO" baseline="0"/>
              <a:t> </a:t>
            </a:r>
          </a:p>
          <a:p>
            <a:pPr>
              <a:defRPr/>
            </a:pPr>
            <a:r>
              <a:rPr lang="nb-NO"/>
              <a:t>Vestland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skatt pr innbygger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komm!$C$244:$C$286</c:f>
              <c:strCache>
                <c:ptCount val="43"/>
                <c:pt idx="0">
                  <c:v>Bergen</c:v>
                </c:pt>
                <c:pt idx="1">
                  <c:v>Kinn</c:v>
                </c:pt>
                <c:pt idx="2">
                  <c:v>Etne</c:v>
                </c:pt>
                <c:pt idx="3">
                  <c:v>Sveio</c:v>
                </c:pt>
                <c:pt idx="4">
                  <c:v>Bømlo</c:v>
                </c:pt>
                <c:pt idx="5">
                  <c:v>Stord</c:v>
                </c:pt>
                <c:pt idx="6">
                  <c:v>Fitjar</c:v>
                </c:pt>
                <c:pt idx="7">
                  <c:v>Tysnes</c:v>
                </c:pt>
                <c:pt idx="8">
                  <c:v>Kvinnherad</c:v>
                </c:pt>
                <c:pt idx="9">
                  <c:v>Ullensvang</c:v>
                </c:pt>
                <c:pt idx="10">
                  <c:v>Eidfjord</c:v>
                </c:pt>
                <c:pt idx="11">
                  <c:v>Ulvik</c:v>
                </c:pt>
                <c:pt idx="12">
                  <c:v>Voss</c:v>
                </c:pt>
                <c:pt idx="13">
                  <c:v>Kvam</c:v>
                </c:pt>
                <c:pt idx="14">
                  <c:v>Samnanger</c:v>
                </c:pt>
                <c:pt idx="15">
                  <c:v>Bjørnafjorden</c:v>
                </c:pt>
                <c:pt idx="16">
                  <c:v>Austevoll</c:v>
                </c:pt>
                <c:pt idx="17">
                  <c:v>Øygarden</c:v>
                </c:pt>
                <c:pt idx="18">
                  <c:v>Askøy</c:v>
                </c:pt>
                <c:pt idx="19">
                  <c:v>Vaksdal</c:v>
                </c:pt>
                <c:pt idx="20">
                  <c:v>Modalen</c:v>
                </c:pt>
                <c:pt idx="21">
                  <c:v>Osterøy</c:v>
                </c:pt>
                <c:pt idx="22">
                  <c:v>Alver</c:v>
                </c:pt>
                <c:pt idx="23">
                  <c:v>Austrheim</c:v>
                </c:pt>
                <c:pt idx="24">
                  <c:v>Fedje</c:v>
                </c:pt>
                <c:pt idx="25">
                  <c:v>Masfjorden</c:v>
                </c:pt>
                <c:pt idx="26">
                  <c:v>Gulen</c:v>
                </c:pt>
                <c:pt idx="27">
                  <c:v>Solund</c:v>
                </c:pt>
                <c:pt idx="28">
                  <c:v>Hyllestad</c:v>
                </c:pt>
                <c:pt idx="29">
                  <c:v>Høyanger</c:v>
                </c:pt>
                <c:pt idx="30">
                  <c:v>Vik</c:v>
                </c:pt>
                <c:pt idx="31">
                  <c:v>Sogndal</c:v>
                </c:pt>
                <c:pt idx="32">
                  <c:v>Aurland</c:v>
                </c:pt>
                <c:pt idx="33">
                  <c:v>Lærdal</c:v>
                </c:pt>
                <c:pt idx="34">
                  <c:v>Årdal</c:v>
                </c:pt>
                <c:pt idx="35">
                  <c:v>Luster</c:v>
                </c:pt>
                <c:pt idx="36">
                  <c:v>Askvoll</c:v>
                </c:pt>
                <c:pt idx="37">
                  <c:v>Fjaler</c:v>
                </c:pt>
                <c:pt idx="38">
                  <c:v>Sunnfjord</c:v>
                </c:pt>
                <c:pt idx="39">
                  <c:v>Bremanger</c:v>
                </c:pt>
                <c:pt idx="40">
                  <c:v>Stad</c:v>
                </c:pt>
                <c:pt idx="41">
                  <c:v>Gloppen</c:v>
                </c:pt>
                <c:pt idx="42">
                  <c:v>Stryn</c:v>
                </c:pt>
              </c:strCache>
            </c:strRef>
          </c:cat>
          <c:val>
            <c:numRef>
              <c:f>komm!$F$244:$F$286</c:f>
              <c:numCache>
                <c:formatCode>0%</c:formatCode>
                <c:ptCount val="43"/>
                <c:pt idx="0">
                  <c:v>1.0528534003534546</c:v>
                </c:pt>
                <c:pt idx="1">
                  <c:v>0.99440845943294354</c:v>
                </c:pt>
                <c:pt idx="2">
                  <c:v>0.87109049407571737</c:v>
                </c:pt>
                <c:pt idx="3">
                  <c:v>0.83763016214715358</c:v>
                </c:pt>
                <c:pt idx="4">
                  <c:v>0.93145250955994474</c:v>
                </c:pt>
                <c:pt idx="5">
                  <c:v>1.0261578425785054</c:v>
                </c:pt>
                <c:pt idx="6">
                  <c:v>0.87501784579994013</c:v>
                </c:pt>
                <c:pt idx="7">
                  <c:v>1.1631683362391754</c:v>
                </c:pt>
                <c:pt idx="8">
                  <c:v>0.96158105243097847</c:v>
                </c:pt>
                <c:pt idx="9">
                  <c:v>1.0684032182665437</c:v>
                </c:pt>
                <c:pt idx="10">
                  <c:v>1.8525043015779921</c:v>
                </c:pt>
                <c:pt idx="11">
                  <c:v>1.0632588095028275</c:v>
                </c:pt>
                <c:pt idx="12">
                  <c:v>0.87238393071013287</c:v>
                </c:pt>
                <c:pt idx="13">
                  <c:v>0.89007613297165078</c:v>
                </c:pt>
                <c:pt idx="14">
                  <c:v>0.87090972546728018</c:v>
                </c:pt>
                <c:pt idx="15">
                  <c:v>0.90789593584220452</c:v>
                </c:pt>
                <c:pt idx="16">
                  <c:v>1.5806351881824299</c:v>
                </c:pt>
                <c:pt idx="17">
                  <c:v>0.91193803695022768</c:v>
                </c:pt>
                <c:pt idx="18">
                  <c:v>0.83077080703749651</c:v>
                </c:pt>
                <c:pt idx="19">
                  <c:v>0.87903703391597754</c:v>
                </c:pt>
                <c:pt idx="20">
                  <c:v>2.1570193280506369</c:v>
                </c:pt>
                <c:pt idx="21">
                  <c:v>0.79826833773268746</c:v>
                </c:pt>
                <c:pt idx="22">
                  <c:v>0.85481773860816423</c:v>
                </c:pt>
                <c:pt idx="23">
                  <c:v>1.2364164969122986</c:v>
                </c:pt>
                <c:pt idx="24">
                  <c:v>0.85742584903933616</c:v>
                </c:pt>
                <c:pt idx="25">
                  <c:v>1.1328913146183737</c:v>
                </c:pt>
                <c:pt idx="26">
                  <c:v>1.0692958578099798</c:v>
                </c:pt>
                <c:pt idx="27">
                  <c:v>1.0357459648199647</c:v>
                </c:pt>
                <c:pt idx="28">
                  <c:v>0.88059739563775186</c:v>
                </c:pt>
                <c:pt idx="29">
                  <c:v>0.98938360748864329</c:v>
                </c:pt>
                <c:pt idx="30">
                  <c:v>1.0280209097803059</c:v>
                </c:pt>
                <c:pt idx="31">
                  <c:v>0.84216860636542967</c:v>
                </c:pt>
                <c:pt idx="32">
                  <c:v>1.4756348689562362</c:v>
                </c:pt>
                <c:pt idx="33">
                  <c:v>1.0565649911213892</c:v>
                </c:pt>
                <c:pt idx="34">
                  <c:v>1.0653346798874952</c:v>
                </c:pt>
                <c:pt idx="35">
                  <c:v>1.0232874509971592</c:v>
                </c:pt>
                <c:pt idx="36">
                  <c:v>0.86987396303922027</c:v>
                </c:pt>
                <c:pt idx="37">
                  <c:v>0.94725096635151196</c:v>
                </c:pt>
                <c:pt idx="38">
                  <c:v>0.91930207322190061</c:v>
                </c:pt>
                <c:pt idx="39">
                  <c:v>0.98388022911153161</c:v>
                </c:pt>
                <c:pt idx="40">
                  <c:v>0.82400348625580844</c:v>
                </c:pt>
                <c:pt idx="41">
                  <c:v>0.87373743995092901</c:v>
                </c:pt>
                <c:pt idx="42">
                  <c:v>0.86985627351933459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F95-4169-89CD-335A0C4DDE0C}"/>
            </c:ext>
          </c:extLst>
        </c:ser>
        <c:ser>
          <c:idx val="1"/>
          <c:order val="1"/>
          <c:tx>
            <c:v>skatt og skatteutjevning pr. innb.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komm!$C$244:$C$286</c:f>
              <c:strCache>
                <c:ptCount val="43"/>
                <c:pt idx="0">
                  <c:v>Bergen</c:v>
                </c:pt>
                <c:pt idx="1">
                  <c:v>Kinn</c:v>
                </c:pt>
                <c:pt idx="2">
                  <c:v>Etne</c:v>
                </c:pt>
                <c:pt idx="3">
                  <c:v>Sveio</c:v>
                </c:pt>
                <c:pt idx="4">
                  <c:v>Bømlo</c:v>
                </c:pt>
                <c:pt idx="5">
                  <c:v>Stord</c:v>
                </c:pt>
                <c:pt idx="6">
                  <c:v>Fitjar</c:v>
                </c:pt>
                <c:pt idx="7">
                  <c:v>Tysnes</c:v>
                </c:pt>
                <c:pt idx="8">
                  <c:v>Kvinnherad</c:v>
                </c:pt>
                <c:pt idx="9">
                  <c:v>Ullensvang</c:v>
                </c:pt>
                <c:pt idx="10">
                  <c:v>Eidfjord</c:v>
                </c:pt>
                <c:pt idx="11">
                  <c:v>Ulvik</c:v>
                </c:pt>
                <c:pt idx="12">
                  <c:v>Voss</c:v>
                </c:pt>
                <c:pt idx="13">
                  <c:v>Kvam</c:v>
                </c:pt>
                <c:pt idx="14">
                  <c:v>Samnanger</c:v>
                </c:pt>
                <c:pt idx="15">
                  <c:v>Bjørnafjorden</c:v>
                </c:pt>
                <c:pt idx="16">
                  <c:v>Austevoll</c:v>
                </c:pt>
                <c:pt idx="17">
                  <c:v>Øygarden</c:v>
                </c:pt>
                <c:pt idx="18">
                  <c:v>Askøy</c:v>
                </c:pt>
                <c:pt idx="19">
                  <c:v>Vaksdal</c:v>
                </c:pt>
                <c:pt idx="20">
                  <c:v>Modalen</c:v>
                </c:pt>
                <c:pt idx="21">
                  <c:v>Osterøy</c:v>
                </c:pt>
                <c:pt idx="22">
                  <c:v>Alver</c:v>
                </c:pt>
                <c:pt idx="23">
                  <c:v>Austrheim</c:v>
                </c:pt>
                <c:pt idx="24">
                  <c:v>Fedje</c:v>
                </c:pt>
                <c:pt idx="25">
                  <c:v>Masfjorden</c:v>
                </c:pt>
                <c:pt idx="26">
                  <c:v>Gulen</c:v>
                </c:pt>
                <c:pt idx="27">
                  <c:v>Solund</c:v>
                </c:pt>
                <c:pt idx="28">
                  <c:v>Hyllestad</c:v>
                </c:pt>
                <c:pt idx="29">
                  <c:v>Høyanger</c:v>
                </c:pt>
                <c:pt idx="30">
                  <c:v>Vik</c:v>
                </c:pt>
                <c:pt idx="31">
                  <c:v>Sogndal</c:v>
                </c:pt>
                <c:pt idx="32">
                  <c:v>Aurland</c:v>
                </c:pt>
                <c:pt idx="33">
                  <c:v>Lærdal</c:v>
                </c:pt>
                <c:pt idx="34">
                  <c:v>Årdal</c:v>
                </c:pt>
                <c:pt idx="35">
                  <c:v>Luster</c:v>
                </c:pt>
                <c:pt idx="36">
                  <c:v>Askvoll</c:v>
                </c:pt>
                <c:pt idx="37">
                  <c:v>Fjaler</c:v>
                </c:pt>
                <c:pt idx="38">
                  <c:v>Sunnfjord</c:v>
                </c:pt>
                <c:pt idx="39">
                  <c:v>Bremanger</c:v>
                </c:pt>
                <c:pt idx="40">
                  <c:v>Stad</c:v>
                </c:pt>
                <c:pt idx="41">
                  <c:v>Gloppen</c:v>
                </c:pt>
                <c:pt idx="42">
                  <c:v>Stryn</c:v>
                </c:pt>
              </c:strCache>
            </c:strRef>
          </c:cat>
          <c:val>
            <c:numRef>
              <c:f>komm!$P$244:$P$286</c:f>
              <c:numCache>
                <c:formatCode>0.0\ %</c:formatCode>
                <c:ptCount val="43"/>
                <c:pt idx="0">
                  <c:v>1.0088007789189286</c:v>
                </c:pt>
                <c:pt idx="1">
                  <c:v>0.98542280255072423</c:v>
                </c:pt>
                <c:pt idx="2">
                  <c:v>0.94624075532540053</c:v>
                </c:pt>
                <c:pt idx="3">
                  <c:v>0.94456773872897248</c:v>
                </c:pt>
                <c:pt idx="4">
                  <c:v>0.96024042260152465</c:v>
                </c:pt>
                <c:pt idx="5">
                  <c:v>0.99812255580894882</c:v>
                </c:pt>
                <c:pt idx="6">
                  <c:v>0.94643712291161164</c:v>
                </c:pt>
                <c:pt idx="7">
                  <c:v>1.0529267532732167</c:v>
                </c:pt>
                <c:pt idx="8">
                  <c:v>0.97229183974993816</c:v>
                </c:pt>
                <c:pt idx="9">
                  <c:v>1.0150207060841643</c:v>
                </c:pt>
                <c:pt idx="10">
                  <c:v>1.3286611394087433</c:v>
                </c:pt>
                <c:pt idx="11">
                  <c:v>1.0129629425786777</c:v>
                </c:pt>
                <c:pt idx="12">
                  <c:v>0.94630542715712107</c:v>
                </c:pt>
                <c:pt idx="13">
                  <c:v>0.94719003727019702</c:v>
                </c:pt>
                <c:pt idx="14">
                  <c:v>0.94623171689497865</c:v>
                </c:pt>
                <c:pt idx="15">
                  <c:v>0.95081779311442849</c:v>
                </c:pt>
                <c:pt idx="16">
                  <c:v>1.2199134940505187</c:v>
                </c:pt>
                <c:pt idx="17">
                  <c:v>0.95243463355763791</c:v>
                </c:pt>
                <c:pt idx="18">
                  <c:v>0.94422477097348945</c:v>
                </c:pt>
                <c:pt idx="19">
                  <c:v>0.94663808231741353</c:v>
                </c:pt>
                <c:pt idx="20">
                  <c:v>1.4504671499978012</c:v>
                </c:pt>
                <c:pt idx="21">
                  <c:v>0.94259964750824898</c:v>
                </c:pt>
                <c:pt idx="22">
                  <c:v>0.9454271175520228</c:v>
                </c:pt>
                <c:pt idx="23">
                  <c:v>1.0822260175424661</c:v>
                </c:pt>
                <c:pt idx="24">
                  <c:v>0.94555752307358143</c:v>
                </c:pt>
                <c:pt idx="25">
                  <c:v>1.0408159446248959</c:v>
                </c:pt>
                <c:pt idx="26">
                  <c:v>1.0153777619015385</c:v>
                </c:pt>
                <c:pt idx="27">
                  <c:v>1.0019578047055324</c:v>
                </c:pt>
                <c:pt idx="28">
                  <c:v>0.94671610040350229</c:v>
                </c:pt>
                <c:pt idx="29">
                  <c:v>0.98341286177300413</c:v>
                </c:pt>
                <c:pt idx="30">
                  <c:v>0.99886778268966891</c:v>
                </c:pt>
                <c:pt idx="31">
                  <c:v>0.94479466093988618</c:v>
                </c:pt>
                <c:pt idx="32">
                  <c:v>1.1779133663600414</c:v>
                </c:pt>
                <c:pt idx="33">
                  <c:v>1.0102854152261025</c:v>
                </c:pt>
                <c:pt idx="34">
                  <c:v>1.0137932907325449</c:v>
                </c:pt>
                <c:pt idx="35">
                  <c:v>0.99697439917641051</c:v>
                </c:pt>
                <c:pt idx="36">
                  <c:v>0.94617992877357571</c:v>
                </c:pt>
                <c:pt idx="37">
                  <c:v>0.96655980531815144</c:v>
                </c:pt>
                <c:pt idx="38">
                  <c:v>0.95538024806630684</c:v>
                </c:pt>
                <c:pt idx="39">
                  <c:v>0.98121151042215937</c:v>
                </c:pt>
                <c:pt idx="40">
                  <c:v>0.94388640493440501</c:v>
                </c:pt>
                <c:pt idx="41">
                  <c:v>0.94637310261916108</c:v>
                </c:pt>
                <c:pt idx="42">
                  <c:v>0.94617904429758137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F95-4169-89CD-335A0C4DDE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317632"/>
        <c:axId val="527315992"/>
      </c:lineChart>
      <c:catAx>
        <c:axId val="527317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5992"/>
        <c:crosses val="autoZero"/>
        <c:auto val="1"/>
        <c:lblAlgn val="ctr"/>
        <c:lblOffset val="100"/>
        <c:noMultiLvlLbl val="0"/>
      </c:catAx>
      <c:valAx>
        <c:axId val="527315992"/>
        <c:scaling>
          <c:orientation val="minMax"/>
          <c:max val="3.5"/>
          <c:min val="0.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7632"/>
        <c:crosses val="autoZero"/>
        <c:crossBetween val="between"/>
        <c:majorUnit val="0.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Skatt og skatteutjevning. Prosent av landsgjennomsnittet.</a:t>
            </a:r>
            <a:r>
              <a:rPr lang="nb-NO" baseline="0"/>
              <a:t> </a:t>
            </a:r>
          </a:p>
          <a:p>
            <a:pPr>
              <a:defRPr/>
            </a:pPr>
            <a:r>
              <a:rPr lang="nb-NO"/>
              <a:t>Trøndelag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skatt pr innbygger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komm!$C$287:$C$324</c:f>
              <c:strCache>
                <c:ptCount val="38"/>
                <c:pt idx="0">
                  <c:v>Trondheim</c:v>
                </c:pt>
                <c:pt idx="1">
                  <c:v>Steinkjer</c:v>
                </c:pt>
                <c:pt idx="2">
                  <c:v>Namsos</c:v>
                </c:pt>
                <c:pt idx="3">
                  <c:v>Frøya</c:v>
                </c:pt>
                <c:pt idx="4">
                  <c:v>Osen</c:v>
                </c:pt>
                <c:pt idx="5">
                  <c:v>Oppdal</c:v>
                </c:pt>
                <c:pt idx="6">
                  <c:v>Rennebu</c:v>
                </c:pt>
                <c:pt idx="7">
                  <c:v>Røros</c:v>
                </c:pt>
                <c:pt idx="8">
                  <c:v>Holtålen</c:v>
                </c:pt>
                <c:pt idx="9">
                  <c:v>Midtre Gauldal</c:v>
                </c:pt>
                <c:pt idx="10">
                  <c:v>Melhus</c:v>
                </c:pt>
                <c:pt idx="11">
                  <c:v>Skaun</c:v>
                </c:pt>
                <c:pt idx="12">
                  <c:v>Malvik</c:v>
                </c:pt>
                <c:pt idx="13">
                  <c:v>Selbu</c:v>
                </c:pt>
                <c:pt idx="14">
                  <c:v>Tydal</c:v>
                </c:pt>
                <c:pt idx="15">
                  <c:v>Meråker</c:v>
                </c:pt>
                <c:pt idx="16">
                  <c:v>Stjørdal</c:v>
                </c:pt>
                <c:pt idx="17">
                  <c:v>Frosta</c:v>
                </c:pt>
                <c:pt idx="18">
                  <c:v>Levanger</c:v>
                </c:pt>
                <c:pt idx="19">
                  <c:v>Verdal</c:v>
                </c:pt>
                <c:pt idx="20">
                  <c:v>Snåsa</c:v>
                </c:pt>
                <c:pt idx="21">
                  <c:v>Lierne</c:v>
                </c:pt>
                <c:pt idx="22">
                  <c:v>Røyrvik</c:v>
                </c:pt>
                <c:pt idx="23">
                  <c:v>Namsskogan</c:v>
                </c:pt>
                <c:pt idx="24">
                  <c:v>Grong</c:v>
                </c:pt>
                <c:pt idx="25">
                  <c:v>Høylandet</c:v>
                </c:pt>
                <c:pt idx="26">
                  <c:v>Overhalla</c:v>
                </c:pt>
                <c:pt idx="27">
                  <c:v>Flatanger</c:v>
                </c:pt>
                <c:pt idx="28">
                  <c:v>Leka</c:v>
                </c:pt>
                <c:pt idx="29">
                  <c:v>Inderøy</c:v>
                </c:pt>
                <c:pt idx="30">
                  <c:v>Indre Fosen</c:v>
                </c:pt>
                <c:pt idx="31">
                  <c:v>Heim</c:v>
                </c:pt>
                <c:pt idx="32">
                  <c:v>Hitra</c:v>
                </c:pt>
                <c:pt idx="33">
                  <c:v>Ørland</c:v>
                </c:pt>
                <c:pt idx="34">
                  <c:v>Åfjord</c:v>
                </c:pt>
                <c:pt idx="35">
                  <c:v>Orkland</c:v>
                </c:pt>
                <c:pt idx="36">
                  <c:v>Nærøysund</c:v>
                </c:pt>
                <c:pt idx="37">
                  <c:v>Rindal</c:v>
                </c:pt>
              </c:strCache>
            </c:strRef>
          </c:cat>
          <c:val>
            <c:numRef>
              <c:f>komm!$F$287:$F$324</c:f>
              <c:numCache>
                <c:formatCode>0%</c:formatCode>
                <c:ptCount val="38"/>
                <c:pt idx="0">
                  <c:v>1.0100863137516005</c:v>
                </c:pt>
                <c:pt idx="1">
                  <c:v>0.74502125273414666</c:v>
                </c:pt>
                <c:pt idx="2">
                  <c:v>0.79276715176397372</c:v>
                </c:pt>
                <c:pt idx="3">
                  <c:v>1.4030193392039529</c:v>
                </c:pt>
                <c:pt idx="4">
                  <c:v>0.74127244969016726</c:v>
                </c:pt>
                <c:pt idx="5">
                  <c:v>0.79829522325594149</c:v>
                </c:pt>
                <c:pt idx="6">
                  <c:v>0.75178727359779784</c:v>
                </c:pt>
                <c:pt idx="7">
                  <c:v>0.82596451256034165</c:v>
                </c:pt>
                <c:pt idx="8">
                  <c:v>0.69200671115219015</c:v>
                </c:pt>
                <c:pt idx="9">
                  <c:v>0.69946526579628421</c:v>
                </c:pt>
                <c:pt idx="10">
                  <c:v>0.78763129805591381</c:v>
                </c:pt>
                <c:pt idx="11">
                  <c:v>0.77176564855169349</c:v>
                </c:pt>
                <c:pt idx="12">
                  <c:v>0.91697107390198473</c:v>
                </c:pt>
                <c:pt idx="13">
                  <c:v>0.77465072611765451</c:v>
                </c:pt>
                <c:pt idx="14">
                  <c:v>1.4008278122922928</c:v>
                </c:pt>
                <c:pt idx="15">
                  <c:v>0.72434700824466447</c:v>
                </c:pt>
                <c:pt idx="16">
                  <c:v>0.8084845371794076</c:v>
                </c:pt>
                <c:pt idx="17">
                  <c:v>0.7277703340884486</c:v>
                </c:pt>
                <c:pt idx="18">
                  <c:v>0.78174182333017916</c:v>
                </c:pt>
                <c:pt idx="19">
                  <c:v>0.74834110717003799</c:v>
                </c:pt>
                <c:pt idx="20">
                  <c:v>0.71905664992984752</c:v>
                </c:pt>
                <c:pt idx="21">
                  <c:v>0.78581515181245709</c:v>
                </c:pt>
                <c:pt idx="22">
                  <c:v>0.94667305659432965</c:v>
                </c:pt>
                <c:pt idx="23">
                  <c:v>1.1465464676741592</c:v>
                </c:pt>
                <c:pt idx="24">
                  <c:v>0.78057335117925519</c:v>
                </c:pt>
                <c:pt idx="25">
                  <c:v>0.65945537898827145</c:v>
                </c:pt>
                <c:pt idx="26">
                  <c:v>0.75827662238152138</c:v>
                </c:pt>
                <c:pt idx="27">
                  <c:v>0.934321378998903</c:v>
                </c:pt>
                <c:pt idx="28">
                  <c:v>0.78920167553830278</c:v>
                </c:pt>
                <c:pt idx="29">
                  <c:v>0.78301657740941699</c:v>
                </c:pt>
                <c:pt idx="30">
                  <c:v>0.70640323794925419</c:v>
                </c:pt>
                <c:pt idx="31">
                  <c:v>0.83763547315797493</c:v>
                </c:pt>
                <c:pt idx="32">
                  <c:v>0.85198034053113458</c:v>
                </c:pt>
                <c:pt idx="33">
                  <c:v>0.8020718201560354</c:v>
                </c:pt>
                <c:pt idx="34">
                  <c:v>0.81132604384630391</c:v>
                </c:pt>
                <c:pt idx="35">
                  <c:v>0.7755195203631885</c:v>
                </c:pt>
                <c:pt idx="36">
                  <c:v>1.0584739735924087</c:v>
                </c:pt>
                <c:pt idx="37">
                  <c:v>0.75696041670102188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0D2-4655-9FE4-61CA028BC3FE}"/>
            </c:ext>
          </c:extLst>
        </c:ser>
        <c:ser>
          <c:idx val="1"/>
          <c:order val="1"/>
          <c:tx>
            <c:v>skatt og skatteutjevning pr. innb.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komm!$C$287:$C$324</c:f>
              <c:strCache>
                <c:ptCount val="38"/>
                <c:pt idx="0">
                  <c:v>Trondheim</c:v>
                </c:pt>
                <c:pt idx="1">
                  <c:v>Steinkjer</c:v>
                </c:pt>
                <c:pt idx="2">
                  <c:v>Namsos</c:v>
                </c:pt>
                <c:pt idx="3">
                  <c:v>Frøya</c:v>
                </c:pt>
                <c:pt idx="4">
                  <c:v>Osen</c:v>
                </c:pt>
                <c:pt idx="5">
                  <c:v>Oppdal</c:v>
                </c:pt>
                <c:pt idx="6">
                  <c:v>Rennebu</c:v>
                </c:pt>
                <c:pt idx="7">
                  <c:v>Røros</c:v>
                </c:pt>
                <c:pt idx="8">
                  <c:v>Holtålen</c:v>
                </c:pt>
                <c:pt idx="9">
                  <c:v>Midtre Gauldal</c:v>
                </c:pt>
                <c:pt idx="10">
                  <c:v>Melhus</c:v>
                </c:pt>
                <c:pt idx="11">
                  <c:v>Skaun</c:v>
                </c:pt>
                <c:pt idx="12">
                  <c:v>Malvik</c:v>
                </c:pt>
                <c:pt idx="13">
                  <c:v>Selbu</c:v>
                </c:pt>
                <c:pt idx="14">
                  <c:v>Tydal</c:v>
                </c:pt>
                <c:pt idx="15">
                  <c:v>Meråker</c:v>
                </c:pt>
                <c:pt idx="16">
                  <c:v>Stjørdal</c:v>
                </c:pt>
                <c:pt idx="17">
                  <c:v>Frosta</c:v>
                </c:pt>
                <c:pt idx="18">
                  <c:v>Levanger</c:v>
                </c:pt>
                <c:pt idx="19">
                  <c:v>Verdal</c:v>
                </c:pt>
                <c:pt idx="20">
                  <c:v>Snåsa</c:v>
                </c:pt>
                <c:pt idx="21">
                  <c:v>Lierne</c:v>
                </c:pt>
                <c:pt idx="22">
                  <c:v>Røyrvik</c:v>
                </c:pt>
                <c:pt idx="23">
                  <c:v>Namsskogan</c:v>
                </c:pt>
                <c:pt idx="24">
                  <c:v>Grong</c:v>
                </c:pt>
                <c:pt idx="25">
                  <c:v>Høylandet</c:v>
                </c:pt>
                <c:pt idx="26">
                  <c:v>Overhalla</c:v>
                </c:pt>
                <c:pt idx="27">
                  <c:v>Flatanger</c:v>
                </c:pt>
                <c:pt idx="28">
                  <c:v>Leka</c:v>
                </c:pt>
                <c:pt idx="29">
                  <c:v>Inderøy</c:v>
                </c:pt>
                <c:pt idx="30">
                  <c:v>Indre Fosen</c:v>
                </c:pt>
                <c:pt idx="31">
                  <c:v>Heim</c:v>
                </c:pt>
                <c:pt idx="32">
                  <c:v>Hitra</c:v>
                </c:pt>
                <c:pt idx="33">
                  <c:v>Ørland</c:v>
                </c:pt>
                <c:pt idx="34">
                  <c:v>Åfjord</c:v>
                </c:pt>
                <c:pt idx="35">
                  <c:v>Orkland</c:v>
                </c:pt>
                <c:pt idx="36">
                  <c:v>Nærøysund</c:v>
                </c:pt>
                <c:pt idx="37">
                  <c:v>Rindal</c:v>
                </c:pt>
              </c:strCache>
            </c:strRef>
          </c:cat>
          <c:val>
            <c:numRef>
              <c:f>komm!$P$287:$P$324</c:f>
              <c:numCache>
                <c:formatCode>0.0\ %</c:formatCode>
                <c:ptCount val="38"/>
                <c:pt idx="0">
                  <c:v>0.99169394427818691</c:v>
                </c:pt>
                <c:pt idx="1">
                  <c:v>0.93993729325832198</c:v>
                </c:pt>
                <c:pt idx="2">
                  <c:v>0.94232458820981324</c:v>
                </c:pt>
                <c:pt idx="3">
                  <c:v>1.1488671544591276</c:v>
                </c:pt>
                <c:pt idx="4">
                  <c:v>0.93974985310612291</c:v>
                </c:pt>
                <c:pt idx="5">
                  <c:v>0.9426009917844117</c:v>
                </c:pt>
                <c:pt idx="6">
                  <c:v>0.94027559430150442</c:v>
                </c:pt>
                <c:pt idx="7">
                  <c:v>0.94398445624963168</c:v>
                </c:pt>
                <c:pt idx="8">
                  <c:v>0.93728656617922412</c:v>
                </c:pt>
                <c:pt idx="9">
                  <c:v>0.93765949391142889</c:v>
                </c:pt>
                <c:pt idx="10">
                  <c:v>0.94206779552441011</c:v>
                </c:pt>
                <c:pt idx="11">
                  <c:v>0.94127451304919929</c:v>
                </c:pt>
                <c:pt idx="12">
                  <c:v>0.95444784833834051</c:v>
                </c:pt>
                <c:pt idx="13">
                  <c:v>0.94141876692749726</c:v>
                </c:pt>
                <c:pt idx="14">
                  <c:v>1.147990543694464</c:v>
                </c:pt>
                <c:pt idx="15">
                  <c:v>0.93890358103384786</c:v>
                </c:pt>
                <c:pt idx="16">
                  <c:v>0.94311045748058497</c:v>
                </c:pt>
                <c:pt idx="17">
                  <c:v>0.93907474732603713</c:v>
                </c:pt>
                <c:pt idx="18">
                  <c:v>0.94177332178812345</c:v>
                </c:pt>
                <c:pt idx="19">
                  <c:v>0.94010328598011639</c:v>
                </c:pt>
                <c:pt idx="20">
                  <c:v>0.93863906311810719</c:v>
                </c:pt>
                <c:pt idx="21">
                  <c:v>0.94197698821223741</c:v>
                </c:pt>
                <c:pt idx="22">
                  <c:v>0.96632864141527852</c:v>
                </c:pt>
                <c:pt idx="23">
                  <c:v>1.0462780058472105</c:v>
                </c:pt>
                <c:pt idx="24">
                  <c:v>0.94171489818057741</c:v>
                </c:pt>
                <c:pt idx="25">
                  <c:v>0.93565899957102838</c:v>
                </c:pt>
                <c:pt idx="26">
                  <c:v>0.94060006174069077</c:v>
                </c:pt>
                <c:pt idx="27">
                  <c:v>0.96138797037710777</c:v>
                </c:pt>
                <c:pt idx="28">
                  <c:v>0.94214631439852958</c:v>
                </c:pt>
                <c:pt idx="29">
                  <c:v>0.94183705949208552</c:v>
                </c:pt>
                <c:pt idx="30">
                  <c:v>0.93800639251907736</c:v>
                </c:pt>
                <c:pt idx="31">
                  <c:v>0.94456800427951348</c:v>
                </c:pt>
                <c:pt idx="32">
                  <c:v>0.94528524764817135</c:v>
                </c:pt>
                <c:pt idx="33">
                  <c:v>0.94278982162941638</c:v>
                </c:pt>
                <c:pt idx="34">
                  <c:v>0.94325253281392973</c:v>
                </c:pt>
                <c:pt idx="35">
                  <c:v>0.94146220663977409</c:v>
                </c:pt>
                <c:pt idx="36">
                  <c:v>1.0110490082145103</c:v>
                </c:pt>
                <c:pt idx="37">
                  <c:v>0.9405342514566658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0D2-4655-9FE4-61CA028BC3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317632"/>
        <c:axId val="527315992"/>
      </c:lineChart>
      <c:catAx>
        <c:axId val="527317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5992"/>
        <c:crosses val="autoZero"/>
        <c:auto val="1"/>
        <c:lblAlgn val="ctr"/>
        <c:lblOffset val="100"/>
        <c:noMultiLvlLbl val="0"/>
      </c:catAx>
      <c:valAx>
        <c:axId val="527315992"/>
        <c:scaling>
          <c:orientation val="minMax"/>
          <c:max val="2"/>
          <c:min val="0.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7632"/>
        <c:crosses val="autoZero"/>
        <c:crossBetween val="between"/>
        <c:majorUnit val="0.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62EC4C02-5169-4B6B-BDFA-3E66E7B25D93}">
  <sheetPr/>
  <sheetViews>
    <sheetView zoomScale="123" workbookViewId="0" zoomToFit="1"/>
  </sheetViews>
  <sheetProtection content="1" objects="1"/>
  <pageMargins left="0.7" right="0.7" top="0.75" bottom="0.75" header="0.3" footer="0.3"/>
  <pageSetup paperSize="9"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80340578-8FE3-44FF-8970-EAC356AE2DAF}">
  <sheetPr/>
  <sheetViews>
    <sheetView workbookViewId="0" zoomToFit="1"/>
  </sheetViews>
  <sheetProtection content="1" objects="1"/>
  <pageMargins left="0.7" right="0.7" top="0.75" bottom="0.75" header="0.3" footer="0.3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245035</xdr:colOff>
      <xdr:row>35</xdr:row>
      <xdr:rowOff>169396</xdr:rowOff>
    </xdr:from>
    <xdr:to>
      <xdr:col>36</xdr:col>
      <xdr:colOff>245035</xdr:colOff>
      <xdr:row>52</xdr:row>
      <xdr:rowOff>64621</xdr:rowOff>
    </xdr:to>
    <xdr:graphicFrame macro="">
      <xdr:nvGraphicFramePr>
        <xdr:cNvPr id="10" name="Diagram 9">
          <a:extLst>
            <a:ext uri="{FF2B5EF4-FFF2-40B4-BE49-F238E27FC236}">
              <a16:creationId xmlns:a16="http://schemas.microsoft.com/office/drawing/2014/main" id="{074AA6CA-753C-4958-91FF-589AC4A15D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</xdr:col>
      <xdr:colOff>36232</xdr:colOff>
      <xdr:row>9</xdr:row>
      <xdr:rowOff>95810</xdr:rowOff>
    </xdr:from>
    <xdr:to>
      <xdr:col>35</xdr:col>
      <xdr:colOff>741083</xdr:colOff>
      <xdr:row>28</xdr:row>
      <xdr:rowOff>32871</xdr:rowOff>
    </xdr:to>
    <xdr:graphicFrame macro="">
      <xdr:nvGraphicFramePr>
        <xdr:cNvPr id="13" name="Diagram 12">
          <a:extLst>
            <a:ext uri="{FF2B5EF4-FFF2-40B4-BE49-F238E27FC236}">
              <a16:creationId xmlns:a16="http://schemas.microsoft.com/office/drawing/2014/main" id="{094DAADE-D7EF-459A-8EFC-ADD474DA292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26</xdr:col>
      <xdr:colOff>583453</xdr:colOff>
      <xdr:row>56</xdr:row>
      <xdr:rowOff>26335</xdr:rowOff>
    </xdr:from>
    <xdr:to>
      <xdr:col>37</xdr:col>
      <xdr:colOff>499492</xdr:colOff>
      <xdr:row>74</xdr:row>
      <xdr:rowOff>121584</xdr:rowOff>
    </xdr:to>
    <xdr:graphicFrame macro="">
      <xdr:nvGraphicFramePr>
        <xdr:cNvPr id="14" name="Diagram 13">
          <a:extLst>
            <a:ext uri="{FF2B5EF4-FFF2-40B4-BE49-F238E27FC236}">
              <a16:creationId xmlns:a16="http://schemas.microsoft.com/office/drawing/2014/main" id="{9FDF5862-C721-487B-8919-1A896052D1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582146</xdr:colOff>
      <xdr:row>94</xdr:row>
      <xdr:rowOff>162590</xdr:rowOff>
    </xdr:from>
    <xdr:to>
      <xdr:col>34</xdr:col>
      <xdr:colOff>56029</xdr:colOff>
      <xdr:row>113</xdr:row>
      <xdr:rowOff>33618</xdr:rowOff>
    </xdr:to>
    <xdr:graphicFrame macro="">
      <xdr:nvGraphicFramePr>
        <xdr:cNvPr id="15" name="Diagram 14">
          <a:extLst>
            <a:ext uri="{FF2B5EF4-FFF2-40B4-BE49-F238E27FC236}">
              <a16:creationId xmlns:a16="http://schemas.microsoft.com/office/drawing/2014/main" id="{2F9FBBFB-832B-46A7-AFE4-9FE05EA1B2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25</xdr:col>
      <xdr:colOff>466912</xdr:colOff>
      <xdr:row>183</xdr:row>
      <xdr:rowOff>186764</xdr:rowOff>
    </xdr:from>
    <xdr:to>
      <xdr:col>35</xdr:col>
      <xdr:colOff>162112</xdr:colOff>
      <xdr:row>202</xdr:row>
      <xdr:rowOff>78627</xdr:rowOff>
    </xdr:to>
    <xdr:graphicFrame macro="">
      <xdr:nvGraphicFramePr>
        <xdr:cNvPr id="16" name="Diagram 15">
          <a:extLst>
            <a:ext uri="{FF2B5EF4-FFF2-40B4-BE49-F238E27FC236}">
              <a16:creationId xmlns:a16="http://schemas.microsoft.com/office/drawing/2014/main" id="{FC35EC54-9928-415B-869F-9C353714BB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25</xdr:col>
      <xdr:colOff>408268</xdr:colOff>
      <xdr:row>154</xdr:row>
      <xdr:rowOff>143995</xdr:rowOff>
    </xdr:from>
    <xdr:to>
      <xdr:col>36</xdr:col>
      <xdr:colOff>122518</xdr:colOff>
      <xdr:row>173</xdr:row>
      <xdr:rowOff>182094</xdr:rowOff>
    </xdr:to>
    <xdr:graphicFrame macro="">
      <xdr:nvGraphicFramePr>
        <xdr:cNvPr id="17" name="Diagram 16">
          <a:extLst>
            <a:ext uri="{FF2B5EF4-FFF2-40B4-BE49-F238E27FC236}">
              <a16:creationId xmlns:a16="http://schemas.microsoft.com/office/drawing/2014/main" id="{4BE3E662-A716-4D0D-AAA3-655C9C4A65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25</xdr:col>
      <xdr:colOff>474383</xdr:colOff>
      <xdr:row>223</xdr:row>
      <xdr:rowOff>108323</xdr:rowOff>
    </xdr:from>
    <xdr:to>
      <xdr:col>35</xdr:col>
      <xdr:colOff>169583</xdr:colOff>
      <xdr:row>242</xdr:row>
      <xdr:rowOff>216832</xdr:rowOff>
    </xdr:to>
    <xdr:graphicFrame macro="">
      <xdr:nvGraphicFramePr>
        <xdr:cNvPr id="18" name="Diagram 17">
          <a:extLst>
            <a:ext uri="{FF2B5EF4-FFF2-40B4-BE49-F238E27FC236}">
              <a16:creationId xmlns:a16="http://schemas.microsoft.com/office/drawing/2014/main" id="{6AD99BEA-DC40-47E7-864A-732144C0CD9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25</xdr:col>
      <xdr:colOff>373529</xdr:colOff>
      <xdr:row>256</xdr:row>
      <xdr:rowOff>0</xdr:rowOff>
    </xdr:from>
    <xdr:to>
      <xdr:col>36</xdr:col>
      <xdr:colOff>382348</xdr:colOff>
      <xdr:row>275</xdr:row>
      <xdr:rowOff>108510</xdr:rowOff>
    </xdr:to>
    <xdr:graphicFrame macro="">
      <xdr:nvGraphicFramePr>
        <xdr:cNvPr id="19" name="Diagram 18">
          <a:extLst>
            <a:ext uri="{FF2B5EF4-FFF2-40B4-BE49-F238E27FC236}">
              <a16:creationId xmlns:a16="http://schemas.microsoft.com/office/drawing/2014/main" id="{40AF432F-36FA-40AF-B40F-8DA8D3439A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25</xdr:col>
      <xdr:colOff>384735</xdr:colOff>
      <xdr:row>288</xdr:row>
      <xdr:rowOff>160618</xdr:rowOff>
    </xdr:from>
    <xdr:to>
      <xdr:col>38</xdr:col>
      <xdr:colOff>505385</xdr:colOff>
      <xdr:row>308</xdr:row>
      <xdr:rowOff>78628</xdr:rowOff>
    </xdr:to>
    <xdr:graphicFrame macro="">
      <xdr:nvGraphicFramePr>
        <xdr:cNvPr id="20" name="Diagram 19">
          <a:extLst>
            <a:ext uri="{FF2B5EF4-FFF2-40B4-BE49-F238E27FC236}">
              <a16:creationId xmlns:a16="http://schemas.microsoft.com/office/drawing/2014/main" id="{BB9411A9-901B-4789-8720-16C2BC58EBD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25</xdr:col>
      <xdr:colOff>265207</xdr:colOff>
      <xdr:row>323</xdr:row>
      <xdr:rowOff>183029</xdr:rowOff>
    </xdr:from>
    <xdr:to>
      <xdr:col>35</xdr:col>
      <xdr:colOff>732637</xdr:colOff>
      <xdr:row>341</xdr:row>
      <xdr:rowOff>142501</xdr:rowOff>
    </xdr:to>
    <xdr:graphicFrame macro="">
      <xdr:nvGraphicFramePr>
        <xdr:cNvPr id="21" name="Diagram 20">
          <a:extLst>
            <a:ext uri="{FF2B5EF4-FFF2-40B4-BE49-F238E27FC236}">
              <a16:creationId xmlns:a16="http://schemas.microsoft.com/office/drawing/2014/main" id="{0B992B1C-7CB5-4808-8C3C-3B98FCBADE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25</xdr:col>
      <xdr:colOff>526677</xdr:colOff>
      <xdr:row>113</xdr:row>
      <xdr:rowOff>168087</xdr:rowOff>
    </xdr:from>
    <xdr:to>
      <xdr:col>34</xdr:col>
      <xdr:colOff>560</xdr:colOff>
      <xdr:row>133</xdr:row>
      <xdr:rowOff>16703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62D8CB65-B057-48E9-BBF9-FF070904DC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25</xdr:col>
      <xdr:colOff>515470</xdr:colOff>
      <xdr:row>133</xdr:row>
      <xdr:rowOff>134470</xdr:rowOff>
    </xdr:from>
    <xdr:to>
      <xdr:col>33</xdr:col>
      <xdr:colOff>751353</xdr:colOff>
      <xdr:row>151</xdr:row>
      <xdr:rowOff>173586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9B3DD25F-9555-400C-8C87-565437ED5C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25</xdr:col>
      <xdr:colOff>481853</xdr:colOff>
      <xdr:row>203</xdr:row>
      <xdr:rowOff>67236</xdr:rowOff>
    </xdr:from>
    <xdr:to>
      <xdr:col>35</xdr:col>
      <xdr:colOff>177053</xdr:colOff>
      <xdr:row>222</xdr:row>
      <xdr:rowOff>3923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2F6C299E-A180-493B-AA09-033CF25A8C9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25</xdr:col>
      <xdr:colOff>302559</xdr:colOff>
      <xdr:row>343</xdr:row>
      <xdr:rowOff>89647</xdr:rowOff>
    </xdr:from>
    <xdr:to>
      <xdr:col>36</xdr:col>
      <xdr:colOff>7989</xdr:colOff>
      <xdr:row>362</xdr:row>
      <xdr:rowOff>26707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4D04D6AC-DBE6-474B-B419-BFDDDB4164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47623</xdr:colOff>
      <xdr:row>19</xdr:row>
      <xdr:rowOff>20107</xdr:rowOff>
    </xdr:from>
    <xdr:to>
      <xdr:col>25</xdr:col>
      <xdr:colOff>127000</xdr:colOff>
      <xdr:row>44</xdr:row>
      <xdr:rowOff>100853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D8837653-8E99-23C6-FFBB-A830FBFADEA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25</xdr:col>
      <xdr:colOff>264583</xdr:colOff>
      <xdr:row>19</xdr:row>
      <xdr:rowOff>0</xdr:rowOff>
    </xdr:from>
    <xdr:to>
      <xdr:col>37</xdr:col>
      <xdr:colOff>211666</xdr:colOff>
      <xdr:row>44</xdr:row>
      <xdr:rowOff>134470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B61F78CD-3D81-4669-A3B8-EBBDE73B14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308171" cy="6078963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53D9C591-8B68-41CA-8F2B-7CD433C4B545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6203950" cy="4051300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BECB4019-B5C8-4547-9A7B-A5EAB6332F7C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C371"/>
  <sheetViews>
    <sheetView zoomScale="85" zoomScaleNormal="85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AG79" sqref="AG79"/>
    </sheetView>
  </sheetViews>
  <sheetFormatPr baseColWidth="10" defaultRowHeight="15"/>
  <cols>
    <col min="1" max="1" width="4.7109375" customWidth="1"/>
    <col min="2" max="2" width="11.5703125" style="83" customWidth="1"/>
    <col min="3" max="3" width="18.42578125" style="83" customWidth="1"/>
    <col min="4" max="4" width="17.28515625" style="83" bestFit="1" customWidth="1"/>
    <col min="5" max="5" width="14.42578125" style="83" bestFit="1" customWidth="1"/>
    <col min="6" max="7" width="11.42578125" style="83"/>
    <col min="8" max="8" width="14.42578125" style="83" bestFit="1" customWidth="1"/>
    <col min="9" max="9" width="9.85546875" style="83" bestFit="1" customWidth="1"/>
    <col min="10" max="10" width="14" style="83" bestFit="1" customWidth="1"/>
    <col min="11" max="11" width="11.42578125" style="83"/>
    <col min="12" max="12" width="13.7109375" style="83" bestFit="1" customWidth="1"/>
    <col min="13" max="13" width="17.85546875" style="83" bestFit="1" customWidth="1"/>
    <col min="14" max="14" width="17.28515625" style="83" bestFit="1" customWidth="1"/>
    <col min="15" max="15" width="13.85546875" style="83" bestFit="1" customWidth="1"/>
    <col min="16" max="16" width="11.42578125" style="83"/>
    <col min="17" max="17" width="12.5703125" style="83" customWidth="1"/>
    <col min="18" max="18" width="14.85546875" style="83" customWidth="1"/>
    <col min="19" max="19" width="13.28515625" style="83" bestFit="1" customWidth="1"/>
    <col min="20" max="20" width="13" style="83" customWidth="1"/>
    <col min="21" max="21" width="16.5703125" style="83" customWidth="1"/>
    <col min="22" max="22" width="13.140625" style="83" customWidth="1"/>
    <col min="24" max="24" width="17.28515625" style="83" bestFit="1" customWidth="1"/>
    <col min="25" max="25" width="13.85546875" style="83" bestFit="1" customWidth="1"/>
  </cols>
  <sheetData>
    <row r="1" spans="2:27" ht="30">
      <c r="B1" s="67" t="s">
        <v>0</v>
      </c>
      <c r="C1" s="67" t="s">
        <v>1</v>
      </c>
      <c r="D1" s="249" t="s">
        <v>435</v>
      </c>
      <c r="E1" s="249"/>
      <c r="F1" s="249"/>
      <c r="G1" s="250" t="s">
        <v>378</v>
      </c>
      <c r="H1" s="250"/>
      <c r="I1" s="250" t="s">
        <v>2</v>
      </c>
      <c r="J1" s="250"/>
      <c r="K1" s="250"/>
      <c r="L1" s="250"/>
      <c r="M1" s="68" t="s">
        <v>436</v>
      </c>
      <c r="N1" s="251" t="s">
        <v>3</v>
      </c>
      <c r="O1" s="251"/>
      <c r="P1" s="251"/>
      <c r="Q1" s="69" t="s">
        <v>4</v>
      </c>
      <c r="R1" s="243" t="s">
        <v>438</v>
      </c>
      <c r="S1" s="243"/>
      <c r="T1" s="70" t="s">
        <v>5</v>
      </c>
      <c r="U1" s="71" t="s">
        <v>421</v>
      </c>
      <c r="V1" s="71" t="s">
        <v>421</v>
      </c>
      <c r="X1" t="s">
        <v>419</v>
      </c>
      <c r="Y1"/>
    </row>
    <row r="2" spans="2:27">
      <c r="B2" s="175" t="s">
        <v>8</v>
      </c>
      <c r="C2" s="176"/>
      <c r="D2" s="244" t="s">
        <v>447</v>
      </c>
      <c r="E2" s="245"/>
      <c r="F2" s="245"/>
      <c r="G2" s="246" t="s">
        <v>9</v>
      </c>
      <c r="H2" s="246"/>
      <c r="I2" s="177" t="s">
        <v>10</v>
      </c>
      <c r="J2" s="177"/>
      <c r="K2" s="177"/>
      <c r="L2" s="177"/>
      <c r="M2" s="178" t="str">
        <f>D2</f>
        <v>Jan-Sep</v>
      </c>
      <c r="N2" s="247" t="str">
        <f>D2</f>
        <v>Jan-Sep</v>
      </c>
      <c r="O2" s="248"/>
      <c r="P2" s="248"/>
      <c r="Q2" s="179" t="str">
        <f>RIGHT(N2,3)</f>
        <v>Sep</v>
      </c>
      <c r="R2" s="252" t="s">
        <v>380</v>
      </c>
      <c r="S2" s="252"/>
      <c r="T2" s="72" t="s">
        <v>11</v>
      </c>
      <c r="U2" s="75" t="str">
        <f>D2</f>
        <v>Jan-Sep</v>
      </c>
      <c r="V2" s="73" t="str">
        <f>U2</f>
        <v>Jan-Sep</v>
      </c>
      <c r="X2" t="s">
        <v>420</v>
      </c>
      <c r="Y2"/>
    </row>
    <row r="3" spans="2:27">
      <c r="B3" s="180" t="s">
        <v>12</v>
      </c>
      <c r="C3" s="181"/>
      <c r="D3" s="173"/>
      <c r="E3" s="173"/>
      <c r="F3" s="74" t="s">
        <v>13</v>
      </c>
      <c r="G3" s="248" t="s">
        <v>14</v>
      </c>
      <c r="H3" s="248"/>
      <c r="I3" s="177" t="s">
        <v>15</v>
      </c>
      <c r="J3" s="177"/>
      <c r="K3" s="177" t="s">
        <v>16</v>
      </c>
      <c r="L3" s="177"/>
      <c r="M3" s="178" t="s">
        <v>17</v>
      </c>
      <c r="N3" s="182" t="s">
        <v>18</v>
      </c>
      <c r="O3" s="177"/>
      <c r="P3" s="182" t="s">
        <v>19</v>
      </c>
      <c r="Q3" s="183" t="s">
        <v>437</v>
      </c>
      <c r="R3" s="174" t="s">
        <v>6</v>
      </c>
      <c r="S3" s="184" t="s">
        <v>7</v>
      </c>
      <c r="T3" s="163">
        <v>45292</v>
      </c>
      <c r="V3" s="73"/>
      <c r="X3" s="182"/>
      <c r="Y3" s="177"/>
    </row>
    <row r="4" spans="2:27">
      <c r="B4" s="181"/>
      <c r="C4" s="76">
        <f>J367</f>
        <v>-386.53249646350457</v>
      </c>
      <c r="D4" s="185" t="s">
        <v>20</v>
      </c>
      <c r="E4" s="173" t="s">
        <v>21</v>
      </c>
      <c r="F4" s="173" t="s">
        <v>22</v>
      </c>
      <c r="G4" s="182" t="s">
        <v>23</v>
      </c>
      <c r="H4" s="182" t="s">
        <v>20</v>
      </c>
      <c r="I4" s="182" t="s">
        <v>21</v>
      </c>
      <c r="J4" s="182" t="s">
        <v>20</v>
      </c>
      <c r="K4" s="182" t="s">
        <v>21</v>
      </c>
      <c r="L4" s="182" t="s">
        <v>20</v>
      </c>
      <c r="M4" s="179" t="s">
        <v>20</v>
      </c>
      <c r="N4" s="182" t="s">
        <v>20</v>
      </c>
      <c r="O4" s="182" t="s">
        <v>21</v>
      </c>
      <c r="P4" s="182" t="s">
        <v>24</v>
      </c>
      <c r="Q4" s="179" t="s">
        <v>20</v>
      </c>
      <c r="R4" s="184" t="s">
        <v>25</v>
      </c>
      <c r="S4" s="184" t="s">
        <v>21</v>
      </c>
      <c r="T4" s="186"/>
      <c r="U4" s="77" t="s">
        <v>20</v>
      </c>
      <c r="V4" s="185" t="s">
        <v>21</v>
      </c>
      <c r="X4" s="182" t="s">
        <v>20</v>
      </c>
      <c r="Y4" s="182" t="s">
        <v>21</v>
      </c>
    </row>
    <row r="5" spans="2:27">
      <c r="B5" s="78"/>
      <c r="C5" s="78"/>
      <c r="D5" s="79">
        <v>1</v>
      </c>
      <c r="E5" s="79">
        <v>2</v>
      </c>
      <c r="F5" s="79">
        <v>3</v>
      </c>
      <c r="G5" s="79">
        <v>4</v>
      </c>
      <c r="H5" s="79">
        <v>5</v>
      </c>
      <c r="I5" s="79">
        <v>6</v>
      </c>
      <c r="J5" s="79">
        <v>7</v>
      </c>
      <c r="K5" s="79">
        <v>8</v>
      </c>
      <c r="L5" s="79">
        <v>9</v>
      </c>
      <c r="M5" s="79">
        <v>10</v>
      </c>
      <c r="N5" s="79">
        <v>11</v>
      </c>
      <c r="O5" s="79">
        <v>12</v>
      </c>
      <c r="P5" s="79">
        <v>13</v>
      </c>
      <c r="Q5" s="79">
        <v>14</v>
      </c>
      <c r="R5" s="80">
        <v>15</v>
      </c>
      <c r="S5" s="80">
        <v>16</v>
      </c>
      <c r="T5" s="81">
        <v>17</v>
      </c>
      <c r="U5" s="79">
        <v>18</v>
      </c>
      <c r="V5" s="79">
        <v>19</v>
      </c>
      <c r="X5" s="79">
        <v>21</v>
      </c>
      <c r="Y5" s="79">
        <v>22</v>
      </c>
    </row>
    <row r="6" spans="2:27" ht="18.75" customHeight="1">
      <c r="B6" s="82"/>
      <c r="R6" s="84"/>
      <c r="S6" s="128"/>
      <c r="T6" s="84"/>
      <c r="U6" s="84"/>
      <c r="V6" s="84"/>
    </row>
    <row r="7" spans="2:27" ht="21.95" customHeight="1">
      <c r="B7" s="207">
        <v>301</v>
      </c>
      <c r="C7" t="s">
        <v>26</v>
      </c>
      <c r="D7" s="190">
        <v>30831551</v>
      </c>
      <c r="E7" s="85">
        <f>D7/T7*1000</f>
        <v>42958.229647071938</v>
      </c>
      <c r="F7" s="86">
        <f t="shared" ref="F7:F70" si="0">E7/E$365</f>
        <v>1.3771763344299908</v>
      </c>
      <c r="G7" s="187">
        <f t="shared" ref="G7:G70" si="1">($E$365+$Y$365-E7-Y7)*0.6</f>
        <v>-7057.5585911939734</v>
      </c>
      <c r="H7" s="187">
        <f>G7*T7/1000</f>
        <v>-5065280.3764858264</v>
      </c>
      <c r="I7" s="187">
        <f t="shared" ref="I7:I70" si="2">IF(E7+Y7&lt;(E$365+Y$365)*0.9,((E$365+Y$365)*0.9-E7-Y7)*0.35,0)</f>
        <v>0</v>
      </c>
      <c r="J7" s="87">
        <f t="shared" ref="J7:J70" si="3">I7*T7/1000</f>
        <v>0</v>
      </c>
      <c r="K7" s="187">
        <f>I7+J$367</f>
        <v>-386.53249646350457</v>
      </c>
      <c r="L7" s="87">
        <f t="shared" ref="L7:L70" si="4">K7*T7/1000</f>
        <v>-277418.23803682183</v>
      </c>
      <c r="M7" s="88">
        <f>H7+L7</f>
        <v>-5342698.614522648</v>
      </c>
      <c r="N7" s="88">
        <f>D7+M7</f>
        <v>25488852.385477353</v>
      </c>
      <c r="O7" s="88">
        <f>N7/T7*1000</f>
        <v>35514.138559414459</v>
      </c>
      <c r="P7" s="89">
        <f t="shared" ref="P7:P70" si="5">O7/O$365</f>
        <v>1.1385299525495429</v>
      </c>
      <c r="Q7" s="242">
        <v>-1117953.0840320112</v>
      </c>
      <c r="R7" s="89">
        <f>(D7-U7)/U7</f>
        <v>4.6661020225391026E-3</v>
      </c>
      <c r="S7" s="89">
        <f>(E7-V7)/V7</f>
        <v>-7.4745524240222121E-3</v>
      </c>
      <c r="T7" s="91">
        <v>717710</v>
      </c>
      <c r="U7" s="190">
        <v>30688356</v>
      </c>
      <c r="V7" s="190">
        <v>43281.741291357153</v>
      </c>
      <c r="W7" s="197"/>
      <c r="X7" s="190">
        <v>0</v>
      </c>
      <c r="Y7" s="88">
        <f>X7*1000/T7</f>
        <v>0</v>
      </c>
      <c r="Z7" s="1"/>
      <c r="AA7" s="1"/>
    </row>
    <row r="8" spans="2:27" ht="24.95" customHeight="1">
      <c r="B8" s="207">
        <v>1101</v>
      </c>
      <c r="C8" t="s">
        <v>27</v>
      </c>
      <c r="D8" s="1">
        <v>468399</v>
      </c>
      <c r="E8" s="85">
        <f t="shared" ref="E8:E71" si="6">D8/T8*1000</f>
        <v>30773.208067801064</v>
      </c>
      <c r="F8" s="86">
        <f t="shared" si="0"/>
        <v>0.98654284018788352</v>
      </c>
      <c r="G8" s="187">
        <f t="shared" si="1"/>
        <v>253.45435636855035</v>
      </c>
      <c r="H8" s="187">
        <f t="shared" ref="H8:H70" si="7">G8*T8/1000</f>
        <v>3857.8287582857051</v>
      </c>
      <c r="I8" s="187">
        <f t="shared" si="2"/>
        <v>0</v>
      </c>
      <c r="J8" s="87">
        <f t="shared" si="3"/>
        <v>0</v>
      </c>
      <c r="K8" s="187">
        <f t="shared" ref="K8:K71" si="8">I8+J$367</f>
        <v>-386.53249646350457</v>
      </c>
      <c r="L8" s="87">
        <f t="shared" si="4"/>
        <v>-5883.4111286710031</v>
      </c>
      <c r="M8" s="88">
        <f t="shared" ref="M8:M71" si="9">H8+L8</f>
        <v>-2025.582370385298</v>
      </c>
      <c r="N8" s="88">
        <f t="shared" ref="N8:N71" si="10">D8+M8</f>
        <v>466373.41762961471</v>
      </c>
      <c r="O8" s="88">
        <f t="shared" ref="O8:O71" si="11">N8/T8*1000</f>
        <v>30640.129927706108</v>
      </c>
      <c r="P8" s="89">
        <f t="shared" si="5"/>
        <v>0.98227655485269993</v>
      </c>
      <c r="Q8" s="195">
        <v>-1121.7409542172381</v>
      </c>
      <c r="R8" s="89">
        <f t="shared" ref="R8:S71" si="12">(D8-U8)/U8</f>
        <v>9.5829102700274657E-2</v>
      </c>
      <c r="S8" s="89">
        <f t="shared" si="12"/>
        <v>8.0710246411787867E-2</v>
      </c>
      <c r="T8" s="91">
        <v>15221</v>
      </c>
      <c r="U8" s="190">
        <v>427438</v>
      </c>
      <c r="V8" s="190">
        <v>28474.985010991939</v>
      </c>
      <c r="W8" s="197"/>
      <c r="X8" s="88">
        <v>0</v>
      </c>
      <c r="Y8" s="88">
        <f t="shared" ref="Y8:Y71" si="13">X8*1000/T8</f>
        <v>0</v>
      </c>
    </row>
    <row r="9" spans="2:27">
      <c r="B9" s="207">
        <v>1103</v>
      </c>
      <c r="C9" t="s">
        <v>28</v>
      </c>
      <c r="D9" s="1">
        <v>5895989</v>
      </c>
      <c r="E9" s="85">
        <f t="shared" si="6"/>
        <v>39557.652568300146</v>
      </c>
      <c r="F9" s="86">
        <f t="shared" si="0"/>
        <v>1.2681589397476474</v>
      </c>
      <c r="G9" s="187">
        <f t="shared" si="1"/>
        <v>-5017.212343930898</v>
      </c>
      <c r="H9" s="187">
        <f t="shared" si="7"/>
        <v>-747805.4654382125</v>
      </c>
      <c r="I9" s="187">
        <f t="shared" si="2"/>
        <v>0</v>
      </c>
      <c r="J9" s="87">
        <f t="shared" si="3"/>
        <v>0</v>
      </c>
      <c r="K9" s="187">
        <f t="shared" si="8"/>
        <v>-386.53249646350457</v>
      </c>
      <c r="L9" s="87">
        <f t="shared" si="4"/>
        <v>-57611.895532892428</v>
      </c>
      <c r="M9" s="88">
        <f t="shared" si="9"/>
        <v>-805417.36097110494</v>
      </c>
      <c r="N9" s="88">
        <f t="shared" si="10"/>
        <v>5090571.6390288947</v>
      </c>
      <c r="O9" s="88">
        <f t="shared" si="11"/>
        <v>34153.907727905738</v>
      </c>
      <c r="P9" s="89">
        <f t="shared" si="5"/>
        <v>1.0949229946766055</v>
      </c>
      <c r="Q9" s="195">
        <v>-145705.72812194761</v>
      </c>
      <c r="R9" s="92">
        <f t="shared" si="12"/>
        <v>4.7671263741604263E-2</v>
      </c>
      <c r="S9" s="92">
        <f t="shared" si="12"/>
        <v>2.6323928467174282E-2</v>
      </c>
      <c r="T9" s="91">
        <v>149048</v>
      </c>
      <c r="U9" s="190">
        <v>5627709</v>
      </c>
      <c r="V9" s="190">
        <v>38543.048126511014</v>
      </c>
      <c r="W9" s="197"/>
      <c r="X9" s="88">
        <v>0</v>
      </c>
      <c r="Y9" s="88">
        <f t="shared" si="13"/>
        <v>0</v>
      </c>
      <c r="Z9" s="1"/>
      <c r="AA9" s="1"/>
    </row>
    <row r="10" spans="2:27">
      <c r="B10" s="207">
        <v>1106</v>
      </c>
      <c r="C10" t="s">
        <v>29</v>
      </c>
      <c r="D10" s="1">
        <v>1219715</v>
      </c>
      <c r="E10" s="85">
        <f>D10/T10*1000</f>
        <v>31852.998015251229</v>
      </c>
      <c r="F10" s="86">
        <f t="shared" si="0"/>
        <v>1.0211592844408446</v>
      </c>
      <c r="G10" s="187">
        <f t="shared" si="1"/>
        <v>-394.41961210154841</v>
      </c>
      <c r="H10" s="187">
        <f t="shared" si="7"/>
        <v>-15103.115786592491</v>
      </c>
      <c r="I10" s="187">
        <f t="shared" si="2"/>
        <v>0</v>
      </c>
      <c r="J10" s="87">
        <f t="shared" si="3"/>
        <v>0</v>
      </c>
      <c r="K10" s="187">
        <f t="shared" si="8"/>
        <v>-386.53249646350457</v>
      </c>
      <c r="L10" s="87">
        <f t="shared" si="4"/>
        <v>-14801.102354580518</v>
      </c>
      <c r="M10" s="88">
        <f t="shared" si="9"/>
        <v>-29904.218141173009</v>
      </c>
      <c r="N10" s="88">
        <f t="shared" si="10"/>
        <v>1189810.781858827</v>
      </c>
      <c r="O10" s="88">
        <f t="shared" si="11"/>
        <v>31072.045906686173</v>
      </c>
      <c r="P10" s="89">
        <f t="shared" si="5"/>
        <v>0.99612313255388441</v>
      </c>
      <c r="Q10" s="195">
        <v>-11804.543119301354</v>
      </c>
      <c r="R10" s="92">
        <f t="shared" si="12"/>
        <v>7.3397975203993271E-2</v>
      </c>
      <c r="S10" s="92">
        <f t="shared" si="12"/>
        <v>6.114802964972231E-2</v>
      </c>
      <c r="T10" s="91">
        <v>38292</v>
      </c>
      <c r="U10" s="190">
        <v>1136312</v>
      </c>
      <c r="V10" s="190">
        <v>30017.487782327302</v>
      </c>
      <c r="W10" s="197"/>
      <c r="X10" s="88">
        <v>0</v>
      </c>
      <c r="Y10" s="88">
        <f t="shared" si="13"/>
        <v>0</v>
      </c>
      <c r="Z10" s="1"/>
    </row>
    <row r="11" spans="2:27">
      <c r="B11" s="207">
        <v>1108</v>
      </c>
      <c r="C11" t="s">
        <v>30</v>
      </c>
      <c r="D11" s="1">
        <v>2586890</v>
      </c>
      <c r="E11" s="85">
        <f t="shared" si="6"/>
        <v>30905.952068050945</v>
      </c>
      <c r="F11" s="86">
        <f t="shared" si="0"/>
        <v>0.9907984135013933</v>
      </c>
      <c r="G11" s="187">
        <f t="shared" si="1"/>
        <v>173.80795621862197</v>
      </c>
      <c r="H11" s="187">
        <f t="shared" si="7"/>
        <v>14548.073551411097</v>
      </c>
      <c r="I11" s="187">
        <f t="shared" si="2"/>
        <v>0</v>
      </c>
      <c r="J11" s="87">
        <f t="shared" si="3"/>
        <v>0</v>
      </c>
      <c r="K11" s="187">
        <f t="shared" si="8"/>
        <v>-386.53249646350457</v>
      </c>
      <c r="L11" s="87">
        <f t="shared" si="4"/>
        <v>-32353.543018988261</v>
      </c>
      <c r="M11" s="88">
        <f t="shared" si="9"/>
        <v>-17805.469467577164</v>
      </c>
      <c r="N11" s="88">
        <f t="shared" si="10"/>
        <v>2569084.5305324229</v>
      </c>
      <c r="O11" s="88">
        <f t="shared" si="11"/>
        <v>30693.227527806062</v>
      </c>
      <c r="P11" s="89">
        <f t="shared" si="5"/>
        <v>0.98397878417810403</v>
      </c>
      <c r="Q11" s="195">
        <v>-1679.3912193607575</v>
      </c>
      <c r="R11" s="92">
        <f t="shared" si="12"/>
        <v>4.7887285147642136E-2</v>
      </c>
      <c r="S11" s="92">
        <f t="shared" si="12"/>
        <v>3.3440056562179826E-2</v>
      </c>
      <c r="T11" s="91">
        <v>83702</v>
      </c>
      <c r="U11" s="190">
        <v>2468672</v>
      </c>
      <c r="V11" s="190">
        <v>29905.897174976981</v>
      </c>
      <c r="W11" s="197"/>
      <c r="X11" s="88">
        <v>0</v>
      </c>
      <c r="Y11" s="88">
        <f t="shared" si="13"/>
        <v>0</v>
      </c>
      <c r="Z11" s="1"/>
      <c r="AA11" s="1"/>
    </row>
    <row r="12" spans="2:27">
      <c r="B12" s="207">
        <v>1111</v>
      </c>
      <c r="C12" t="s">
        <v>31</v>
      </c>
      <c r="D12" s="1">
        <v>87866</v>
      </c>
      <c r="E12" s="85">
        <f t="shared" si="6"/>
        <v>26252.166118912461</v>
      </c>
      <c r="F12" s="86">
        <f t="shared" si="0"/>
        <v>0.84160502431122253</v>
      </c>
      <c r="G12" s="187">
        <f t="shared" si="1"/>
        <v>2966.0795257017126</v>
      </c>
      <c r="H12" s="187">
        <f t="shared" si="7"/>
        <v>9927.4681725236333</v>
      </c>
      <c r="I12" s="187">
        <f t="shared" si="2"/>
        <v>638.36593683146339</v>
      </c>
      <c r="J12" s="87">
        <f t="shared" si="3"/>
        <v>2136.6107905749077</v>
      </c>
      <c r="K12" s="187">
        <f t="shared" si="8"/>
        <v>251.83344036795881</v>
      </c>
      <c r="L12" s="87">
        <f t="shared" si="4"/>
        <v>842.88652491155813</v>
      </c>
      <c r="M12" s="88">
        <f t="shared" si="9"/>
        <v>10770.354697435192</v>
      </c>
      <c r="N12" s="88">
        <f t="shared" si="10"/>
        <v>98636.354697435192</v>
      </c>
      <c r="O12" s="88">
        <f t="shared" si="11"/>
        <v>29470.079084982131</v>
      </c>
      <c r="P12" s="89">
        <f t="shared" si="5"/>
        <v>0.94476648183717571</v>
      </c>
      <c r="Q12" s="195">
        <v>2586.2821919392218</v>
      </c>
      <c r="R12" s="92">
        <f t="shared" si="12"/>
        <v>5.4522760822341969E-2</v>
      </c>
      <c r="S12" s="92">
        <f t="shared" si="12"/>
        <v>4.7276264407966839E-2</v>
      </c>
      <c r="T12" s="91">
        <v>3347</v>
      </c>
      <c r="U12" s="190">
        <v>83323</v>
      </c>
      <c r="V12" s="190">
        <v>25067.087845968712</v>
      </c>
      <c r="W12" s="197"/>
      <c r="X12" s="88">
        <v>0</v>
      </c>
      <c r="Y12" s="88">
        <f t="shared" si="13"/>
        <v>0</v>
      </c>
      <c r="Z12" s="1"/>
      <c r="AA12" s="1"/>
    </row>
    <row r="13" spans="2:27">
      <c r="B13" s="207">
        <v>1112</v>
      </c>
      <c r="C13" t="s">
        <v>32</v>
      </c>
      <c r="D13" s="1">
        <v>88644</v>
      </c>
      <c r="E13" s="85">
        <f t="shared" si="6"/>
        <v>27477.991320520767</v>
      </c>
      <c r="F13" s="86">
        <f t="shared" si="0"/>
        <v>0.88090313951923371</v>
      </c>
      <c r="G13" s="187">
        <f t="shared" si="1"/>
        <v>2230.5844047367286</v>
      </c>
      <c r="H13" s="187">
        <f t="shared" si="7"/>
        <v>7195.8652896806871</v>
      </c>
      <c r="I13" s="187">
        <f t="shared" si="2"/>
        <v>209.32711626855632</v>
      </c>
      <c r="J13" s="87">
        <f t="shared" si="3"/>
        <v>675.28927708236267</v>
      </c>
      <c r="K13" s="187">
        <f t="shared" si="8"/>
        <v>-177.20538019494825</v>
      </c>
      <c r="L13" s="87">
        <f t="shared" si="4"/>
        <v>-571.66455650890305</v>
      </c>
      <c r="M13" s="88">
        <f t="shared" si="9"/>
        <v>6624.2007331717841</v>
      </c>
      <c r="N13" s="88">
        <f t="shared" si="10"/>
        <v>95268.20073317179</v>
      </c>
      <c r="O13" s="88">
        <f t="shared" si="11"/>
        <v>29531.370345062551</v>
      </c>
      <c r="P13" s="89">
        <f t="shared" si="5"/>
        <v>0.94673138759757647</v>
      </c>
      <c r="Q13" s="195">
        <v>2431.8773382718737</v>
      </c>
      <c r="R13" s="92">
        <f t="shared" si="12"/>
        <v>4.345983614276297E-2</v>
      </c>
      <c r="S13" s="92">
        <f t="shared" si="12"/>
        <v>3.699077330244821E-2</v>
      </c>
      <c r="T13" s="91">
        <v>3226</v>
      </c>
      <c r="U13" s="190">
        <v>84952</v>
      </c>
      <c r="V13" s="190">
        <v>26497.816593886462</v>
      </c>
      <c r="W13" s="197"/>
      <c r="X13" s="88">
        <v>0</v>
      </c>
      <c r="Y13" s="88">
        <f t="shared" si="13"/>
        <v>0</v>
      </c>
      <c r="Z13" s="1"/>
      <c r="AA13" s="1"/>
    </row>
    <row r="14" spans="2:27">
      <c r="B14" s="207">
        <v>1114</v>
      </c>
      <c r="C14" t="s">
        <v>33</v>
      </c>
      <c r="D14" s="1">
        <v>79605</v>
      </c>
      <c r="E14" s="85">
        <f t="shared" si="6"/>
        <v>27525.933609958505</v>
      </c>
      <c r="F14" s="86">
        <f t="shared" si="0"/>
        <v>0.88244009732625883</v>
      </c>
      <c r="G14" s="187">
        <f t="shared" si="1"/>
        <v>2201.8190310740856</v>
      </c>
      <c r="H14" s="187">
        <f t="shared" si="7"/>
        <v>6367.6606378662555</v>
      </c>
      <c r="I14" s="187">
        <f t="shared" si="2"/>
        <v>192.54731496534785</v>
      </c>
      <c r="J14" s="87">
        <f t="shared" si="3"/>
        <v>556.846834879786</v>
      </c>
      <c r="K14" s="187">
        <f t="shared" si="8"/>
        <v>-193.98518149815672</v>
      </c>
      <c r="L14" s="87">
        <f t="shared" si="4"/>
        <v>-561.00514489266925</v>
      </c>
      <c r="M14" s="88">
        <f t="shared" si="9"/>
        <v>5806.6554929735867</v>
      </c>
      <c r="N14" s="88">
        <f t="shared" si="10"/>
        <v>85411.655492973587</v>
      </c>
      <c r="O14" s="88">
        <f t="shared" si="11"/>
        <v>29533.767459534436</v>
      </c>
      <c r="P14" s="89">
        <f t="shared" si="5"/>
        <v>0.94680823548792759</v>
      </c>
      <c r="Q14" s="195">
        <v>1690.3788165785036</v>
      </c>
      <c r="R14" s="92">
        <f t="shared" si="12"/>
        <v>3.307983803986711E-2</v>
      </c>
      <c r="S14" s="92">
        <f t="shared" si="12"/>
        <v>1.7362164155443061E-2</v>
      </c>
      <c r="T14" s="91">
        <v>2892</v>
      </c>
      <c r="U14" s="190">
        <v>77056</v>
      </c>
      <c r="V14" s="190">
        <v>27056.1797752809</v>
      </c>
      <c r="W14" s="197"/>
      <c r="X14" s="88">
        <v>0</v>
      </c>
      <c r="Y14" s="88">
        <f t="shared" si="13"/>
        <v>0</v>
      </c>
      <c r="Z14" s="1"/>
      <c r="AA14" s="1"/>
    </row>
    <row r="15" spans="2:27">
      <c r="B15" s="207">
        <v>1119</v>
      </c>
      <c r="C15" t="s">
        <v>34</v>
      </c>
      <c r="D15" s="1">
        <v>514181</v>
      </c>
      <c r="E15" s="85">
        <f t="shared" si="6"/>
        <v>25933.373682352347</v>
      </c>
      <c r="F15" s="86">
        <f t="shared" si="0"/>
        <v>0.83138501750850302</v>
      </c>
      <c r="G15" s="187">
        <f t="shared" si="1"/>
        <v>3157.3549876377806</v>
      </c>
      <c r="H15" s="187">
        <f t="shared" si="7"/>
        <v>62600.877339894272</v>
      </c>
      <c r="I15" s="187">
        <f t="shared" si="2"/>
        <v>749.9432896275033</v>
      </c>
      <c r="J15" s="87">
        <f t="shared" si="3"/>
        <v>14869.125603444507</v>
      </c>
      <c r="K15" s="187">
        <f t="shared" si="8"/>
        <v>363.41079316399873</v>
      </c>
      <c r="L15" s="87">
        <f t="shared" si="4"/>
        <v>7205.3457960626029</v>
      </c>
      <c r="M15" s="88">
        <f t="shared" si="9"/>
        <v>69806.223135956869</v>
      </c>
      <c r="N15" s="88">
        <f t="shared" si="10"/>
        <v>583987.22313595691</v>
      </c>
      <c r="O15" s="88">
        <f t="shared" si="11"/>
        <v>29454.13946315413</v>
      </c>
      <c r="P15" s="89">
        <f t="shared" si="5"/>
        <v>0.94425548149703986</v>
      </c>
      <c r="Q15" s="195">
        <v>16346.167633576049</v>
      </c>
      <c r="R15" s="92">
        <f t="shared" si="12"/>
        <v>6.1085888810929051E-2</v>
      </c>
      <c r="S15" s="92">
        <f t="shared" si="12"/>
        <v>5.1559823939372709E-2</v>
      </c>
      <c r="T15" s="91">
        <v>19827</v>
      </c>
      <c r="U15" s="190">
        <v>484580</v>
      </c>
      <c r="V15" s="190">
        <v>24661.814850628532</v>
      </c>
      <c r="W15" s="197"/>
      <c r="X15" s="88">
        <v>0</v>
      </c>
      <c r="Y15" s="88">
        <f t="shared" si="13"/>
        <v>0</v>
      </c>
      <c r="Z15" s="1"/>
      <c r="AA15" s="1"/>
    </row>
    <row r="16" spans="2:27">
      <c r="B16" s="207">
        <v>1120</v>
      </c>
      <c r="C16" t="s">
        <v>35</v>
      </c>
      <c r="D16" s="1">
        <v>605618</v>
      </c>
      <c r="E16" s="85">
        <f t="shared" si="6"/>
        <v>28976.937799043062</v>
      </c>
      <c r="F16" s="86">
        <f t="shared" si="0"/>
        <v>0.92895711273362525</v>
      </c>
      <c r="G16" s="187">
        <f t="shared" si="1"/>
        <v>1331.2165176233516</v>
      </c>
      <c r="H16" s="187">
        <f t="shared" si="7"/>
        <v>27822.425218328048</v>
      </c>
      <c r="I16" s="187">
        <f t="shared" si="2"/>
        <v>0</v>
      </c>
      <c r="J16" s="87">
        <f t="shared" si="3"/>
        <v>0</v>
      </c>
      <c r="K16" s="187">
        <f t="shared" si="8"/>
        <v>-386.53249646350457</v>
      </c>
      <c r="L16" s="87">
        <f t="shared" si="4"/>
        <v>-8078.5291760872451</v>
      </c>
      <c r="M16" s="88">
        <f t="shared" si="9"/>
        <v>19743.896042240802</v>
      </c>
      <c r="N16" s="88">
        <f t="shared" si="10"/>
        <v>625361.89604224078</v>
      </c>
      <c r="O16" s="88">
        <f t="shared" si="11"/>
        <v>29921.621820202909</v>
      </c>
      <c r="P16" s="89">
        <f t="shared" si="5"/>
        <v>0.95924226387099676</v>
      </c>
      <c r="Q16" s="195">
        <v>5148.910916290688</v>
      </c>
      <c r="R16" s="92">
        <f t="shared" si="12"/>
        <v>4.7021195670965736E-2</v>
      </c>
      <c r="S16" s="92">
        <f t="shared" si="12"/>
        <v>3.27436339118162E-2</v>
      </c>
      <c r="T16" s="91">
        <v>20900</v>
      </c>
      <c r="U16" s="190">
        <v>578420</v>
      </c>
      <c r="V16" s="190">
        <v>28058.210041232112</v>
      </c>
      <c r="W16" s="197"/>
      <c r="X16" s="88">
        <v>0</v>
      </c>
      <c r="Y16" s="88">
        <f t="shared" si="13"/>
        <v>0</v>
      </c>
      <c r="Z16" s="1"/>
      <c r="AA16" s="1"/>
    </row>
    <row r="17" spans="2:27">
      <c r="B17" s="207">
        <v>1121</v>
      </c>
      <c r="C17" t="s">
        <v>36</v>
      </c>
      <c r="D17" s="1">
        <v>604869</v>
      </c>
      <c r="E17" s="85">
        <f t="shared" si="6"/>
        <v>30380.160723254648</v>
      </c>
      <c r="F17" s="86">
        <f t="shared" si="0"/>
        <v>0.97394233253971108</v>
      </c>
      <c r="G17" s="187">
        <f t="shared" si="1"/>
        <v>489.28276309639983</v>
      </c>
      <c r="H17" s="187">
        <f t="shared" si="7"/>
        <v>9741.6198132493191</v>
      </c>
      <c r="I17" s="187">
        <f t="shared" si="2"/>
        <v>0</v>
      </c>
      <c r="J17" s="87">
        <f t="shared" si="3"/>
        <v>0</v>
      </c>
      <c r="K17" s="187">
        <f t="shared" si="8"/>
        <v>-386.53249646350457</v>
      </c>
      <c r="L17" s="87">
        <f t="shared" si="4"/>
        <v>-7695.8620045883754</v>
      </c>
      <c r="M17" s="88">
        <f t="shared" si="9"/>
        <v>2045.7578086609437</v>
      </c>
      <c r="N17" s="88">
        <f t="shared" si="10"/>
        <v>606914.75780866097</v>
      </c>
      <c r="O17" s="88">
        <f t="shared" si="11"/>
        <v>30482.910989887543</v>
      </c>
      <c r="P17" s="89">
        <f t="shared" si="5"/>
        <v>0.97723635179343105</v>
      </c>
      <c r="Q17" s="195">
        <v>728.87303078214245</v>
      </c>
      <c r="R17" s="92">
        <f t="shared" si="12"/>
        <v>3.1361897162032207E-2</v>
      </c>
      <c r="S17" s="92">
        <f t="shared" si="12"/>
        <v>2.4679542328586677E-2</v>
      </c>
      <c r="T17" s="91">
        <v>19910</v>
      </c>
      <c r="U17" s="190">
        <v>586476</v>
      </c>
      <c r="V17" s="190">
        <v>29648.450533340074</v>
      </c>
      <c r="W17" s="197"/>
      <c r="X17" s="88">
        <v>0</v>
      </c>
      <c r="Y17" s="88">
        <f t="shared" si="13"/>
        <v>0</v>
      </c>
      <c r="Z17" s="1"/>
      <c r="AA17" s="1"/>
    </row>
    <row r="18" spans="2:27">
      <c r="B18" s="207">
        <v>1122</v>
      </c>
      <c r="C18" t="s">
        <v>37</v>
      </c>
      <c r="D18" s="1">
        <v>329512</v>
      </c>
      <c r="E18" s="85">
        <f t="shared" si="6"/>
        <v>26655.233780941595</v>
      </c>
      <c r="F18" s="86">
        <f t="shared" si="0"/>
        <v>0.85452676829092089</v>
      </c>
      <c r="G18" s="187">
        <f t="shared" si="1"/>
        <v>2724.238928484232</v>
      </c>
      <c r="H18" s="187">
        <f t="shared" si="7"/>
        <v>33677.041633922076</v>
      </c>
      <c r="I18" s="187">
        <f t="shared" si="2"/>
        <v>497.29225512126646</v>
      </c>
      <c r="J18" s="87">
        <f t="shared" si="3"/>
        <v>6147.5268578090954</v>
      </c>
      <c r="K18" s="187">
        <f t="shared" si="8"/>
        <v>110.75975865776189</v>
      </c>
      <c r="L18" s="87">
        <f t="shared" si="4"/>
        <v>1369.2121365272526</v>
      </c>
      <c r="M18" s="88">
        <f t="shared" si="9"/>
        <v>35046.25377044933</v>
      </c>
      <c r="N18" s="88">
        <f t="shared" si="10"/>
        <v>364558.25377044932</v>
      </c>
      <c r="O18" s="88">
        <f t="shared" si="11"/>
        <v>29490.232468083588</v>
      </c>
      <c r="P18" s="89">
        <f t="shared" si="5"/>
        <v>0.94541256903616067</v>
      </c>
      <c r="Q18" s="195">
        <v>9138.2578598006112</v>
      </c>
      <c r="R18" s="92">
        <f t="shared" si="12"/>
        <v>6.1066244187694012E-2</v>
      </c>
      <c r="S18" s="92">
        <f t="shared" si="12"/>
        <v>5.5916270506148884E-2</v>
      </c>
      <c r="T18" s="91">
        <v>12362</v>
      </c>
      <c r="U18" s="190">
        <v>310548</v>
      </c>
      <c r="V18" s="190">
        <v>25243.700211347747</v>
      </c>
      <c r="W18" s="197"/>
      <c r="X18" s="88">
        <v>0</v>
      </c>
      <c r="Y18" s="88">
        <f t="shared" si="13"/>
        <v>0</v>
      </c>
      <c r="Z18" s="1"/>
      <c r="AA18" s="1"/>
    </row>
    <row r="19" spans="2:27">
      <c r="B19" s="207">
        <v>1124</v>
      </c>
      <c r="C19" t="s">
        <v>38</v>
      </c>
      <c r="D19" s="1">
        <v>1128200</v>
      </c>
      <c r="E19" s="85">
        <f t="shared" si="6"/>
        <v>39330.660624019525</v>
      </c>
      <c r="F19" s="86">
        <f t="shared" si="0"/>
        <v>1.2608819188755633</v>
      </c>
      <c r="G19" s="187">
        <f t="shared" si="1"/>
        <v>-4881.0171773625261</v>
      </c>
      <c r="H19" s="187">
        <f t="shared" si="7"/>
        <v>-140011.97773264404</v>
      </c>
      <c r="I19" s="187">
        <f t="shared" si="2"/>
        <v>0</v>
      </c>
      <c r="J19" s="87">
        <f t="shared" si="3"/>
        <v>0</v>
      </c>
      <c r="K19" s="187">
        <f t="shared" si="8"/>
        <v>-386.53249646350457</v>
      </c>
      <c r="L19" s="87">
        <f t="shared" si="4"/>
        <v>-11087.684661055628</v>
      </c>
      <c r="M19" s="88">
        <f t="shared" si="9"/>
        <v>-151099.66239369966</v>
      </c>
      <c r="N19" s="88">
        <f t="shared" si="10"/>
        <v>977100.33760630037</v>
      </c>
      <c r="O19" s="88">
        <f t="shared" si="11"/>
        <v>34063.110950193499</v>
      </c>
      <c r="P19" s="89">
        <f t="shared" si="5"/>
        <v>1.0920121863277721</v>
      </c>
      <c r="Q19" s="195">
        <v>-34968.74571130157</v>
      </c>
      <c r="R19" s="92">
        <f t="shared" si="12"/>
        <v>5.3281164080143474E-2</v>
      </c>
      <c r="S19" s="92">
        <f t="shared" si="12"/>
        <v>3.9695177302745799E-2</v>
      </c>
      <c r="T19" s="91">
        <v>28685</v>
      </c>
      <c r="U19" s="190">
        <v>1071129</v>
      </c>
      <c r="V19" s="190">
        <v>37829.030549178882</v>
      </c>
      <c r="W19" s="197"/>
      <c r="X19" s="88">
        <v>0</v>
      </c>
      <c r="Y19" s="88">
        <f t="shared" si="13"/>
        <v>0</v>
      </c>
      <c r="Z19" s="1"/>
      <c r="AA19" s="1"/>
    </row>
    <row r="20" spans="2:27">
      <c r="B20" s="207">
        <v>1127</v>
      </c>
      <c r="C20" t="s">
        <v>39</v>
      </c>
      <c r="D20" s="1">
        <v>394401</v>
      </c>
      <c r="E20" s="85">
        <f t="shared" si="6"/>
        <v>33588.911599386818</v>
      </c>
      <c r="F20" s="86">
        <f t="shared" si="0"/>
        <v>1.0768100672204843</v>
      </c>
      <c r="G20" s="187">
        <f t="shared" si="1"/>
        <v>-1435.967762582902</v>
      </c>
      <c r="H20" s="187">
        <f t="shared" si="7"/>
        <v>-16861.133468248434</v>
      </c>
      <c r="I20" s="187">
        <f t="shared" si="2"/>
        <v>0</v>
      </c>
      <c r="J20" s="87">
        <f t="shared" si="3"/>
        <v>0</v>
      </c>
      <c r="K20" s="187">
        <f t="shared" si="8"/>
        <v>-386.53249646350457</v>
      </c>
      <c r="L20" s="87">
        <f t="shared" si="4"/>
        <v>-4538.6645734744707</v>
      </c>
      <c r="M20" s="88">
        <f t="shared" si="9"/>
        <v>-21399.798041722905</v>
      </c>
      <c r="N20" s="88">
        <f t="shared" si="10"/>
        <v>373001.20195827709</v>
      </c>
      <c r="O20" s="88">
        <f t="shared" si="11"/>
        <v>31766.411340340408</v>
      </c>
      <c r="P20" s="89">
        <f t="shared" si="5"/>
        <v>1.0183834456657403</v>
      </c>
      <c r="Q20" s="195">
        <v>-5829.4864124839823</v>
      </c>
      <c r="R20" s="92">
        <f t="shared" si="12"/>
        <v>5.4271875284016488E-2</v>
      </c>
      <c r="S20" s="92">
        <f t="shared" si="12"/>
        <v>4.7897041086676723E-2</v>
      </c>
      <c r="T20" s="91">
        <v>11742</v>
      </c>
      <c r="U20" s="190">
        <v>374098</v>
      </c>
      <c r="V20" s="190">
        <v>32053.637220460969</v>
      </c>
      <c r="W20" s="197"/>
      <c r="X20" s="88">
        <v>0</v>
      </c>
      <c r="Y20" s="88">
        <f t="shared" si="13"/>
        <v>0</v>
      </c>
      <c r="Z20" s="1"/>
      <c r="AA20" s="1"/>
    </row>
    <row r="21" spans="2:27">
      <c r="B21" s="207">
        <v>1130</v>
      </c>
      <c r="C21" t="s">
        <v>40</v>
      </c>
      <c r="D21" s="1">
        <v>368276</v>
      </c>
      <c r="E21" s="85">
        <f t="shared" si="6"/>
        <v>26875.574691673359</v>
      </c>
      <c r="F21" s="86">
        <f t="shared" si="0"/>
        <v>0.86159056701492676</v>
      </c>
      <c r="G21" s="187">
        <f t="shared" si="1"/>
        <v>2592.0343820451735</v>
      </c>
      <c r="H21" s="187">
        <f t="shared" si="7"/>
        <v>35518.647137165011</v>
      </c>
      <c r="I21" s="187">
        <f t="shared" si="2"/>
        <v>420.1729363651491</v>
      </c>
      <c r="J21" s="87">
        <f t="shared" si="3"/>
        <v>5757.6297470116378</v>
      </c>
      <c r="K21" s="187">
        <f t="shared" si="8"/>
        <v>33.640439901644527</v>
      </c>
      <c r="L21" s="87">
        <f t="shared" si="4"/>
        <v>460.97494797223499</v>
      </c>
      <c r="M21" s="88">
        <f t="shared" si="9"/>
        <v>35979.622085137249</v>
      </c>
      <c r="N21" s="88">
        <f t="shared" si="10"/>
        <v>404255.62208513723</v>
      </c>
      <c r="O21" s="88">
        <f t="shared" si="11"/>
        <v>29501.249513620172</v>
      </c>
      <c r="P21" s="89">
        <f t="shared" si="5"/>
        <v>0.94576575897236081</v>
      </c>
      <c r="Q21" s="195">
        <v>8466.9426430066014</v>
      </c>
      <c r="R21" s="92">
        <f t="shared" si="12"/>
        <v>4.9040050133880249E-2</v>
      </c>
      <c r="S21" s="93">
        <f t="shared" si="12"/>
        <v>3.1508840071802088E-2</v>
      </c>
      <c r="T21" s="91">
        <v>13703</v>
      </c>
      <c r="U21" s="190">
        <v>351060</v>
      </c>
      <c r="V21" s="190">
        <v>26054.623719756568</v>
      </c>
      <c r="W21" s="197"/>
      <c r="X21" s="88">
        <v>0</v>
      </c>
      <c r="Y21" s="88">
        <f t="shared" si="13"/>
        <v>0</v>
      </c>
      <c r="Z21" s="1"/>
      <c r="AA21" s="1"/>
    </row>
    <row r="22" spans="2:27">
      <c r="B22" s="207">
        <v>1133</v>
      </c>
      <c r="C22" t="s">
        <v>41</v>
      </c>
      <c r="D22" s="1">
        <v>98063</v>
      </c>
      <c r="E22" s="85">
        <f t="shared" si="6"/>
        <v>37102.913356034813</v>
      </c>
      <c r="F22" s="86">
        <f t="shared" si="0"/>
        <v>1.1894636867518211</v>
      </c>
      <c r="G22" s="187">
        <f t="shared" si="1"/>
        <v>-3544.3688165716985</v>
      </c>
      <c r="H22" s="187">
        <f t="shared" si="7"/>
        <v>-9367.7667821989999</v>
      </c>
      <c r="I22" s="187">
        <f t="shared" si="2"/>
        <v>0</v>
      </c>
      <c r="J22" s="87">
        <f t="shared" si="3"/>
        <v>0</v>
      </c>
      <c r="K22" s="187">
        <f t="shared" si="8"/>
        <v>-386.53249646350457</v>
      </c>
      <c r="L22" s="87">
        <f t="shared" si="4"/>
        <v>-1021.6053881530426</v>
      </c>
      <c r="M22" s="88">
        <f t="shared" si="9"/>
        <v>-10389.372170352042</v>
      </c>
      <c r="N22" s="88">
        <f t="shared" si="10"/>
        <v>87673.627829647958</v>
      </c>
      <c r="O22" s="88">
        <f t="shared" si="11"/>
        <v>33172.012042999602</v>
      </c>
      <c r="P22" s="89">
        <f t="shared" si="5"/>
        <v>1.0634448934782748</v>
      </c>
      <c r="Q22" s="195">
        <v>399.94902161512437</v>
      </c>
      <c r="R22" s="92">
        <f t="shared" si="12"/>
        <v>3.9882505143051049E-2</v>
      </c>
      <c r="S22" s="93">
        <f t="shared" si="12"/>
        <v>3.0439758217802166E-2</v>
      </c>
      <c r="T22" s="91">
        <v>2643</v>
      </c>
      <c r="U22" s="190">
        <v>94302</v>
      </c>
      <c r="V22" s="190">
        <v>36006.872852233675</v>
      </c>
      <c r="W22" s="197"/>
      <c r="X22" s="88">
        <v>0</v>
      </c>
      <c r="Y22" s="88">
        <f t="shared" si="13"/>
        <v>0</v>
      </c>
      <c r="Z22" s="1"/>
      <c r="AA22" s="1"/>
    </row>
    <row r="23" spans="2:27">
      <c r="B23" s="207">
        <v>1134</v>
      </c>
      <c r="C23" t="s">
        <v>42</v>
      </c>
      <c r="D23" s="1">
        <v>155942</v>
      </c>
      <c r="E23" s="85">
        <f t="shared" si="6"/>
        <v>40098.225764978146</v>
      </c>
      <c r="F23" s="86">
        <f t="shared" si="0"/>
        <v>1.2854889046835478</v>
      </c>
      <c r="G23" s="187">
        <f t="shared" si="1"/>
        <v>-5341.5562619376988</v>
      </c>
      <c r="H23" s="187">
        <f t="shared" si="7"/>
        <v>-20773.312302675709</v>
      </c>
      <c r="I23" s="187">
        <f t="shared" si="2"/>
        <v>0</v>
      </c>
      <c r="J23" s="87">
        <f t="shared" si="3"/>
        <v>0</v>
      </c>
      <c r="K23" s="187">
        <f t="shared" si="8"/>
        <v>-386.53249646350457</v>
      </c>
      <c r="L23" s="87">
        <f t="shared" si="4"/>
        <v>-1503.2248787465694</v>
      </c>
      <c r="M23" s="88">
        <f t="shared" si="9"/>
        <v>-22276.537181422278</v>
      </c>
      <c r="N23" s="88">
        <f t="shared" si="10"/>
        <v>133665.46281857771</v>
      </c>
      <c r="O23" s="88">
        <f t="shared" si="11"/>
        <v>34370.137006576937</v>
      </c>
      <c r="P23" s="89">
        <f t="shared" si="5"/>
        <v>1.1018549806509657</v>
      </c>
      <c r="Q23" s="195">
        <v>1877.5934714571449</v>
      </c>
      <c r="R23" s="92">
        <f t="shared" si="12"/>
        <v>8.2629825048597616E-2</v>
      </c>
      <c r="S23" s="92">
        <f t="shared" si="12"/>
        <v>6.2029514672255003E-2</v>
      </c>
      <c r="T23" s="91">
        <v>3889</v>
      </c>
      <c r="U23" s="190">
        <v>144040</v>
      </c>
      <c r="V23" s="190">
        <v>37756.225425950201</v>
      </c>
      <c r="W23" s="197"/>
      <c r="X23" s="88">
        <v>0</v>
      </c>
      <c r="Y23" s="88">
        <f t="shared" si="13"/>
        <v>0</v>
      </c>
      <c r="Z23" s="1"/>
      <c r="AA23" s="1"/>
    </row>
    <row r="24" spans="2:27">
      <c r="B24" s="207">
        <v>1135</v>
      </c>
      <c r="C24" t="s">
        <v>43</v>
      </c>
      <c r="D24" s="1">
        <v>138117</v>
      </c>
      <c r="E24" s="85">
        <f t="shared" si="6"/>
        <v>30209.317585301837</v>
      </c>
      <c r="F24" s="86">
        <f t="shared" si="0"/>
        <v>0.96846535808286438</v>
      </c>
      <c r="G24" s="187">
        <f t="shared" si="1"/>
        <v>591.78864586808697</v>
      </c>
      <c r="H24" s="187">
        <f t="shared" si="7"/>
        <v>2705.6576889088938</v>
      </c>
      <c r="I24" s="187">
        <f t="shared" si="2"/>
        <v>0</v>
      </c>
      <c r="J24" s="87">
        <f t="shared" si="3"/>
        <v>0</v>
      </c>
      <c r="K24" s="187">
        <f t="shared" si="8"/>
        <v>-386.53249646350457</v>
      </c>
      <c r="L24" s="87">
        <f t="shared" si="4"/>
        <v>-1767.2265738311428</v>
      </c>
      <c r="M24" s="88">
        <f t="shared" si="9"/>
        <v>938.43111507775097</v>
      </c>
      <c r="N24" s="88">
        <f t="shared" si="10"/>
        <v>139055.43111507775</v>
      </c>
      <c r="O24" s="88">
        <f t="shared" si="11"/>
        <v>30414.573734706421</v>
      </c>
      <c r="P24" s="89">
        <f t="shared" si="5"/>
        <v>0.97504556201069248</v>
      </c>
      <c r="Q24" s="195">
        <v>2705.1422348938331</v>
      </c>
      <c r="R24" s="92">
        <f t="shared" si="12"/>
        <v>5.8392146945906803E-2</v>
      </c>
      <c r="S24" s="92">
        <f t="shared" si="12"/>
        <v>5.1678810930720458E-2</v>
      </c>
      <c r="T24" s="91">
        <v>4572</v>
      </c>
      <c r="U24" s="190">
        <v>130497</v>
      </c>
      <c r="V24" s="190">
        <v>28724.851419766677</v>
      </c>
      <c r="W24" s="197"/>
      <c r="X24" s="88">
        <v>0</v>
      </c>
      <c r="Y24" s="88">
        <f t="shared" si="13"/>
        <v>0</v>
      </c>
      <c r="Z24" s="1"/>
      <c r="AA24" s="1"/>
    </row>
    <row r="25" spans="2:27">
      <c r="B25" s="207">
        <v>1144</v>
      </c>
      <c r="C25" t="s">
        <v>44</v>
      </c>
      <c r="D25" s="1">
        <v>16281</v>
      </c>
      <c r="E25" s="85">
        <f t="shared" si="6"/>
        <v>29928.308823529413</v>
      </c>
      <c r="F25" s="86">
        <f t="shared" si="0"/>
        <v>0.95945663915613277</v>
      </c>
      <c r="G25" s="187">
        <f t="shared" si="1"/>
        <v>760.39390293154133</v>
      </c>
      <c r="H25" s="187">
        <f t="shared" si="7"/>
        <v>413.65428319475848</v>
      </c>
      <c r="I25" s="187">
        <f t="shared" si="2"/>
        <v>0</v>
      </c>
      <c r="J25" s="87">
        <f t="shared" si="3"/>
        <v>0</v>
      </c>
      <c r="K25" s="187">
        <f t="shared" si="8"/>
        <v>-386.53249646350457</v>
      </c>
      <c r="L25" s="87">
        <f t="shared" si="4"/>
        <v>-210.2736780761465</v>
      </c>
      <c r="M25" s="88">
        <f t="shared" si="9"/>
        <v>203.38060511861198</v>
      </c>
      <c r="N25" s="88">
        <f t="shared" si="10"/>
        <v>16484.380605118611</v>
      </c>
      <c r="O25" s="88">
        <f t="shared" si="11"/>
        <v>30302.170229997446</v>
      </c>
      <c r="P25" s="89">
        <f t="shared" si="5"/>
        <v>0.97144207443999964</v>
      </c>
      <c r="Q25" s="195">
        <v>76.813949208714178</v>
      </c>
      <c r="R25" s="92">
        <f t="shared" si="12"/>
        <v>0.11681986555083002</v>
      </c>
      <c r="S25" s="92">
        <f t="shared" si="12"/>
        <v>9.8343066304584725E-2</v>
      </c>
      <c r="T25" s="91">
        <v>544</v>
      </c>
      <c r="U25" s="190">
        <v>14578</v>
      </c>
      <c r="V25" s="190">
        <v>27248.598130841121</v>
      </c>
      <c r="W25" s="197"/>
      <c r="X25" s="88">
        <v>0</v>
      </c>
      <c r="Y25" s="88">
        <f t="shared" si="13"/>
        <v>0</v>
      </c>
      <c r="Z25" s="1"/>
      <c r="AA25" s="1"/>
    </row>
    <row r="26" spans="2:27">
      <c r="B26" s="207">
        <v>1145</v>
      </c>
      <c r="C26" t="s">
        <v>45</v>
      </c>
      <c r="D26" s="1">
        <v>25893</v>
      </c>
      <c r="E26" s="85">
        <f t="shared" si="6"/>
        <v>29323.895809739526</v>
      </c>
      <c r="F26" s="86">
        <f t="shared" si="0"/>
        <v>0.94008006554843349</v>
      </c>
      <c r="G26" s="187">
        <f t="shared" si="1"/>
        <v>1123.0417112054731</v>
      </c>
      <c r="H26" s="187">
        <f t="shared" si="7"/>
        <v>991.6458309944328</v>
      </c>
      <c r="I26" s="187">
        <f t="shared" si="2"/>
        <v>0</v>
      </c>
      <c r="J26" s="87">
        <f t="shared" si="3"/>
        <v>0</v>
      </c>
      <c r="K26" s="187">
        <f t="shared" si="8"/>
        <v>-386.53249646350457</v>
      </c>
      <c r="L26" s="87">
        <f t="shared" si="4"/>
        <v>-341.30819437727456</v>
      </c>
      <c r="M26" s="88">
        <f t="shared" si="9"/>
        <v>650.3376366171583</v>
      </c>
      <c r="N26" s="88">
        <f t="shared" si="10"/>
        <v>26543.337636617158</v>
      </c>
      <c r="O26" s="88">
        <f t="shared" si="11"/>
        <v>30060.405024481493</v>
      </c>
      <c r="P26" s="89">
        <f t="shared" si="5"/>
        <v>0.96369144499692005</v>
      </c>
      <c r="Q26" s="195">
        <v>141.30389182223115</v>
      </c>
      <c r="R26" s="92">
        <f t="shared" si="12"/>
        <v>0.10234577887521819</v>
      </c>
      <c r="S26" s="92">
        <f t="shared" si="12"/>
        <v>8.3619633141211194E-2</v>
      </c>
      <c r="T26" s="91">
        <v>883</v>
      </c>
      <c r="U26" s="190">
        <v>23489</v>
      </c>
      <c r="V26" s="190">
        <v>27061.0599078341</v>
      </c>
      <c r="W26" s="197"/>
      <c r="X26" s="88">
        <v>0</v>
      </c>
      <c r="Y26" s="88">
        <f t="shared" si="13"/>
        <v>0</v>
      </c>
      <c r="Z26" s="1"/>
      <c r="AA26" s="1"/>
    </row>
    <row r="27" spans="2:27">
      <c r="B27" s="207">
        <v>1146</v>
      </c>
      <c r="C27" t="s">
        <v>46</v>
      </c>
      <c r="D27" s="1">
        <v>320581</v>
      </c>
      <c r="E27" s="85">
        <f t="shared" si="6"/>
        <v>27707.951598962834</v>
      </c>
      <c r="F27" s="86">
        <f t="shared" si="0"/>
        <v>0.88827532072714643</v>
      </c>
      <c r="G27" s="187">
        <f t="shared" si="1"/>
        <v>2092.608237671488</v>
      </c>
      <c r="H27" s="187">
        <f t="shared" si="7"/>
        <v>24211.477309859114</v>
      </c>
      <c r="I27" s="187">
        <f t="shared" si="2"/>
        <v>128.84101881383268</v>
      </c>
      <c r="J27" s="87">
        <f t="shared" si="3"/>
        <v>1490.6905876760441</v>
      </c>
      <c r="K27" s="187">
        <f t="shared" si="8"/>
        <v>-257.69147764967192</v>
      </c>
      <c r="L27" s="87">
        <f t="shared" si="4"/>
        <v>-2981.4903964067039</v>
      </c>
      <c r="M27" s="88">
        <f t="shared" si="9"/>
        <v>21229.986913452409</v>
      </c>
      <c r="N27" s="88">
        <f t="shared" si="10"/>
        <v>341810.98691345239</v>
      </c>
      <c r="O27" s="88">
        <f t="shared" si="11"/>
        <v>29542.868358984648</v>
      </c>
      <c r="P27" s="89">
        <f t="shared" si="5"/>
        <v>0.94709999665797184</v>
      </c>
      <c r="Q27" s="195">
        <v>4340.821544886996</v>
      </c>
      <c r="R27" s="92">
        <f t="shared" si="12"/>
        <v>5.4449111427603468E-2</v>
      </c>
      <c r="S27" s="92">
        <f t="shared" si="12"/>
        <v>3.9411591688143288E-2</v>
      </c>
      <c r="T27" s="91">
        <v>11570</v>
      </c>
      <c r="U27" s="190">
        <v>304027</v>
      </c>
      <c r="V27" s="190">
        <v>26657.343270495396</v>
      </c>
      <c r="W27" s="197"/>
      <c r="X27" s="88">
        <v>0</v>
      </c>
      <c r="Y27" s="88">
        <f t="shared" si="13"/>
        <v>0</v>
      </c>
      <c r="Z27" s="1"/>
      <c r="AA27" s="1"/>
    </row>
    <row r="28" spans="2:27">
      <c r="B28" s="207">
        <v>1149</v>
      </c>
      <c r="C28" t="s">
        <v>47</v>
      </c>
      <c r="D28" s="1">
        <v>1172758</v>
      </c>
      <c r="E28" s="85">
        <f t="shared" si="6"/>
        <v>27080.727843716806</v>
      </c>
      <c r="F28" s="86">
        <f t="shared" si="0"/>
        <v>0.86816746900202268</v>
      </c>
      <c r="G28" s="187">
        <f t="shared" si="1"/>
        <v>2468.9424908191054</v>
      </c>
      <c r="H28" s="187">
        <f t="shared" si="7"/>
        <v>106920.02350741217</v>
      </c>
      <c r="I28" s="187">
        <f t="shared" si="2"/>
        <v>348.36933314994258</v>
      </c>
      <c r="J28" s="87">
        <f t="shared" si="3"/>
        <v>15086.482341391413</v>
      </c>
      <c r="K28" s="187">
        <f t="shared" si="8"/>
        <v>-38.163163313561995</v>
      </c>
      <c r="L28" s="87">
        <f t="shared" si="4"/>
        <v>-1652.6939504571158</v>
      </c>
      <c r="M28" s="88">
        <f t="shared" si="9"/>
        <v>105267.32955695505</v>
      </c>
      <c r="N28" s="88">
        <f t="shared" si="10"/>
        <v>1278025.329556955</v>
      </c>
      <c r="O28" s="88">
        <f t="shared" si="11"/>
        <v>29511.507171222347</v>
      </c>
      <c r="P28" s="89">
        <f t="shared" si="5"/>
        <v>0.94609460407171564</v>
      </c>
      <c r="Q28" s="195">
        <v>22773.249941476039</v>
      </c>
      <c r="R28" s="92">
        <f t="shared" si="12"/>
        <v>7.1524638274388846E-2</v>
      </c>
      <c r="S28" s="92">
        <f t="shared" si="12"/>
        <v>6.1553169442712441E-2</v>
      </c>
      <c r="T28" s="91">
        <v>43306</v>
      </c>
      <c r="U28" s="190">
        <v>1094476</v>
      </c>
      <c r="V28" s="190">
        <v>25510.477122811924</v>
      </c>
      <c r="W28" s="197"/>
      <c r="X28" s="88">
        <v>0</v>
      </c>
      <c r="Y28" s="88">
        <f t="shared" si="13"/>
        <v>0</v>
      </c>
      <c r="Z28" s="1"/>
      <c r="AA28" s="1"/>
    </row>
    <row r="29" spans="2:27">
      <c r="B29" s="207">
        <v>1151</v>
      </c>
      <c r="C29" t="s">
        <v>48</v>
      </c>
      <c r="D29" s="1">
        <v>6480</v>
      </c>
      <c r="E29" s="85">
        <f t="shared" si="6"/>
        <v>30139.534883720931</v>
      </c>
      <c r="F29" s="86">
        <f t="shared" si="0"/>
        <v>0.96622822945909748</v>
      </c>
      <c r="G29" s="187">
        <f t="shared" si="1"/>
        <v>633.6582668166302</v>
      </c>
      <c r="H29" s="187">
        <f t="shared" si="7"/>
        <v>136.23652736557548</v>
      </c>
      <c r="I29" s="187">
        <f t="shared" si="2"/>
        <v>0</v>
      </c>
      <c r="J29" s="87">
        <f t="shared" si="3"/>
        <v>0</v>
      </c>
      <c r="K29" s="187">
        <f t="shared" si="8"/>
        <v>-386.53249646350457</v>
      </c>
      <c r="L29" s="87">
        <f t="shared" si="4"/>
        <v>-83.104486739653481</v>
      </c>
      <c r="M29" s="88">
        <f t="shared" si="9"/>
        <v>53.132040625922002</v>
      </c>
      <c r="N29" s="88">
        <f t="shared" si="10"/>
        <v>6533.1320406259219</v>
      </c>
      <c r="O29" s="88">
        <f t="shared" si="11"/>
        <v>30386.660654074058</v>
      </c>
      <c r="P29" s="89">
        <f t="shared" si="5"/>
        <v>0.97415071056118574</v>
      </c>
      <c r="Q29" s="195">
        <v>7.2617630144728906</v>
      </c>
      <c r="R29" s="92">
        <f t="shared" si="12"/>
        <v>7.4983410749834112E-2</v>
      </c>
      <c r="S29" s="92">
        <f t="shared" si="12"/>
        <v>3.9983950864955833E-2</v>
      </c>
      <c r="T29" s="91">
        <v>215</v>
      </c>
      <c r="U29" s="190">
        <v>6028</v>
      </c>
      <c r="V29" s="190">
        <v>28980.76923076923</v>
      </c>
      <c r="W29" s="197"/>
      <c r="X29" s="88">
        <v>0</v>
      </c>
      <c r="Y29" s="88">
        <f t="shared" si="13"/>
        <v>0</v>
      </c>
      <c r="Z29" s="1"/>
      <c r="AA29" s="1"/>
    </row>
    <row r="30" spans="2:27">
      <c r="B30" s="207">
        <v>1160</v>
      </c>
      <c r="C30" t="s">
        <v>49</v>
      </c>
      <c r="D30" s="1">
        <v>301966</v>
      </c>
      <c r="E30" s="85">
        <f t="shared" si="6"/>
        <v>33784.515551577533</v>
      </c>
      <c r="F30" s="86">
        <f t="shared" si="0"/>
        <v>1.0830808361998199</v>
      </c>
      <c r="G30" s="187">
        <f t="shared" si="1"/>
        <v>-1553.3301338973308</v>
      </c>
      <c r="H30" s="187">
        <f t="shared" si="7"/>
        <v>-13883.664736774343</v>
      </c>
      <c r="I30" s="187">
        <f t="shared" si="2"/>
        <v>0</v>
      </c>
      <c r="J30" s="87">
        <f t="shared" si="3"/>
        <v>0</v>
      </c>
      <c r="K30" s="187">
        <f t="shared" si="8"/>
        <v>-386.53249646350457</v>
      </c>
      <c r="L30" s="87">
        <f t="shared" si="4"/>
        <v>-3454.8274533908038</v>
      </c>
      <c r="M30" s="88">
        <f t="shared" si="9"/>
        <v>-17338.492190165147</v>
      </c>
      <c r="N30" s="88">
        <f t="shared" si="10"/>
        <v>284627.50780983485</v>
      </c>
      <c r="O30" s="88">
        <f t="shared" si="11"/>
        <v>31844.652921216701</v>
      </c>
      <c r="P30" s="89">
        <f t="shared" si="5"/>
        <v>1.0208917532574746</v>
      </c>
      <c r="Q30" s="195">
        <v>-5077.8333124494638</v>
      </c>
      <c r="R30" s="92">
        <f t="shared" si="12"/>
        <v>3.1156732982290793E-2</v>
      </c>
      <c r="S30" s="92">
        <f t="shared" si="12"/>
        <v>2.0312166759384586E-2</v>
      </c>
      <c r="T30" s="91">
        <v>8938</v>
      </c>
      <c r="U30" s="190">
        <v>292842</v>
      </c>
      <c r="V30" s="190">
        <v>33111.940298507463</v>
      </c>
      <c r="W30" s="197"/>
      <c r="X30" s="88">
        <v>0</v>
      </c>
      <c r="Y30" s="88">
        <f t="shared" si="13"/>
        <v>0</v>
      </c>
      <c r="Z30" s="1"/>
      <c r="AA30" s="1"/>
    </row>
    <row r="31" spans="2:27" ht="27.95" customHeight="1">
      <c r="B31" s="207">
        <v>1505</v>
      </c>
      <c r="C31" t="s">
        <v>50</v>
      </c>
      <c r="D31" s="1">
        <v>650784</v>
      </c>
      <c r="E31" s="85">
        <f t="shared" si="6"/>
        <v>26667.103753483036</v>
      </c>
      <c r="F31" s="86">
        <f t="shared" si="0"/>
        <v>0.8549073017861023</v>
      </c>
      <c r="G31" s="187">
        <f t="shared" si="1"/>
        <v>2717.1169449593676</v>
      </c>
      <c r="H31" s="187">
        <f t="shared" si="7"/>
        <v>66308.521924788409</v>
      </c>
      <c r="I31" s="187">
        <f t="shared" si="2"/>
        <v>493.13776473176216</v>
      </c>
      <c r="J31" s="87">
        <f t="shared" si="3"/>
        <v>12034.534010513924</v>
      </c>
      <c r="K31" s="187">
        <f t="shared" si="8"/>
        <v>106.60526826825759</v>
      </c>
      <c r="L31" s="87">
        <f t="shared" si="4"/>
        <v>2601.5949668185581</v>
      </c>
      <c r="M31" s="88">
        <f t="shared" si="9"/>
        <v>68910.116891606973</v>
      </c>
      <c r="N31" s="88">
        <f t="shared" si="10"/>
        <v>719694.11689160694</v>
      </c>
      <c r="O31" s="88">
        <f t="shared" si="11"/>
        <v>29490.825966710658</v>
      </c>
      <c r="P31" s="89">
        <f t="shared" si="5"/>
        <v>0.94543159571091961</v>
      </c>
      <c r="Q31" s="195">
        <v>12991.46114791905</v>
      </c>
      <c r="R31" s="92">
        <f t="shared" si="12"/>
        <v>4.2771006151346519E-2</v>
      </c>
      <c r="S31" s="92">
        <f t="shared" si="12"/>
        <v>3.2302275758497763E-2</v>
      </c>
      <c r="T31" s="91">
        <v>24404</v>
      </c>
      <c r="U31" s="190">
        <v>624091</v>
      </c>
      <c r="V31" s="190">
        <v>25832.650358044622</v>
      </c>
      <c r="W31" s="197"/>
      <c r="X31" s="88">
        <v>0</v>
      </c>
      <c r="Y31" s="88">
        <f t="shared" si="13"/>
        <v>0</v>
      </c>
      <c r="Z31" s="1"/>
      <c r="AA31" s="1"/>
    </row>
    <row r="32" spans="2:27">
      <c r="B32" s="207">
        <v>1506</v>
      </c>
      <c r="C32" t="s">
        <v>51</v>
      </c>
      <c r="D32" s="1">
        <v>950536</v>
      </c>
      <c r="E32" s="85">
        <f t="shared" si="6"/>
        <v>28965.626523646999</v>
      </c>
      <c r="F32" s="86">
        <f>E32/E$365</f>
        <v>0.92859449022995932</v>
      </c>
      <c r="G32" s="187">
        <f t="shared" si="1"/>
        <v>1338.0032828609894</v>
      </c>
      <c r="H32" s="187">
        <f t="shared" si="7"/>
        <v>43907.915730366229</v>
      </c>
      <c r="I32" s="187">
        <f t="shared" si="2"/>
        <v>0</v>
      </c>
      <c r="J32" s="87">
        <f t="shared" si="3"/>
        <v>0</v>
      </c>
      <c r="K32" s="187">
        <f t="shared" si="8"/>
        <v>-386.53249646350457</v>
      </c>
      <c r="L32" s="87">
        <f t="shared" si="4"/>
        <v>-12684.450403946366</v>
      </c>
      <c r="M32" s="88">
        <f t="shared" si="9"/>
        <v>31223.465326419864</v>
      </c>
      <c r="N32" s="88">
        <f t="shared" si="10"/>
        <v>981759.46532641992</v>
      </c>
      <c r="O32" s="88">
        <f t="shared" si="11"/>
        <v>29917.097310044486</v>
      </c>
      <c r="P32" s="89">
        <f t="shared" si="5"/>
        <v>0.95909721486953048</v>
      </c>
      <c r="Q32" s="195">
        <v>5852.3414655021843</v>
      </c>
      <c r="R32" s="92">
        <f t="shared" si="12"/>
        <v>4.6796242028185893E-2</v>
      </c>
      <c r="S32" s="92">
        <f t="shared" si="12"/>
        <v>3.4993627158901704E-2</v>
      </c>
      <c r="T32" s="91">
        <v>32816</v>
      </c>
      <c r="U32" s="190">
        <v>908043</v>
      </c>
      <c r="V32" s="190">
        <v>27986.28490414843</v>
      </c>
      <c r="W32" s="197"/>
      <c r="X32" s="88">
        <v>0</v>
      </c>
      <c r="Y32" s="88">
        <f t="shared" si="13"/>
        <v>0</v>
      </c>
      <c r="Z32" s="1"/>
      <c r="AA32" s="1"/>
    </row>
    <row r="33" spans="2:27">
      <c r="B33" s="207">
        <v>1508</v>
      </c>
      <c r="C33" s="230" t="s">
        <v>442</v>
      </c>
      <c r="D33" s="1">
        <v>1805437.1878337683</v>
      </c>
      <c r="E33" s="85">
        <f t="shared" si="6"/>
        <v>30857.426854565423</v>
      </c>
      <c r="F33" s="86">
        <f>E33/E$365</f>
        <v>0.98924276802474176</v>
      </c>
      <c r="G33" s="187">
        <f t="shared" si="1"/>
        <v>202.92308430993506</v>
      </c>
      <c r="H33" s="187">
        <f t="shared" si="7"/>
        <v>11872.82673988999</v>
      </c>
      <c r="I33" s="187">
        <f t="shared" si="2"/>
        <v>0</v>
      </c>
      <c r="J33" s="87">
        <f t="shared" si="3"/>
        <v>0</v>
      </c>
      <c r="K33" s="187">
        <f t="shared" si="8"/>
        <v>-386.53249646350457</v>
      </c>
      <c r="L33" s="87">
        <f t="shared" si="4"/>
        <v>-22615.629835583186</v>
      </c>
      <c r="M33" s="88">
        <f t="shared" si="9"/>
        <v>-10742.803095693196</v>
      </c>
      <c r="N33" s="88">
        <f t="shared" si="10"/>
        <v>1794694.3847380751</v>
      </c>
      <c r="O33" s="88">
        <f t="shared" si="11"/>
        <v>30673.817442411852</v>
      </c>
      <c r="P33" s="89">
        <f t="shared" si="5"/>
        <v>0.98335652598744328</v>
      </c>
      <c r="Q33" s="195">
        <v>813.43761841502965</v>
      </c>
      <c r="R33" s="92">
        <f t="shared" si="12"/>
        <v>-8.6509988613856129E-2</v>
      </c>
      <c r="S33" s="92"/>
      <c r="T33" s="91">
        <v>58509</v>
      </c>
      <c r="U33" s="190">
        <v>1976417</v>
      </c>
      <c r="V33" s="190">
        <v>29271.578791469197</v>
      </c>
      <c r="W33" s="197"/>
      <c r="X33" s="88">
        <v>0</v>
      </c>
      <c r="Y33" s="88">
        <f t="shared" si="13"/>
        <v>0</v>
      </c>
      <c r="Z33" s="1"/>
      <c r="AA33" s="1"/>
    </row>
    <row r="34" spans="2:27">
      <c r="B34" s="207">
        <v>1511</v>
      </c>
      <c r="C34" t="s">
        <v>52</v>
      </c>
      <c r="D34" s="1">
        <v>81870</v>
      </c>
      <c r="E34" s="85">
        <f t="shared" si="6"/>
        <v>27055.518836748182</v>
      </c>
      <c r="F34" s="86">
        <f t="shared" si="0"/>
        <v>0.86735930609361389</v>
      </c>
      <c r="G34" s="187">
        <f t="shared" si="1"/>
        <v>2484.0678950002793</v>
      </c>
      <c r="H34" s="187">
        <f t="shared" si="7"/>
        <v>7516.7894502708459</v>
      </c>
      <c r="I34" s="187">
        <f t="shared" si="2"/>
        <v>357.19248558896084</v>
      </c>
      <c r="J34" s="87">
        <f t="shared" si="3"/>
        <v>1080.8644613921954</v>
      </c>
      <c r="K34" s="187">
        <f t="shared" si="8"/>
        <v>-29.340010874543736</v>
      </c>
      <c r="L34" s="87">
        <f t="shared" si="4"/>
        <v>-88.782872906369349</v>
      </c>
      <c r="M34" s="88">
        <f t="shared" si="9"/>
        <v>7428.0065773644765</v>
      </c>
      <c r="N34" s="88">
        <f t="shared" si="10"/>
        <v>89298.006577364475</v>
      </c>
      <c r="O34" s="88">
        <f t="shared" si="11"/>
        <v>29510.246720873918</v>
      </c>
      <c r="P34" s="89">
        <f t="shared" si="5"/>
        <v>0.94605419592629536</v>
      </c>
      <c r="Q34" s="195">
        <v>2217.0494809704514</v>
      </c>
      <c r="R34" s="92">
        <f t="shared" si="12"/>
        <v>6.1248298658370601E-2</v>
      </c>
      <c r="S34" s="92">
        <f t="shared" si="12"/>
        <v>5.6689069351510475E-2</v>
      </c>
      <c r="T34" s="91">
        <v>3026</v>
      </c>
      <c r="U34" s="190">
        <v>77145</v>
      </c>
      <c r="V34" s="190">
        <v>25604.049120477928</v>
      </c>
      <c r="W34" s="197"/>
      <c r="X34" s="88">
        <v>0</v>
      </c>
      <c r="Y34" s="88">
        <f t="shared" si="13"/>
        <v>0</v>
      </c>
      <c r="Z34" s="1"/>
      <c r="AA34" s="1"/>
    </row>
    <row r="35" spans="2:27">
      <c r="B35" s="208">
        <v>1514</v>
      </c>
      <c r="C35" s="209" t="s">
        <v>53</v>
      </c>
      <c r="D35" s="220">
        <v>73415</v>
      </c>
      <c r="E35" s="221">
        <f t="shared" si="6"/>
        <v>30112.797374897458</v>
      </c>
      <c r="F35" s="222">
        <f t="shared" si="0"/>
        <v>0.96537106507649106</v>
      </c>
      <c r="G35" s="223">
        <f t="shared" si="1"/>
        <v>77.234324202591935</v>
      </c>
      <c r="H35" s="223">
        <f t="shared" si="7"/>
        <v>188.29728240591913</v>
      </c>
      <c r="I35" s="223">
        <f t="shared" si="2"/>
        <v>0</v>
      </c>
      <c r="J35" s="224">
        <f t="shared" si="3"/>
        <v>0</v>
      </c>
      <c r="K35" s="223">
        <f t="shared" si="8"/>
        <v>-386.53249646350457</v>
      </c>
      <c r="L35" s="224">
        <f t="shared" si="4"/>
        <v>-942.36622637802407</v>
      </c>
      <c r="M35" s="225">
        <f t="shared" si="9"/>
        <v>-754.06894397210499</v>
      </c>
      <c r="N35" s="225">
        <f t="shared" si="10"/>
        <v>72660.931056027897</v>
      </c>
      <c r="O35" s="225">
        <f t="shared" si="11"/>
        <v>29803.499202636543</v>
      </c>
      <c r="P35" s="226">
        <f t="shared" si="5"/>
        <v>0.9554554301301792</v>
      </c>
      <c r="Q35" s="195">
        <v>10.225015019934517</v>
      </c>
      <c r="R35" s="226">
        <f t="shared" si="12"/>
        <v>-1.8319181654075017E-2</v>
      </c>
      <c r="S35" s="226">
        <f t="shared" si="12"/>
        <v>-1.6708548646124345E-2</v>
      </c>
      <c r="T35" s="227">
        <v>2438</v>
      </c>
      <c r="U35" s="190">
        <v>74785</v>
      </c>
      <c r="V35" s="190">
        <v>30624.488124488125</v>
      </c>
      <c r="W35" s="228"/>
      <c r="X35" s="225">
        <v>2326.122000000003</v>
      </c>
      <c r="Y35" s="225">
        <f t="shared" si="13"/>
        <v>954.11074651353681</v>
      </c>
      <c r="Z35" s="1"/>
      <c r="AA35" s="1"/>
    </row>
    <row r="36" spans="2:27">
      <c r="B36" s="207">
        <v>1515</v>
      </c>
      <c r="C36" t="s">
        <v>54</v>
      </c>
      <c r="D36" s="1">
        <v>296917</v>
      </c>
      <c r="E36" s="85">
        <f t="shared" si="6"/>
        <v>33108.496877787686</v>
      </c>
      <c r="F36" s="86">
        <f t="shared" si="0"/>
        <v>1.0614086926588771</v>
      </c>
      <c r="G36" s="187">
        <f t="shared" si="1"/>
        <v>-1147.7189296234224</v>
      </c>
      <c r="H36" s="187">
        <f t="shared" si="7"/>
        <v>-10292.743360862851</v>
      </c>
      <c r="I36" s="187">
        <f t="shared" si="2"/>
        <v>0</v>
      </c>
      <c r="J36" s="87">
        <f t="shared" si="3"/>
        <v>0</v>
      </c>
      <c r="K36" s="187">
        <f t="shared" si="8"/>
        <v>-386.53249646350457</v>
      </c>
      <c r="L36" s="87">
        <f t="shared" si="4"/>
        <v>-3466.4234282847087</v>
      </c>
      <c r="M36" s="88">
        <f t="shared" si="9"/>
        <v>-13759.166789147559</v>
      </c>
      <c r="N36" s="88">
        <f t="shared" si="10"/>
        <v>283157.83321085246</v>
      </c>
      <c r="O36" s="88">
        <f t="shared" si="11"/>
        <v>31574.245451700765</v>
      </c>
      <c r="P36" s="89">
        <f t="shared" si="5"/>
        <v>1.0122228958410977</v>
      </c>
      <c r="Q36" s="195">
        <v>286.5799568083894</v>
      </c>
      <c r="R36" s="92">
        <f t="shared" si="12"/>
        <v>9.6205036568842092E-2</v>
      </c>
      <c r="S36" s="92">
        <f t="shared" si="12"/>
        <v>8.0803404699119091E-2</v>
      </c>
      <c r="T36" s="91">
        <v>8968</v>
      </c>
      <c r="U36" s="190">
        <v>270859</v>
      </c>
      <c r="V36" s="190">
        <v>30633.227776521151</v>
      </c>
      <c r="W36" s="197"/>
      <c r="X36" s="88">
        <v>0</v>
      </c>
      <c r="Y36" s="88">
        <f t="shared" si="13"/>
        <v>0</v>
      </c>
      <c r="Z36" s="1"/>
      <c r="AA36" s="1"/>
    </row>
    <row r="37" spans="2:27">
      <c r="B37" s="207">
        <v>1516</v>
      </c>
      <c r="C37" t="s">
        <v>55</v>
      </c>
      <c r="D37" s="1">
        <v>256993</v>
      </c>
      <c r="E37" s="85">
        <f t="shared" si="6"/>
        <v>29002.708497912197</v>
      </c>
      <c r="F37" s="86">
        <f t="shared" si="0"/>
        <v>0.92978328264090204</v>
      </c>
      <c r="G37" s="187">
        <f t="shared" si="1"/>
        <v>1315.7540983018705</v>
      </c>
      <c r="H37" s="187">
        <f t="shared" si="7"/>
        <v>11658.897065052874</v>
      </c>
      <c r="I37" s="187">
        <f t="shared" si="2"/>
        <v>0</v>
      </c>
      <c r="J37" s="87">
        <f t="shared" si="3"/>
        <v>0</v>
      </c>
      <c r="K37" s="187">
        <f t="shared" si="8"/>
        <v>-386.53249646350457</v>
      </c>
      <c r="L37" s="87">
        <f t="shared" si="4"/>
        <v>-3425.064451163114</v>
      </c>
      <c r="M37" s="88">
        <f t="shared" si="9"/>
        <v>8233.8326138897592</v>
      </c>
      <c r="N37" s="88">
        <f t="shared" si="10"/>
        <v>265226.83261388977</v>
      </c>
      <c r="O37" s="88">
        <f t="shared" si="11"/>
        <v>29931.930099750567</v>
      </c>
      <c r="P37" s="89">
        <f t="shared" si="5"/>
        <v>0.95957273183390757</v>
      </c>
      <c r="Q37" s="195">
        <v>1136.6459631220878</v>
      </c>
      <c r="R37" s="92">
        <f t="shared" si="12"/>
        <v>4.7224169125197633E-2</v>
      </c>
      <c r="S37" s="92">
        <f t="shared" si="12"/>
        <v>3.966042385671617E-2</v>
      </c>
      <c r="T37" s="91">
        <v>8861</v>
      </c>
      <c r="U37" s="190">
        <v>245404</v>
      </c>
      <c r="V37" s="190">
        <v>27896.328293736504</v>
      </c>
      <c r="W37" s="197"/>
      <c r="X37" s="88">
        <v>0</v>
      </c>
      <c r="Y37" s="88">
        <f t="shared" si="13"/>
        <v>0</v>
      </c>
      <c r="Z37" s="1"/>
      <c r="AA37" s="1"/>
    </row>
    <row r="38" spans="2:27">
      <c r="B38" s="207">
        <v>1517</v>
      </c>
      <c r="C38" t="s">
        <v>56</v>
      </c>
      <c r="D38" s="1">
        <v>127930</v>
      </c>
      <c r="E38" s="85">
        <f t="shared" si="6"/>
        <v>24037.955655768506</v>
      </c>
      <c r="F38" s="86">
        <f t="shared" si="0"/>
        <v>0.77062076182318562</v>
      </c>
      <c r="G38" s="187">
        <f t="shared" si="1"/>
        <v>4294.6058035880851</v>
      </c>
      <c r="H38" s="187">
        <f t="shared" si="7"/>
        <v>22855.892086695789</v>
      </c>
      <c r="I38" s="187">
        <f t="shared" si="2"/>
        <v>1413.3395989318474</v>
      </c>
      <c r="J38" s="87">
        <f t="shared" si="3"/>
        <v>7521.7933455152925</v>
      </c>
      <c r="K38" s="187">
        <f t="shared" si="8"/>
        <v>1026.8071024683427</v>
      </c>
      <c r="L38" s="87">
        <f t="shared" si="4"/>
        <v>5464.6673993365193</v>
      </c>
      <c r="M38" s="88">
        <f t="shared" si="9"/>
        <v>28320.559486032307</v>
      </c>
      <c r="N38" s="88">
        <f t="shared" si="10"/>
        <v>156250.55948603232</v>
      </c>
      <c r="O38" s="88">
        <f t="shared" si="11"/>
        <v>29359.368561824936</v>
      </c>
      <c r="P38" s="89">
        <f t="shared" si="5"/>
        <v>0.941217268712774</v>
      </c>
      <c r="Q38" s="195">
        <v>6343.6072827907301</v>
      </c>
      <c r="R38" s="92">
        <f t="shared" si="12"/>
        <v>0.10170513262142611</v>
      </c>
      <c r="S38" s="92">
        <f t="shared" si="12"/>
        <v>6.7962566552787887E-2</v>
      </c>
      <c r="T38" s="91">
        <v>5322</v>
      </c>
      <c r="U38" s="190">
        <v>116120</v>
      </c>
      <c r="V38" s="190">
        <v>22508.238030626089</v>
      </c>
      <c r="W38" s="197"/>
      <c r="X38" s="88">
        <v>0</v>
      </c>
      <c r="Y38" s="88">
        <f t="shared" si="13"/>
        <v>0</v>
      </c>
      <c r="Z38" s="1"/>
      <c r="AA38" s="1"/>
    </row>
    <row r="39" spans="2:27">
      <c r="B39" s="207">
        <v>1520</v>
      </c>
      <c r="C39" t="s">
        <v>57</v>
      </c>
      <c r="D39" s="1">
        <v>283463</v>
      </c>
      <c r="E39" s="85">
        <f t="shared" si="6"/>
        <v>25868.132870961854</v>
      </c>
      <c r="F39" s="86">
        <f t="shared" si="0"/>
        <v>0.82929349506392946</v>
      </c>
      <c r="G39" s="187">
        <f t="shared" si="1"/>
        <v>3196.4994744720766</v>
      </c>
      <c r="H39" s="187">
        <f t="shared" si="7"/>
        <v>35027.241241265016</v>
      </c>
      <c r="I39" s="187">
        <f t="shared" si="2"/>
        <v>772.77757361417582</v>
      </c>
      <c r="J39" s="87">
        <f t="shared" si="3"/>
        <v>8468.0966516641383</v>
      </c>
      <c r="K39" s="187">
        <f t="shared" si="8"/>
        <v>386.24507715067125</v>
      </c>
      <c r="L39" s="87">
        <f t="shared" si="4"/>
        <v>4232.4735554170556</v>
      </c>
      <c r="M39" s="88">
        <f t="shared" si="9"/>
        <v>39259.71479668207</v>
      </c>
      <c r="N39" s="88">
        <f t="shared" si="10"/>
        <v>322722.71479668206</v>
      </c>
      <c r="O39" s="88">
        <f t="shared" si="11"/>
        <v>29450.877422584599</v>
      </c>
      <c r="P39" s="89">
        <f t="shared" si="5"/>
        <v>0.94415090537481106</v>
      </c>
      <c r="Q39" s="195">
        <v>7870.2503015447073</v>
      </c>
      <c r="R39" s="92">
        <f t="shared" si="12"/>
        <v>6.4381920793640662E-2</v>
      </c>
      <c r="S39" s="93">
        <f t="shared" si="12"/>
        <v>6.1565067745364035E-2</v>
      </c>
      <c r="T39" s="91">
        <v>10958</v>
      </c>
      <c r="U39" s="190">
        <v>266317</v>
      </c>
      <c r="V39" s="190">
        <v>24367.920212279256</v>
      </c>
      <c r="W39" s="197"/>
      <c r="X39" s="88">
        <v>0</v>
      </c>
      <c r="Y39" s="88">
        <f t="shared" si="13"/>
        <v>0</v>
      </c>
      <c r="Z39" s="1"/>
      <c r="AA39" s="1"/>
    </row>
    <row r="40" spans="2:27">
      <c r="B40" s="207">
        <v>1525</v>
      </c>
      <c r="C40" t="s">
        <v>58</v>
      </c>
      <c r="D40" s="1">
        <v>125783</v>
      </c>
      <c r="E40" s="85">
        <f t="shared" si="6"/>
        <v>28928.932842686292</v>
      </c>
      <c r="F40" s="86">
        <f t="shared" si="0"/>
        <v>0.92741814591927951</v>
      </c>
      <c r="G40" s="187">
        <f t="shared" si="1"/>
        <v>1360.0194914374135</v>
      </c>
      <c r="H40" s="187">
        <f t="shared" si="7"/>
        <v>5913.3647487698736</v>
      </c>
      <c r="I40" s="187">
        <f t="shared" si="2"/>
        <v>0</v>
      </c>
      <c r="J40" s="87">
        <f t="shared" si="3"/>
        <v>0</v>
      </c>
      <c r="K40" s="187">
        <f t="shared" si="8"/>
        <v>-386.53249646350457</v>
      </c>
      <c r="L40" s="87">
        <f t="shared" si="4"/>
        <v>-1680.6432946233178</v>
      </c>
      <c r="M40" s="88">
        <f t="shared" si="9"/>
        <v>4232.7214541465555</v>
      </c>
      <c r="N40" s="88">
        <f t="shared" si="10"/>
        <v>130015.72145414655</v>
      </c>
      <c r="O40" s="88">
        <f t="shared" si="11"/>
        <v>29902.4198376602</v>
      </c>
      <c r="P40" s="89">
        <f t="shared" si="5"/>
        <v>0.9586266771452584</v>
      </c>
      <c r="Q40" s="195">
        <v>891.33649110200076</v>
      </c>
      <c r="R40" s="92">
        <f t="shared" si="12"/>
        <v>6.4892734384259812E-2</v>
      </c>
      <c r="S40" s="92">
        <f t="shared" si="12"/>
        <v>8.2771568241217328E-2</v>
      </c>
      <c r="T40" s="91">
        <v>4348</v>
      </c>
      <c r="U40" s="190">
        <v>118118</v>
      </c>
      <c r="V40" s="190">
        <v>26717.484731961093</v>
      </c>
      <c r="W40" s="197"/>
      <c r="X40" s="88">
        <v>0</v>
      </c>
      <c r="Y40" s="88">
        <f t="shared" si="13"/>
        <v>0</v>
      </c>
      <c r="Z40" s="1"/>
      <c r="AA40" s="1"/>
    </row>
    <row r="41" spans="2:27">
      <c r="B41" s="207">
        <v>1528</v>
      </c>
      <c r="C41" t="s">
        <v>59</v>
      </c>
      <c r="D41" s="1">
        <v>183875</v>
      </c>
      <c r="E41" s="85">
        <f t="shared" si="6"/>
        <v>24140.081396875408</v>
      </c>
      <c r="F41" s="86">
        <f t="shared" si="0"/>
        <v>0.77389475972635891</v>
      </c>
      <c r="G41" s="187">
        <f t="shared" si="1"/>
        <v>4233.330358923944</v>
      </c>
      <c r="H41" s="187">
        <f t="shared" si="7"/>
        <v>32245.277343923681</v>
      </c>
      <c r="I41" s="187">
        <f t="shared" si="2"/>
        <v>1377.5955895444317</v>
      </c>
      <c r="J41" s="87">
        <f t="shared" si="3"/>
        <v>10493.145605559936</v>
      </c>
      <c r="K41" s="187">
        <f t="shared" si="8"/>
        <v>991.06309308092716</v>
      </c>
      <c r="L41" s="87">
        <f t="shared" si="4"/>
        <v>7548.9275799974221</v>
      </c>
      <c r="M41" s="88">
        <f t="shared" si="9"/>
        <v>39794.204923921105</v>
      </c>
      <c r="N41" s="88">
        <f t="shared" si="10"/>
        <v>223669.20492392109</v>
      </c>
      <c r="O41" s="88">
        <f t="shared" si="11"/>
        <v>29364.47484888028</v>
      </c>
      <c r="P41" s="89">
        <f t="shared" si="5"/>
        <v>0.94138096860793263</v>
      </c>
      <c r="Q41" s="195">
        <v>10848.786945324522</v>
      </c>
      <c r="R41" s="92">
        <f t="shared" si="12"/>
        <v>6.5089957019891329E-2</v>
      </c>
      <c r="S41" s="92">
        <f t="shared" si="12"/>
        <v>6.6907755292342122E-2</v>
      </c>
      <c r="T41" s="91">
        <v>7617</v>
      </c>
      <c r="U41" s="190">
        <v>172638</v>
      </c>
      <c r="V41" s="190">
        <v>22626.212319790302</v>
      </c>
      <c r="W41" s="197"/>
      <c r="X41" s="88">
        <v>0</v>
      </c>
      <c r="Y41" s="88">
        <f t="shared" si="13"/>
        <v>0</v>
      </c>
      <c r="Z41" s="1"/>
      <c r="AA41" s="1"/>
    </row>
    <row r="42" spans="2:27">
      <c r="B42" s="207">
        <v>1531</v>
      </c>
      <c r="C42" t="s">
        <v>60</v>
      </c>
      <c r="D42" s="1">
        <v>242193</v>
      </c>
      <c r="E42" s="85">
        <f t="shared" si="6"/>
        <v>24916.975308641977</v>
      </c>
      <c r="F42" s="86">
        <f t="shared" si="0"/>
        <v>0.79880081191793439</v>
      </c>
      <c r="G42" s="187">
        <f t="shared" si="1"/>
        <v>3767.1940118640027</v>
      </c>
      <c r="H42" s="187">
        <f t="shared" si="7"/>
        <v>36617.125795318105</v>
      </c>
      <c r="I42" s="187">
        <f t="shared" si="2"/>
        <v>1105.6827204261326</v>
      </c>
      <c r="J42" s="87">
        <f t="shared" si="3"/>
        <v>10747.236042542008</v>
      </c>
      <c r="K42" s="187">
        <f t="shared" si="8"/>
        <v>719.15022396262805</v>
      </c>
      <c r="L42" s="87">
        <f t="shared" si="4"/>
        <v>6990.1401769167442</v>
      </c>
      <c r="M42" s="88">
        <f t="shared" si="9"/>
        <v>43607.265972234847</v>
      </c>
      <c r="N42" s="88">
        <f t="shared" si="10"/>
        <v>285800.26597223483</v>
      </c>
      <c r="O42" s="88">
        <f t="shared" si="11"/>
        <v>29403.319544468606</v>
      </c>
      <c r="P42" s="89">
        <f t="shared" si="5"/>
        <v>0.9426262712175113</v>
      </c>
      <c r="Q42" s="195">
        <v>10958.76386484889</v>
      </c>
      <c r="R42" s="92">
        <f t="shared" si="12"/>
        <v>5.8535839160839161E-2</v>
      </c>
      <c r="S42" s="92">
        <f t="shared" si="12"/>
        <v>4.9387998575498505E-2</v>
      </c>
      <c r="T42" s="91">
        <v>9720</v>
      </c>
      <c r="U42" s="190">
        <v>228800</v>
      </c>
      <c r="V42" s="190">
        <v>23744.292237442925</v>
      </c>
      <c r="W42" s="197"/>
      <c r="X42" s="88">
        <v>0</v>
      </c>
      <c r="Y42" s="88">
        <f t="shared" si="13"/>
        <v>0</v>
      </c>
      <c r="Z42" s="1"/>
      <c r="AA42" s="1"/>
    </row>
    <row r="43" spans="2:27">
      <c r="B43" s="207">
        <v>1532</v>
      </c>
      <c r="C43" t="s">
        <v>61</v>
      </c>
      <c r="D43" s="1">
        <v>237532</v>
      </c>
      <c r="E43" s="85">
        <f t="shared" si="6"/>
        <v>27330.801979058797</v>
      </c>
      <c r="F43" s="86">
        <f t="shared" si="0"/>
        <v>0.87618447025825363</v>
      </c>
      <c r="G43" s="187">
        <f t="shared" si="1"/>
        <v>2318.8980096139107</v>
      </c>
      <c r="H43" s="187">
        <f t="shared" si="7"/>
        <v>20153.542601554498</v>
      </c>
      <c r="I43" s="187">
        <f t="shared" si="2"/>
        <v>260.8433857802458</v>
      </c>
      <c r="J43" s="87">
        <f t="shared" si="3"/>
        <v>2266.9898658161164</v>
      </c>
      <c r="K43" s="187">
        <f t="shared" si="8"/>
        <v>-125.68911068325878</v>
      </c>
      <c r="L43" s="87">
        <f t="shared" si="4"/>
        <v>-1092.364060948202</v>
      </c>
      <c r="M43" s="88">
        <f t="shared" si="9"/>
        <v>19061.178540606295</v>
      </c>
      <c r="N43" s="88">
        <f t="shared" si="10"/>
        <v>256593.17854060628</v>
      </c>
      <c r="O43" s="88">
        <f t="shared" si="11"/>
        <v>29524.010877989447</v>
      </c>
      <c r="P43" s="89">
        <f t="shared" si="5"/>
        <v>0.94649545413452729</v>
      </c>
      <c r="Q43" s="195">
        <v>6339.1585390331038</v>
      </c>
      <c r="R43" s="92">
        <f t="shared" si="12"/>
        <v>-8.4282678845005871E-3</v>
      </c>
      <c r="S43" s="92">
        <f t="shared" si="12"/>
        <v>-8.314176096200495E-3</v>
      </c>
      <c r="T43" s="91">
        <v>8691</v>
      </c>
      <c r="U43" s="190">
        <v>239551</v>
      </c>
      <c r="V43" s="190">
        <v>27559.940174873445</v>
      </c>
      <c r="W43" s="197"/>
      <c r="X43" s="88">
        <v>0</v>
      </c>
      <c r="Y43" s="88">
        <f t="shared" si="13"/>
        <v>0</v>
      </c>
      <c r="Z43" s="1"/>
      <c r="AA43" s="1"/>
    </row>
    <row r="44" spans="2:27">
      <c r="B44" s="207">
        <v>1535</v>
      </c>
      <c r="C44" t="s">
        <v>62</v>
      </c>
      <c r="D44" s="1">
        <v>198489</v>
      </c>
      <c r="E44" s="85">
        <f t="shared" si="6"/>
        <v>27772.352035819225</v>
      </c>
      <c r="F44" s="86">
        <f t="shared" si="0"/>
        <v>0.8903399020261018</v>
      </c>
      <c r="G44" s="187">
        <f t="shared" si="1"/>
        <v>2053.9679755576535</v>
      </c>
      <c r="H44" s="187">
        <f t="shared" si="7"/>
        <v>14679.709121310549</v>
      </c>
      <c r="I44" s="187">
        <f t="shared" si="2"/>
        <v>106.30086591409581</v>
      </c>
      <c r="J44" s="87">
        <f t="shared" si="3"/>
        <v>759.73228868804279</v>
      </c>
      <c r="K44" s="187">
        <f t="shared" si="8"/>
        <v>-280.23163054940875</v>
      </c>
      <c r="L44" s="87">
        <f t="shared" si="4"/>
        <v>-2002.8154635366243</v>
      </c>
      <c r="M44" s="88">
        <f t="shared" si="9"/>
        <v>12676.893657773924</v>
      </c>
      <c r="N44" s="88">
        <f t="shared" si="10"/>
        <v>211165.89365777394</v>
      </c>
      <c r="O44" s="88">
        <f t="shared" si="11"/>
        <v>29546.08838082747</v>
      </c>
      <c r="P44" s="89">
        <f t="shared" si="5"/>
        <v>0.94720322572291971</v>
      </c>
      <c r="Q44" s="195">
        <v>1624.4614806661593</v>
      </c>
      <c r="R44" s="92">
        <f t="shared" si="12"/>
        <v>5.9574331790593023E-2</v>
      </c>
      <c r="S44" s="92">
        <f t="shared" si="12"/>
        <v>4.5341907577371172E-2</v>
      </c>
      <c r="T44" s="91">
        <v>7147</v>
      </c>
      <c r="U44" s="190">
        <v>187329</v>
      </c>
      <c r="V44" s="190">
        <v>26567.720890653807</v>
      </c>
      <c r="W44" s="197"/>
      <c r="X44" s="88">
        <v>0</v>
      </c>
      <c r="Y44" s="88">
        <f t="shared" si="13"/>
        <v>0</v>
      </c>
      <c r="Z44" s="1"/>
      <c r="AA44" s="1"/>
    </row>
    <row r="45" spans="2:27">
      <c r="B45" s="207">
        <v>1539</v>
      </c>
      <c r="C45" t="s">
        <v>63</v>
      </c>
      <c r="D45" s="1">
        <v>196914</v>
      </c>
      <c r="E45" s="85">
        <f t="shared" si="6"/>
        <v>26978.216193999178</v>
      </c>
      <c r="F45" s="86">
        <f t="shared" si="0"/>
        <v>0.86488109944828773</v>
      </c>
      <c r="G45" s="187">
        <f t="shared" si="1"/>
        <v>2530.4494806496818</v>
      </c>
      <c r="H45" s="187">
        <f t="shared" si="7"/>
        <v>18469.750759262028</v>
      </c>
      <c r="I45" s="187">
        <f t="shared" si="2"/>
        <v>384.24841055111227</v>
      </c>
      <c r="J45" s="87">
        <f t="shared" si="3"/>
        <v>2804.6291486125688</v>
      </c>
      <c r="K45" s="187">
        <f t="shared" si="8"/>
        <v>-2.2840859123922996</v>
      </c>
      <c r="L45" s="87">
        <f t="shared" si="4"/>
        <v>-16.671543074551394</v>
      </c>
      <c r="M45" s="88">
        <f t="shared" si="9"/>
        <v>18453.079216187478</v>
      </c>
      <c r="N45" s="88">
        <f t="shared" si="10"/>
        <v>215367.07921618747</v>
      </c>
      <c r="O45" s="88">
        <f t="shared" si="11"/>
        <v>29506.381588736465</v>
      </c>
      <c r="P45" s="89">
        <f t="shared" si="5"/>
        <v>0.94593028559402892</v>
      </c>
      <c r="Q45" s="195">
        <v>3909.6886522152381</v>
      </c>
      <c r="R45" s="92">
        <f t="shared" si="12"/>
        <v>4.9928019194881365E-2</v>
      </c>
      <c r="S45" s="92">
        <f t="shared" si="12"/>
        <v>1.3535117584208013E-2</v>
      </c>
      <c r="T45" s="91">
        <v>7299</v>
      </c>
      <c r="U45" s="190">
        <v>187550</v>
      </c>
      <c r="V45" s="190">
        <v>26617.93925631564</v>
      </c>
      <c r="W45" s="197"/>
      <c r="X45" s="88">
        <v>0</v>
      </c>
      <c r="Y45" s="88">
        <f t="shared" si="13"/>
        <v>0</v>
      </c>
      <c r="Z45" s="1"/>
      <c r="AA45" s="1"/>
    </row>
    <row r="46" spans="2:27">
      <c r="B46" s="207">
        <v>1547</v>
      </c>
      <c r="C46" t="s">
        <v>64</v>
      </c>
      <c r="D46" s="1">
        <v>100785</v>
      </c>
      <c r="E46" s="85">
        <f t="shared" si="6"/>
        <v>27402.120717781403</v>
      </c>
      <c r="F46" s="86">
        <f t="shared" si="0"/>
        <v>0.87847084192619929</v>
      </c>
      <c r="G46" s="187">
        <f t="shared" si="1"/>
        <v>2276.1067663803469</v>
      </c>
      <c r="H46" s="187">
        <f t="shared" si="7"/>
        <v>8371.5206867469151</v>
      </c>
      <c r="I46" s="187">
        <f t="shared" si="2"/>
        <v>235.88182722733362</v>
      </c>
      <c r="J46" s="87">
        <f t="shared" si="3"/>
        <v>867.57336054213295</v>
      </c>
      <c r="K46" s="187">
        <f t="shared" si="8"/>
        <v>-150.65066923617096</v>
      </c>
      <c r="L46" s="87">
        <f t="shared" si="4"/>
        <v>-554.09316145063679</v>
      </c>
      <c r="M46" s="88">
        <f t="shared" si="9"/>
        <v>7817.427525296278</v>
      </c>
      <c r="N46" s="88">
        <f t="shared" si="10"/>
        <v>108602.42752529628</v>
      </c>
      <c r="O46" s="88">
        <f t="shared" si="11"/>
        <v>29527.576814925582</v>
      </c>
      <c r="P46" s="89">
        <f t="shared" si="5"/>
        <v>0.94660977271792468</v>
      </c>
      <c r="Q46" s="195">
        <v>2130.4462957730839</v>
      </c>
      <c r="R46" s="92">
        <f t="shared" si="12"/>
        <v>7.2979878633024589E-2</v>
      </c>
      <c r="S46" s="93">
        <f t="shared" si="12"/>
        <v>6.5978378609318086E-2</v>
      </c>
      <c r="T46" s="91">
        <v>3678</v>
      </c>
      <c r="U46" s="190">
        <v>93930</v>
      </c>
      <c r="V46" s="190">
        <v>25706.07553366174</v>
      </c>
      <c r="W46" s="197"/>
      <c r="X46" s="88">
        <v>0</v>
      </c>
      <c r="Y46" s="88">
        <f t="shared" si="13"/>
        <v>0</v>
      </c>
      <c r="Z46" s="1"/>
      <c r="AA46" s="1"/>
    </row>
    <row r="47" spans="2:27">
      <c r="B47" s="207">
        <v>1554</v>
      </c>
      <c r="C47" t="s">
        <v>65</v>
      </c>
      <c r="D47" s="1">
        <v>163023</v>
      </c>
      <c r="E47" s="85">
        <f t="shared" si="6"/>
        <v>27375.81863979849</v>
      </c>
      <c r="F47" s="86">
        <f t="shared" si="0"/>
        <v>0.87762763680247813</v>
      </c>
      <c r="G47" s="187">
        <f t="shared" si="1"/>
        <v>2291.8880131700948</v>
      </c>
      <c r="H47" s="187">
        <f t="shared" si="7"/>
        <v>13648.193118427915</v>
      </c>
      <c r="I47" s="187">
        <f t="shared" si="2"/>
        <v>245.08755452135318</v>
      </c>
      <c r="J47" s="87">
        <f t="shared" si="3"/>
        <v>1459.4963871746581</v>
      </c>
      <c r="K47" s="187">
        <f t="shared" si="8"/>
        <v>-141.44494194215139</v>
      </c>
      <c r="L47" s="87">
        <f t="shared" si="4"/>
        <v>-842.30462926551149</v>
      </c>
      <c r="M47" s="88">
        <f t="shared" si="9"/>
        <v>12805.888489162404</v>
      </c>
      <c r="N47" s="88">
        <f t="shared" si="10"/>
        <v>175828.8884891624</v>
      </c>
      <c r="O47" s="88">
        <f t="shared" si="11"/>
        <v>29526.261711026433</v>
      </c>
      <c r="P47" s="89">
        <f t="shared" si="5"/>
        <v>0.94656761246173848</v>
      </c>
      <c r="Q47" s="195">
        <v>2574.269451149712</v>
      </c>
      <c r="R47" s="92">
        <f t="shared" si="12"/>
        <v>3.292212359102055E-2</v>
      </c>
      <c r="S47" s="93">
        <f t="shared" si="12"/>
        <v>1.8525392061540403E-2</v>
      </c>
      <c r="T47" s="91">
        <v>5955</v>
      </c>
      <c r="U47" s="190">
        <v>157827</v>
      </c>
      <c r="V47" s="190">
        <v>26877.895095367847</v>
      </c>
      <c r="W47" s="197"/>
      <c r="X47" s="88">
        <v>0</v>
      </c>
      <c r="Y47" s="88">
        <f t="shared" si="13"/>
        <v>0</v>
      </c>
      <c r="Z47" s="1"/>
      <c r="AA47" s="1"/>
    </row>
    <row r="48" spans="2:27">
      <c r="B48" s="207">
        <v>1557</v>
      </c>
      <c r="C48" t="s">
        <v>66</v>
      </c>
      <c r="D48" s="1">
        <v>64870</v>
      </c>
      <c r="E48" s="85">
        <f t="shared" si="6"/>
        <v>24025.925925925927</v>
      </c>
      <c r="F48" s="86">
        <f t="shared" si="0"/>
        <v>0.77023510674882867</v>
      </c>
      <c r="G48" s="187">
        <f t="shared" si="1"/>
        <v>4301.8236414936327</v>
      </c>
      <c r="H48" s="187">
        <f t="shared" si="7"/>
        <v>11614.92383203281</v>
      </c>
      <c r="I48" s="187">
        <f t="shared" si="2"/>
        <v>1417.5500043767502</v>
      </c>
      <c r="J48" s="87">
        <f t="shared" si="3"/>
        <v>3827.3850118172254</v>
      </c>
      <c r="K48" s="187">
        <f t="shared" si="8"/>
        <v>1031.0175079132455</v>
      </c>
      <c r="L48" s="87">
        <f t="shared" si="4"/>
        <v>2783.7472713657626</v>
      </c>
      <c r="M48" s="88">
        <f t="shared" si="9"/>
        <v>14398.671103398572</v>
      </c>
      <c r="N48" s="88">
        <f t="shared" si="10"/>
        <v>79268.671103398578</v>
      </c>
      <c r="O48" s="88">
        <f t="shared" si="11"/>
        <v>29358.767075332806</v>
      </c>
      <c r="P48" s="89">
        <f t="shared" si="5"/>
        <v>0.94119798595905602</v>
      </c>
      <c r="Q48" s="195">
        <v>2755.7760735691354</v>
      </c>
      <c r="R48" s="92">
        <f t="shared" si="12"/>
        <v>9.8244366566780095E-2</v>
      </c>
      <c r="S48" s="93">
        <f t="shared" si="12"/>
        <v>8.5634894209902279E-2</v>
      </c>
      <c r="T48" s="91">
        <v>2700</v>
      </c>
      <c r="U48" s="190">
        <v>59067</v>
      </c>
      <c r="V48" s="190">
        <v>22130.760584488573</v>
      </c>
      <c r="W48" s="197"/>
      <c r="X48" s="88">
        <v>0</v>
      </c>
      <c r="Y48" s="88">
        <f t="shared" si="13"/>
        <v>0</v>
      </c>
      <c r="Z48" s="1"/>
      <c r="AA48" s="1"/>
    </row>
    <row r="49" spans="2:27">
      <c r="B49" s="207">
        <v>1560</v>
      </c>
      <c r="C49" t="s">
        <v>67</v>
      </c>
      <c r="D49" s="1">
        <v>73235</v>
      </c>
      <c r="E49" s="85">
        <f t="shared" si="6"/>
        <v>24082.538638605722</v>
      </c>
      <c r="F49" s="86">
        <f t="shared" si="0"/>
        <v>0.77205002530508748</v>
      </c>
      <c r="G49" s="187">
        <f t="shared" si="1"/>
        <v>4267.8560138857556</v>
      </c>
      <c r="H49" s="187">
        <f t="shared" si="7"/>
        <v>12978.550138226583</v>
      </c>
      <c r="I49" s="187">
        <f t="shared" si="2"/>
        <v>1397.7355549388221</v>
      </c>
      <c r="J49" s="87">
        <f t="shared" si="3"/>
        <v>4250.5138225689579</v>
      </c>
      <c r="K49" s="187">
        <f t="shared" si="8"/>
        <v>1011.2030584753176</v>
      </c>
      <c r="L49" s="87">
        <f t="shared" si="4"/>
        <v>3075.0685008234404</v>
      </c>
      <c r="M49" s="88">
        <f t="shared" si="9"/>
        <v>16053.618639050022</v>
      </c>
      <c r="N49" s="88">
        <f t="shared" si="10"/>
        <v>89288.618639050022</v>
      </c>
      <c r="O49" s="88">
        <f t="shared" si="11"/>
        <v>29361.597710966795</v>
      </c>
      <c r="P49" s="89">
        <f t="shared" si="5"/>
        <v>0.94128873188686901</v>
      </c>
      <c r="Q49" s="195">
        <v>3111.7215702680605</v>
      </c>
      <c r="R49" s="92">
        <f t="shared" si="12"/>
        <v>6.3673730229045336E-2</v>
      </c>
      <c r="S49" s="93">
        <f t="shared" si="12"/>
        <v>6.0175954069134036E-2</v>
      </c>
      <c r="T49" s="91">
        <v>3041</v>
      </c>
      <c r="U49" s="190">
        <v>68851</v>
      </c>
      <c r="V49" s="190">
        <v>22715.605410755525</v>
      </c>
      <c r="W49" s="197"/>
      <c r="X49" s="88">
        <v>0</v>
      </c>
      <c r="Y49" s="88">
        <f t="shared" si="13"/>
        <v>0</v>
      </c>
      <c r="Z49" s="1"/>
      <c r="AA49" s="1"/>
    </row>
    <row r="50" spans="2:27">
      <c r="B50" s="207">
        <v>1563</v>
      </c>
      <c r="C50" t="s">
        <v>68</v>
      </c>
      <c r="D50" s="1">
        <v>226449</v>
      </c>
      <c r="E50" s="85">
        <f t="shared" si="6"/>
        <v>31333.748443337485</v>
      </c>
      <c r="F50" s="86">
        <f t="shared" si="0"/>
        <v>1.0045129228943499</v>
      </c>
      <c r="G50" s="187">
        <f t="shared" si="1"/>
        <v>-82.869868953301918</v>
      </c>
      <c r="H50" s="187">
        <f t="shared" si="7"/>
        <v>-598.90054292551304</v>
      </c>
      <c r="I50" s="187">
        <f t="shared" si="2"/>
        <v>0</v>
      </c>
      <c r="J50" s="87">
        <f t="shared" si="3"/>
        <v>0</v>
      </c>
      <c r="K50" s="187">
        <f t="shared" si="8"/>
        <v>-386.53249646350457</v>
      </c>
      <c r="L50" s="87">
        <f t="shared" si="4"/>
        <v>-2793.4703519417476</v>
      </c>
      <c r="M50" s="88">
        <f t="shared" si="9"/>
        <v>-3392.3708948672606</v>
      </c>
      <c r="N50" s="88">
        <f t="shared" si="10"/>
        <v>223056.62910513274</v>
      </c>
      <c r="O50" s="88">
        <f t="shared" si="11"/>
        <v>30864.34607792068</v>
      </c>
      <c r="P50" s="89">
        <f t="shared" si="5"/>
        <v>0.98946458793528669</v>
      </c>
      <c r="Q50" s="195">
        <v>2352.6165642120891</v>
      </c>
      <c r="R50" s="92">
        <f t="shared" si="12"/>
        <v>0.11788575744561113</v>
      </c>
      <c r="S50" s="93">
        <f t="shared" si="12"/>
        <v>9.9787980550476663E-2</v>
      </c>
      <c r="T50" s="91">
        <v>7227</v>
      </c>
      <c r="U50" s="190">
        <v>202569</v>
      </c>
      <c r="V50" s="190">
        <v>28490.71729957806</v>
      </c>
      <c r="W50" s="197"/>
      <c r="X50" s="88">
        <v>0</v>
      </c>
      <c r="Y50" s="88">
        <f t="shared" si="13"/>
        <v>0</v>
      </c>
      <c r="Z50" s="1"/>
      <c r="AA50" s="1"/>
    </row>
    <row r="51" spans="2:27">
      <c r="B51" s="207">
        <v>1566</v>
      </c>
      <c r="C51" t="s">
        <v>69</v>
      </c>
      <c r="D51" s="1">
        <v>148044</v>
      </c>
      <c r="E51" s="85">
        <f t="shared" si="6"/>
        <v>24868.805644213</v>
      </c>
      <c r="F51" s="86">
        <f t="shared" si="0"/>
        <v>0.79725656481012697</v>
      </c>
      <c r="G51" s="187">
        <f t="shared" si="1"/>
        <v>3796.0958105213886</v>
      </c>
      <c r="H51" s="187">
        <f t="shared" si="7"/>
        <v>22598.158360033824</v>
      </c>
      <c r="I51" s="187">
        <f t="shared" si="2"/>
        <v>1122.5421029762747</v>
      </c>
      <c r="J51" s="87">
        <f t="shared" si="3"/>
        <v>6682.4931390177635</v>
      </c>
      <c r="K51" s="187">
        <f t="shared" si="8"/>
        <v>736.00960651277012</v>
      </c>
      <c r="L51" s="87">
        <f t="shared" si="4"/>
        <v>4381.4651875705204</v>
      </c>
      <c r="M51" s="88">
        <f t="shared" si="9"/>
        <v>26979.623547604344</v>
      </c>
      <c r="N51" s="88">
        <f t="shared" si="10"/>
        <v>175023.62354760434</v>
      </c>
      <c r="O51" s="88">
        <f t="shared" si="11"/>
        <v>29400.911061247156</v>
      </c>
      <c r="P51" s="89">
        <f t="shared" si="5"/>
        <v>0.94254905886212093</v>
      </c>
      <c r="Q51" s="195">
        <v>6437.0631725767162</v>
      </c>
      <c r="R51" s="92">
        <f t="shared" si="12"/>
        <v>4.5050895794214396E-2</v>
      </c>
      <c r="S51" s="93">
        <f t="shared" si="12"/>
        <v>3.7853333770434226E-2</v>
      </c>
      <c r="T51" s="91">
        <v>5953</v>
      </c>
      <c r="U51" s="190">
        <v>141662</v>
      </c>
      <c r="V51" s="190">
        <v>23961.772665764547</v>
      </c>
      <c r="W51" s="197"/>
      <c r="X51" s="88">
        <v>0</v>
      </c>
      <c r="Y51" s="88">
        <f t="shared" si="13"/>
        <v>0</v>
      </c>
      <c r="Z51" s="1"/>
      <c r="AA51" s="1"/>
    </row>
    <row r="52" spans="2:27">
      <c r="B52" s="207">
        <v>1573</v>
      </c>
      <c r="C52" t="s">
        <v>70</v>
      </c>
      <c r="D52" s="1">
        <v>56957</v>
      </c>
      <c r="E52" s="85">
        <f t="shared" si="6"/>
        <v>26381.194997684113</v>
      </c>
      <c r="F52" s="86">
        <f t="shared" si="0"/>
        <v>0.84574149640893781</v>
      </c>
      <c r="G52" s="187">
        <f t="shared" si="1"/>
        <v>2888.6621984387207</v>
      </c>
      <c r="H52" s="187">
        <f t="shared" si="7"/>
        <v>6236.6216864291982</v>
      </c>
      <c r="I52" s="187">
        <f t="shared" si="2"/>
        <v>593.20582926138502</v>
      </c>
      <c r="J52" s="87">
        <f t="shared" si="3"/>
        <v>1280.7313853753303</v>
      </c>
      <c r="K52" s="187">
        <f t="shared" si="8"/>
        <v>206.67333279788045</v>
      </c>
      <c r="L52" s="87">
        <f t="shared" si="4"/>
        <v>446.2077255106239</v>
      </c>
      <c r="M52" s="88">
        <f t="shared" si="9"/>
        <v>6682.8294119398224</v>
      </c>
      <c r="N52" s="88">
        <f t="shared" si="10"/>
        <v>63639.82941193982</v>
      </c>
      <c r="O52" s="88">
        <f t="shared" si="11"/>
        <v>29476.530528920714</v>
      </c>
      <c r="P52" s="89">
        <f t="shared" si="5"/>
        <v>0.94497330544206148</v>
      </c>
      <c r="Q52" s="195">
        <v>1768.9027195688068</v>
      </c>
      <c r="R52" s="92">
        <f t="shared" si="12"/>
        <v>9.5642973934788877E-2</v>
      </c>
      <c r="S52" s="93">
        <f t="shared" si="12"/>
        <v>9.5135496874142841E-2</v>
      </c>
      <c r="T52" s="91">
        <v>2159</v>
      </c>
      <c r="U52" s="190">
        <v>51985</v>
      </c>
      <c r="V52" s="190">
        <v>24089.434661723819</v>
      </c>
      <c r="W52" s="197"/>
      <c r="X52" s="88">
        <v>0</v>
      </c>
      <c r="Y52" s="88">
        <f t="shared" si="13"/>
        <v>0</v>
      </c>
      <c r="Z52" s="1"/>
      <c r="AA52" s="1"/>
    </row>
    <row r="53" spans="2:27">
      <c r="B53" s="207">
        <v>1576</v>
      </c>
      <c r="C53" t="s">
        <v>71</v>
      </c>
      <c r="D53" s="1">
        <v>91123</v>
      </c>
      <c r="E53" s="85">
        <f t="shared" si="6"/>
        <v>26737.969483568075</v>
      </c>
      <c r="F53" s="86">
        <f t="shared" si="0"/>
        <v>0.85717915067738615</v>
      </c>
      <c r="G53" s="187">
        <f t="shared" si="1"/>
        <v>2674.5975069083438</v>
      </c>
      <c r="H53" s="187">
        <f t="shared" si="7"/>
        <v>9115.0283035436369</v>
      </c>
      <c r="I53" s="187">
        <f t="shared" si="2"/>
        <v>468.33475920199851</v>
      </c>
      <c r="J53" s="87">
        <f t="shared" si="3"/>
        <v>1596.0848593604107</v>
      </c>
      <c r="K53" s="187">
        <f t="shared" si="8"/>
        <v>81.802262738493937</v>
      </c>
      <c r="L53" s="87">
        <f t="shared" si="4"/>
        <v>278.78211141278734</v>
      </c>
      <c r="M53" s="88">
        <f t="shared" si="9"/>
        <v>9393.8104149564242</v>
      </c>
      <c r="N53" s="88">
        <f t="shared" si="10"/>
        <v>100516.81041495642</v>
      </c>
      <c r="O53" s="88">
        <f t="shared" si="11"/>
        <v>29494.369253214911</v>
      </c>
      <c r="P53" s="89">
        <f t="shared" si="5"/>
        <v>0.94554518815548383</v>
      </c>
      <c r="Q53" s="195">
        <v>2218.1486884161641</v>
      </c>
      <c r="R53" s="92">
        <f t="shared" si="12"/>
        <v>3.3199160950167242E-2</v>
      </c>
      <c r="S53" s="93">
        <f t="shared" si="12"/>
        <v>2.5013604217287412E-2</v>
      </c>
      <c r="T53" s="91">
        <v>3408</v>
      </c>
      <c r="U53" s="190">
        <v>88195</v>
      </c>
      <c r="V53" s="190">
        <v>26085.4776693286</v>
      </c>
      <c r="W53" s="197"/>
      <c r="X53" s="88">
        <v>0</v>
      </c>
      <c r="Y53" s="88">
        <f t="shared" si="13"/>
        <v>0</v>
      </c>
      <c r="Z53" s="1"/>
      <c r="AA53" s="1"/>
    </row>
    <row r="54" spans="2:27">
      <c r="B54" s="207">
        <v>1577</v>
      </c>
      <c r="C54" t="s">
        <v>72</v>
      </c>
      <c r="D54" s="1">
        <v>256867</v>
      </c>
      <c r="E54" s="85">
        <f t="shared" si="6"/>
        <v>23155.773911475706</v>
      </c>
      <c r="F54" s="86">
        <f t="shared" si="0"/>
        <v>0.74233933982587519</v>
      </c>
      <c r="G54" s="187">
        <f t="shared" si="1"/>
        <v>4823.9148501637655</v>
      </c>
      <c r="H54" s="187">
        <f t="shared" si="7"/>
        <v>53511.687432866645</v>
      </c>
      <c r="I54" s="187">
        <f t="shared" si="2"/>
        <v>1722.1032094343275</v>
      </c>
      <c r="J54" s="87">
        <f t="shared" si="3"/>
        <v>19103.290902254994</v>
      </c>
      <c r="K54" s="187">
        <f t="shared" si="8"/>
        <v>1335.570712970823</v>
      </c>
      <c r="L54" s="87">
        <f t="shared" si="4"/>
        <v>14815.48591898534</v>
      </c>
      <c r="M54" s="88">
        <f t="shared" si="9"/>
        <v>68327.17335185199</v>
      </c>
      <c r="N54" s="88">
        <f t="shared" si="10"/>
        <v>325194.17335185199</v>
      </c>
      <c r="O54" s="88">
        <f t="shared" si="11"/>
        <v>29315.259474610295</v>
      </c>
      <c r="P54" s="89">
        <f t="shared" si="5"/>
        <v>0.93980319761290843</v>
      </c>
      <c r="Q54" s="195">
        <v>13879.79910522313</v>
      </c>
      <c r="R54" s="92">
        <f t="shared" si="12"/>
        <v>2.3749740940902642E-2</v>
      </c>
      <c r="S54" s="93">
        <f t="shared" si="12"/>
        <v>1.1475449446704511E-2</v>
      </c>
      <c r="T54" s="91">
        <v>11093</v>
      </c>
      <c r="U54" s="190">
        <v>250908</v>
      </c>
      <c r="V54" s="190">
        <v>22893.065693430657</v>
      </c>
      <c r="W54" s="197"/>
      <c r="X54" s="88">
        <v>0</v>
      </c>
      <c r="Y54" s="88">
        <f t="shared" si="13"/>
        <v>0</v>
      </c>
      <c r="Z54" s="1"/>
      <c r="AA54" s="1"/>
    </row>
    <row r="55" spans="2:27">
      <c r="B55" s="207">
        <v>1578</v>
      </c>
      <c r="C55" t="s">
        <v>73</v>
      </c>
      <c r="D55" s="1">
        <v>70500</v>
      </c>
      <c r="E55" s="85">
        <f t="shared" si="6"/>
        <v>28290.529695024077</v>
      </c>
      <c r="F55" s="86">
        <f t="shared" si="0"/>
        <v>0.90695189966078305</v>
      </c>
      <c r="G55" s="187">
        <f t="shared" si="1"/>
        <v>1743.0613800347426</v>
      </c>
      <c r="H55" s="187">
        <f t="shared" si="7"/>
        <v>4343.7089590465785</v>
      </c>
      <c r="I55" s="187">
        <f t="shared" si="2"/>
        <v>0</v>
      </c>
      <c r="J55" s="87">
        <f t="shared" si="3"/>
        <v>0</v>
      </c>
      <c r="K55" s="187">
        <f t="shared" si="8"/>
        <v>-386.53249646350457</v>
      </c>
      <c r="L55" s="87">
        <f t="shared" si="4"/>
        <v>-963.23898118705335</v>
      </c>
      <c r="M55" s="88">
        <f t="shared" si="9"/>
        <v>3380.469977859525</v>
      </c>
      <c r="N55" s="88">
        <f t="shared" si="10"/>
        <v>73880.469977859524</v>
      </c>
      <c r="O55" s="88">
        <f t="shared" si="11"/>
        <v>29647.058578595312</v>
      </c>
      <c r="P55" s="89">
        <f t="shared" si="5"/>
        <v>0.95044017864185981</v>
      </c>
      <c r="Q55" s="195">
        <v>1482.8888996840346</v>
      </c>
      <c r="R55" s="92">
        <f t="shared" si="12"/>
        <v>2.5738022144301698E-2</v>
      </c>
      <c r="S55" s="92">
        <f t="shared" si="12"/>
        <v>2.6561246881175206E-2</v>
      </c>
      <c r="T55" s="91">
        <v>2492</v>
      </c>
      <c r="U55" s="190">
        <v>68731</v>
      </c>
      <c r="V55" s="190">
        <v>27558.540497193262</v>
      </c>
      <c r="W55" s="197"/>
      <c r="X55" s="88">
        <v>0</v>
      </c>
      <c r="Y55" s="88">
        <f t="shared" si="13"/>
        <v>0</v>
      </c>
      <c r="Z55" s="1"/>
      <c r="AA55" s="1"/>
    </row>
    <row r="56" spans="2:27">
      <c r="B56" s="207">
        <v>1579</v>
      </c>
      <c r="C56" t="s">
        <v>74</v>
      </c>
      <c r="D56" s="1">
        <v>335754</v>
      </c>
      <c r="E56" s="85">
        <f t="shared" si="6"/>
        <v>24987.273945077024</v>
      </c>
      <c r="F56" s="86">
        <f t="shared" si="0"/>
        <v>0.80105448063837348</v>
      </c>
      <c r="G56" s="187">
        <f t="shared" si="1"/>
        <v>3725.0148300029741</v>
      </c>
      <c r="H56" s="187">
        <f t="shared" si="7"/>
        <v>50053.024270749964</v>
      </c>
      <c r="I56" s="187">
        <f t="shared" si="2"/>
        <v>1081.0781976738663</v>
      </c>
      <c r="J56" s="87">
        <f t="shared" si="3"/>
        <v>14526.44774214374</v>
      </c>
      <c r="K56" s="187">
        <f t="shared" si="8"/>
        <v>694.5457012103617</v>
      </c>
      <c r="L56" s="87">
        <f t="shared" si="4"/>
        <v>9332.61058716363</v>
      </c>
      <c r="M56" s="88">
        <f t="shared" si="9"/>
        <v>59385.634857913596</v>
      </c>
      <c r="N56" s="88">
        <f t="shared" si="10"/>
        <v>395139.6348579136</v>
      </c>
      <c r="O56" s="88">
        <f t="shared" si="11"/>
        <v>29406.834476290365</v>
      </c>
      <c r="P56" s="89">
        <f t="shared" si="5"/>
        <v>0.94273895465353341</v>
      </c>
      <c r="Q56" s="195">
        <v>11634.357592795765</v>
      </c>
      <c r="R56" s="92">
        <f t="shared" si="12"/>
        <v>5.9715813328115042E-2</v>
      </c>
      <c r="S56" s="92">
        <f t="shared" si="12"/>
        <v>5.2144724686342299E-2</v>
      </c>
      <c r="T56" s="91">
        <v>13437</v>
      </c>
      <c r="U56" s="190">
        <v>316834</v>
      </c>
      <c r="V56" s="190">
        <v>23748.894385728207</v>
      </c>
      <c r="W56" s="197"/>
      <c r="X56" s="88">
        <v>0</v>
      </c>
      <c r="Y56" s="88">
        <f t="shared" si="13"/>
        <v>0</v>
      </c>
      <c r="Z56" s="1"/>
      <c r="AA56" s="1"/>
    </row>
    <row r="57" spans="2:27">
      <c r="B57" s="207">
        <v>1580</v>
      </c>
      <c r="C57" s="230" t="s">
        <v>443</v>
      </c>
      <c r="D57" s="1">
        <v>252822.02316623152</v>
      </c>
      <c r="E57" s="85">
        <f t="shared" si="6"/>
        <v>27019.560026315223</v>
      </c>
      <c r="F57" s="86">
        <f t="shared" si="0"/>
        <v>0.86620652062853831</v>
      </c>
      <c r="G57" s="187">
        <f t="shared" si="1"/>
        <v>2505.6431812600554</v>
      </c>
      <c r="H57" s="187">
        <f t="shared" si="7"/>
        <v>23445.303247050339</v>
      </c>
      <c r="I57" s="187">
        <f t="shared" si="2"/>
        <v>369.77806924049673</v>
      </c>
      <c r="J57" s="87">
        <f t="shared" si="3"/>
        <v>3460.0133938833278</v>
      </c>
      <c r="K57" s="187">
        <f t="shared" si="8"/>
        <v>-16.754427223007838</v>
      </c>
      <c r="L57" s="87">
        <f t="shared" si="4"/>
        <v>-156.77117552568436</v>
      </c>
      <c r="M57" s="88">
        <f t="shared" si="9"/>
        <v>23288.532071524653</v>
      </c>
      <c r="N57" s="88">
        <f t="shared" si="10"/>
        <v>276110.55523775617</v>
      </c>
      <c r="O57" s="88">
        <f t="shared" si="11"/>
        <v>29508.448780352268</v>
      </c>
      <c r="P57" s="89">
        <f t="shared" si="5"/>
        <v>0.9459965566530415</v>
      </c>
      <c r="Q57" s="195">
        <v>356.32599448171095</v>
      </c>
      <c r="R57" s="92"/>
      <c r="S57" s="92"/>
      <c r="T57" s="91">
        <v>9357</v>
      </c>
      <c r="U57" s="190">
        <v>0</v>
      </c>
      <c r="V57" s="190">
        <v>0</v>
      </c>
      <c r="W57" s="197"/>
      <c r="X57" s="88">
        <v>0</v>
      </c>
      <c r="Y57" s="88">
        <f t="shared" si="13"/>
        <v>0</v>
      </c>
      <c r="Z57" s="1"/>
      <c r="AA57" s="1"/>
    </row>
    <row r="58" spans="2:27">
      <c r="B58" s="207">
        <v>1804</v>
      </c>
      <c r="C58" t="s">
        <v>75</v>
      </c>
      <c r="D58" s="1">
        <v>1582261</v>
      </c>
      <c r="E58" s="85">
        <f t="shared" si="6"/>
        <v>29458.240244265715</v>
      </c>
      <c r="F58" s="86">
        <f t="shared" si="0"/>
        <v>0.94438694638155596</v>
      </c>
      <c r="G58" s="187">
        <f t="shared" si="1"/>
        <v>1042.43505048976</v>
      </c>
      <c r="H58" s="187">
        <f t="shared" si="7"/>
        <v>55991.271431905981</v>
      </c>
      <c r="I58" s="187">
        <f t="shared" si="2"/>
        <v>0</v>
      </c>
      <c r="J58" s="87">
        <f t="shared" si="3"/>
        <v>0</v>
      </c>
      <c r="K58" s="187">
        <f t="shared" si="8"/>
        <v>-386.53249646350457</v>
      </c>
      <c r="L58" s="87">
        <f t="shared" si="4"/>
        <v>-20761.433450047756</v>
      </c>
      <c r="M58" s="88">
        <f t="shared" si="9"/>
        <v>35229.837981858225</v>
      </c>
      <c r="N58" s="88">
        <f t="shared" si="10"/>
        <v>1617490.8379818583</v>
      </c>
      <c r="O58" s="88">
        <f t="shared" si="11"/>
        <v>30114.14279829197</v>
      </c>
      <c r="P58" s="89">
        <f t="shared" si="5"/>
        <v>0.96541419733016909</v>
      </c>
      <c r="Q58" s="195">
        <v>6767.8772792250711</v>
      </c>
      <c r="R58" s="92">
        <f t="shared" si="12"/>
        <v>4.4305021407361596E-2</v>
      </c>
      <c r="S58" s="92">
        <f t="shared" si="12"/>
        <v>3.5497489111086425E-2</v>
      </c>
      <c r="T58" s="91">
        <v>53712</v>
      </c>
      <c r="U58" s="190">
        <v>1515133</v>
      </c>
      <c r="V58" s="190">
        <v>28448.393698717588</v>
      </c>
      <c r="W58" s="197"/>
      <c r="X58" s="88">
        <v>0</v>
      </c>
      <c r="Y58" s="88">
        <f t="shared" si="13"/>
        <v>0</v>
      </c>
      <c r="Z58" s="1"/>
      <c r="AA58" s="1"/>
    </row>
    <row r="59" spans="2:27">
      <c r="B59" s="207">
        <v>1806</v>
      </c>
      <c r="C59" t="s">
        <v>76</v>
      </c>
      <c r="D59" s="1">
        <v>586846</v>
      </c>
      <c r="E59" s="85">
        <f t="shared" si="6"/>
        <v>27193.975903614457</v>
      </c>
      <c r="F59" s="86">
        <f t="shared" si="0"/>
        <v>0.87179803174384152</v>
      </c>
      <c r="G59" s="187">
        <f t="shared" si="1"/>
        <v>2400.9936548805149</v>
      </c>
      <c r="H59" s="187">
        <f t="shared" si="7"/>
        <v>51813.443072321512</v>
      </c>
      <c r="I59" s="187">
        <f t="shared" si="2"/>
        <v>308.73251218576479</v>
      </c>
      <c r="J59" s="87">
        <f t="shared" si="3"/>
        <v>6662.4476129688046</v>
      </c>
      <c r="K59" s="187">
        <f t="shared" si="8"/>
        <v>-77.799984277739782</v>
      </c>
      <c r="L59" s="87">
        <f t="shared" si="4"/>
        <v>-1678.9236607136245</v>
      </c>
      <c r="M59" s="88">
        <f t="shared" si="9"/>
        <v>50134.519411607886</v>
      </c>
      <c r="N59" s="88">
        <f t="shared" si="10"/>
        <v>636980.51941160788</v>
      </c>
      <c r="O59" s="88">
        <f t="shared" si="11"/>
        <v>29517.169574217231</v>
      </c>
      <c r="P59" s="89">
        <f t="shared" si="5"/>
        <v>0.94627613220880669</v>
      </c>
      <c r="Q59" s="195">
        <v>13722.295802822999</v>
      </c>
      <c r="R59" s="92">
        <f t="shared" si="12"/>
        <v>5.4994561846635086E-2</v>
      </c>
      <c r="S59" s="92">
        <f t="shared" si="12"/>
        <v>5.1816867383241566E-2</v>
      </c>
      <c r="T59" s="91">
        <v>21580</v>
      </c>
      <c r="U59" s="190">
        <v>556255</v>
      </c>
      <c r="V59" s="190">
        <v>25854.287706251453</v>
      </c>
      <c r="W59" s="197"/>
      <c r="X59" s="88">
        <v>0</v>
      </c>
      <c r="Y59" s="88">
        <f t="shared" si="13"/>
        <v>0</v>
      </c>
      <c r="Z59" s="1"/>
      <c r="AA59" s="1"/>
    </row>
    <row r="60" spans="2:27">
      <c r="B60" s="207">
        <v>1811</v>
      </c>
      <c r="C60" t="s">
        <v>77</v>
      </c>
      <c r="D60" s="1">
        <v>36944</v>
      </c>
      <c r="E60" s="85">
        <f t="shared" si="6"/>
        <v>26407.433881343815</v>
      </c>
      <c r="F60" s="86">
        <f t="shared" si="0"/>
        <v>0.84658267561755229</v>
      </c>
      <c r="G60" s="187">
        <f t="shared" si="1"/>
        <v>2872.9188682428999</v>
      </c>
      <c r="H60" s="187">
        <f t="shared" si="7"/>
        <v>4019.2134966718168</v>
      </c>
      <c r="I60" s="187">
        <f t="shared" si="2"/>
        <v>584.02221998048935</v>
      </c>
      <c r="J60" s="87">
        <f t="shared" si="3"/>
        <v>817.04708575270467</v>
      </c>
      <c r="K60" s="187">
        <f t="shared" si="8"/>
        <v>197.48972351698478</v>
      </c>
      <c r="L60" s="87">
        <f t="shared" si="4"/>
        <v>276.28812320026174</v>
      </c>
      <c r="M60" s="88">
        <f t="shared" si="9"/>
        <v>4295.5016198720787</v>
      </c>
      <c r="N60" s="88">
        <f t="shared" si="10"/>
        <v>41239.501619872077</v>
      </c>
      <c r="O60" s="88">
        <f t="shared" si="11"/>
        <v>29477.842473103698</v>
      </c>
      <c r="P60" s="89">
        <f t="shared" si="5"/>
        <v>0.94501536440249212</v>
      </c>
      <c r="Q60" s="195">
        <v>1949.8668618234233</v>
      </c>
      <c r="R60" s="92">
        <f t="shared" si="12"/>
        <v>1.0088858509911142E-2</v>
      </c>
      <c r="S60" s="92">
        <f t="shared" si="12"/>
        <v>4.3127964169307866E-3</v>
      </c>
      <c r="T60" s="91">
        <v>1399</v>
      </c>
      <c r="U60" s="190">
        <v>36575</v>
      </c>
      <c r="V60" s="190">
        <v>26294.033069734007</v>
      </c>
      <c r="W60" s="197"/>
      <c r="X60" s="88">
        <v>0</v>
      </c>
      <c r="Y60" s="88">
        <f t="shared" si="13"/>
        <v>0</v>
      </c>
      <c r="Z60" s="1"/>
      <c r="AA60" s="1"/>
    </row>
    <row r="61" spans="2:27">
      <c r="B61" s="207">
        <v>1812</v>
      </c>
      <c r="C61" t="s">
        <v>78</v>
      </c>
      <c r="D61" s="1">
        <v>46082</v>
      </c>
      <c r="E61" s="85">
        <f t="shared" si="6"/>
        <v>23320.850202429148</v>
      </c>
      <c r="F61" s="86">
        <f t="shared" si="0"/>
        <v>0.74763143782768515</v>
      </c>
      <c r="G61" s="187">
        <f t="shared" si="1"/>
        <v>4724.8690755916996</v>
      </c>
      <c r="H61" s="187">
        <f t="shared" si="7"/>
        <v>9336.341293369198</v>
      </c>
      <c r="I61" s="187">
        <f t="shared" si="2"/>
        <v>1664.3265076006228</v>
      </c>
      <c r="J61" s="87">
        <f t="shared" si="3"/>
        <v>3288.7091790188306</v>
      </c>
      <c r="K61" s="187">
        <f t="shared" si="8"/>
        <v>1277.7940111371181</v>
      </c>
      <c r="L61" s="87">
        <f t="shared" si="4"/>
        <v>2524.9209660069455</v>
      </c>
      <c r="M61" s="88">
        <f t="shared" si="9"/>
        <v>11861.262259376144</v>
      </c>
      <c r="N61" s="88">
        <f t="shared" si="10"/>
        <v>57943.262259376148</v>
      </c>
      <c r="O61" s="88">
        <f t="shared" si="11"/>
        <v>29323.513289157971</v>
      </c>
      <c r="P61" s="89">
        <f t="shared" si="5"/>
        <v>0.94006780251299904</v>
      </c>
      <c r="Q61" s="195">
        <v>2267.2032301380132</v>
      </c>
      <c r="R61" s="92">
        <f t="shared" si="12"/>
        <v>8.358862144420132E-3</v>
      </c>
      <c r="S61" s="92">
        <f t="shared" si="12"/>
        <v>5.2970437370988711E-3</v>
      </c>
      <c r="T61" s="91">
        <v>1976</v>
      </c>
      <c r="U61" s="190">
        <v>45700</v>
      </c>
      <c r="V61" s="190">
        <v>23197.96954314721</v>
      </c>
      <c r="W61" s="197"/>
      <c r="X61" s="88">
        <v>0</v>
      </c>
      <c r="Y61" s="88">
        <f t="shared" si="13"/>
        <v>0</v>
      </c>
      <c r="Z61" s="1"/>
      <c r="AA61" s="1"/>
    </row>
    <row r="62" spans="2:27">
      <c r="B62" s="207">
        <v>1813</v>
      </c>
      <c r="C62" t="s">
        <v>79</v>
      </c>
      <c r="D62" s="1">
        <v>211393</v>
      </c>
      <c r="E62" s="85">
        <f t="shared" si="6"/>
        <v>27011.627906976744</v>
      </c>
      <c r="F62" s="86">
        <f t="shared" si="0"/>
        <v>0.8659522287937822</v>
      </c>
      <c r="G62" s="187">
        <f t="shared" si="1"/>
        <v>2510.4024528631421</v>
      </c>
      <c r="H62" s="187">
        <f t="shared" si="7"/>
        <v>19646.409596106951</v>
      </c>
      <c r="I62" s="187">
        <f t="shared" si="2"/>
        <v>372.55431100896419</v>
      </c>
      <c r="J62" s="87">
        <f t="shared" si="3"/>
        <v>2915.610037956154</v>
      </c>
      <c r="K62" s="187">
        <f t="shared" si="8"/>
        <v>-13.97818545454038</v>
      </c>
      <c r="L62" s="87">
        <f t="shared" si="4"/>
        <v>-109.39327936723302</v>
      </c>
      <c r="M62" s="88">
        <f t="shared" si="9"/>
        <v>19537.016316739719</v>
      </c>
      <c r="N62" s="88">
        <f t="shared" si="10"/>
        <v>230930.01631673973</v>
      </c>
      <c r="O62" s="88">
        <f t="shared" si="11"/>
        <v>29508.05217438535</v>
      </c>
      <c r="P62" s="89">
        <f t="shared" si="5"/>
        <v>0.94598384206130381</v>
      </c>
      <c r="Q62" s="195">
        <v>3349.6680562044694</v>
      </c>
      <c r="R62" s="92">
        <f t="shared" si="12"/>
        <v>-5.9765639694541626E-3</v>
      </c>
      <c r="S62" s="92">
        <f t="shared" si="12"/>
        <v>-1.0930169132397086E-2</v>
      </c>
      <c r="T62" s="91">
        <v>7826</v>
      </c>
      <c r="U62" s="190">
        <v>212664</v>
      </c>
      <c r="V62" s="190">
        <v>27310.132271734943</v>
      </c>
      <c r="W62" s="197"/>
      <c r="X62" s="88">
        <v>0</v>
      </c>
      <c r="Y62" s="88">
        <f t="shared" si="13"/>
        <v>0</v>
      </c>
      <c r="Z62" s="1"/>
      <c r="AA62" s="1"/>
    </row>
    <row r="63" spans="2:27">
      <c r="B63" s="207">
        <v>1815</v>
      </c>
      <c r="C63" t="s">
        <v>80</v>
      </c>
      <c r="D63" s="1">
        <v>27950</v>
      </c>
      <c r="E63" s="85">
        <f t="shared" si="6"/>
        <v>23137.417218543047</v>
      </c>
      <c r="F63" s="86">
        <f t="shared" si="0"/>
        <v>0.74175085181570932</v>
      </c>
      <c r="G63" s="187">
        <f t="shared" si="1"/>
        <v>4834.9288659233607</v>
      </c>
      <c r="H63" s="187">
        <f t="shared" si="7"/>
        <v>5840.5940700354195</v>
      </c>
      <c r="I63" s="187">
        <f t="shared" si="2"/>
        <v>1728.5280519607581</v>
      </c>
      <c r="J63" s="87">
        <f t="shared" si="3"/>
        <v>2088.0618867685957</v>
      </c>
      <c r="K63" s="187">
        <f t="shared" si="8"/>
        <v>1341.9955554972535</v>
      </c>
      <c r="L63" s="87">
        <f t="shared" si="4"/>
        <v>1621.1306310406821</v>
      </c>
      <c r="M63" s="88">
        <f t="shared" si="9"/>
        <v>7461.7247010761021</v>
      </c>
      <c r="N63" s="88">
        <f t="shared" si="10"/>
        <v>35411.724701076106</v>
      </c>
      <c r="O63" s="88">
        <f t="shared" si="11"/>
        <v>29314.341639963666</v>
      </c>
      <c r="P63" s="89">
        <f t="shared" si="5"/>
        <v>0.9397737732124003</v>
      </c>
      <c r="Q63" s="195">
        <v>1438.6922581005656</v>
      </c>
      <c r="R63" s="92">
        <f t="shared" si="12"/>
        <v>-7.4962766837663411E-2</v>
      </c>
      <c r="S63" s="92">
        <f t="shared" si="12"/>
        <v>-6.6539414548933515E-2</v>
      </c>
      <c r="T63" s="91">
        <v>1208</v>
      </c>
      <c r="U63" s="190">
        <v>30215</v>
      </c>
      <c r="V63" s="190">
        <v>24786.710418375718</v>
      </c>
      <c r="W63" s="197"/>
      <c r="X63" s="88">
        <v>0</v>
      </c>
      <c r="Y63" s="88">
        <f t="shared" si="13"/>
        <v>0</v>
      </c>
      <c r="Z63" s="1"/>
      <c r="AA63" s="1"/>
    </row>
    <row r="64" spans="2:27">
      <c r="B64" s="207">
        <v>1816</v>
      </c>
      <c r="C64" t="s">
        <v>81</v>
      </c>
      <c r="D64" s="1">
        <v>10712</v>
      </c>
      <c r="E64" s="85">
        <f t="shared" si="6"/>
        <v>22316.666666666668</v>
      </c>
      <c r="F64" s="86">
        <f t="shared" si="0"/>
        <v>0.7154388215993629</v>
      </c>
      <c r="G64" s="187">
        <f t="shared" si="1"/>
        <v>5327.3791970491884</v>
      </c>
      <c r="H64" s="187">
        <f t="shared" si="7"/>
        <v>2557.1420145836105</v>
      </c>
      <c r="I64" s="187">
        <f t="shared" si="2"/>
        <v>2015.7907451174908</v>
      </c>
      <c r="J64" s="87">
        <f t="shared" si="3"/>
        <v>967.57955765639565</v>
      </c>
      <c r="K64" s="187">
        <f t="shared" si="8"/>
        <v>1629.2582486539864</v>
      </c>
      <c r="L64" s="87">
        <f t="shared" si="4"/>
        <v>782.04395935391346</v>
      </c>
      <c r="M64" s="88">
        <f t="shared" si="9"/>
        <v>3339.1859739375241</v>
      </c>
      <c r="N64" s="88">
        <f t="shared" si="10"/>
        <v>14051.185973937525</v>
      </c>
      <c r="O64" s="88">
        <f t="shared" si="11"/>
        <v>29273.304112369842</v>
      </c>
      <c r="P64" s="89">
        <f t="shared" si="5"/>
        <v>0.93845817170158274</v>
      </c>
      <c r="Q64" s="195">
        <v>517.10685752340305</v>
      </c>
      <c r="R64" s="92">
        <f t="shared" si="12"/>
        <v>-3.0588235294117649E-2</v>
      </c>
      <c r="S64" s="92">
        <f t="shared" si="12"/>
        <v>-8.3098039215686204E-2</v>
      </c>
      <c r="T64" s="91">
        <v>480</v>
      </c>
      <c r="U64" s="190">
        <v>11050</v>
      </c>
      <c r="V64" s="190">
        <v>24339.207048458149</v>
      </c>
      <c r="W64" s="197"/>
      <c r="X64" s="88">
        <v>0</v>
      </c>
      <c r="Y64" s="88">
        <f t="shared" si="13"/>
        <v>0</v>
      </c>
      <c r="Z64" s="1"/>
      <c r="AA64" s="1"/>
    </row>
    <row r="65" spans="2:27">
      <c r="B65" s="207">
        <v>1818</v>
      </c>
      <c r="C65" t="s">
        <v>54</v>
      </c>
      <c r="D65" s="1">
        <v>54456</v>
      </c>
      <c r="E65" s="85">
        <f t="shared" si="6"/>
        <v>29563.517915309447</v>
      </c>
      <c r="F65" s="86">
        <f t="shared" si="0"/>
        <v>0.94776199042542086</v>
      </c>
      <c r="G65" s="187">
        <f t="shared" si="1"/>
        <v>979.26844786352081</v>
      </c>
      <c r="H65" s="187">
        <f t="shared" si="7"/>
        <v>1803.8124809646051</v>
      </c>
      <c r="I65" s="187">
        <f t="shared" si="2"/>
        <v>0</v>
      </c>
      <c r="J65" s="87">
        <f t="shared" si="3"/>
        <v>0</v>
      </c>
      <c r="K65" s="187">
        <f t="shared" si="8"/>
        <v>-386.53249646350457</v>
      </c>
      <c r="L65" s="87">
        <f t="shared" si="4"/>
        <v>-711.9928584857754</v>
      </c>
      <c r="M65" s="88">
        <f t="shared" si="9"/>
        <v>1091.8196224788298</v>
      </c>
      <c r="N65" s="88">
        <f t="shared" si="10"/>
        <v>55547.819622478826</v>
      </c>
      <c r="O65" s="88">
        <f t="shared" si="11"/>
        <v>30156.25386670946</v>
      </c>
      <c r="P65" s="89">
        <f t="shared" si="5"/>
        <v>0.96676421494771492</v>
      </c>
      <c r="Q65" s="195">
        <v>-189.66526756902294</v>
      </c>
      <c r="R65" s="92">
        <f t="shared" si="12"/>
        <v>8.9839293933996436E-2</v>
      </c>
      <c r="S65" s="92">
        <f t="shared" si="12"/>
        <v>8.8064311370585929E-2</v>
      </c>
      <c r="T65" s="91">
        <v>1842</v>
      </c>
      <c r="U65" s="190">
        <v>49967</v>
      </c>
      <c r="V65" s="190">
        <v>27170.744970092444</v>
      </c>
      <c r="W65" s="197"/>
      <c r="X65" s="88">
        <v>0</v>
      </c>
      <c r="Y65" s="88">
        <f t="shared" si="13"/>
        <v>0</v>
      </c>
      <c r="Z65" s="1"/>
      <c r="AA65" s="1"/>
    </row>
    <row r="66" spans="2:27">
      <c r="B66" s="207">
        <v>1820</v>
      </c>
      <c r="C66" t="s">
        <v>82</v>
      </c>
      <c r="D66" s="1">
        <v>188593</v>
      </c>
      <c r="E66" s="85">
        <f t="shared" si="6"/>
        <v>25413.421371782777</v>
      </c>
      <c r="F66" s="86">
        <f t="shared" si="0"/>
        <v>0.8147161272159672</v>
      </c>
      <c r="G66" s="187">
        <f t="shared" si="1"/>
        <v>3469.3263739795225</v>
      </c>
      <c r="H66" s="187">
        <f t="shared" si="7"/>
        <v>25745.871021302039</v>
      </c>
      <c r="I66" s="187">
        <f t="shared" si="2"/>
        <v>931.92659832685274</v>
      </c>
      <c r="J66" s="87">
        <f t="shared" si="3"/>
        <v>6915.827286183574</v>
      </c>
      <c r="K66" s="187">
        <f t="shared" si="8"/>
        <v>545.39410186334817</v>
      </c>
      <c r="L66" s="87">
        <f t="shared" si="4"/>
        <v>4047.3696299279068</v>
      </c>
      <c r="M66" s="88">
        <f t="shared" si="9"/>
        <v>29793.240651229946</v>
      </c>
      <c r="N66" s="88">
        <f t="shared" si="10"/>
        <v>218386.24065122995</v>
      </c>
      <c r="O66" s="88">
        <f t="shared" si="11"/>
        <v>29428.141847625651</v>
      </c>
      <c r="P66" s="89">
        <f t="shared" si="5"/>
        <v>0.94342203698241311</v>
      </c>
      <c r="Q66" s="195">
        <v>5560.7716451691049</v>
      </c>
      <c r="R66" s="92">
        <f t="shared" si="12"/>
        <v>8.2058167088375183E-2</v>
      </c>
      <c r="S66" s="92">
        <f t="shared" si="12"/>
        <v>6.4415121916876206E-2</v>
      </c>
      <c r="T66" s="91">
        <v>7421</v>
      </c>
      <c r="U66" s="190">
        <v>174291</v>
      </c>
      <c r="V66" s="190">
        <v>23875.479452054795</v>
      </c>
      <c r="W66" s="197"/>
      <c r="X66" s="88">
        <v>0</v>
      </c>
      <c r="Y66" s="88">
        <f t="shared" si="13"/>
        <v>0</v>
      </c>
      <c r="Z66" s="1"/>
      <c r="AA66" s="1"/>
    </row>
    <row r="67" spans="2:27">
      <c r="B67" s="207">
        <v>1822</v>
      </c>
      <c r="C67" t="s">
        <v>83</v>
      </c>
      <c r="D67" s="1">
        <v>50640</v>
      </c>
      <c r="E67" s="85">
        <f t="shared" si="6"/>
        <v>21530.612244897959</v>
      </c>
      <c r="F67" s="86">
        <f t="shared" si="0"/>
        <v>0.69023909721296228</v>
      </c>
      <c r="G67" s="187">
        <f t="shared" si="1"/>
        <v>5799.0118501104134</v>
      </c>
      <c r="H67" s="187">
        <f t="shared" si="7"/>
        <v>13639.275871459693</v>
      </c>
      <c r="I67" s="187">
        <f t="shared" si="2"/>
        <v>2290.9097927365392</v>
      </c>
      <c r="J67" s="87">
        <f t="shared" si="3"/>
        <v>5388.2198325163408</v>
      </c>
      <c r="K67" s="187">
        <f t="shared" si="8"/>
        <v>1904.3772962730345</v>
      </c>
      <c r="L67" s="87">
        <f t="shared" si="4"/>
        <v>4479.0954008341778</v>
      </c>
      <c r="M67" s="88">
        <f t="shared" si="9"/>
        <v>18118.371272293873</v>
      </c>
      <c r="N67" s="88">
        <f t="shared" si="10"/>
        <v>68758.37127229388</v>
      </c>
      <c r="O67" s="88">
        <f t="shared" si="11"/>
        <v>29234.00139128141</v>
      </c>
      <c r="P67" s="89">
        <f t="shared" si="5"/>
        <v>0.93719818548226286</v>
      </c>
      <c r="Q67" s="195">
        <v>3990.9336018646754</v>
      </c>
      <c r="R67" s="92">
        <f t="shared" si="12"/>
        <v>8.4020122016482929E-2</v>
      </c>
      <c r="S67" s="92">
        <f t="shared" si="12"/>
        <v>4.6226903476792522E-2</v>
      </c>
      <c r="T67" s="91">
        <v>2352</v>
      </c>
      <c r="U67" s="190">
        <v>46715</v>
      </c>
      <c r="V67" s="190">
        <v>20579.295154185023</v>
      </c>
      <c r="W67" s="197"/>
      <c r="X67" s="88">
        <v>0</v>
      </c>
      <c r="Y67" s="88">
        <f t="shared" si="13"/>
        <v>0</v>
      </c>
      <c r="Z67" s="1"/>
      <c r="AA67" s="1"/>
    </row>
    <row r="68" spans="2:27">
      <c r="B68" s="207">
        <v>1824</v>
      </c>
      <c r="C68" t="s">
        <v>84</v>
      </c>
      <c r="D68" s="1">
        <v>340957</v>
      </c>
      <c r="E68" s="85">
        <f t="shared" si="6"/>
        <v>25314.202984631374</v>
      </c>
      <c r="F68" s="86">
        <f t="shared" si="0"/>
        <v>0.81153533471479067</v>
      </c>
      <c r="G68" s="187">
        <f t="shared" si="1"/>
        <v>3528.8574062703642</v>
      </c>
      <c r="H68" s="187">
        <f t="shared" si="7"/>
        <v>47530.180405055537</v>
      </c>
      <c r="I68" s="187">
        <f t="shared" si="2"/>
        <v>966.65303382984359</v>
      </c>
      <c r="J68" s="87">
        <f t="shared" si="3"/>
        <v>13019.849712654164</v>
      </c>
      <c r="K68" s="187">
        <f t="shared" si="8"/>
        <v>580.12053736633902</v>
      </c>
      <c r="L68" s="87">
        <f t="shared" si="4"/>
        <v>7813.6435177872199</v>
      </c>
      <c r="M68" s="88">
        <f t="shared" si="9"/>
        <v>55343.823922842756</v>
      </c>
      <c r="N68" s="88">
        <f t="shared" si="10"/>
        <v>396300.82392284274</v>
      </c>
      <c r="O68" s="88">
        <f t="shared" si="11"/>
        <v>29423.180928268077</v>
      </c>
      <c r="P68" s="89">
        <f t="shared" si="5"/>
        <v>0.94326299735735408</v>
      </c>
      <c r="Q68" s="195">
        <v>8204.3080499639836</v>
      </c>
      <c r="R68" s="92">
        <f t="shared" si="12"/>
        <v>6.3808477844408532E-2</v>
      </c>
      <c r="S68" s="92">
        <f t="shared" si="12"/>
        <v>5.3777764600200444E-2</v>
      </c>
      <c r="T68" s="91">
        <v>13469</v>
      </c>
      <c r="U68" s="190">
        <v>320506</v>
      </c>
      <c r="V68" s="190">
        <v>24022.335481936738</v>
      </c>
      <c r="W68" s="197"/>
      <c r="X68" s="88">
        <v>0</v>
      </c>
      <c r="Y68" s="88">
        <f t="shared" si="13"/>
        <v>0</v>
      </c>
      <c r="Z68" s="1"/>
      <c r="AA68" s="1"/>
    </row>
    <row r="69" spans="2:27">
      <c r="B69" s="207">
        <v>1825</v>
      </c>
      <c r="C69" t="s">
        <v>85</v>
      </c>
      <c r="D69" s="1">
        <v>34227</v>
      </c>
      <c r="E69" s="85">
        <f t="shared" si="6"/>
        <v>23653.766413268833</v>
      </c>
      <c r="F69" s="86">
        <f t="shared" si="0"/>
        <v>0.75830423162489802</v>
      </c>
      <c r="G69" s="187">
        <f t="shared" si="1"/>
        <v>4525.1193490878886</v>
      </c>
      <c r="H69" s="187">
        <f t="shared" si="7"/>
        <v>6547.8476981301746</v>
      </c>
      <c r="I69" s="187">
        <f t="shared" si="2"/>
        <v>1547.8058338067331</v>
      </c>
      <c r="J69" s="87">
        <f t="shared" si="3"/>
        <v>2239.6750415183428</v>
      </c>
      <c r="K69" s="187">
        <f t="shared" si="8"/>
        <v>1161.2733373432284</v>
      </c>
      <c r="L69" s="87">
        <f t="shared" si="4"/>
        <v>1680.3625191356514</v>
      </c>
      <c r="M69" s="88">
        <f t="shared" si="9"/>
        <v>8228.2102172658269</v>
      </c>
      <c r="N69" s="88">
        <f t="shared" si="10"/>
        <v>42455.210217265827</v>
      </c>
      <c r="O69" s="88">
        <f t="shared" si="11"/>
        <v>29340.159099699951</v>
      </c>
      <c r="P69" s="89">
        <f t="shared" si="5"/>
        <v>0.94060144220285957</v>
      </c>
      <c r="Q69" s="195">
        <v>1741.4675475757595</v>
      </c>
      <c r="R69" s="92">
        <f t="shared" si="12"/>
        <v>9.1909653544311867E-2</v>
      </c>
      <c r="S69" s="92">
        <f t="shared" si="12"/>
        <v>9.7191870251160786E-2</v>
      </c>
      <c r="T69" s="91">
        <v>1447</v>
      </c>
      <c r="U69" s="190">
        <v>31346</v>
      </c>
      <c r="V69" s="190">
        <v>21558.459422283355</v>
      </c>
      <c r="W69" s="197"/>
      <c r="X69" s="88">
        <v>0</v>
      </c>
      <c r="Y69" s="88">
        <f t="shared" si="13"/>
        <v>0</v>
      </c>
      <c r="Z69" s="1"/>
      <c r="AA69" s="1"/>
    </row>
    <row r="70" spans="2:27">
      <c r="B70" s="207">
        <v>1826</v>
      </c>
      <c r="C70" t="s">
        <v>86</v>
      </c>
      <c r="D70" s="1">
        <v>28155</v>
      </c>
      <c r="E70" s="85">
        <f t="shared" si="6"/>
        <v>21927.570093457944</v>
      </c>
      <c r="F70" s="86">
        <f t="shared" si="0"/>
        <v>0.7029649697476168</v>
      </c>
      <c r="G70" s="187">
        <f t="shared" si="1"/>
        <v>5560.8371409744223</v>
      </c>
      <c r="H70" s="187">
        <f t="shared" si="7"/>
        <v>7140.114889011159</v>
      </c>
      <c r="I70" s="187">
        <f t="shared" si="2"/>
        <v>2151.9745457405443</v>
      </c>
      <c r="J70" s="87">
        <f t="shared" si="3"/>
        <v>2763.1353167308589</v>
      </c>
      <c r="K70" s="187">
        <f t="shared" si="8"/>
        <v>1765.4420492770396</v>
      </c>
      <c r="L70" s="87">
        <f t="shared" si="4"/>
        <v>2266.827591271719</v>
      </c>
      <c r="M70" s="88">
        <f t="shared" si="9"/>
        <v>9406.942480282878</v>
      </c>
      <c r="N70" s="88">
        <f t="shared" si="10"/>
        <v>37561.94248028288</v>
      </c>
      <c r="O70" s="88">
        <f t="shared" si="11"/>
        <v>29253.849283709405</v>
      </c>
      <c r="P70" s="89">
        <f t="shared" si="5"/>
        <v>0.93783447910899542</v>
      </c>
      <c r="Q70" s="195">
        <v>2361.3808438751003</v>
      </c>
      <c r="R70" s="92">
        <f t="shared" si="12"/>
        <v>8.8957648423902538E-2</v>
      </c>
      <c r="S70" s="92">
        <f t="shared" si="12"/>
        <v>8.3869061281734783E-2</v>
      </c>
      <c r="T70" s="91">
        <v>1284</v>
      </c>
      <c r="U70" s="190">
        <v>25855</v>
      </c>
      <c r="V70" s="190">
        <v>20230.829420970265</v>
      </c>
      <c r="W70" s="197"/>
      <c r="X70" s="88">
        <v>0</v>
      </c>
      <c r="Y70" s="88">
        <f t="shared" si="13"/>
        <v>0</v>
      </c>
      <c r="Z70" s="1"/>
      <c r="AA70" s="1"/>
    </row>
    <row r="71" spans="2:27">
      <c r="B71" s="207">
        <v>1827</v>
      </c>
      <c r="C71" t="s">
        <v>87</v>
      </c>
      <c r="D71" s="1">
        <v>42775</v>
      </c>
      <c r="E71" s="85">
        <f t="shared" si="6"/>
        <v>29975.473020322355</v>
      </c>
      <c r="F71" s="86">
        <f t="shared" ref="F71:F134" si="14">E71/E$365</f>
        <v>0.96096865248138552</v>
      </c>
      <c r="G71" s="187">
        <f t="shared" ref="G71:G134" si="15">($E$365+$Y$365-E71-Y71)*0.6</f>
        <v>732.09538485577571</v>
      </c>
      <c r="H71" s="187">
        <f t="shared" ref="H71:H134" si="16">G71*T71/1000</f>
        <v>1044.7001141891919</v>
      </c>
      <c r="I71" s="187">
        <f t="shared" ref="I71:I134" si="17">IF(E71+Y71&lt;(E$365+Y$365)*0.9,((E$365+Y$365)*0.9-E71-Y71)*0.35,0)</f>
        <v>0</v>
      </c>
      <c r="J71" s="87">
        <f t="shared" ref="J71:J134" si="18">I71*T71/1000</f>
        <v>0</v>
      </c>
      <c r="K71" s="187">
        <f t="shared" si="8"/>
        <v>-386.53249646350457</v>
      </c>
      <c r="L71" s="87">
        <f t="shared" ref="L71:L134" si="19">K71*T71/1000</f>
        <v>-551.58187245342106</v>
      </c>
      <c r="M71" s="88">
        <f t="shared" si="9"/>
        <v>493.11824173577088</v>
      </c>
      <c r="N71" s="88">
        <f t="shared" si="10"/>
        <v>43268.11824173577</v>
      </c>
      <c r="O71" s="88">
        <f t="shared" si="11"/>
        <v>30321.035908714624</v>
      </c>
      <c r="P71" s="89">
        <f t="shared" ref="P71:P134" si="20">O71/O$365</f>
        <v>0.97204687977010085</v>
      </c>
      <c r="Q71" s="195">
        <v>-407.08215896905506</v>
      </c>
      <c r="R71" s="92">
        <f t="shared" si="12"/>
        <v>2.5877782041442823E-2</v>
      </c>
      <c r="S71" s="92">
        <f t="shared" si="12"/>
        <v>-2.8067136321125555E-6</v>
      </c>
      <c r="T71" s="91">
        <v>1427</v>
      </c>
      <c r="U71" s="190">
        <v>41696</v>
      </c>
      <c r="V71" s="190">
        <v>29975.557153127247</v>
      </c>
      <c r="W71" s="197"/>
      <c r="X71" s="88">
        <v>0</v>
      </c>
      <c r="Y71" s="88">
        <f t="shared" si="13"/>
        <v>0</v>
      </c>
      <c r="Z71" s="1"/>
      <c r="AA71" s="1"/>
    </row>
    <row r="72" spans="2:27">
      <c r="B72" s="207">
        <v>1828</v>
      </c>
      <c r="C72" t="s">
        <v>88</v>
      </c>
      <c r="D72" s="1">
        <v>43960</v>
      </c>
      <c r="E72" s="85">
        <f t="shared" ref="E72:E135" si="21">D72/T72*1000</f>
        <v>24314.159292035398</v>
      </c>
      <c r="F72" s="86">
        <f t="shared" si="14"/>
        <v>0.77947543564180743</v>
      </c>
      <c r="G72" s="187">
        <f t="shared" si="15"/>
        <v>4128.8836218279503</v>
      </c>
      <c r="H72" s="187">
        <f t="shared" si="16"/>
        <v>7465.0215882649336</v>
      </c>
      <c r="I72" s="187">
        <f t="shared" si="17"/>
        <v>1316.6683262384354</v>
      </c>
      <c r="J72" s="87">
        <f t="shared" si="18"/>
        <v>2380.5363338390912</v>
      </c>
      <c r="K72" s="187">
        <f t="shared" ref="K72:K135" si="22">I72+J$367</f>
        <v>930.13582977493081</v>
      </c>
      <c r="L72" s="87">
        <f t="shared" si="19"/>
        <v>1681.6855802330749</v>
      </c>
      <c r="M72" s="88">
        <f t="shared" ref="M72:M135" si="23">H72+L72</f>
        <v>9146.7071684980092</v>
      </c>
      <c r="N72" s="88">
        <f t="shared" ref="N72:N135" si="24">D72+M72</f>
        <v>53106.707168498011</v>
      </c>
      <c r="O72" s="88">
        <f t="shared" ref="O72:O135" si="25">N72/T72*1000</f>
        <v>29373.17874363828</v>
      </c>
      <c r="P72" s="89">
        <f t="shared" si="20"/>
        <v>0.94166000240370507</v>
      </c>
      <c r="Q72" s="195">
        <v>1515.0758300048183</v>
      </c>
      <c r="R72" s="92">
        <f t="shared" ref="R72:S135" si="26">(D72-U72)/U72</f>
        <v>6.8027210884353748E-2</v>
      </c>
      <c r="S72" s="92">
        <f t="shared" si="26"/>
        <v>5.3259135512612243E-2</v>
      </c>
      <c r="T72" s="91">
        <v>1808</v>
      </c>
      <c r="U72" s="190">
        <v>41160</v>
      </c>
      <c r="V72" s="190">
        <v>23084.688726864832</v>
      </c>
      <c r="W72" s="197"/>
      <c r="X72" s="88">
        <v>0</v>
      </c>
      <c r="Y72" s="88">
        <f t="shared" ref="Y72:Y135" si="27">X72*1000/T72</f>
        <v>0</v>
      </c>
      <c r="Z72" s="1"/>
      <c r="AA72" s="1"/>
    </row>
    <row r="73" spans="2:27">
      <c r="B73" s="207">
        <v>1832</v>
      </c>
      <c r="C73" t="s">
        <v>89</v>
      </c>
      <c r="D73" s="1">
        <v>130159</v>
      </c>
      <c r="E73" s="85">
        <f t="shared" si="21"/>
        <v>29020.958751393533</v>
      </c>
      <c r="F73" s="86">
        <f t="shared" si="14"/>
        <v>0.93036835836209286</v>
      </c>
      <c r="G73" s="187">
        <f t="shared" si="15"/>
        <v>1304.8039462130691</v>
      </c>
      <c r="H73" s="187">
        <f t="shared" si="16"/>
        <v>5852.0456987656153</v>
      </c>
      <c r="I73" s="187">
        <f t="shared" si="17"/>
        <v>0</v>
      </c>
      <c r="J73" s="87">
        <f t="shared" si="18"/>
        <v>0</v>
      </c>
      <c r="K73" s="187">
        <f t="shared" si="22"/>
        <v>-386.53249646350457</v>
      </c>
      <c r="L73" s="87">
        <f t="shared" si="19"/>
        <v>-1733.598246638818</v>
      </c>
      <c r="M73" s="88">
        <f t="shared" si="23"/>
        <v>4118.4474521267975</v>
      </c>
      <c r="N73" s="88">
        <f t="shared" si="24"/>
        <v>134277.4474521268</v>
      </c>
      <c r="O73" s="88">
        <f t="shared" si="25"/>
        <v>29939.230201143102</v>
      </c>
      <c r="P73" s="89">
        <f t="shared" si="20"/>
        <v>0.95980676212238392</v>
      </c>
      <c r="Q73" s="195">
        <v>5301.2837540461105</v>
      </c>
      <c r="R73" s="92">
        <f t="shared" si="26"/>
        <v>6.4704005758738317E-2</v>
      </c>
      <c r="S73" s="92">
        <f t="shared" si="26"/>
        <v>5.8531808623905002E-2</v>
      </c>
      <c r="T73" s="91">
        <v>4485</v>
      </c>
      <c r="U73" s="190">
        <v>122249</v>
      </c>
      <c r="V73" s="190">
        <v>27416.23682440009</v>
      </c>
      <c r="W73" s="197"/>
      <c r="X73" s="88">
        <v>0</v>
      </c>
      <c r="Y73" s="88">
        <f t="shared" si="27"/>
        <v>0</v>
      </c>
      <c r="Z73" s="1"/>
      <c r="AA73" s="1"/>
    </row>
    <row r="74" spans="2:27">
      <c r="B74" s="207">
        <v>1833</v>
      </c>
      <c r="C74" t="s">
        <v>90</v>
      </c>
      <c r="D74" s="1">
        <v>703365</v>
      </c>
      <c r="E74" s="85">
        <f t="shared" si="21"/>
        <v>27058.744325613603</v>
      </c>
      <c r="F74" s="86">
        <f t="shared" si="14"/>
        <v>0.86746271042309675</v>
      </c>
      <c r="G74" s="187">
        <f>($E$365+$Y$365-E74-Y74)*0.6</f>
        <v>2482.1326016810272</v>
      </c>
      <c r="H74" s="187">
        <f>G74*T74/1000</f>
        <v>64520.554848096617</v>
      </c>
      <c r="I74" s="187">
        <f t="shared" si="17"/>
        <v>356.06356448606363</v>
      </c>
      <c r="J74" s="87">
        <f t="shared" si="18"/>
        <v>9255.516295250738</v>
      </c>
      <c r="K74" s="187">
        <f t="shared" si="22"/>
        <v>-30.468931977440946</v>
      </c>
      <c r="L74" s="87">
        <f t="shared" si="19"/>
        <v>-792.00941782159998</v>
      </c>
      <c r="M74" s="88">
        <f t="shared" si="23"/>
        <v>63728.545430275015</v>
      </c>
      <c r="N74" s="88">
        <f t="shared" si="24"/>
        <v>767093.54543027503</v>
      </c>
      <c r="O74" s="88">
        <f t="shared" si="25"/>
        <v>29510.407995317189</v>
      </c>
      <c r="P74" s="89">
        <f t="shared" si="20"/>
        <v>0.94605936614276942</v>
      </c>
      <c r="Q74" s="195">
        <v>12434.352613465351</v>
      </c>
      <c r="R74" s="92">
        <f t="shared" si="26"/>
        <v>6.1933074052154168E-2</v>
      </c>
      <c r="S74" s="92">
        <f t="shared" si="26"/>
        <v>6.1361131948717562E-2</v>
      </c>
      <c r="T74" s="91">
        <v>25994</v>
      </c>
      <c r="U74" s="190">
        <v>662344</v>
      </c>
      <c r="V74" s="190">
        <v>25494.380292532718</v>
      </c>
      <c r="W74" s="197"/>
      <c r="X74" s="88">
        <v>0</v>
      </c>
      <c r="Y74" s="88">
        <f t="shared" si="27"/>
        <v>0</v>
      </c>
      <c r="Z74" s="1"/>
      <c r="AA74" s="1"/>
    </row>
    <row r="75" spans="2:27">
      <c r="B75" s="207">
        <v>1834</v>
      </c>
      <c r="C75" t="s">
        <v>91</v>
      </c>
      <c r="D75" s="1">
        <v>83994</v>
      </c>
      <c r="E75" s="85">
        <f t="shared" si="21"/>
        <v>44535.524920466596</v>
      </c>
      <c r="F75" s="86">
        <f t="shared" si="14"/>
        <v>1.4277420523558333</v>
      </c>
      <c r="G75" s="187">
        <f t="shared" si="15"/>
        <v>-8003.9357552307683</v>
      </c>
      <c r="H75" s="187">
        <f t="shared" si="16"/>
        <v>-15095.422834365228</v>
      </c>
      <c r="I75" s="187">
        <f t="shared" si="17"/>
        <v>0</v>
      </c>
      <c r="J75" s="87">
        <f t="shared" si="18"/>
        <v>0</v>
      </c>
      <c r="K75" s="187">
        <f t="shared" si="22"/>
        <v>-386.53249646350457</v>
      </c>
      <c r="L75" s="87">
        <f t="shared" si="19"/>
        <v>-729.00028833016961</v>
      </c>
      <c r="M75" s="88">
        <f t="shared" si="23"/>
        <v>-15824.423122695398</v>
      </c>
      <c r="N75" s="88">
        <f t="shared" si="24"/>
        <v>68169.5768773046</v>
      </c>
      <c r="O75" s="88">
        <f t="shared" si="25"/>
        <v>36145.056668772319</v>
      </c>
      <c r="P75" s="89">
        <f t="shared" si="20"/>
        <v>1.1587562397198798</v>
      </c>
      <c r="Q75" s="195">
        <v>-4008.1391393242047</v>
      </c>
      <c r="R75" s="92">
        <f t="shared" si="26"/>
        <v>0.1188608117648626</v>
      </c>
      <c r="S75" s="92">
        <f t="shared" si="26"/>
        <v>9.8690468392643574E-2</v>
      </c>
      <c r="T75" s="91">
        <v>1886</v>
      </c>
      <c r="U75" s="190">
        <v>75071</v>
      </c>
      <c r="V75" s="190">
        <v>40535.097192224617</v>
      </c>
      <c r="W75" s="197"/>
      <c r="X75" s="88">
        <v>0</v>
      </c>
      <c r="Y75" s="88">
        <f t="shared" si="27"/>
        <v>0</v>
      </c>
      <c r="Z75" s="1"/>
      <c r="AA75" s="1"/>
    </row>
    <row r="76" spans="2:27">
      <c r="B76" s="207">
        <v>1835</v>
      </c>
      <c r="C76" t="s">
        <v>92</v>
      </c>
      <c r="D76" s="1">
        <v>12311</v>
      </c>
      <c r="E76" s="85">
        <f t="shared" si="21"/>
        <v>27852.941176470587</v>
      </c>
      <c r="F76" s="86">
        <f t="shared" si="14"/>
        <v>0.89292346885902119</v>
      </c>
      <c r="G76" s="187">
        <f t="shared" si="15"/>
        <v>2005.6144911668364</v>
      </c>
      <c r="H76" s="187">
        <f t="shared" si="16"/>
        <v>886.48160509574166</v>
      </c>
      <c r="I76" s="187">
        <f t="shared" si="17"/>
        <v>78.094666686119126</v>
      </c>
      <c r="J76" s="87">
        <f t="shared" si="18"/>
        <v>34.517842675264653</v>
      </c>
      <c r="K76" s="187">
        <f t="shared" si="22"/>
        <v>-308.43782977738545</v>
      </c>
      <c r="L76" s="87">
        <f t="shared" si="19"/>
        <v>-136.32952076160436</v>
      </c>
      <c r="M76" s="88">
        <f t="shared" si="23"/>
        <v>750.15208433413727</v>
      </c>
      <c r="N76" s="88">
        <f t="shared" si="24"/>
        <v>13061.152084334137</v>
      </c>
      <c r="O76" s="88">
        <f t="shared" si="25"/>
        <v>29550.117837860038</v>
      </c>
      <c r="P76" s="89">
        <f t="shared" si="20"/>
        <v>0.94733240406456565</v>
      </c>
      <c r="Q76" s="195">
        <v>310.56667640734508</v>
      </c>
      <c r="R76" s="92">
        <f t="shared" si="26"/>
        <v>8.9854815864022664E-2</v>
      </c>
      <c r="S76" s="92">
        <f t="shared" si="26"/>
        <v>9.4786285619063423E-2</v>
      </c>
      <c r="T76" s="91">
        <v>442</v>
      </c>
      <c r="U76" s="190">
        <v>11296</v>
      </c>
      <c r="V76" s="190">
        <v>25441.441441441442</v>
      </c>
      <c r="W76" s="197"/>
      <c r="X76" s="88">
        <v>0</v>
      </c>
      <c r="Y76" s="88">
        <f t="shared" si="27"/>
        <v>0</v>
      </c>
      <c r="Z76" s="1"/>
      <c r="AA76" s="1"/>
    </row>
    <row r="77" spans="2:27">
      <c r="B77" s="207">
        <v>1836</v>
      </c>
      <c r="C77" t="s">
        <v>93</v>
      </c>
      <c r="D77" s="1">
        <v>28232</v>
      </c>
      <c r="E77" s="85">
        <f t="shared" si="21"/>
        <v>24786.654960491658</v>
      </c>
      <c r="F77" s="86">
        <f t="shared" si="14"/>
        <v>0.79462293725126898</v>
      </c>
      <c r="G77" s="187">
        <f t="shared" si="15"/>
        <v>3845.3862207541938</v>
      </c>
      <c r="H77" s="187">
        <f t="shared" si="16"/>
        <v>4379.8949054390268</v>
      </c>
      <c r="I77" s="187">
        <f t="shared" si="17"/>
        <v>1151.2948422787442</v>
      </c>
      <c r="J77" s="87">
        <f t="shared" si="18"/>
        <v>1311.3248253554898</v>
      </c>
      <c r="K77" s="187">
        <f t="shared" si="22"/>
        <v>764.76234581523966</v>
      </c>
      <c r="L77" s="87">
        <f t="shared" si="19"/>
        <v>871.06431188355793</v>
      </c>
      <c r="M77" s="88">
        <f t="shared" si="23"/>
        <v>5250.9592173225847</v>
      </c>
      <c r="N77" s="88">
        <f t="shared" si="24"/>
        <v>33482.959217322583</v>
      </c>
      <c r="O77" s="88">
        <f t="shared" si="25"/>
        <v>29396.803527061093</v>
      </c>
      <c r="P77" s="89">
        <f t="shared" si="20"/>
        <v>0.94241737748417809</v>
      </c>
      <c r="Q77" s="195">
        <v>924.65064733157305</v>
      </c>
      <c r="R77" s="92">
        <f t="shared" si="26"/>
        <v>8.0526638089406008E-2</v>
      </c>
      <c r="S77" s="92">
        <f t="shared" si="26"/>
        <v>8.0526638089405883E-2</v>
      </c>
      <c r="T77" s="91">
        <v>1139</v>
      </c>
      <c r="U77" s="190">
        <v>26128</v>
      </c>
      <c r="V77" s="190">
        <v>22939.420544337139</v>
      </c>
      <c r="W77" s="197"/>
      <c r="X77" s="88">
        <v>0</v>
      </c>
      <c r="Y77" s="88">
        <f t="shared" si="27"/>
        <v>0</v>
      </c>
      <c r="Z77" s="1"/>
      <c r="AA77" s="1"/>
    </row>
    <row r="78" spans="2:27">
      <c r="B78" s="207">
        <v>1837</v>
      </c>
      <c r="C78" t="s">
        <v>94</v>
      </c>
      <c r="D78" s="1">
        <v>179237</v>
      </c>
      <c r="E78" s="85">
        <f t="shared" si="21"/>
        <v>29002.75080906149</v>
      </c>
      <c r="F78" s="86">
        <f t="shared" si="14"/>
        <v>0.92978463907281195</v>
      </c>
      <c r="G78" s="187">
        <f t="shared" si="15"/>
        <v>1315.7287116122948</v>
      </c>
      <c r="H78" s="187">
        <f t="shared" si="16"/>
        <v>8131.2034377639811</v>
      </c>
      <c r="I78" s="187">
        <f t="shared" si="17"/>
        <v>0</v>
      </c>
      <c r="J78" s="87">
        <f t="shared" si="18"/>
        <v>0</v>
      </c>
      <c r="K78" s="187">
        <f t="shared" si="22"/>
        <v>-386.53249646350457</v>
      </c>
      <c r="L78" s="87">
        <f t="shared" si="19"/>
        <v>-2388.7708281444579</v>
      </c>
      <c r="M78" s="88">
        <f t="shared" si="23"/>
        <v>5742.4326096195236</v>
      </c>
      <c r="N78" s="88">
        <f t="shared" si="24"/>
        <v>184979.43260961951</v>
      </c>
      <c r="O78" s="88">
        <f t="shared" si="25"/>
        <v>29931.947024210276</v>
      </c>
      <c r="P78" s="89">
        <f t="shared" si="20"/>
        <v>0.95957327440667128</v>
      </c>
      <c r="Q78" s="195">
        <v>4097.9334671136949</v>
      </c>
      <c r="R78" s="92">
        <f t="shared" si="26"/>
        <v>6.8152156423382459E-2</v>
      </c>
      <c r="S78" s="92">
        <f t="shared" si="26"/>
        <v>7.3683041375736683E-2</v>
      </c>
      <c r="T78" s="91">
        <v>6180</v>
      </c>
      <c r="U78" s="190">
        <v>167801</v>
      </c>
      <c r="V78" s="190">
        <v>27012.395363811975</v>
      </c>
      <c r="W78" s="197"/>
      <c r="X78" s="88">
        <v>0</v>
      </c>
      <c r="Y78" s="88">
        <f t="shared" si="27"/>
        <v>0</v>
      </c>
      <c r="Z78" s="1"/>
      <c r="AA78" s="1"/>
    </row>
    <row r="79" spans="2:27">
      <c r="B79" s="207">
        <v>1838</v>
      </c>
      <c r="C79" t="s">
        <v>95</v>
      </c>
      <c r="D79" s="1">
        <v>52584</v>
      </c>
      <c r="E79" s="85">
        <f t="shared" si="21"/>
        <v>26855.975485188967</v>
      </c>
      <c r="F79" s="86">
        <f t="shared" si="14"/>
        <v>0.86096224588610781</v>
      </c>
      <c r="G79" s="187">
        <f t="shared" si="15"/>
        <v>2603.7939059358091</v>
      </c>
      <c r="H79" s="187">
        <f t="shared" si="16"/>
        <v>5098.2284678223141</v>
      </c>
      <c r="I79" s="187">
        <f t="shared" si="17"/>
        <v>427.03265863468641</v>
      </c>
      <c r="J79" s="87">
        <f t="shared" si="18"/>
        <v>836.12994560671598</v>
      </c>
      <c r="K79" s="187">
        <f t="shared" si="22"/>
        <v>40.500162171181842</v>
      </c>
      <c r="L79" s="87">
        <f t="shared" si="19"/>
        <v>79.299317531174054</v>
      </c>
      <c r="M79" s="88">
        <f t="shared" si="23"/>
        <v>5177.5277853534881</v>
      </c>
      <c r="N79" s="88">
        <f t="shared" si="24"/>
        <v>57761.527785353486</v>
      </c>
      <c r="O79" s="88">
        <f t="shared" si="25"/>
        <v>29500.269553295959</v>
      </c>
      <c r="P79" s="89">
        <f t="shared" si="20"/>
        <v>0.94573434291592007</v>
      </c>
      <c r="Q79" s="195">
        <v>1843.3967229808832</v>
      </c>
      <c r="R79" s="92">
        <f t="shared" si="26"/>
        <v>9.9301751891959694E-2</v>
      </c>
      <c r="S79" s="92">
        <f t="shared" si="26"/>
        <v>8.2458517695453495E-2</v>
      </c>
      <c r="T79" s="91">
        <v>1958</v>
      </c>
      <c r="U79" s="190">
        <v>47834</v>
      </c>
      <c r="V79" s="190">
        <v>24810.165975103737</v>
      </c>
      <c r="W79" s="197"/>
      <c r="X79" s="88">
        <v>0</v>
      </c>
      <c r="Y79" s="88">
        <f t="shared" si="27"/>
        <v>0</v>
      </c>
      <c r="Z79" s="1"/>
      <c r="AA79" s="1"/>
    </row>
    <row r="80" spans="2:27">
      <c r="B80" s="207">
        <v>1839</v>
      </c>
      <c r="C80" t="s">
        <v>96</v>
      </c>
      <c r="D80" s="1">
        <v>26839</v>
      </c>
      <c r="E80" s="85">
        <f t="shared" si="21"/>
        <v>25272.128060263654</v>
      </c>
      <c r="F80" s="86">
        <f t="shared" si="14"/>
        <v>0.81018647582120484</v>
      </c>
      <c r="G80" s="187">
        <f t="shared" si="15"/>
        <v>3554.1023608909964</v>
      </c>
      <c r="H80" s="187">
        <f t="shared" si="16"/>
        <v>3774.456707266238</v>
      </c>
      <c r="I80" s="187">
        <f t="shared" si="17"/>
        <v>981.3792573585456</v>
      </c>
      <c r="J80" s="87">
        <f t="shared" si="18"/>
        <v>1042.2247713147754</v>
      </c>
      <c r="K80" s="187">
        <f t="shared" si="22"/>
        <v>594.84676089504103</v>
      </c>
      <c r="L80" s="87">
        <f t="shared" si="19"/>
        <v>631.72726007053359</v>
      </c>
      <c r="M80" s="88">
        <f t="shared" si="23"/>
        <v>4406.1839673367713</v>
      </c>
      <c r="N80" s="88">
        <f t="shared" si="24"/>
        <v>31245.183967336772</v>
      </c>
      <c r="O80" s="88">
        <f t="shared" si="25"/>
        <v>29421.077182049692</v>
      </c>
      <c r="P80" s="89">
        <f t="shared" si="20"/>
        <v>0.94319555441267489</v>
      </c>
      <c r="Q80" s="195">
        <v>2120.9839222705286</v>
      </c>
      <c r="R80" s="92">
        <f t="shared" si="26"/>
        <v>8.920092528712309E-2</v>
      </c>
      <c r="S80" s="92">
        <f t="shared" si="26"/>
        <v>5.3304472947152022E-2</v>
      </c>
      <c r="T80" s="91">
        <v>1062</v>
      </c>
      <c r="U80" s="190">
        <v>24641</v>
      </c>
      <c r="V80" s="190">
        <v>23993.184031158715</v>
      </c>
      <c r="W80" s="197"/>
      <c r="X80" s="88">
        <v>0</v>
      </c>
      <c r="Y80" s="88">
        <f t="shared" si="27"/>
        <v>0</v>
      </c>
      <c r="Z80" s="1"/>
      <c r="AA80" s="1"/>
    </row>
    <row r="81" spans="2:29">
      <c r="B81" s="207">
        <v>1840</v>
      </c>
      <c r="C81" t="s">
        <v>97</v>
      </c>
      <c r="D81" s="1">
        <v>114072</v>
      </c>
      <c r="E81" s="85">
        <f t="shared" si="21"/>
        <v>23375.409836065577</v>
      </c>
      <c r="F81" s="86">
        <f t="shared" si="14"/>
        <v>0.74938053775281155</v>
      </c>
      <c r="G81" s="187">
        <f t="shared" si="15"/>
        <v>4692.1332954098425</v>
      </c>
      <c r="H81" s="187">
        <f t="shared" si="16"/>
        <v>22897.61048160003</v>
      </c>
      <c r="I81" s="187">
        <f t="shared" si="17"/>
        <v>1645.2306358278727</v>
      </c>
      <c r="J81" s="87">
        <f t="shared" si="18"/>
        <v>8028.7255028400186</v>
      </c>
      <c r="K81" s="187">
        <f t="shared" si="22"/>
        <v>1258.6981393643682</v>
      </c>
      <c r="L81" s="87">
        <f t="shared" si="19"/>
        <v>6142.4469200981166</v>
      </c>
      <c r="M81" s="88">
        <f t="shared" si="23"/>
        <v>29040.057401698148</v>
      </c>
      <c r="N81" s="88">
        <f t="shared" si="24"/>
        <v>143112.05740169814</v>
      </c>
      <c r="O81" s="88">
        <f t="shared" si="25"/>
        <v>29326.241270839782</v>
      </c>
      <c r="P81" s="89">
        <f t="shared" si="20"/>
        <v>0.94015525750925499</v>
      </c>
      <c r="Q81" s="195">
        <v>5014.3697181545867</v>
      </c>
      <c r="R81" s="89">
        <f t="shared" si="26"/>
        <v>0.11103319308087892</v>
      </c>
      <c r="S81" s="89">
        <f t="shared" si="26"/>
        <v>5.8668923734854037E-2</v>
      </c>
      <c r="T81" s="91">
        <v>4880</v>
      </c>
      <c r="U81" s="190">
        <v>102672</v>
      </c>
      <c r="V81" s="190">
        <v>22080</v>
      </c>
      <c r="W81" s="197"/>
      <c r="X81" s="88">
        <v>0</v>
      </c>
      <c r="Y81" s="88">
        <f t="shared" si="27"/>
        <v>0</v>
      </c>
      <c r="Z81" s="1"/>
      <c r="AA81" s="1"/>
    </row>
    <row r="82" spans="2:29">
      <c r="B82" s="207">
        <v>1841</v>
      </c>
      <c r="C82" t="s">
        <v>98</v>
      </c>
      <c r="D82" s="1">
        <v>253871</v>
      </c>
      <c r="E82" s="85">
        <f t="shared" si="21"/>
        <v>25834.02869644856</v>
      </c>
      <c r="F82" s="86">
        <f t="shared" si="14"/>
        <v>0.82820016644143157</v>
      </c>
      <c r="G82" s="187">
        <f t="shared" si="15"/>
        <v>3216.9619791800528</v>
      </c>
      <c r="H82" s="187">
        <f t="shared" si="16"/>
        <v>31613.085369402379</v>
      </c>
      <c r="I82" s="187">
        <f t="shared" si="17"/>
        <v>784.71403469382858</v>
      </c>
      <c r="J82" s="87">
        <f t="shared" si="18"/>
        <v>7711.3848189362543</v>
      </c>
      <c r="K82" s="187">
        <f t="shared" si="22"/>
        <v>398.18153823032401</v>
      </c>
      <c r="L82" s="87">
        <f t="shared" si="19"/>
        <v>3912.929976189394</v>
      </c>
      <c r="M82" s="88">
        <f t="shared" si="23"/>
        <v>35526.015345591775</v>
      </c>
      <c r="N82" s="88">
        <f t="shared" si="24"/>
        <v>289397.01534559176</v>
      </c>
      <c r="O82" s="88">
        <f t="shared" si="25"/>
        <v>29449.172213858936</v>
      </c>
      <c r="P82" s="89">
        <f t="shared" si="20"/>
        <v>0.94409623894368622</v>
      </c>
      <c r="Q82" s="195">
        <v>8673.2747685051581</v>
      </c>
      <c r="R82" s="89">
        <f t="shared" si="26"/>
        <v>4.3311196225732741E-2</v>
      </c>
      <c r="S82" s="89">
        <f t="shared" si="26"/>
        <v>1.6238401370989402E-2</v>
      </c>
      <c r="T82" s="91">
        <v>9827</v>
      </c>
      <c r="U82" s="190">
        <v>243332</v>
      </c>
      <c r="V82" s="190">
        <v>25421.22858336816</v>
      </c>
      <c r="W82" s="197"/>
      <c r="X82" s="88">
        <v>0</v>
      </c>
      <c r="Y82" s="88">
        <f t="shared" si="27"/>
        <v>0</v>
      </c>
      <c r="Z82" s="1"/>
      <c r="AA82" s="1"/>
    </row>
    <row r="83" spans="2:29">
      <c r="B83" s="207">
        <v>1845</v>
      </c>
      <c r="C83" t="s">
        <v>99</v>
      </c>
      <c r="D83" s="1">
        <v>59505</v>
      </c>
      <c r="E83" s="85">
        <f t="shared" si="21"/>
        <v>32026.372443487624</v>
      </c>
      <c r="F83" s="86">
        <f t="shared" si="14"/>
        <v>1.026717408263081</v>
      </c>
      <c r="G83" s="187">
        <f t="shared" si="15"/>
        <v>-498.44426904338542</v>
      </c>
      <c r="H83" s="187">
        <f t="shared" si="16"/>
        <v>-926.10945188261007</v>
      </c>
      <c r="I83" s="187">
        <f t="shared" si="17"/>
        <v>0</v>
      </c>
      <c r="J83" s="87">
        <f t="shared" si="18"/>
        <v>0</v>
      </c>
      <c r="K83" s="187">
        <f t="shared" si="22"/>
        <v>-386.53249646350457</v>
      </c>
      <c r="L83" s="87">
        <f t="shared" si="19"/>
        <v>-718.17737842919155</v>
      </c>
      <c r="M83" s="88">
        <f t="shared" si="23"/>
        <v>-1644.2868303118016</v>
      </c>
      <c r="N83" s="88">
        <f t="shared" si="24"/>
        <v>57860.713169688199</v>
      </c>
      <c r="O83" s="88">
        <f t="shared" si="25"/>
        <v>31141.39567798073</v>
      </c>
      <c r="P83" s="89">
        <f t="shared" si="20"/>
        <v>0.99834638208277893</v>
      </c>
      <c r="Q83" s="195">
        <v>1523.0351427018177</v>
      </c>
      <c r="R83" s="89">
        <f t="shared" si="26"/>
        <v>9.8567366982978258E-2</v>
      </c>
      <c r="S83" s="89">
        <f t="shared" si="26"/>
        <v>9.0880942994399957E-2</v>
      </c>
      <c r="T83" s="91">
        <v>1858</v>
      </c>
      <c r="U83" s="190">
        <v>54166</v>
      </c>
      <c r="V83" s="190">
        <v>29358.265582655826</v>
      </c>
      <c r="W83" s="197"/>
      <c r="X83" s="88">
        <v>0</v>
      </c>
      <c r="Y83" s="88">
        <f t="shared" si="27"/>
        <v>0</v>
      </c>
      <c r="Z83" s="1"/>
      <c r="AA83" s="1"/>
    </row>
    <row r="84" spans="2:29">
      <c r="B84" s="207">
        <v>1848</v>
      </c>
      <c r="C84" t="s">
        <v>100</v>
      </c>
      <c r="D84" s="1">
        <v>68130</v>
      </c>
      <c r="E84" s="85">
        <f t="shared" si="21"/>
        <v>25497.754491017964</v>
      </c>
      <c r="F84" s="86">
        <f t="shared" si="14"/>
        <v>0.81741972038015331</v>
      </c>
      <c r="G84" s="187">
        <f t="shared" si="15"/>
        <v>3418.7265024384105</v>
      </c>
      <c r="H84" s="187">
        <f t="shared" si="16"/>
        <v>9134.8372145154335</v>
      </c>
      <c r="I84" s="187">
        <f t="shared" si="17"/>
        <v>902.41000659453721</v>
      </c>
      <c r="J84" s="87">
        <f t="shared" si="18"/>
        <v>2411.2395376206036</v>
      </c>
      <c r="K84" s="187">
        <f t="shared" si="22"/>
        <v>515.87751013103264</v>
      </c>
      <c r="L84" s="87">
        <f t="shared" si="19"/>
        <v>1378.4247070701192</v>
      </c>
      <c r="M84" s="88">
        <f t="shared" si="23"/>
        <v>10513.261921585552</v>
      </c>
      <c r="N84" s="88">
        <f t="shared" si="24"/>
        <v>78643.261921585552</v>
      </c>
      <c r="O84" s="88">
        <f t="shared" si="25"/>
        <v>29432.358503587409</v>
      </c>
      <c r="P84" s="89">
        <f t="shared" si="20"/>
        <v>0.94355721664062231</v>
      </c>
      <c r="Q84" s="195">
        <v>1916.3381735469502</v>
      </c>
      <c r="R84" s="89">
        <f t="shared" si="26"/>
        <v>2.7756826067280131E-2</v>
      </c>
      <c r="S84" s="89">
        <f t="shared" si="26"/>
        <v>2.5064349352283532E-2</v>
      </c>
      <c r="T84" s="91">
        <v>2672</v>
      </c>
      <c r="U84" s="190">
        <v>66290</v>
      </c>
      <c r="V84" s="190">
        <v>24874.296435272045</v>
      </c>
      <c r="W84" s="197"/>
      <c r="X84" s="88">
        <v>0</v>
      </c>
      <c r="Y84" s="88">
        <f t="shared" si="27"/>
        <v>0</v>
      </c>
      <c r="Z84" s="1"/>
      <c r="AA84" s="1"/>
    </row>
    <row r="85" spans="2:29">
      <c r="B85" s="207">
        <v>1851</v>
      </c>
      <c r="C85" t="s">
        <v>101</v>
      </c>
      <c r="D85" s="1">
        <v>49226</v>
      </c>
      <c r="E85" s="85">
        <f t="shared" si="21"/>
        <v>23896.11650485437</v>
      </c>
      <c r="F85" s="86">
        <f t="shared" si="14"/>
        <v>0.76607361163707677</v>
      </c>
      <c r="G85" s="187">
        <f t="shared" si="15"/>
        <v>4379.7092941365672</v>
      </c>
      <c r="H85" s="187">
        <f t="shared" si="16"/>
        <v>9022.2011459213281</v>
      </c>
      <c r="I85" s="187">
        <f t="shared" si="17"/>
        <v>1462.9833017517951</v>
      </c>
      <c r="J85" s="87">
        <f t="shared" si="18"/>
        <v>3013.7456016086976</v>
      </c>
      <c r="K85" s="187">
        <f t="shared" si="22"/>
        <v>1076.4508052882907</v>
      </c>
      <c r="L85" s="87">
        <f t="shared" si="19"/>
        <v>2217.4886588938784</v>
      </c>
      <c r="M85" s="88">
        <f t="shared" si="23"/>
        <v>11239.689804815207</v>
      </c>
      <c r="N85" s="88">
        <f t="shared" si="24"/>
        <v>60465.689804815207</v>
      </c>
      <c r="O85" s="88">
        <f t="shared" si="25"/>
        <v>29352.276604279225</v>
      </c>
      <c r="P85" s="89">
        <f t="shared" si="20"/>
        <v>0.94098991120346842</v>
      </c>
      <c r="Q85" s="195">
        <v>2203.4169302045993</v>
      </c>
      <c r="R85" s="89">
        <f t="shared" si="26"/>
        <v>8.3747963541895995E-2</v>
      </c>
      <c r="S85" s="89">
        <f t="shared" si="26"/>
        <v>4.4291120209059981E-2</v>
      </c>
      <c r="T85" s="91">
        <v>2060</v>
      </c>
      <c r="U85" s="190">
        <v>45422</v>
      </c>
      <c r="V85" s="190">
        <v>22882.619647355164</v>
      </c>
      <c r="W85" s="197"/>
      <c r="X85" s="88">
        <v>0</v>
      </c>
      <c r="Y85" s="88">
        <f t="shared" si="27"/>
        <v>0</v>
      </c>
      <c r="Z85" s="1"/>
      <c r="AA85" s="1"/>
    </row>
    <row r="86" spans="2:29">
      <c r="B86" s="207">
        <v>1853</v>
      </c>
      <c r="C86" t="s">
        <v>102</v>
      </c>
      <c r="D86" s="1">
        <v>33930</v>
      </c>
      <c r="E86" s="85">
        <f t="shared" si="21"/>
        <v>25511.278195488721</v>
      </c>
      <c r="F86" s="86">
        <f t="shared" si="14"/>
        <v>0.81785327003766861</v>
      </c>
      <c r="G86" s="187">
        <f t="shared" si="15"/>
        <v>3410.612279755956</v>
      </c>
      <c r="H86" s="187">
        <f t="shared" si="16"/>
        <v>4536.1143320754218</v>
      </c>
      <c r="I86" s="187">
        <f t="shared" si="17"/>
        <v>897.67671002977215</v>
      </c>
      <c r="J86" s="87">
        <f t="shared" si="18"/>
        <v>1193.9100243395969</v>
      </c>
      <c r="K86" s="187">
        <f t="shared" si="22"/>
        <v>511.14421356626758</v>
      </c>
      <c r="L86" s="87">
        <f t="shared" si="19"/>
        <v>679.82180404313578</v>
      </c>
      <c r="M86" s="88">
        <f t="shared" si="23"/>
        <v>5215.9361361185574</v>
      </c>
      <c r="N86" s="88">
        <f t="shared" si="24"/>
        <v>39145.936136118558</v>
      </c>
      <c r="O86" s="88">
        <f t="shared" si="25"/>
        <v>29433.034688810945</v>
      </c>
      <c r="P86" s="89">
        <f t="shared" si="20"/>
        <v>0.94357889412349805</v>
      </c>
      <c r="Q86" s="195">
        <v>1106.1752510544275</v>
      </c>
      <c r="R86" s="89">
        <f t="shared" si="26"/>
        <v>-6.0055661344660905E-3</v>
      </c>
      <c r="S86" s="89">
        <f t="shared" si="26"/>
        <v>-2.0952850854248532E-2</v>
      </c>
      <c r="T86" s="91">
        <v>1330</v>
      </c>
      <c r="U86" s="190">
        <v>34135</v>
      </c>
      <c r="V86" s="190">
        <v>26057.251908396946</v>
      </c>
      <c r="W86" s="197"/>
      <c r="X86" s="88">
        <v>0</v>
      </c>
      <c r="Y86" s="88">
        <f t="shared" si="27"/>
        <v>0</v>
      </c>
      <c r="Z86" s="1"/>
      <c r="AA86" s="1"/>
    </row>
    <row r="87" spans="2:29">
      <c r="B87" s="207">
        <v>1856</v>
      </c>
      <c r="C87" t="s">
        <v>103</v>
      </c>
      <c r="D87" s="1">
        <v>15019</v>
      </c>
      <c r="E87" s="85">
        <f t="shared" si="21"/>
        <v>32650</v>
      </c>
      <c r="F87" s="86">
        <f t="shared" si="14"/>
        <v>1.0467099712570216</v>
      </c>
      <c r="G87" s="187">
        <f t="shared" si="15"/>
        <v>-872.62080295081103</v>
      </c>
      <c r="H87" s="187">
        <f t="shared" si="16"/>
        <v>-401.40556935737305</v>
      </c>
      <c r="I87" s="187">
        <f t="shared" si="17"/>
        <v>0</v>
      </c>
      <c r="J87" s="87">
        <f t="shared" si="18"/>
        <v>0</v>
      </c>
      <c r="K87" s="187">
        <f t="shared" si="22"/>
        <v>-386.53249646350457</v>
      </c>
      <c r="L87" s="87">
        <f t="shared" si="19"/>
        <v>-177.80494837321211</v>
      </c>
      <c r="M87" s="88">
        <f t="shared" si="23"/>
        <v>-579.21051773058514</v>
      </c>
      <c r="N87" s="88">
        <f t="shared" si="24"/>
        <v>14439.789482269414</v>
      </c>
      <c r="O87" s="88">
        <f t="shared" si="25"/>
        <v>31390.846700585684</v>
      </c>
      <c r="P87" s="89">
        <f t="shared" si="20"/>
        <v>1.0063434072803552</v>
      </c>
      <c r="Q87" s="195">
        <v>34.736795286780193</v>
      </c>
      <c r="R87" s="89">
        <f t="shared" si="26"/>
        <v>4.472732331663884E-2</v>
      </c>
      <c r="S87" s="89">
        <f t="shared" si="26"/>
        <v>6.51676405119644E-2</v>
      </c>
      <c r="T87" s="91">
        <v>460</v>
      </c>
      <c r="U87" s="190">
        <v>14376</v>
      </c>
      <c r="V87" s="190">
        <v>30652.452025586354</v>
      </c>
      <c r="W87" s="197"/>
      <c r="X87" s="88">
        <v>0</v>
      </c>
      <c r="Y87" s="88">
        <f t="shared" si="27"/>
        <v>0</v>
      </c>
      <c r="Z87" s="1"/>
      <c r="AA87" s="1"/>
    </row>
    <row r="88" spans="2:29">
      <c r="B88" s="207">
        <v>1857</v>
      </c>
      <c r="C88" t="s">
        <v>104</v>
      </c>
      <c r="D88" s="1">
        <v>20752</v>
      </c>
      <c r="E88" s="85">
        <f t="shared" si="21"/>
        <v>30383.601756954613</v>
      </c>
      <c r="F88" s="86">
        <f t="shared" si="14"/>
        <v>0.97405264691291737</v>
      </c>
      <c r="G88" s="187">
        <f t="shared" si="15"/>
        <v>487.21814287642115</v>
      </c>
      <c r="H88" s="187">
        <f t="shared" si="16"/>
        <v>332.76999158459563</v>
      </c>
      <c r="I88" s="187">
        <f t="shared" si="17"/>
        <v>0</v>
      </c>
      <c r="J88" s="87">
        <f t="shared" si="18"/>
        <v>0</v>
      </c>
      <c r="K88" s="187">
        <f t="shared" si="22"/>
        <v>-386.53249646350457</v>
      </c>
      <c r="L88" s="87">
        <f t="shared" si="19"/>
        <v>-264.00169508457367</v>
      </c>
      <c r="M88" s="88">
        <f t="shared" si="23"/>
        <v>68.768296500021961</v>
      </c>
      <c r="N88" s="88">
        <f t="shared" si="24"/>
        <v>20820.76829650002</v>
      </c>
      <c r="O88" s="88">
        <f t="shared" si="25"/>
        <v>30484.287403367525</v>
      </c>
      <c r="P88" s="89">
        <f t="shared" si="20"/>
        <v>0.97728047754271352</v>
      </c>
      <c r="Q88" s="195">
        <v>191.54876343667587</v>
      </c>
      <c r="R88" s="89">
        <f t="shared" si="26"/>
        <v>8.7631027253668767E-2</v>
      </c>
      <c r="S88" s="89">
        <f t="shared" si="26"/>
        <v>9.5593187043227071E-2</v>
      </c>
      <c r="T88" s="91">
        <v>683</v>
      </c>
      <c r="U88" s="190">
        <v>19080</v>
      </c>
      <c r="V88" s="190">
        <v>27732.558139534885</v>
      </c>
      <c r="W88" s="197"/>
      <c r="X88" s="88">
        <v>0</v>
      </c>
      <c r="Y88" s="88">
        <f t="shared" si="27"/>
        <v>0</v>
      </c>
      <c r="Z88" s="1"/>
      <c r="AA88" s="1"/>
    </row>
    <row r="89" spans="2:29">
      <c r="B89" s="207">
        <v>1859</v>
      </c>
      <c r="C89" t="s">
        <v>105</v>
      </c>
      <c r="D89" s="1">
        <v>34647</v>
      </c>
      <c r="E89" s="85">
        <f t="shared" si="21"/>
        <v>28191.212367778684</v>
      </c>
      <c r="F89" s="86">
        <f t="shared" si="14"/>
        <v>0.9037679352887662</v>
      </c>
      <c r="G89" s="187">
        <f t="shared" si="15"/>
        <v>1802.6517763819786</v>
      </c>
      <c r="H89" s="187">
        <f t="shared" si="16"/>
        <v>2215.4590331734516</v>
      </c>
      <c r="I89" s="187">
        <f t="shared" si="17"/>
        <v>0</v>
      </c>
      <c r="J89" s="87">
        <f t="shared" si="18"/>
        <v>0</v>
      </c>
      <c r="K89" s="187">
        <f t="shared" si="22"/>
        <v>-386.53249646350457</v>
      </c>
      <c r="L89" s="87">
        <f t="shared" si="19"/>
        <v>-475.04843815364711</v>
      </c>
      <c r="M89" s="88">
        <f t="shared" si="23"/>
        <v>1740.4105950198045</v>
      </c>
      <c r="N89" s="88">
        <f t="shared" si="24"/>
        <v>36387.410595019806</v>
      </c>
      <c r="O89" s="88">
        <f t="shared" si="25"/>
        <v>29607.331647697159</v>
      </c>
      <c r="P89" s="89">
        <f t="shared" si="20"/>
        <v>0.94916659289305316</v>
      </c>
      <c r="Q89" s="195">
        <v>600.35026392924601</v>
      </c>
      <c r="R89" s="89">
        <f t="shared" si="26"/>
        <v>5.1917296657254759E-2</v>
      </c>
      <c r="S89" s="89">
        <f t="shared" si="26"/>
        <v>4.4214078048698792E-2</v>
      </c>
      <c r="T89" s="91">
        <v>1229</v>
      </c>
      <c r="U89" s="190">
        <v>32937</v>
      </c>
      <c r="V89" s="190">
        <v>26997.540983606559</v>
      </c>
      <c r="W89" s="197"/>
      <c r="X89" s="88">
        <v>0</v>
      </c>
      <c r="Y89" s="88">
        <f t="shared" si="27"/>
        <v>0</v>
      </c>
      <c r="Z89" s="1"/>
      <c r="AA89" s="1"/>
    </row>
    <row r="90" spans="2:29">
      <c r="B90" s="207">
        <v>1860</v>
      </c>
      <c r="C90" t="s">
        <v>106</v>
      </c>
      <c r="D90" s="1">
        <v>290803</v>
      </c>
      <c r="E90" s="85">
        <f t="shared" si="21"/>
        <v>25028.229623891901</v>
      </c>
      <c r="F90" s="86">
        <f t="shared" si="14"/>
        <v>0.8023674582002458</v>
      </c>
      <c r="G90" s="187">
        <f t="shared" si="15"/>
        <v>3700.4414227140483</v>
      </c>
      <c r="H90" s="187">
        <f t="shared" si="16"/>
        <v>42995.428890514529</v>
      </c>
      <c r="I90" s="187">
        <f t="shared" si="17"/>
        <v>1066.7437100886593</v>
      </c>
      <c r="J90" s="87">
        <f t="shared" si="18"/>
        <v>12394.495167520132</v>
      </c>
      <c r="K90" s="187">
        <f t="shared" si="22"/>
        <v>680.21121362515476</v>
      </c>
      <c r="L90" s="87">
        <f t="shared" si="19"/>
        <v>7903.3740911106725</v>
      </c>
      <c r="M90" s="88">
        <f t="shared" si="23"/>
        <v>50898.802981625202</v>
      </c>
      <c r="N90" s="88">
        <f t="shared" si="24"/>
        <v>341701.80298162519</v>
      </c>
      <c r="O90" s="88">
        <f t="shared" si="25"/>
        <v>29408.882260231101</v>
      </c>
      <c r="P90" s="89">
        <f t="shared" si="20"/>
        <v>0.94280460353162687</v>
      </c>
      <c r="Q90" s="195">
        <v>11353.800369925877</v>
      </c>
      <c r="R90" s="89">
        <f t="shared" si="26"/>
        <v>5.2891213490370691E-3</v>
      </c>
      <c r="S90" s="89">
        <f t="shared" si="26"/>
        <v>-5.9431614573308522E-4</v>
      </c>
      <c r="T90" s="91">
        <v>11619</v>
      </c>
      <c r="U90" s="190">
        <v>289273</v>
      </c>
      <c r="V90" s="190">
        <v>25043.11315037659</v>
      </c>
      <c r="W90" s="197"/>
      <c r="X90" s="88">
        <v>0</v>
      </c>
      <c r="Y90" s="88">
        <f t="shared" si="27"/>
        <v>0</v>
      </c>
      <c r="Z90" s="1"/>
      <c r="AA90" s="1"/>
    </row>
    <row r="91" spans="2:29">
      <c r="B91" s="207">
        <v>1865</v>
      </c>
      <c r="C91" t="s">
        <v>107</v>
      </c>
      <c r="D91" s="1">
        <v>274530</v>
      </c>
      <c r="E91" s="85">
        <f t="shared" si="21"/>
        <v>28033.289084039621</v>
      </c>
      <c r="F91" s="86">
        <f t="shared" si="14"/>
        <v>0.89870515195696443</v>
      </c>
      <c r="G91" s="187">
        <f t="shared" si="15"/>
        <v>1897.4057466254162</v>
      </c>
      <c r="H91" s="187">
        <f t="shared" si="16"/>
        <v>18581.2944767027</v>
      </c>
      <c r="I91" s="187">
        <f t="shared" si="17"/>
        <v>14.972899036957278</v>
      </c>
      <c r="J91" s="87">
        <f t="shared" si="18"/>
        <v>146.62960026892262</v>
      </c>
      <c r="K91" s="187">
        <f t="shared" si="22"/>
        <v>-371.55959742654727</v>
      </c>
      <c r="L91" s="87">
        <f t="shared" si="19"/>
        <v>-3638.6831375981774</v>
      </c>
      <c r="M91" s="88">
        <f t="shared" si="23"/>
        <v>14942.611339104522</v>
      </c>
      <c r="N91" s="88">
        <f t="shared" si="24"/>
        <v>289472.61133910454</v>
      </c>
      <c r="O91" s="88">
        <f t="shared" si="25"/>
        <v>29559.135233238489</v>
      </c>
      <c r="P91" s="89">
        <f t="shared" si="20"/>
        <v>0.94762148821946279</v>
      </c>
      <c r="Q91" s="195">
        <v>3950.0744616676984</v>
      </c>
      <c r="R91" s="89">
        <f t="shared" si="26"/>
        <v>2.0690424404662316E-2</v>
      </c>
      <c r="S91" s="89">
        <f t="shared" si="26"/>
        <v>1.474951210086721E-2</v>
      </c>
      <c r="T91" s="91">
        <v>9793</v>
      </c>
      <c r="U91" s="190">
        <v>268965</v>
      </c>
      <c r="V91" s="190">
        <v>27625.821692686935</v>
      </c>
      <c r="W91" s="197"/>
      <c r="X91" s="88">
        <v>0</v>
      </c>
      <c r="Y91" s="88">
        <f t="shared" si="27"/>
        <v>0</v>
      </c>
      <c r="Z91" s="1"/>
      <c r="AA91" s="1"/>
    </row>
    <row r="92" spans="2:29">
      <c r="B92" s="207">
        <v>1866</v>
      </c>
      <c r="C92" t="s">
        <v>108</v>
      </c>
      <c r="D92" s="1">
        <v>239741</v>
      </c>
      <c r="E92" s="85">
        <f t="shared" si="21"/>
        <v>29108.91209324915</v>
      </c>
      <c r="F92" s="86">
        <f t="shared" si="14"/>
        <v>0.93318801042719701</v>
      </c>
      <c r="G92" s="187">
        <f t="shared" si="15"/>
        <v>1252.0319410996992</v>
      </c>
      <c r="H92" s="187">
        <f t="shared" si="16"/>
        <v>10311.735066897123</v>
      </c>
      <c r="I92" s="187">
        <f t="shared" si="17"/>
        <v>0</v>
      </c>
      <c r="J92" s="87">
        <f t="shared" si="18"/>
        <v>0</v>
      </c>
      <c r="K92" s="187">
        <f t="shared" si="22"/>
        <v>-386.53249646350457</v>
      </c>
      <c r="L92" s="87">
        <f t="shared" si="19"/>
        <v>-3183.4816408734237</v>
      </c>
      <c r="M92" s="88">
        <f t="shared" si="23"/>
        <v>7128.2534260236989</v>
      </c>
      <c r="N92" s="88">
        <f t="shared" si="24"/>
        <v>246869.2534260237</v>
      </c>
      <c r="O92" s="88">
        <f t="shared" si="25"/>
        <v>29974.411537885346</v>
      </c>
      <c r="P92" s="89">
        <f t="shared" si="20"/>
        <v>0.96093462294842558</v>
      </c>
      <c r="Q92" s="195">
        <v>759.7361869172164</v>
      </c>
      <c r="R92" s="89">
        <f t="shared" si="26"/>
        <v>9.5423038787884329E-2</v>
      </c>
      <c r="S92" s="89">
        <f t="shared" si="26"/>
        <v>8.8506817561928713E-2</v>
      </c>
      <c r="T92" s="91">
        <v>8236</v>
      </c>
      <c r="U92" s="190">
        <v>218857</v>
      </c>
      <c r="V92" s="190">
        <v>26742.057673509287</v>
      </c>
      <c r="W92" s="197"/>
      <c r="X92" s="88">
        <v>0</v>
      </c>
      <c r="Y92" s="88">
        <f>X92*1000/T92</f>
        <v>0</v>
      </c>
      <c r="Z92" s="1"/>
      <c r="AA92" s="1"/>
    </row>
    <row r="93" spans="2:29">
      <c r="B93" s="208">
        <v>1867</v>
      </c>
      <c r="C93" s="209" t="s">
        <v>426</v>
      </c>
      <c r="D93" s="220">
        <v>82129</v>
      </c>
      <c r="E93" s="221">
        <f>D93/T93*1000</f>
        <v>31180.334092634777</v>
      </c>
      <c r="F93" s="222">
        <f>E93/E$365</f>
        <v>0.99959468918487215</v>
      </c>
      <c r="G93" s="223">
        <f>($E$365+$Y$365-E93-Y93)*0.6</f>
        <v>-2817.689823451949</v>
      </c>
      <c r="H93" s="223">
        <f>G93*T93/1000</f>
        <v>-7421.7949949724343</v>
      </c>
      <c r="I93" s="223">
        <f>IF(E93+Y93&lt;(E$365+Y$365)*0.9,((E$365+Y$365)*0.9-E93-Y93)*0.35,0)</f>
        <v>0</v>
      </c>
      <c r="J93" s="224">
        <f t="shared" si="18"/>
        <v>0</v>
      </c>
      <c r="K93" s="223">
        <f t="shared" si="22"/>
        <v>-386.53249646350457</v>
      </c>
      <c r="L93" s="224">
        <f>K93*T93/1000</f>
        <v>-1018.1265956848711</v>
      </c>
      <c r="M93" s="225">
        <f t="shared" si="23"/>
        <v>-8439.9215906573045</v>
      </c>
      <c r="N93" s="225">
        <f>D93+M93</f>
        <v>73689.078409342692</v>
      </c>
      <c r="O93" s="225">
        <f t="shared" si="25"/>
        <v>27976.11177271932</v>
      </c>
      <c r="P93" s="226">
        <f t="shared" si="20"/>
        <v>0.89687213321611792</v>
      </c>
      <c r="Q93" s="195">
        <v>664.60504083778142</v>
      </c>
      <c r="R93" s="226">
        <f t="shared" si="26"/>
        <v>-9.085205472840906E-3</v>
      </c>
      <c r="S93" s="226">
        <f t="shared" si="26"/>
        <v>-2.7895281299096686E-2</v>
      </c>
      <c r="T93" s="227">
        <v>2634</v>
      </c>
      <c r="U93" s="190">
        <v>82882</v>
      </c>
      <c r="V93" s="190">
        <v>32075.077399380803</v>
      </c>
      <c r="W93" s="228"/>
      <c r="X93" s="225">
        <v>12409.952999999994</v>
      </c>
      <c r="Y93" s="225">
        <f t="shared" si="27"/>
        <v>4711.447608200453</v>
      </c>
      <c r="Z93" s="1"/>
      <c r="AA93" s="1"/>
    </row>
    <row r="94" spans="2:29">
      <c r="B94" s="207">
        <v>1868</v>
      </c>
      <c r="C94" t="s">
        <v>109</v>
      </c>
      <c r="D94" s="1">
        <v>122008</v>
      </c>
      <c r="E94" s="85">
        <f t="shared" si="21"/>
        <v>26703.436200481505</v>
      </c>
      <c r="F94" s="86">
        <f t="shared" si="14"/>
        <v>0.85607206547839831</v>
      </c>
      <c r="G94" s="187">
        <f t="shared" si="15"/>
        <v>2695.3174767602859</v>
      </c>
      <c r="H94" s="187">
        <f t="shared" si="16"/>
        <v>12314.905551317746</v>
      </c>
      <c r="I94" s="187">
        <f t="shared" si="17"/>
        <v>480.42140828229799</v>
      </c>
      <c r="J94" s="87">
        <f t="shared" si="18"/>
        <v>2195.0454144418195</v>
      </c>
      <c r="K94" s="187">
        <f t="shared" si="22"/>
        <v>93.888911818793417</v>
      </c>
      <c r="L94" s="87">
        <f t="shared" si="19"/>
        <v>428.97843810006714</v>
      </c>
      <c r="M94" s="88">
        <f t="shared" si="23"/>
        <v>12743.883989417813</v>
      </c>
      <c r="N94" s="88">
        <f t="shared" si="24"/>
        <v>134751.88398941781</v>
      </c>
      <c r="O94" s="88">
        <f t="shared" si="25"/>
        <v>29492.642589060582</v>
      </c>
      <c r="P94" s="89">
        <f t="shared" si="20"/>
        <v>0.94548983389553443</v>
      </c>
      <c r="Q94" s="195">
        <v>4210.5184000508943</v>
      </c>
      <c r="R94" s="89">
        <f t="shared" si="26"/>
        <v>2.9386205441889898E-2</v>
      </c>
      <c r="S94" s="89">
        <f t="shared" si="26"/>
        <v>2.1275480251277519E-2</v>
      </c>
      <c r="T94" s="91">
        <v>4569</v>
      </c>
      <c r="U94" s="190">
        <v>118525</v>
      </c>
      <c r="V94" s="190">
        <v>26147.143172292079</v>
      </c>
      <c r="W94" s="197"/>
      <c r="X94" s="88">
        <v>0</v>
      </c>
      <c r="Y94" s="88">
        <f t="shared" si="27"/>
        <v>0</v>
      </c>
      <c r="Z94" s="1"/>
      <c r="AA94" s="1"/>
      <c r="AB94" s="1"/>
      <c r="AC94" s="1"/>
    </row>
    <row r="95" spans="2:29">
      <c r="B95" s="207">
        <v>1870</v>
      </c>
      <c r="C95" t="s">
        <v>110</v>
      </c>
      <c r="D95" s="1">
        <v>281554</v>
      </c>
      <c r="E95" s="85">
        <f t="shared" si="21"/>
        <v>26516.669805989826</v>
      </c>
      <c r="F95" s="86">
        <f t="shared" si="14"/>
        <v>0.8500846153280105</v>
      </c>
      <c r="G95" s="187">
        <f t="shared" si="15"/>
        <v>2807.377313455293</v>
      </c>
      <c r="H95" s="187">
        <f t="shared" si="16"/>
        <v>29808.732314268302</v>
      </c>
      <c r="I95" s="187">
        <f t="shared" si="17"/>
        <v>545.78964635438547</v>
      </c>
      <c r="J95" s="87">
        <f t="shared" si="18"/>
        <v>5795.1944649908646</v>
      </c>
      <c r="K95" s="187">
        <f t="shared" si="22"/>
        <v>159.2571498908809</v>
      </c>
      <c r="L95" s="87">
        <f t="shared" si="19"/>
        <v>1690.9924175413732</v>
      </c>
      <c r="M95" s="88">
        <f t="shared" si="23"/>
        <v>31499.724731809674</v>
      </c>
      <c r="N95" s="88">
        <f t="shared" si="24"/>
        <v>313053.72473180969</v>
      </c>
      <c r="O95" s="88">
        <f t="shared" si="25"/>
        <v>29483.304269336004</v>
      </c>
      <c r="P95" s="89">
        <f t="shared" si="20"/>
        <v>0.94519046138801521</v>
      </c>
      <c r="Q95" s="195">
        <v>5879.7829441322901</v>
      </c>
      <c r="R95" s="89">
        <f t="shared" si="26"/>
        <v>4.8321517931609673E-2</v>
      </c>
      <c r="S95" s="89">
        <f t="shared" si="26"/>
        <v>4.2693873693325265E-2</v>
      </c>
      <c r="T95" s="91">
        <v>10618</v>
      </c>
      <c r="U95" s="190">
        <v>268576</v>
      </c>
      <c r="V95" s="190">
        <v>25430.925101789606</v>
      </c>
      <c r="W95" s="197"/>
      <c r="X95" s="88">
        <v>0</v>
      </c>
      <c r="Y95" s="88">
        <f t="shared" si="27"/>
        <v>0</v>
      </c>
      <c r="Z95" s="1"/>
      <c r="AA95" s="1"/>
    </row>
    <row r="96" spans="2:29">
      <c r="B96" s="207">
        <v>1871</v>
      </c>
      <c r="C96" t="s">
        <v>111</v>
      </c>
      <c r="D96" s="1">
        <v>121792</v>
      </c>
      <c r="E96" s="85">
        <f t="shared" si="21"/>
        <v>26749.835273446082</v>
      </c>
      <c r="F96" s="86">
        <f t="shared" si="14"/>
        <v>0.85755955008265883</v>
      </c>
      <c r="G96" s="187">
        <f t="shared" si="15"/>
        <v>2667.4780329815394</v>
      </c>
      <c r="H96" s="187">
        <f t="shared" si="16"/>
        <v>12145.02748416495</v>
      </c>
      <c r="I96" s="187">
        <f t="shared" si="17"/>
        <v>464.18173274469586</v>
      </c>
      <c r="J96" s="87">
        <f t="shared" si="18"/>
        <v>2113.4194291866002</v>
      </c>
      <c r="K96" s="187">
        <f t="shared" si="22"/>
        <v>77.649236281191293</v>
      </c>
      <c r="L96" s="87">
        <f t="shared" si="19"/>
        <v>353.53697278826394</v>
      </c>
      <c r="M96" s="88">
        <f t="shared" si="23"/>
        <v>12498.564456953214</v>
      </c>
      <c r="N96" s="88">
        <f t="shared" si="24"/>
        <v>134290.5644569532</v>
      </c>
      <c r="O96" s="88">
        <f t="shared" si="25"/>
        <v>29494.96254270881</v>
      </c>
      <c r="P96" s="89">
        <f t="shared" si="20"/>
        <v>0.94556420812574749</v>
      </c>
      <c r="Q96" s="195">
        <v>3948.1181714667691</v>
      </c>
      <c r="R96" s="89">
        <f t="shared" si="26"/>
        <v>1.7035206092591355E-2</v>
      </c>
      <c r="S96" s="89">
        <f t="shared" si="26"/>
        <v>2.2396252643485756E-2</v>
      </c>
      <c r="T96" s="91">
        <v>4553</v>
      </c>
      <c r="U96" s="190">
        <v>119752</v>
      </c>
      <c r="V96" s="190">
        <v>26163.862792221982</v>
      </c>
      <c r="W96" s="197"/>
      <c r="X96" s="88">
        <v>0</v>
      </c>
      <c r="Y96" s="88">
        <f t="shared" si="27"/>
        <v>0</v>
      </c>
      <c r="Z96" s="1"/>
      <c r="AA96" s="1"/>
    </row>
    <row r="97" spans="2:27">
      <c r="B97" s="207">
        <v>1874</v>
      </c>
      <c r="C97" t="s">
        <v>112</v>
      </c>
      <c r="D97" s="1">
        <v>32660</v>
      </c>
      <c r="E97" s="85">
        <f t="shared" si="21"/>
        <v>34234.800838574425</v>
      </c>
      <c r="F97" s="86">
        <f t="shared" si="14"/>
        <v>1.0975163063318252</v>
      </c>
      <c r="G97" s="187">
        <f t="shared" si="15"/>
        <v>-1823.5013060954661</v>
      </c>
      <c r="H97" s="187">
        <f t="shared" si="16"/>
        <v>-1739.6202460150746</v>
      </c>
      <c r="I97" s="187">
        <f t="shared" si="17"/>
        <v>0</v>
      </c>
      <c r="J97" s="87">
        <f t="shared" si="18"/>
        <v>0</v>
      </c>
      <c r="K97" s="187">
        <f t="shared" si="22"/>
        <v>-386.53249646350457</v>
      </c>
      <c r="L97" s="87">
        <f t="shared" si="19"/>
        <v>-368.75200162618336</v>
      </c>
      <c r="M97" s="88">
        <f t="shared" si="23"/>
        <v>-2108.3722476412581</v>
      </c>
      <c r="N97" s="88">
        <f t="shared" si="24"/>
        <v>30551.627752358741</v>
      </c>
      <c r="O97" s="88">
        <f t="shared" si="25"/>
        <v>32024.767036015455</v>
      </c>
      <c r="P97" s="89">
        <f t="shared" si="20"/>
        <v>1.0266659413102768</v>
      </c>
      <c r="Q97" s="195">
        <v>199.8619623991035</v>
      </c>
      <c r="R97" s="89">
        <f t="shared" si="26"/>
        <v>8.5807373915356228E-2</v>
      </c>
      <c r="S97" s="89">
        <f t="shared" si="26"/>
        <v>0.11426144555884044</v>
      </c>
      <c r="T97" s="91">
        <v>954</v>
      </c>
      <c r="U97" s="190">
        <v>30079</v>
      </c>
      <c r="V97" s="190">
        <v>30724.20837589377</v>
      </c>
      <c r="W97" s="197"/>
      <c r="X97" s="88">
        <v>0</v>
      </c>
      <c r="Y97" s="88">
        <f t="shared" si="27"/>
        <v>0</v>
      </c>
    </row>
    <row r="98" spans="2:27" ht="29.1" customHeight="1">
      <c r="B98" s="207">
        <v>1875</v>
      </c>
      <c r="C98" t="s">
        <v>113</v>
      </c>
      <c r="D98" s="1">
        <v>73093</v>
      </c>
      <c r="E98" s="85">
        <f t="shared" si="21"/>
        <v>26783.803591058993</v>
      </c>
      <c r="F98" s="86">
        <f t="shared" si="14"/>
        <v>0.85864852333693931</v>
      </c>
      <c r="G98" s="187">
        <f t="shared" si="15"/>
        <v>2647.0970424137927</v>
      </c>
      <c r="H98" s="187">
        <f t="shared" si="16"/>
        <v>7223.9278287472398</v>
      </c>
      <c r="I98" s="187">
        <f t="shared" si="17"/>
        <v>452.29282158017702</v>
      </c>
      <c r="J98" s="87">
        <f t="shared" si="18"/>
        <v>1234.307110092303</v>
      </c>
      <c r="K98" s="187">
        <f t="shared" si="22"/>
        <v>65.760325116672448</v>
      </c>
      <c r="L98" s="87">
        <f t="shared" si="19"/>
        <v>179.45992724339911</v>
      </c>
      <c r="M98" s="88">
        <f t="shared" si="23"/>
        <v>7403.3877559906387</v>
      </c>
      <c r="N98" s="88">
        <f t="shared" si="24"/>
        <v>80496.38775599064</v>
      </c>
      <c r="O98" s="88">
        <f t="shared" si="25"/>
        <v>29496.660958589462</v>
      </c>
      <c r="P98" s="89">
        <f t="shared" si="20"/>
        <v>0.94561865678846169</v>
      </c>
      <c r="Q98" s="195">
        <v>2824.2421128778515</v>
      </c>
      <c r="R98" s="89">
        <f t="shared" si="26"/>
        <v>8.0857670979667284E-2</v>
      </c>
      <c r="S98" s="89">
        <f t="shared" si="26"/>
        <v>6.2242679944106809E-2</v>
      </c>
      <c r="T98" s="91">
        <v>2729</v>
      </c>
      <c r="U98" s="190">
        <v>67625</v>
      </c>
      <c r="V98" s="190">
        <v>25214.392244593586</v>
      </c>
      <c r="W98" s="197"/>
      <c r="X98" s="88">
        <v>0</v>
      </c>
      <c r="Y98" s="88">
        <f t="shared" si="27"/>
        <v>0</v>
      </c>
      <c r="Z98" s="1"/>
      <c r="AA98" s="1"/>
    </row>
    <row r="99" spans="2:27">
      <c r="B99" s="207">
        <v>3101</v>
      </c>
      <c r="C99" t="s">
        <v>114</v>
      </c>
      <c r="D99" s="1">
        <v>760503</v>
      </c>
      <c r="E99" s="85">
        <f t="shared" si="21"/>
        <v>23814.091122592767</v>
      </c>
      <c r="F99" s="86">
        <f t="shared" si="14"/>
        <v>0.76344400105485966</v>
      </c>
      <c r="G99" s="187">
        <f t="shared" si="15"/>
        <v>4428.9245234935288</v>
      </c>
      <c r="H99" s="187">
        <f t="shared" si="16"/>
        <v>141437.70465776583</v>
      </c>
      <c r="I99" s="187">
        <f t="shared" si="17"/>
        <v>1491.6921855433563</v>
      </c>
      <c r="J99" s="87">
        <f t="shared" si="18"/>
        <v>47637.189945327089</v>
      </c>
      <c r="K99" s="187">
        <f t="shared" si="22"/>
        <v>1105.1596890798519</v>
      </c>
      <c r="L99" s="87">
        <f t="shared" si="19"/>
        <v>35293.274670765073</v>
      </c>
      <c r="M99" s="88">
        <f t="shared" si="23"/>
        <v>176730.9793285309</v>
      </c>
      <c r="N99" s="88">
        <f t="shared" si="24"/>
        <v>937233.97932853084</v>
      </c>
      <c r="O99" s="88">
        <f t="shared" si="25"/>
        <v>29348.175335166146</v>
      </c>
      <c r="P99" s="89">
        <f t="shared" si="20"/>
        <v>0.94085843067435759</v>
      </c>
      <c r="Q99" s="195">
        <v>35207.228114603815</v>
      </c>
      <c r="R99" s="89">
        <f t="shared" si="26"/>
        <v>5.0553455070886176E-2</v>
      </c>
      <c r="S99" s="89">
        <f t="shared" si="26"/>
        <v>4.380964864253066E-2</v>
      </c>
      <c r="T99" s="91">
        <v>31935</v>
      </c>
      <c r="U99" s="190">
        <v>723907</v>
      </c>
      <c r="V99" s="190">
        <v>22814.591868893793</v>
      </c>
      <c r="W99" s="197"/>
      <c r="X99" s="88">
        <v>0</v>
      </c>
      <c r="Y99" s="88">
        <f t="shared" si="27"/>
        <v>0</v>
      </c>
      <c r="Z99" s="1"/>
      <c r="AA99" s="1"/>
    </row>
    <row r="100" spans="2:27">
      <c r="B100" s="207">
        <v>3103</v>
      </c>
      <c r="C100" t="s">
        <v>115</v>
      </c>
      <c r="D100" s="1">
        <v>1500208</v>
      </c>
      <c r="E100" s="85">
        <f t="shared" si="21"/>
        <v>28821.886226969702</v>
      </c>
      <c r="F100" s="86">
        <f t="shared" si="14"/>
        <v>0.92398639216553147</v>
      </c>
      <c r="G100" s="187">
        <f t="shared" si="15"/>
        <v>1424.2474608673676</v>
      </c>
      <c r="H100" s="187">
        <f t="shared" si="16"/>
        <v>74133.504585607356</v>
      </c>
      <c r="I100" s="187">
        <f t="shared" si="17"/>
        <v>0</v>
      </c>
      <c r="J100" s="87">
        <f t="shared" si="18"/>
        <v>0</v>
      </c>
      <c r="K100" s="187">
        <f t="shared" si="22"/>
        <v>-386.53249646350457</v>
      </c>
      <c r="L100" s="87">
        <f t="shared" si="19"/>
        <v>-20119.402973421875</v>
      </c>
      <c r="M100" s="88">
        <f t="shared" si="23"/>
        <v>54014.101612185477</v>
      </c>
      <c r="N100" s="88">
        <f t="shared" si="24"/>
        <v>1554222.1016121856</v>
      </c>
      <c r="O100" s="88">
        <f t="shared" si="25"/>
        <v>29859.601191373567</v>
      </c>
      <c r="P100" s="89">
        <f t="shared" si="20"/>
        <v>0.95725397564375936</v>
      </c>
      <c r="Q100" s="195">
        <v>13872.415937983067</v>
      </c>
      <c r="R100" s="89">
        <f t="shared" si="26"/>
        <v>5.9081494199155961E-2</v>
      </c>
      <c r="S100" s="89">
        <f t="shared" si="26"/>
        <v>4.2580080358970061E-2</v>
      </c>
      <c r="T100" s="91">
        <v>52051</v>
      </c>
      <c r="U100" s="190">
        <v>1416518</v>
      </c>
      <c r="V100" s="190">
        <v>27644.769711163153</v>
      </c>
      <c r="W100" s="197"/>
      <c r="X100" s="88">
        <v>0</v>
      </c>
      <c r="Y100" s="88">
        <f t="shared" si="27"/>
        <v>0</v>
      </c>
      <c r="Z100" s="1"/>
      <c r="AA100" s="1"/>
    </row>
    <row r="101" spans="2:27">
      <c r="B101" s="207">
        <v>3105</v>
      </c>
      <c r="C101" t="s">
        <v>116</v>
      </c>
      <c r="D101" s="1">
        <v>1443421</v>
      </c>
      <c r="E101" s="85">
        <f t="shared" si="21"/>
        <v>24149.186060129494</v>
      </c>
      <c r="F101" s="86">
        <f t="shared" si="14"/>
        <v>0.77418664155830341</v>
      </c>
      <c r="G101" s="187">
        <f t="shared" si="15"/>
        <v>4227.8675609714928</v>
      </c>
      <c r="H101" s="187">
        <f t="shared" si="16"/>
        <v>252703.87198682711</v>
      </c>
      <c r="I101" s="187">
        <f t="shared" si="17"/>
        <v>1374.4089574055017</v>
      </c>
      <c r="J101" s="87">
        <f t="shared" si="18"/>
        <v>82149.797793084246</v>
      </c>
      <c r="K101" s="187">
        <f t="shared" si="22"/>
        <v>987.87646094199715</v>
      </c>
      <c r="L101" s="87">
        <f t="shared" si="19"/>
        <v>59046.363946964113</v>
      </c>
      <c r="M101" s="88">
        <f t="shared" si="23"/>
        <v>311750.23593379121</v>
      </c>
      <c r="N101" s="88">
        <f t="shared" si="24"/>
        <v>1755171.2359337911</v>
      </c>
      <c r="O101" s="88">
        <f t="shared" si="25"/>
        <v>29364.930082042982</v>
      </c>
      <c r="P101" s="89">
        <f t="shared" si="20"/>
        <v>0.94139556269952973</v>
      </c>
      <c r="Q101" s="195">
        <v>69103.163293815393</v>
      </c>
      <c r="R101" s="89">
        <f t="shared" si="26"/>
        <v>4.2702202111090881E-2</v>
      </c>
      <c r="S101" s="89">
        <f t="shared" si="26"/>
        <v>2.9915052587953708E-2</v>
      </c>
      <c r="T101" s="91">
        <v>59771</v>
      </c>
      <c r="U101" s="190">
        <v>1384308</v>
      </c>
      <c r="V101" s="190">
        <v>23447.745519834683</v>
      </c>
      <c r="W101" s="197"/>
      <c r="X101" s="88">
        <v>0</v>
      </c>
      <c r="Y101" s="88">
        <f t="shared" si="27"/>
        <v>0</v>
      </c>
      <c r="Z101" s="1"/>
      <c r="AA101" s="1"/>
    </row>
    <row r="102" spans="2:27">
      <c r="B102" s="207">
        <v>3107</v>
      </c>
      <c r="C102" t="s">
        <v>117</v>
      </c>
      <c r="D102" s="1">
        <v>2219197</v>
      </c>
      <c r="E102" s="85">
        <f t="shared" si="21"/>
        <v>26037.744925495721</v>
      </c>
      <c r="F102" s="86">
        <f t="shared" si="14"/>
        <v>0.83473100283501633</v>
      </c>
      <c r="G102" s="187">
        <f t="shared" si="15"/>
        <v>3094.7322417517562</v>
      </c>
      <c r="H102" s="187">
        <f t="shared" si="16"/>
        <v>263764.02896450221</v>
      </c>
      <c r="I102" s="187">
        <f t="shared" si="17"/>
        <v>713.41335452732233</v>
      </c>
      <c r="J102" s="87">
        <f t="shared" si="18"/>
        <v>60804.220206363687</v>
      </c>
      <c r="K102" s="187">
        <f t="shared" si="22"/>
        <v>326.88085806381775</v>
      </c>
      <c r="L102" s="87">
        <f t="shared" si="19"/>
        <v>27860.055532779188</v>
      </c>
      <c r="M102" s="88">
        <f t="shared" si="23"/>
        <v>291624.08449728141</v>
      </c>
      <c r="N102" s="88">
        <f t="shared" si="24"/>
        <v>2510821.0844972814</v>
      </c>
      <c r="O102" s="88">
        <f t="shared" si="25"/>
        <v>29459.358025311292</v>
      </c>
      <c r="P102" s="89">
        <f t="shared" si="20"/>
        <v>0.94442278076336539</v>
      </c>
      <c r="Q102" s="195">
        <v>56431.761388999119</v>
      </c>
      <c r="R102" s="89">
        <f t="shared" si="26"/>
        <v>4.0593615570662649E-2</v>
      </c>
      <c r="S102" s="89">
        <f t="shared" si="26"/>
        <v>3.0997152097255141E-2</v>
      </c>
      <c r="T102" s="91">
        <v>85230</v>
      </c>
      <c r="U102" s="190">
        <v>2132626</v>
      </c>
      <c r="V102" s="190">
        <v>25254.914499549996</v>
      </c>
      <c r="W102" s="197"/>
      <c r="X102" s="88">
        <v>0</v>
      </c>
      <c r="Y102" s="88">
        <f t="shared" si="27"/>
        <v>0</v>
      </c>
      <c r="Z102" s="1"/>
      <c r="AA102" s="1"/>
    </row>
    <row r="103" spans="2:27">
      <c r="B103" s="207">
        <v>3110</v>
      </c>
      <c r="C103" t="s">
        <v>121</v>
      </c>
      <c r="D103" s="1">
        <v>159884</v>
      </c>
      <c r="E103" s="85">
        <f t="shared" si="21"/>
        <v>33399.623981616875</v>
      </c>
      <c r="F103" s="86">
        <f t="shared" si="14"/>
        <v>1.0707417904377803</v>
      </c>
      <c r="G103" s="187">
        <f t="shared" si="15"/>
        <v>-1322.3951919209358</v>
      </c>
      <c r="H103" s="187">
        <f t="shared" si="16"/>
        <v>-6330.3057837255201</v>
      </c>
      <c r="I103" s="187">
        <f t="shared" si="17"/>
        <v>0</v>
      </c>
      <c r="J103" s="87">
        <f t="shared" si="18"/>
        <v>0</v>
      </c>
      <c r="K103" s="187">
        <f t="shared" si="22"/>
        <v>-386.53249646350457</v>
      </c>
      <c r="L103" s="87">
        <f t="shared" si="19"/>
        <v>-1850.3310605707966</v>
      </c>
      <c r="M103" s="88">
        <f t="shared" si="23"/>
        <v>-8180.6368442963167</v>
      </c>
      <c r="N103" s="88">
        <f t="shared" si="24"/>
        <v>151703.36315570367</v>
      </c>
      <c r="O103" s="88">
        <f t="shared" si="25"/>
        <v>31690.696293232435</v>
      </c>
      <c r="P103" s="89">
        <f t="shared" si="20"/>
        <v>1.0159561349526587</v>
      </c>
      <c r="Q103" s="195">
        <v>-2628.1960020916949</v>
      </c>
      <c r="R103" s="89">
        <f t="shared" si="26"/>
        <v>3.8727155785685051E-2</v>
      </c>
      <c r="S103" s="89">
        <f t="shared" si="26"/>
        <v>3.3302426540929908E-2</v>
      </c>
      <c r="T103" s="91">
        <v>4787</v>
      </c>
      <c r="U103" s="190">
        <v>153923</v>
      </c>
      <c r="V103" s="190">
        <v>32323.183536329274</v>
      </c>
      <c r="W103" s="197"/>
      <c r="X103" s="88">
        <v>0</v>
      </c>
      <c r="Y103" s="88">
        <f t="shared" si="27"/>
        <v>0</v>
      </c>
      <c r="Z103" s="1"/>
      <c r="AA103" s="1"/>
    </row>
    <row r="104" spans="2:27">
      <c r="B104" s="207">
        <v>3112</v>
      </c>
      <c r="C104" t="s">
        <v>127</v>
      </c>
      <c r="D104" s="1">
        <v>209520</v>
      </c>
      <c r="E104" s="85">
        <f t="shared" si="21"/>
        <v>26578.713687682357</v>
      </c>
      <c r="F104" s="86">
        <f t="shared" si="14"/>
        <v>0.85207364900712423</v>
      </c>
      <c r="G104" s="187">
        <f t="shared" si="15"/>
        <v>2770.1509844397747</v>
      </c>
      <c r="H104" s="187">
        <f t="shared" si="16"/>
        <v>21837.100210338744</v>
      </c>
      <c r="I104" s="187">
        <f t="shared" si="17"/>
        <v>524.0742877619997</v>
      </c>
      <c r="J104" s="87">
        <f t="shared" si="18"/>
        <v>4131.2776104278437</v>
      </c>
      <c r="K104" s="187">
        <f t="shared" si="22"/>
        <v>137.54179129849513</v>
      </c>
      <c r="L104" s="87">
        <f t="shared" si="19"/>
        <v>1084.2419408060371</v>
      </c>
      <c r="M104" s="88">
        <f t="shared" si="23"/>
        <v>22921.342151144781</v>
      </c>
      <c r="N104" s="88">
        <f t="shared" si="24"/>
        <v>232441.34215114478</v>
      </c>
      <c r="O104" s="88">
        <f t="shared" si="25"/>
        <v>29486.406463420626</v>
      </c>
      <c r="P104" s="89">
        <f t="shared" si="20"/>
        <v>0.94528991307197086</v>
      </c>
      <c r="Q104" s="195">
        <v>4526.4219955353656</v>
      </c>
      <c r="R104" s="89">
        <f t="shared" si="26"/>
        <v>6.4190733535823483E-2</v>
      </c>
      <c r="S104" s="89">
        <f t="shared" si="26"/>
        <v>0.12277994809304146</v>
      </c>
      <c r="T104" s="91">
        <v>7883</v>
      </c>
      <c r="U104" s="190">
        <v>196882</v>
      </c>
      <c r="V104" s="190">
        <v>23672.237585667906</v>
      </c>
      <c r="W104" s="197"/>
      <c r="X104" s="88">
        <v>0</v>
      </c>
      <c r="Y104" s="88">
        <f t="shared" si="27"/>
        <v>0</v>
      </c>
      <c r="Z104" s="1"/>
      <c r="AA104" s="1"/>
    </row>
    <row r="105" spans="2:27">
      <c r="B105" s="207">
        <v>3114</v>
      </c>
      <c r="C105" t="s">
        <v>427</v>
      </c>
      <c r="D105" s="1">
        <v>149776</v>
      </c>
      <c r="E105" s="85">
        <f t="shared" si="21"/>
        <v>24373.637103336045</v>
      </c>
      <c r="F105" s="86">
        <f t="shared" si="14"/>
        <v>0.78138220495748678</v>
      </c>
      <c r="G105" s="187">
        <f t="shared" si="15"/>
        <v>4093.196935047562</v>
      </c>
      <c r="H105" s="187">
        <f t="shared" si="16"/>
        <v>25152.69516586727</v>
      </c>
      <c r="I105" s="187">
        <f t="shared" si="17"/>
        <v>1295.851092283209</v>
      </c>
      <c r="J105" s="87">
        <f t="shared" si="18"/>
        <v>7963.0049620803193</v>
      </c>
      <c r="K105" s="187">
        <f t="shared" si="22"/>
        <v>909.31859581970446</v>
      </c>
      <c r="L105" s="87">
        <f t="shared" si="19"/>
        <v>5587.7627713120837</v>
      </c>
      <c r="M105" s="88">
        <f t="shared" si="23"/>
        <v>30740.457937179352</v>
      </c>
      <c r="N105" s="88">
        <f t="shared" si="24"/>
        <v>180516.45793717937</v>
      </c>
      <c r="O105" s="88">
        <f t="shared" si="25"/>
        <v>29376.152634203314</v>
      </c>
      <c r="P105" s="89">
        <f t="shared" si="20"/>
        <v>0.94175534086948909</v>
      </c>
      <c r="Q105" s="195">
        <v>6268.4659155860609</v>
      </c>
      <c r="R105" s="89">
        <f t="shared" si="26"/>
        <v>3.9843928990467729E-2</v>
      </c>
      <c r="S105" s="89">
        <f t="shared" si="26"/>
        <v>1.919934651091737E-2</v>
      </c>
      <c r="T105" s="91">
        <v>6145</v>
      </c>
      <c r="U105" s="190">
        <v>144037</v>
      </c>
      <c r="V105" s="190">
        <v>23914.494437987712</v>
      </c>
      <c r="W105" s="197"/>
      <c r="X105" s="88">
        <v>0</v>
      </c>
      <c r="Y105" s="88">
        <f t="shared" si="27"/>
        <v>0</v>
      </c>
      <c r="Z105" s="1"/>
      <c r="AA105" s="1"/>
    </row>
    <row r="106" spans="2:27">
      <c r="B106" s="207">
        <v>3116</v>
      </c>
      <c r="C106" t="s">
        <v>125</v>
      </c>
      <c r="D106" s="1">
        <v>96648</v>
      </c>
      <c r="E106" s="85">
        <f t="shared" si="21"/>
        <v>24661.393212554223</v>
      </c>
      <c r="F106" s="86">
        <f t="shared" si="14"/>
        <v>0.79060723371120178</v>
      </c>
      <c r="G106" s="187">
        <f t="shared" si="15"/>
        <v>3920.5432695166546</v>
      </c>
      <c r="H106" s="187">
        <f t="shared" si="16"/>
        <v>15364.609073235768</v>
      </c>
      <c r="I106" s="187">
        <f t="shared" si="17"/>
        <v>1195.1364540568466</v>
      </c>
      <c r="J106" s="87">
        <f t="shared" si="18"/>
        <v>4683.7397634487816</v>
      </c>
      <c r="K106" s="187">
        <f t="shared" si="22"/>
        <v>808.60395759334199</v>
      </c>
      <c r="L106" s="87">
        <f t="shared" si="19"/>
        <v>3168.9189098083075</v>
      </c>
      <c r="M106" s="88">
        <f t="shared" si="23"/>
        <v>18533.527983044074</v>
      </c>
      <c r="N106" s="88">
        <f t="shared" si="24"/>
        <v>115181.52798304407</v>
      </c>
      <c r="O106" s="88">
        <f t="shared" si="25"/>
        <v>29390.540439664219</v>
      </c>
      <c r="P106" s="89">
        <f t="shared" si="20"/>
        <v>0.94221659230717469</v>
      </c>
      <c r="Q106" s="195">
        <v>4201.0778638212705</v>
      </c>
      <c r="R106" s="89">
        <f t="shared" si="26"/>
        <v>5.2294626816919813E-2</v>
      </c>
      <c r="S106" s="89">
        <f t="shared" si="26"/>
        <v>4.3433763666892229E-2</v>
      </c>
      <c r="T106" s="91">
        <v>3919</v>
      </c>
      <c r="U106" s="190">
        <v>91845</v>
      </c>
      <c r="V106" s="190">
        <v>23634.843026248069</v>
      </c>
      <c r="W106" s="197"/>
      <c r="X106" s="88">
        <v>0</v>
      </c>
      <c r="Y106" s="88">
        <f t="shared" si="27"/>
        <v>0</v>
      </c>
      <c r="Z106" s="1"/>
      <c r="AA106" s="1"/>
    </row>
    <row r="107" spans="2:27">
      <c r="B107" s="207">
        <v>3118</v>
      </c>
      <c r="C107" t="s">
        <v>124</v>
      </c>
      <c r="D107" s="1">
        <v>1180517</v>
      </c>
      <c r="E107" s="85">
        <f t="shared" si="21"/>
        <v>25114.176913585499</v>
      </c>
      <c r="F107" s="86">
        <f t="shared" si="14"/>
        <v>0.80512279924541597</v>
      </c>
      <c r="G107" s="187">
        <f t="shared" si="15"/>
        <v>3648.8730488978895</v>
      </c>
      <c r="H107" s="187">
        <f t="shared" si="16"/>
        <v>171518.9265364942</v>
      </c>
      <c r="I107" s="187">
        <f t="shared" si="17"/>
        <v>1036.6621586959</v>
      </c>
      <c r="J107" s="87">
        <f t="shared" si="18"/>
        <v>48729.341431659472</v>
      </c>
      <c r="K107" s="187">
        <f t="shared" si="22"/>
        <v>650.12966223239539</v>
      </c>
      <c r="L107" s="87">
        <f t="shared" si="19"/>
        <v>30559.994902895975</v>
      </c>
      <c r="M107" s="88">
        <f t="shared" si="23"/>
        <v>202078.92143939016</v>
      </c>
      <c r="N107" s="88">
        <f t="shared" si="24"/>
        <v>1382595.9214393902</v>
      </c>
      <c r="O107" s="88">
        <f t="shared" si="25"/>
        <v>29413.179624715784</v>
      </c>
      <c r="P107" s="89">
        <f t="shared" si="20"/>
        <v>0.94294237058388541</v>
      </c>
      <c r="Q107" s="195">
        <v>47051.915301552275</v>
      </c>
      <c r="R107" s="89">
        <f t="shared" si="26"/>
        <v>6.1235865040755724E-3</v>
      </c>
      <c r="S107" s="89">
        <f t="shared" si="26"/>
        <v>-7.2326045774574648E-3</v>
      </c>
      <c r="T107" s="91">
        <v>47006</v>
      </c>
      <c r="U107" s="190">
        <v>1173332</v>
      </c>
      <c r="V107" s="190">
        <v>25297.141132335819</v>
      </c>
      <c r="W107" s="197"/>
      <c r="X107" s="88">
        <v>0</v>
      </c>
      <c r="Y107" s="88">
        <f t="shared" si="27"/>
        <v>0</v>
      </c>
      <c r="Z107" s="1"/>
      <c r="AA107" s="1"/>
    </row>
    <row r="108" spans="2:27">
      <c r="B108" s="207">
        <v>3120</v>
      </c>
      <c r="C108" t="s">
        <v>126</v>
      </c>
      <c r="D108" s="1">
        <v>212206</v>
      </c>
      <c r="E108" s="85">
        <f t="shared" si="21"/>
        <v>25202.612826603323</v>
      </c>
      <c r="F108" s="86">
        <f t="shared" si="14"/>
        <v>0.80795792181732939</v>
      </c>
      <c r="G108" s="187">
        <f t="shared" si="15"/>
        <v>3595.8115010871952</v>
      </c>
      <c r="H108" s="187">
        <f t="shared" si="16"/>
        <v>30276.732839154185</v>
      </c>
      <c r="I108" s="187">
        <f t="shared" si="17"/>
        <v>1005.7095891396616</v>
      </c>
      <c r="J108" s="87">
        <f t="shared" si="18"/>
        <v>8468.0747405559505</v>
      </c>
      <c r="K108" s="187">
        <f t="shared" si="22"/>
        <v>619.17709267615703</v>
      </c>
      <c r="L108" s="87">
        <f t="shared" si="19"/>
        <v>5213.4711203332427</v>
      </c>
      <c r="M108" s="88">
        <f t="shared" si="23"/>
        <v>35490.20395948743</v>
      </c>
      <c r="N108" s="88">
        <f t="shared" si="24"/>
        <v>247696.20395948744</v>
      </c>
      <c r="O108" s="88">
        <f t="shared" si="25"/>
        <v>29417.601420366678</v>
      </c>
      <c r="P108" s="89">
        <f t="shared" si="20"/>
        <v>0.94308412671248121</v>
      </c>
      <c r="Q108" s="195">
        <v>6789.3327923897268</v>
      </c>
      <c r="R108" s="89">
        <f t="shared" si="26"/>
        <v>6.1523608477942242E-2</v>
      </c>
      <c r="S108" s="89">
        <f t="shared" si="26"/>
        <v>5.5346095792025402E-2</v>
      </c>
      <c r="T108" s="91">
        <v>8420</v>
      </c>
      <c r="U108" s="190">
        <v>199907</v>
      </c>
      <c r="V108" s="190">
        <v>23880.898339505435</v>
      </c>
      <c r="W108" s="197"/>
      <c r="X108" s="88">
        <v>0</v>
      </c>
      <c r="Y108" s="88">
        <f t="shared" si="27"/>
        <v>0</v>
      </c>
      <c r="Z108" s="1"/>
      <c r="AA108" s="1"/>
    </row>
    <row r="109" spans="2:27">
      <c r="B109" s="207">
        <v>3122</v>
      </c>
      <c r="C109" t="s">
        <v>123</v>
      </c>
      <c r="D109" s="1">
        <v>89150</v>
      </c>
      <c r="E109" s="85">
        <f t="shared" si="21"/>
        <v>24371.241115363588</v>
      </c>
      <c r="F109" s="86">
        <f t="shared" si="14"/>
        <v>0.78130539318101566</v>
      </c>
      <c r="G109" s="187">
        <f t="shared" si="15"/>
        <v>4094.6345278310364</v>
      </c>
      <c r="H109" s="187">
        <f t="shared" si="16"/>
        <v>14978.173102805931</v>
      </c>
      <c r="I109" s="187">
        <f t="shared" si="17"/>
        <v>1296.689688073569</v>
      </c>
      <c r="J109" s="87">
        <f t="shared" si="18"/>
        <v>4743.2908789731155</v>
      </c>
      <c r="K109" s="187">
        <f t="shared" si="22"/>
        <v>910.15719161006439</v>
      </c>
      <c r="L109" s="87">
        <f t="shared" si="19"/>
        <v>3329.3550069096154</v>
      </c>
      <c r="M109" s="88">
        <f t="shared" si="23"/>
        <v>18307.528109715546</v>
      </c>
      <c r="N109" s="88">
        <f t="shared" si="24"/>
        <v>107457.52810971555</v>
      </c>
      <c r="O109" s="88">
        <f t="shared" si="25"/>
        <v>29376.03283480469</v>
      </c>
      <c r="P109" s="89">
        <f t="shared" si="20"/>
        <v>0.94175150028066545</v>
      </c>
      <c r="Q109" s="195">
        <v>3601.98351004293</v>
      </c>
      <c r="R109" s="89">
        <f t="shared" si="26"/>
        <v>1.578077821455022E-2</v>
      </c>
      <c r="S109" s="89">
        <f t="shared" si="26"/>
        <v>1.050471621726309E-2</v>
      </c>
      <c r="T109" s="91">
        <v>3658</v>
      </c>
      <c r="U109" s="190">
        <v>87765</v>
      </c>
      <c r="V109" s="190">
        <v>24117.889530090684</v>
      </c>
      <c r="W109" s="197"/>
      <c r="X109" s="88">
        <v>0</v>
      </c>
      <c r="Y109" s="88">
        <f t="shared" si="27"/>
        <v>0</v>
      </c>
      <c r="Z109" s="1"/>
      <c r="AA109" s="1"/>
    </row>
    <row r="110" spans="2:27">
      <c r="B110" s="207">
        <v>3124</v>
      </c>
      <c r="C110" t="s">
        <v>122</v>
      </c>
      <c r="D110" s="1">
        <v>32765</v>
      </c>
      <c r="E110" s="85">
        <f t="shared" si="21"/>
        <v>24324.424647364514</v>
      </c>
      <c r="F110" s="86">
        <f t="shared" si="14"/>
        <v>0.77980452751872886</v>
      </c>
      <c r="G110" s="187">
        <f t="shared" si="15"/>
        <v>4122.72440863048</v>
      </c>
      <c r="H110" s="187">
        <f t="shared" si="16"/>
        <v>5553.3097784252568</v>
      </c>
      <c r="I110" s="187">
        <f t="shared" si="17"/>
        <v>1313.0754518732447</v>
      </c>
      <c r="J110" s="87">
        <f t="shared" si="18"/>
        <v>1768.7126336732606</v>
      </c>
      <c r="K110" s="187">
        <f t="shared" si="22"/>
        <v>926.5429554097401</v>
      </c>
      <c r="L110" s="87">
        <f t="shared" si="19"/>
        <v>1248.0533609369199</v>
      </c>
      <c r="M110" s="88">
        <f t="shared" si="23"/>
        <v>6801.3631393621763</v>
      </c>
      <c r="N110" s="88">
        <f t="shared" si="24"/>
        <v>39566.363139362176</v>
      </c>
      <c r="O110" s="88">
        <f t="shared" si="25"/>
        <v>29373.692011404735</v>
      </c>
      <c r="P110" s="89">
        <f t="shared" si="20"/>
        <v>0.94167645699755109</v>
      </c>
      <c r="Q110" s="195">
        <v>1281.6036189250444</v>
      </c>
      <c r="R110" s="89">
        <f t="shared" si="26"/>
        <v>1.8780510556263799E-2</v>
      </c>
      <c r="S110" s="89">
        <f t="shared" si="26"/>
        <v>5.1665170967146786E-3</v>
      </c>
      <c r="T110" s="91">
        <v>1347</v>
      </c>
      <c r="U110" s="190">
        <v>32161</v>
      </c>
      <c r="V110" s="190">
        <v>24199.398043641835</v>
      </c>
      <c r="W110" s="197"/>
      <c r="X110" s="88">
        <v>0</v>
      </c>
      <c r="Y110" s="88">
        <f t="shared" si="27"/>
        <v>0</v>
      </c>
      <c r="Z110" s="1"/>
      <c r="AA110" s="1"/>
    </row>
    <row r="111" spans="2:27">
      <c r="B111" s="207">
        <v>3201</v>
      </c>
      <c r="C111" t="s">
        <v>134</v>
      </c>
      <c r="D111" s="1">
        <v>6861572</v>
      </c>
      <c r="E111" s="85">
        <f t="shared" si="21"/>
        <v>52410.018255283721</v>
      </c>
      <c r="F111" s="86">
        <f t="shared" si="14"/>
        <v>1.680186483968392</v>
      </c>
      <c r="G111" s="187">
        <f t="shared" si="15"/>
        <v>-12728.631756121044</v>
      </c>
      <c r="H111" s="187">
        <f t="shared" si="16"/>
        <v>-1666445.1981431232</v>
      </c>
      <c r="I111" s="187">
        <f t="shared" si="17"/>
        <v>0</v>
      </c>
      <c r="J111" s="87">
        <f t="shared" si="18"/>
        <v>0</v>
      </c>
      <c r="K111" s="187">
        <f t="shared" si="22"/>
        <v>-386.53249646350457</v>
      </c>
      <c r="L111" s="87">
        <f t="shared" si="19"/>
        <v>-50605.220969498485</v>
      </c>
      <c r="M111" s="88">
        <f t="shared" si="23"/>
        <v>-1717050.4191126216</v>
      </c>
      <c r="N111" s="88">
        <f t="shared" si="24"/>
        <v>5144521.5808873782</v>
      </c>
      <c r="O111" s="88">
        <f t="shared" si="25"/>
        <v>39294.854002699169</v>
      </c>
      <c r="P111" s="89">
        <f t="shared" si="20"/>
        <v>1.2597340123649032</v>
      </c>
      <c r="Q111" s="195">
        <v>-351838.49918317259</v>
      </c>
      <c r="R111" s="89">
        <f t="shared" si="26"/>
        <v>1.8251614360409951E-2</v>
      </c>
      <c r="S111" s="89">
        <f t="shared" si="26"/>
        <v>1.0108463603576886E-2</v>
      </c>
      <c r="T111" s="91">
        <v>130921</v>
      </c>
      <c r="U111" s="190">
        <v>6738582</v>
      </c>
      <c r="V111" s="190">
        <v>51885.535211050708</v>
      </c>
      <c r="W111" s="197"/>
      <c r="X111" s="88">
        <v>0</v>
      </c>
      <c r="Y111" s="88">
        <f t="shared" si="27"/>
        <v>0</v>
      </c>
      <c r="Z111" s="1"/>
      <c r="AA111" s="1"/>
    </row>
    <row r="112" spans="2:27">
      <c r="B112" s="207">
        <v>3203</v>
      </c>
      <c r="C112" t="s">
        <v>135</v>
      </c>
      <c r="D112" s="1">
        <v>4121419</v>
      </c>
      <c r="E112" s="85">
        <f t="shared" si="21"/>
        <v>41708.434954207354</v>
      </c>
      <c r="F112" s="86">
        <f t="shared" si="14"/>
        <v>1.3371097933259948</v>
      </c>
      <c r="G112" s="187">
        <f t="shared" si="15"/>
        <v>-6307.6817754752237</v>
      </c>
      <c r="H112" s="187">
        <f t="shared" si="16"/>
        <v>-623293.5746435842</v>
      </c>
      <c r="I112" s="187">
        <f t="shared" si="17"/>
        <v>0</v>
      </c>
      <c r="J112" s="87">
        <f t="shared" si="18"/>
        <v>0</v>
      </c>
      <c r="K112" s="187">
        <f t="shared" si="22"/>
        <v>-386.53249646350457</v>
      </c>
      <c r="L112" s="87">
        <f t="shared" si="19"/>
        <v>-38195.208638041207</v>
      </c>
      <c r="M112" s="88">
        <f t="shared" si="23"/>
        <v>-661488.78328162536</v>
      </c>
      <c r="N112" s="88">
        <f t="shared" si="24"/>
        <v>3459930.2167183748</v>
      </c>
      <c r="O112" s="88">
        <f t="shared" si="25"/>
        <v>35014.220682268628</v>
      </c>
      <c r="P112" s="89">
        <f t="shared" si="20"/>
        <v>1.1225033361079446</v>
      </c>
      <c r="Q112" s="195">
        <v>-139969.45994290599</v>
      </c>
      <c r="R112" s="89">
        <f t="shared" si="26"/>
        <v>1.9820261652198204E-2</v>
      </c>
      <c r="S112" s="89">
        <f t="shared" si="26"/>
        <v>9.1798255871936817E-3</v>
      </c>
      <c r="T112" s="91">
        <v>98815</v>
      </c>
      <c r="U112" s="190">
        <v>4041319</v>
      </c>
      <c r="V112" s="190">
        <v>41329.041560991573</v>
      </c>
      <c r="W112" s="197"/>
      <c r="X112" s="88">
        <v>0</v>
      </c>
      <c r="Y112" s="88">
        <f t="shared" si="27"/>
        <v>0</v>
      </c>
      <c r="Z112" s="1"/>
      <c r="AA112" s="1"/>
    </row>
    <row r="113" spans="2:27">
      <c r="B113" s="207">
        <v>3205</v>
      </c>
      <c r="C113" t="s">
        <v>140</v>
      </c>
      <c r="D113" s="1">
        <v>2813345</v>
      </c>
      <c r="E113" s="85">
        <f t="shared" si="21"/>
        <v>29865.341132259742</v>
      </c>
      <c r="F113" s="86">
        <f t="shared" si="14"/>
        <v>0.957437989529211</v>
      </c>
      <c r="G113" s="187">
        <f t="shared" si="15"/>
        <v>798.17451769334366</v>
      </c>
      <c r="H113" s="187">
        <f t="shared" si="16"/>
        <v>75188.837741230673</v>
      </c>
      <c r="I113" s="187">
        <f t="shared" si="17"/>
        <v>0</v>
      </c>
      <c r="J113" s="87">
        <f t="shared" si="18"/>
        <v>0</v>
      </c>
      <c r="K113" s="187">
        <f t="shared" si="22"/>
        <v>-386.53249646350457</v>
      </c>
      <c r="L113" s="87">
        <f t="shared" si="19"/>
        <v>-36411.747699358595</v>
      </c>
      <c r="M113" s="88">
        <f t="shared" si="23"/>
        <v>38777.090041872078</v>
      </c>
      <c r="N113" s="88">
        <f t="shared" si="24"/>
        <v>2852122.0900418721</v>
      </c>
      <c r="O113" s="88">
        <f t="shared" si="25"/>
        <v>30276.983153489582</v>
      </c>
      <c r="P113" s="89">
        <f t="shared" si="20"/>
        <v>0.97063461458923106</v>
      </c>
      <c r="Q113" s="195">
        <v>5198.6592452391851</v>
      </c>
      <c r="R113" s="89">
        <f t="shared" si="26"/>
        <v>4.3867483304064349E-2</v>
      </c>
      <c r="S113" s="89">
        <f t="shared" si="26"/>
        <v>1.4103170184726878E-2</v>
      </c>
      <c r="T113" s="91">
        <v>94201</v>
      </c>
      <c r="U113" s="190">
        <v>2695117</v>
      </c>
      <c r="V113" s="190">
        <v>29450.0027317926</v>
      </c>
      <c r="W113" s="197"/>
      <c r="X113" s="88">
        <v>0</v>
      </c>
      <c r="Y113" s="88">
        <f t="shared" si="27"/>
        <v>0</v>
      </c>
      <c r="Z113" s="1"/>
      <c r="AA113" s="1"/>
    </row>
    <row r="114" spans="2:27">
      <c r="B114" s="207">
        <v>3207</v>
      </c>
      <c r="C114" t="s">
        <v>130</v>
      </c>
      <c r="D114" s="1">
        <v>2133381</v>
      </c>
      <c r="E114" s="85">
        <f t="shared" si="21"/>
        <v>33564.836375078659</v>
      </c>
      <c r="F114" s="86">
        <f t="shared" si="14"/>
        <v>1.0760382516816298</v>
      </c>
      <c r="G114" s="187">
        <f t="shared" si="15"/>
        <v>-1421.5226279980066</v>
      </c>
      <c r="H114" s="187">
        <f t="shared" si="16"/>
        <v>-90351.978235553295</v>
      </c>
      <c r="I114" s="187">
        <f t="shared" si="17"/>
        <v>0</v>
      </c>
      <c r="J114" s="87">
        <f t="shared" si="18"/>
        <v>0</v>
      </c>
      <c r="K114" s="187">
        <f t="shared" si="22"/>
        <v>-386.53249646350457</v>
      </c>
      <c r="L114" s="87">
        <f t="shared" si="19"/>
        <v>-24568.005475220354</v>
      </c>
      <c r="M114" s="88">
        <f t="shared" si="23"/>
        <v>-114919.98371077365</v>
      </c>
      <c r="N114" s="88">
        <f t="shared" si="24"/>
        <v>2018461.0162892262</v>
      </c>
      <c r="O114" s="88">
        <f t="shared" si="25"/>
        <v>31756.78125061715</v>
      </c>
      <c r="P114" s="89">
        <f t="shared" si="20"/>
        <v>1.0180747194501987</v>
      </c>
      <c r="Q114" s="195">
        <v>-25578.020199069797</v>
      </c>
      <c r="R114" s="92">
        <f t="shared" si="26"/>
        <v>3.8595959984440882E-2</v>
      </c>
      <c r="S114" s="93">
        <f t="shared" si="26"/>
        <v>1.7108331171043156E-2</v>
      </c>
      <c r="T114" s="91">
        <v>63560</v>
      </c>
      <c r="U114" s="190">
        <v>2054101</v>
      </c>
      <c r="V114" s="190">
        <v>33000.25704875894</v>
      </c>
      <c r="W114" s="197"/>
      <c r="X114" s="88">
        <v>0</v>
      </c>
      <c r="Y114" s="88">
        <f t="shared" si="27"/>
        <v>0</v>
      </c>
      <c r="Z114" s="1"/>
      <c r="AA114" s="1"/>
    </row>
    <row r="115" spans="2:27">
      <c r="B115" s="207">
        <v>3209</v>
      </c>
      <c r="C115" t="s">
        <v>143</v>
      </c>
      <c r="D115" s="1">
        <v>1172908</v>
      </c>
      <c r="E115" s="85">
        <f t="shared" si="21"/>
        <v>26770.164787510839</v>
      </c>
      <c r="F115" s="86">
        <f t="shared" si="14"/>
        <v>0.85821128377584077</v>
      </c>
      <c r="G115" s="187">
        <f t="shared" si="15"/>
        <v>2655.2803245426853</v>
      </c>
      <c r="H115" s="187">
        <f t="shared" si="16"/>
        <v>116338.4521395132</v>
      </c>
      <c r="I115" s="187">
        <f t="shared" si="17"/>
        <v>457.06640282203097</v>
      </c>
      <c r="J115" s="87">
        <f t="shared" si="18"/>
        <v>20025.907373244463</v>
      </c>
      <c r="K115" s="187">
        <f t="shared" si="22"/>
        <v>70.533906358526394</v>
      </c>
      <c r="L115" s="87">
        <f t="shared" si="19"/>
        <v>3090.3725731924756</v>
      </c>
      <c r="M115" s="88">
        <f t="shared" si="23"/>
        <v>119428.82471270568</v>
      </c>
      <c r="N115" s="88">
        <f t="shared" si="24"/>
        <v>1292336.8247127058</v>
      </c>
      <c r="O115" s="88">
        <f t="shared" si="25"/>
        <v>29495.979018412054</v>
      </c>
      <c r="P115" s="89">
        <f t="shared" si="20"/>
        <v>0.9455967948104067</v>
      </c>
      <c r="Q115" s="195">
        <v>17997.544699021833</v>
      </c>
      <c r="R115" s="92">
        <f t="shared" si="26"/>
        <v>2.2799848617237054E-2</v>
      </c>
      <c r="S115" s="93">
        <f t="shared" si="26"/>
        <v>6.6961041736612837E-4</v>
      </c>
      <c r="T115" s="91">
        <v>43814</v>
      </c>
      <c r="U115" s="190">
        <v>1146762</v>
      </c>
      <c r="V115" s="190">
        <v>26752.251201418374</v>
      </c>
      <c r="W115" s="197"/>
      <c r="X115" s="88">
        <v>0</v>
      </c>
      <c r="Y115" s="88">
        <f t="shared" si="27"/>
        <v>0</v>
      </c>
      <c r="Z115" s="1"/>
      <c r="AA115" s="1"/>
    </row>
    <row r="116" spans="2:27">
      <c r="B116" s="207">
        <v>3212</v>
      </c>
      <c r="C116" t="s">
        <v>133</v>
      </c>
      <c r="D116" s="1">
        <v>653348</v>
      </c>
      <c r="E116" s="85">
        <f t="shared" si="21"/>
        <v>31838.019589688611</v>
      </c>
      <c r="F116" s="86">
        <f t="shared" si="14"/>
        <v>1.0206790986096004</v>
      </c>
      <c r="G116" s="187">
        <f t="shared" si="15"/>
        <v>-385.43255676397746</v>
      </c>
      <c r="H116" s="187">
        <f t="shared" si="16"/>
        <v>-7909.4614973535818</v>
      </c>
      <c r="I116" s="187">
        <f t="shared" si="17"/>
        <v>0</v>
      </c>
      <c r="J116" s="87">
        <f t="shared" si="18"/>
        <v>0</v>
      </c>
      <c r="K116" s="187">
        <f t="shared" si="22"/>
        <v>-386.53249646350457</v>
      </c>
      <c r="L116" s="87">
        <f t="shared" si="19"/>
        <v>-7932.0333599275773</v>
      </c>
      <c r="M116" s="88">
        <f t="shared" si="23"/>
        <v>-15841.494857281159</v>
      </c>
      <c r="N116" s="88">
        <f t="shared" si="24"/>
        <v>637506.50514271879</v>
      </c>
      <c r="O116" s="88">
        <f t="shared" si="25"/>
        <v>31066.054536461128</v>
      </c>
      <c r="P116" s="89">
        <f t="shared" si="20"/>
        <v>0.99593105822138683</v>
      </c>
      <c r="Q116" s="195">
        <v>-4995.130051999955</v>
      </c>
      <c r="R116" s="92">
        <f t="shared" si="26"/>
        <v>1.7836139330330784E-2</v>
      </c>
      <c r="S116" s="92">
        <f t="shared" si="26"/>
        <v>7.9657922845368708E-3</v>
      </c>
      <c r="T116" s="91">
        <v>20521</v>
      </c>
      <c r="U116" s="190">
        <v>641899</v>
      </c>
      <c r="V116" s="190">
        <v>31586.408818029722</v>
      </c>
      <c r="W116" s="197"/>
      <c r="X116" s="88">
        <v>0</v>
      </c>
      <c r="Y116" s="88">
        <f t="shared" si="27"/>
        <v>0</v>
      </c>
      <c r="Z116" s="1"/>
      <c r="AA116" s="1"/>
    </row>
    <row r="117" spans="2:27">
      <c r="B117" s="207">
        <v>3214</v>
      </c>
      <c r="C117" t="s">
        <v>132</v>
      </c>
      <c r="D117" s="1">
        <v>607389</v>
      </c>
      <c r="E117" s="85">
        <f t="shared" si="21"/>
        <v>37391.590741196749</v>
      </c>
      <c r="F117" s="86">
        <f t="shared" si="14"/>
        <v>1.1987182502288625</v>
      </c>
      <c r="G117" s="187">
        <f t="shared" si="15"/>
        <v>-3717.5752476688604</v>
      </c>
      <c r="H117" s="187">
        <f t="shared" si="16"/>
        <v>-60388.29232313297</v>
      </c>
      <c r="I117" s="187">
        <f t="shared" si="17"/>
        <v>0</v>
      </c>
      <c r="J117" s="87">
        <f t="shared" si="18"/>
        <v>0</v>
      </c>
      <c r="K117" s="187">
        <f t="shared" si="22"/>
        <v>-386.53249646350457</v>
      </c>
      <c r="L117" s="87">
        <f t="shared" si="19"/>
        <v>-6278.8338725531676</v>
      </c>
      <c r="M117" s="88">
        <f t="shared" si="23"/>
        <v>-66667.126195686142</v>
      </c>
      <c r="N117" s="88">
        <f t="shared" si="24"/>
        <v>540721.87380431383</v>
      </c>
      <c r="O117" s="88">
        <f t="shared" si="25"/>
        <v>33287.482997064377</v>
      </c>
      <c r="P117" s="89">
        <f t="shared" si="20"/>
        <v>1.0671467188690915</v>
      </c>
      <c r="Q117" s="195">
        <v>-16325.508472525085</v>
      </c>
      <c r="R117" s="92">
        <f t="shared" si="26"/>
        <v>1.9266396826355746E-2</v>
      </c>
      <c r="S117" s="92">
        <f t="shared" si="26"/>
        <v>1.0607275750140553E-2</v>
      </c>
      <c r="T117" s="91">
        <v>16244</v>
      </c>
      <c r="U117" s="190">
        <v>595908</v>
      </c>
      <c r="V117" s="190">
        <v>36999.130758723462</v>
      </c>
      <c r="W117" s="197"/>
      <c r="X117" s="88">
        <v>0</v>
      </c>
      <c r="Y117" s="88">
        <f t="shared" si="27"/>
        <v>0</v>
      </c>
      <c r="Z117" s="1"/>
      <c r="AA117" s="1"/>
    </row>
    <row r="118" spans="2:27">
      <c r="B118" s="207">
        <v>3216</v>
      </c>
      <c r="C118" t="s">
        <v>129</v>
      </c>
      <c r="D118" s="1">
        <v>563487</v>
      </c>
      <c r="E118" s="85">
        <f t="shared" si="21"/>
        <v>28907.146155030008</v>
      </c>
      <c r="F118" s="86">
        <f t="shared" si="14"/>
        <v>0.92671969742891214</v>
      </c>
      <c r="G118" s="187">
        <f t="shared" si="15"/>
        <v>1373.0915040311841</v>
      </c>
      <c r="H118" s="187">
        <f t="shared" si="16"/>
        <v>26765.672688079871</v>
      </c>
      <c r="I118" s="187">
        <f t="shared" si="17"/>
        <v>0</v>
      </c>
      <c r="J118" s="87">
        <f t="shared" si="18"/>
        <v>0</v>
      </c>
      <c r="K118" s="187">
        <f t="shared" si="22"/>
        <v>-386.53249646350457</v>
      </c>
      <c r="L118" s="87">
        <f t="shared" si="19"/>
        <v>-7534.6779535630949</v>
      </c>
      <c r="M118" s="88">
        <f t="shared" si="23"/>
        <v>19230.994734516775</v>
      </c>
      <c r="N118" s="88">
        <f t="shared" si="24"/>
        <v>582717.99473451683</v>
      </c>
      <c r="O118" s="88">
        <f t="shared" si="25"/>
        <v>29893.705162597693</v>
      </c>
      <c r="P118" s="89">
        <f t="shared" si="20"/>
        <v>0.95834729774911165</v>
      </c>
      <c r="Q118" s="195">
        <v>1879.8685880983103</v>
      </c>
      <c r="R118" s="92">
        <f t="shared" si="26"/>
        <v>5.5685658830494374E-2</v>
      </c>
      <c r="S118" s="92">
        <f t="shared" si="26"/>
        <v>3.3806163310691258E-2</v>
      </c>
      <c r="T118" s="91">
        <v>19493</v>
      </c>
      <c r="U118" s="190">
        <v>533764</v>
      </c>
      <c r="V118" s="190">
        <v>27961.862852951963</v>
      </c>
      <c r="W118" s="197"/>
      <c r="X118" s="88">
        <v>0</v>
      </c>
      <c r="Y118" s="88">
        <f t="shared" si="27"/>
        <v>0</v>
      </c>
      <c r="Z118" s="1"/>
      <c r="AA118" s="1"/>
    </row>
    <row r="119" spans="2:27">
      <c r="B119" s="207">
        <v>3218</v>
      </c>
      <c r="C119" t="s">
        <v>131</v>
      </c>
      <c r="D119" s="1">
        <v>610824</v>
      </c>
      <c r="E119" s="85">
        <f t="shared" si="21"/>
        <v>27758.418541240626</v>
      </c>
      <c r="F119" s="86">
        <f t="shared" si="14"/>
        <v>0.88989321511308883</v>
      </c>
      <c r="G119" s="187">
        <f t="shared" si="15"/>
        <v>2062.3280723048133</v>
      </c>
      <c r="H119" s="187">
        <f t="shared" si="16"/>
        <v>45381.529231067419</v>
      </c>
      <c r="I119" s="187">
        <f t="shared" si="17"/>
        <v>111.17758901660562</v>
      </c>
      <c r="J119" s="87">
        <f t="shared" si="18"/>
        <v>2446.4628463104068</v>
      </c>
      <c r="K119" s="187">
        <f t="shared" si="22"/>
        <v>-275.35490744689895</v>
      </c>
      <c r="L119" s="87">
        <f t="shared" si="19"/>
        <v>-6059.184738369011</v>
      </c>
      <c r="M119" s="88">
        <f t="shared" si="23"/>
        <v>39322.344492698408</v>
      </c>
      <c r="N119" s="88">
        <f t="shared" si="24"/>
        <v>650146.34449269844</v>
      </c>
      <c r="O119" s="88">
        <f t="shared" si="25"/>
        <v>29545.39170609854</v>
      </c>
      <c r="P119" s="89">
        <f t="shared" si="20"/>
        <v>0.94718089137726902</v>
      </c>
      <c r="Q119" s="195">
        <v>5414.1049995885114</v>
      </c>
      <c r="R119" s="92">
        <f t="shared" si="26"/>
        <v>4.1999031054035796E-2</v>
      </c>
      <c r="S119" s="92">
        <f t="shared" si="26"/>
        <v>1.0982927198530496E-2</v>
      </c>
      <c r="T119" s="91">
        <v>22005</v>
      </c>
      <c r="U119" s="190">
        <v>586204</v>
      </c>
      <c r="V119" s="190">
        <v>27456.861826697892</v>
      </c>
      <c r="W119" s="197"/>
      <c r="X119" s="88">
        <v>0</v>
      </c>
      <c r="Y119" s="88">
        <f t="shared" si="27"/>
        <v>0</v>
      </c>
      <c r="Z119" s="1"/>
      <c r="AA119" s="1"/>
    </row>
    <row r="120" spans="2:27">
      <c r="B120" s="207">
        <v>3220</v>
      </c>
      <c r="C120" t="s">
        <v>138</v>
      </c>
      <c r="D120" s="1">
        <v>290605</v>
      </c>
      <c r="E120" s="85">
        <f t="shared" si="21"/>
        <v>25309.615049642918</v>
      </c>
      <c r="F120" s="86">
        <f t="shared" si="14"/>
        <v>0.81138825240851509</v>
      </c>
      <c r="G120" s="187">
        <f t="shared" si="15"/>
        <v>3531.6101672634381</v>
      </c>
      <c r="H120" s="187">
        <f t="shared" si="16"/>
        <v>40549.947940518796</v>
      </c>
      <c r="I120" s="187">
        <f t="shared" si="17"/>
        <v>968.25881107580324</v>
      </c>
      <c r="J120" s="87">
        <f t="shared" si="18"/>
        <v>11117.547668772373</v>
      </c>
      <c r="K120" s="187">
        <f t="shared" si="22"/>
        <v>581.72631461229867</v>
      </c>
      <c r="L120" s="87">
        <f t="shared" si="19"/>
        <v>6679.3815443784133</v>
      </c>
      <c r="M120" s="88">
        <f t="shared" si="23"/>
        <v>47229.329484897207</v>
      </c>
      <c r="N120" s="88">
        <f t="shared" si="24"/>
        <v>337834.3294848972</v>
      </c>
      <c r="O120" s="88">
        <f t="shared" si="25"/>
        <v>29422.951531518655</v>
      </c>
      <c r="P120" s="89">
        <f t="shared" si="20"/>
        <v>0.94325564324204036</v>
      </c>
      <c r="Q120" s="195">
        <v>9733.3452876743904</v>
      </c>
      <c r="R120" s="92">
        <f t="shared" si="26"/>
        <v>4.352868936344409E-2</v>
      </c>
      <c r="S120" s="92">
        <f t="shared" si="26"/>
        <v>3.5349140326454781E-2</v>
      </c>
      <c r="T120" s="91">
        <v>11482</v>
      </c>
      <c r="U120" s="190">
        <v>278483</v>
      </c>
      <c r="V120" s="190">
        <v>24445.488061797754</v>
      </c>
      <c r="W120" s="197"/>
      <c r="X120" s="88">
        <v>0</v>
      </c>
      <c r="Y120" s="88">
        <f t="shared" si="27"/>
        <v>0</v>
      </c>
      <c r="Z120" s="1"/>
      <c r="AA120" s="1"/>
    </row>
    <row r="121" spans="2:27">
      <c r="B121" s="207">
        <v>3222</v>
      </c>
      <c r="C121" t="s">
        <v>139</v>
      </c>
      <c r="D121" s="1">
        <v>1457711</v>
      </c>
      <c r="E121" s="85">
        <f t="shared" si="21"/>
        <v>30250.49804930688</v>
      </c>
      <c r="F121" s="86">
        <f t="shared" si="14"/>
        <v>0.96978554192038557</v>
      </c>
      <c r="G121" s="187">
        <f t="shared" si="15"/>
        <v>567.08036746506116</v>
      </c>
      <c r="H121" s="187">
        <f t="shared" si="16"/>
        <v>27326.468747406368</v>
      </c>
      <c r="I121" s="187">
        <f t="shared" si="17"/>
        <v>0</v>
      </c>
      <c r="J121" s="87">
        <f t="shared" si="18"/>
        <v>0</v>
      </c>
      <c r="K121" s="187">
        <f t="shared" si="22"/>
        <v>-386.53249646350457</v>
      </c>
      <c r="L121" s="87">
        <f t="shared" si="19"/>
        <v>-18626.227939583358</v>
      </c>
      <c r="M121" s="88">
        <f t="shared" si="23"/>
        <v>8700.240807823011</v>
      </c>
      <c r="N121" s="88">
        <f t="shared" si="24"/>
        <v>1466411.2408078229</v>
      </c>
      <c r="O121" s="88">
        <f t="shared" si="25"/>
        <v>30431.045920308436</v>
      </c>
      <c r="P121" s="89">
        <f t="shared" si="20"/>
        <v>0.97557363554570087</v>
      </c>
      <c r="Q121" s="195">
        <v>1553.66063321609</v>
      </c>
      <c r="R121" s="92">
        <f t="shared" si="26"/>
        <v>5.491570218269002E-2</v>
      </c>
      <c r="S121" s="92">
        <f t="shared" si="26"/>
        <v>2.4464391861943751E-2</v>
      </c>
      <c r="T121" s="91">
        <v>48188</v>
      </c>
      <c r="U121" s="190">
        <v>1381827</v>
      </c>
      <c r="V121" s="190">
        <v>29528.110776331814</v>
      </c>
      <c r="W121" s="197"/>
      <c r="X121" s="88">
        <v>0</v>
      </c>
      <c r="Y121" s="88">
        <f t="shared" si="27"/>
        <v>0</v>
      </c>
      <c r="Z121" s="1"/>
      <c r="AA121" s="1"/>
    </row>
    <row r="122" spans="2:27">
      <c r="B122" s="207">
        <v>3224</v>
      </c>
      <c r="C122" t="s">
        <v>137</v>
      </c>
      <c r="D122" s="1">
        <v>587031</v>
      </c>
      <c r="E122" s="85">
        <f t="shared" si="21"/>
        <v>29206.975471416488</v>
      </c>
      <c r="F122" s="86">
        <f t="shared" si="14"/>
        <v>0.93633177507475918</v>
      </c>
      <c r="G122" s="187">
        <f t="shared" si="15"/>
        <v>1193.1939141992959</v>
      </c>
      <c r="H122" s="187">
        <f t="shared" si="16"/>
        <v>23982.004481491647</v>
      </c>
      <c r="I122" s="187">
        <f t="shared" si="17"/>
        <v>0</v>
      </c>
      <c r="J122" s="87">
        <f t="shared" si="18"/>
        <v>0</v>
      </c>
      <c r="K122" s="187">
        <f t="shared" si="22"/>
        <v>-386.53249646350457</v>
      </c>
      <c r="L122" s="87">
        <f t="shared" si="19"/>
        <v>-7768.9166464199789</v>
      </c>
      <c r="M122" s="88">
        <f t="shared" si="23"/>
        <v>16213.087835071668</v>
      </c>
      <c r="N122" s="88">
        <f t="shared" si="24"/>
        <v>603244.08783507172</v>
      </c>
      <c r="O122" s="88">
        <f t="shared" si="25"/>
        <v>30013.63688915228</v>
      </c>
      <c r="P122" s="89">
        <f t="shared" si="20"/>
        <v>0.96219212880745031</v>
      </c>
      <c r="Q122" s="195">
        <v>3278.896627106531</v>
      </c>
      <c r="R122" s="92">
        <f t="shared" si="26"/>
        <v>3.0971415324308565E-2</v>
      </c>
      <c r="S122" s="92">
        <f t="shared" si="26"/>
        <v>6.2986828116964044E-3</v>
      </c>
      <c r="T122" s="91">
        <v>20099</v>
      </c>
      <c r="U122" s="190">
        <v>569396</v>
      </c>
      <c r="V122" s="190">
        <v>29024.161484351105</v>
      </c>
      <c r="W122" s="197"/>
      <c r="X122" s="88">
        <v>0</v>
      </c>
      <c r="Y122" s="88">
        <f t="shared" si="27"/>
        <v>0</v>
      </c>
      <c r="Z122" s="1"/>
      <c r="AA122" s="1"/>
    </row>
    <row r="123" spans="2:27">
      <c r="B123" s="207">
        <v>3226</v>
      </c>
      <c r="C123" t="s">
        <v>136</v>
      </c>
      <c r="D123" s="1">
        <v>432637</v>
      </c>
      <c r="E123" s="85">
        <f t="shared" si="21"/>
        <v>23958.190275778048</v>
      </c>
      <c r="F123" s="86">
        <f t="shared" si="14"/>
        <v>0.76806360352005798</v>
      </c>
      <c r="G123" s="187">
        <f t="shared" si="15"/>
        <v>4342.4650315823601</v>
      </c>
      <c r="H123" s="187">
        <f t="shared" si="16"/>
        <v>78416.233540314264</v>
      </c>
      <c r="I123" s="187">
        <f t="shared" si="17"/>
        <v>1441.2574819285078</v>
      </c>
      <c r="J123" s="87">
        <f t="shared" si="18"/>
        <v>26026.227608664994</v>
      </c>
      <c r="K123" s="187">
        <f t="shared" si="22"/>
        <v>1054.7249854650031</v>
      </c>
      <c r="L123" s="87">
        <f t="shared" si="19"/>
        <v>19046.223787527026</v>
      </c>
      <c r="M123" s="88">
        <f t="shared" si="23"/>
        <v>97462.457327841286</v>
      </c>
      <c r="N123" s="88">
        <f t="shared" si="24"/>
        <v>530099.45732784132</v>
      </c>
      <c r="O123" s="88">
        <f t="shared" si="25"/>
        <v>29355.380292825412</v>
      </c>
      <c r="P123" s="89">
        <f t="shared" si="20"/>
        <v>0.94108941079761754</v>
      </c>
      <c r="Q123" s="195">
        <v>19512.289235745062</v>
      </c>
      <c r="R123" s="92">
        <f t="shared" si="26"/>
        <v>3.3222202585939255E-2</v>
      </c>
      <c r="S123" s="92">
        <f t="shared" si="26"/>
        <v>2.6756696500425278E-2</v>
      </c>
      <c r="T123" s="91">
        <v>18058</v>
      </c>
      <c r="U123" s="190">
        <v>418726</v>
      </c>
      <c r="V123" s="190">
        <v>23333.853441069936</v>
      </c>
      <c r="W123" s="197"/>
      <c r="X123" s="88">
        <v>0</v>
      </c>
      <c r="Y123" s="88">
        <f t="shared" si="27"/>
        <v>0</v>
      </c>
      <c r="Z123" s="1"/>
      <c r="AA123" s="1"/>
    </row>
    <row r="124" spans="2:27">
      <c r="B124" s="210">
        <v>3228</v>
      </c>
      <c r="C124" s="211" t="s">
        <v>144</v>
      </c>
      <c r="D124" s="1">
        <v>619916</v>
      </c>
      <c r="E124" s="85">
        <f t="shared" si="21"/>
        <v>25153.824305132886</v>
      </c>
      <c r="F124" s="86">
        <f t="shared" si="14"/>
        <v>0.80639383508207696</v>
      </c>
      <c r="G124" s="187">
        <f t="shared" si="15"/>
        <v>3625.0846139694572</v>
      </c>
      <c r="H124" s="187">
        <f t="shared" si="16"/>
        <v>89340.210311277275</v>
      </c>
      <c r="I124" s="187">
        <f t="shared" si="17"/>
        <v>1022.7855716543144</v>
      </c>
      <c r="J124" s="87">
        <f t="shared" si="18"/>
        <v>25206.550413420577</v>
      </c>
      <c r="K124" s="187">
        <f t="shared" si="22"/>
        <v>636.2530751908098</v>
      </c>
      <c r="L124" s="87">
        <f t="shared" si="19"/>
        <v>15680.457038077508</v>
      </c>
      <c r="M124" s="88">
        <f t="shared" si="23"/>
        <v>105020.66734935479</v>
      </c>
      <c r="N124" s="88">
        <f t="shared" si="24"/>
        <v>724936.66734935483</v>
      </c>
      <c r="O124" s="88">
        <f t="shared" si="25"/>
        <v>29415.161994293157</v>
      </c>
      <c r="P124" s="89">
        <f t="shared" si="20"/>
        <v>0.94300592237571856</v>
      </c>
      <c r="Q124" s="195">
        <v>20516.99271596731</v>
      </c>
      <c r="R124" s="92">
        <f t="shared" si="26"/>
        <v>5.4788367170538151E-2</v>
      </c>
      <c r="S124" s="92">
        <f t="shared" si="26"/>
        <v>3.9295026171725637E-2</v>
      </c>
      <c r="T124" s="91">
        <v>24645</v>
      </c>
      <c r="U124" s="190">
        <v>587716</v>
      </c>
      <c r="V124" s="190">
        <v>24202.775604332248</v>
      </c>
      <c r="W124" s="197"/>
      <c r="X124" s="88">
        <v>0</v>
      </c>
      <c r="Y124" s="88">
        <f t="shared" si="27"/>
        <v>0</v>
      </c>
      <c r="Z124" s="1"/>
      <c r="AA124" s="1"/>
    </row>
    <row r="125" spans="2:27">
      <c r="B125" s="207">
        <v>3230</v>
      </c>
      <c r="C125" t="s">
        <v>142</v>
      </c>
      <c r="D125" s="1">
        <v>245663</v>
      </c>
      <c r="E125" s="85">
        <f t="shared" si="21"/>
        <v>33206.677480400111</v>
      </c>
      <c r="F125" s="86">
        <f t="shared" si="14"/>
        <v>1.064556215346119</v>
      </c>
      <c r="G125" s="187">
        <f t="shared" si="15"/>
        <v>-1206.6272911908775</v>
      </c>
      <c r="H125" s="187">
        <f t="shared" si="16"/>
        <v>-8926.6287002301124</v>
      </c>
      <c r="I125" s="187">
        <f t="shared" si="17"/>
        <v>0</v>
      </c>
      <c r="J125" s="87">
        <f t="shared" si="18"/>
        <v>0</v>
      </c>
      <c r="K125" s="187">
        <f t="shared" si="22"/>
        <v>-386.53249646350457</v>
      </c>
      <c r="L125" s="87">
        <f t="shared" si="19"/>
        <v>-2859.567408837007</v>
      </c>
      <c r="M125" s="88">
        <f t="shared" si="23"/>
        <v>-11786.196109067119</v>
      </c>
      <c r="N125" s="88">
        <f t="shared" si="24"/>
        <v>233876.80389093288</v>
      </c>
      <c r="O125" s="88">
        <f t="shared" si="25"/>
        <v>31613.517692745725</v>
      </c>
      <c r="P125" s="89">
        <f t="shared" si="20"/>
        <v>1.0134819049159942</v>
      </c>
      <c r="Q125" s="195">
        <v>-4771.0478010182724</v>
      </c>
      <c r="R125" s="92">
        <f t="shared" si="26"/>
        <v>4.1086079468402495E-2</v>
      </c>
      <c r="S125" s="92">
        <f t="shared" si="26"/>
        <v>2.5184115832294129E-2</v>
      </c>
      <c r="T125" s="91">
        <v>7398</v>
      </c>
      <c r="U125" s="190">
        <v>235968</v>
      </c>
      <c r="V125" s="190">
        <v>32390.940288263559</v>
      </c>
      <c r="W125" s="197"/>
      <c r="X125" s="88">
        <v>0</v>
      </c>
      <c r="Y125" s="88">
        <f t="shared" si="27"/>
        <v>0</v>
      </c>
      <c r="Z125" s="1"/>
    </row>
    <row r="126" spans="2:27">
      <c r="B126" s="207">
        <v>3232</v>
      </c>
      <c r="C126" t="s">
        <v>141</v>
      </c>
      <c r="D126" s="1">
        <v>810236</v>
      </c>
      <c r="E126" s="85">
        <f t="shared" si="21"/>
        <v>31304.999613631098</v>
      </c>
      <c r="F126" s="86">
        <f t="shared" si="14"/>
        <v>1.0035912785845291</v>
      </c>
      <c r="G126" s="187">
        <f t="shared" si="15"/>
        <v>-65.620571129470036</v>
      </c>
      <c r="H126" s="187">
        <f t="shared" si="16"/>
        <v>-1698.3916219729433</v>
      </c>
      <c r="I126" s="187">
        <f t="shared" si="17"/>
        <v>0</v>
      </c>
      <c r="J126" s="87">
        <f t="shared" si="18"/>
        <v>0</v>
      </c>
      <c r="K126" s="187">
        <f t="shared" si="22"/>
        <v>-386.53249646350457</v>
      </c>
      <c r="L126" s="87">
        <f t="shared" si="19"/>
        <v>-10004.234073468426</v>
      </c>
      <c r="M126" s="88">
        <f t="shared" si="23"/>
        <v>-11702.625695441369</v>
      </c>
      <c r="N126" s="88">
        <f t="shared" si="24"/>
        <v>798533.37430455862</v>
      </c>
      <c r="O126" s="88">
        <f t="shared" si="25"/>
        <v>30852.846546038119</v>
      </c>
      <c r="P126" s="89">
        <f t="shared" si="20"/>
        <v>0.98909593021135822</v>
      </c>
      <c r="Q126" s="195">
        <v>-4727.8988356251411</v>
      </c>
      <c r="R126" s="92">
        <f t="shared" si="26"/>
        <v>2.7607968871279493E-2</v>
      </c>
      <c r="S126" s="92">
        <f t="shared" si="26"/>
        <v>1.0058988025861812E-2</v>
      </c>
      <c r="T126" s="91">
        <v>25882</v>
      </c>
      <c r="U126" s="190">
        <v>788468</v>
      </c>
      <c r="V126" s="190">
        <v>30993.238993710689</v>
      </c>
      <c r="W126" s="197"/>
      <c r="X126" s="88">
        <v>0</v>
      </c>
      <c r="Y126" s="88">
        <f t="shared" si="27"/>
        <v>0</v>
      </c>
      <c r="Z126" s="1"/>
    </row>
    <row r="127" spans="2:27">
      <c r="B127" s="207">
        <v>3234</v>
      </c>
      <c r="C127" t="s">
        <v>164</v>
      </c>
      <c r="D127" s="1">
        <v>241873</v>
      </c>
      <c r="E127" s="85">
        <f t="shared" si="21"/>
        <v>25849.417548359517</v>
      </c>
      <c r="F127" s="86">
        <f t="shared" si="14"/>
        <v>0.8286935099250885</v>
      </c>
      <c r="G127" s="187">
        <f t="shared" si="15"/>
        <v>3207.7286680334787</v>
      </c>
      <c r="H127" s="187">
        <f t="shared" si="16"/>
        <v>30014.717146789259</v>
      </c>
      <c r="I127" s="187">
        <f t="shared" si="17"/>
        <v>779.32793652499367</v>
      </c>
      <c r="J127" s="87">
        <f t="shared" si="18"/>
        <v>7292.171502064366</v>
      </c>
      <c r="K127" s="187">
        <f t="shared" si="22"/>
        <v>392.7954400614891</v>
      </c>
      <c r="L127" s="87">
        <f t="shared" si="19"/>
        <v>3675.3869326553536</v>
      </c>
      <c r="M127" s="88">
        <f t="shared" si="23"/>
        <v>33690.104079444609</v>
      </c>
      <c r="N127" s="88">
        <f t="shared" si="24"/>
        <v>275563.1040794446</v>
      </c>
      <c r="O127" s="88">
        <f t="shared" si="25"/>
        <v>29449.941656454484</v>
      </c>
      <c r="P127" s="89">
        <f t="shared" si="20"/>
        <v>0.94412090611786903</v>
      </c>
      <c r="Q127" s="195">
        <v>6698.3993038468325</v>
      </c>
      <c r="R127" s="92">
        <f t="shared" si="26"/>
        <v>5.7506995452955581E-2</v>
      </c>
      <c r="S127" s="92">
        <f t="shared" si="26"/>
        <v>5.1856108440809887E-2</v>
      </c>
      <c r="T127" s="91">
        <v>9357</v>
      </c>
      <c r="U127" s="190">
        <v>228720</v>
      </c>
      <c r="V127" s="190">
        <v>24575.05103685398</v>
      </c>
      <c r="W127" s="197"/>
      <c r="X127" s="88">
        <v>0</v>
      </c>
      <c r="Y127" s="88">
        <f t="shared" si="27"/>
        <v>0</v>
      </c>
      <c r="Z127" s="1"/>
    </row>
    <row r="128" spans="2:27">
      <c r="B128" s="210">
        <v>3236</v>
      </c>
      <c r="C128" s="211" t="s">
        <v>163</v>
      </c>
      <c r="D128" s="1">
        <v>178019</v>
      </c>
      <c r="E128" s="85">
        <f t="shared" si="21"/>
        <v>25297.56998721046</v>
      </c>
      <c r="F128" s="86">
        <f t="shared" si="14"/>
        <v>0.81100210579435072</v>
      </c>
      <c r="G128" s="187">
        <f t="shared" si="15"/>
        <v>3538.8372047229132</v>
      </c>
      <c r="H128" s="187">
        <f t="shared" si="16"/>
        <v>24902.797409635143</v>
      </c>
      <c r="I128" s="187">
        <f t="shared" si="17"/>
        <v>972.47458292716374</v>
      </c>
      <c r="J128" s="87">
        <f t="shared" si="18"/>
        <v>6843.3036400584515</v>
      </c>
      <c r="K128" s="187">
        <f t="shared" si="22"/>
        <v>585.94208646365917</v>
      </c>
      <c r="L128" s="87">
        <f t="shared" si="19"/>
        <v>4123.2744624447696</v>
      </c>
      <c r="M128" s="88">
        <f t="shared" si="23"/>
        <v>29026.071872079912</v>
      </c>
      <c r="N128" s="88">
        <f t="shared" si="24"/>
        <v>207045.07187207992</v>
      </c>
      <c r="O128" s="88">
        <f t="shared" si="25"/>
        <v>29422.349278397032</v>
      </c>
      <c r="P128" s="89">
        <f t="shared" si="20"/>
        <v>0.94323633591133216</v>
      </c>
      <c r="Q128" s="195">
        <v>4931.8161591504031</v>
      </c>
      <c r="R128" s="92">
        <f t="shared" si="26"/>
        <v>3.4645294028757746E-2</v>
      </c>
      <c r="S128" s="93">
        <f t="shared" si="26"/>
        <v>2.773491619454543E-2</v>
      </c>
      <c r="T128" s="91">
        <v>7037</v>
      </c>
      <c r="U128" s="190">
        <v>172058</v>
      </c>
      <c r="V128" s="190">
        <v>24614.878397711018</v>
      </c>
      <c r="W128" s="197"/>
      <c r="X128" s="88">
        <v>0</v>
      </c>
      <c r="Y128" s="88">
        <f t="shared" si="27"/>
        <v>0</v>
      </c>
      <c r="Z128" s="1"/>
    </row>
    <row r="129" spans="2:25">
      <c r="B129" s="207">
        <v>3238</v>
      </c>
      <c r="C129" t="s">
        <v>146</v>
      </c>
      <c r="D129" s="1">
        <v>392285</v>
      </c>
      <c r="E129" s="85">
        <f t="shared" si="21"/>
        <v>24326.243333746745</v>
      </c>
      <c r="F129" s="86">
        <f t="shared" si="14"/>
        <v>0.77986283187312</v>
      </c>
      <c r="G129" s="187">
        <f t="shared" si="15"/>
        <v>4121.6331968011418</v>
      </c>
      <c r="H129" s="187">
        <f t="shared" si="16"/>
        <v>66465.456931615205</v>
      </c>
      <c r="I129" s="187">
        <f t="shared" si="17"/>
        <v>1312.4389116394641</v>
      </c>
      <c r="J129" s="87">
        <f t="shared" si="18"/>
        <v>21164.389889097998</v>
      </c>
      <c r="K129" s="187">
        <f t="shared" si="22"/>
        <v>925.90641517595952</v>
      </c>
      <c r="L129" s="87">
        <f t="shared" si="19"/>
        <v>14931.166851127524</v>
      </c>
      <c r="M129" s="88">
        <f t="shared" si="23"/>
        <v>81396.623782742725</v>
      </c>
      <c r="N129" s="88">
        <f t="shared" si="24"/>
        <v>473681.62378274271</v>
      </c>
      <c r="O129" s="88">
        <f t="shared" si="25"/>
        <v>29373.782945723844</v>
      </c>
      <c r="P129" s="89">
        <f t="shared" si="20"/>
        <v>0.94167937221527054</v>
      </c>
      <c r="Q129" s="195">
        <v>14174.524134213294</v>
      </c>
      <c r="R129" s="89">
        <f t="shared" si="26"/>
        <v>4.3316719769786009E-2</v>
      </c>
      <c r="S129" s="89">
        <f t="shared" si="26"/>
        <v>4.7568310817795671E-3</v>
      </c>
      <c r="T129" s="91">
        <v>16126</v>
      </c>
      <c r="U129" s="190">
        <v>375998</v>
      </c>
      <c r="V129" s="190">
        <v>24211.075338055376</v>
      </c>
      <c r="W129" s="197"/>
      <c r="X129" s="88">
        <v>0</v>
      </c>
      <c r="Y129" s="88">
        <f t="shared" si="27"/>
        <v>0</v>
      </c>
    </row>
    <row r="130" spans="2:25">
      <c r="B130" s="207">
        <v>3240</v>
      </c>
      <c r="C130" t="s">
        <v>145</v>
      </c>
      <c r="D130" s="1">
        <v>673332</v>
      </c>
      <c r="E130" s="85">
        <f t="shared" si="21"/>
        <v>24119.931222238145</v>
      </c>
      <c r="F130" s="86">
        <f t="shared" si="14"/>
        <v>0.77324877538591807</v>
      </c>
      <c r="G130" s="187">
        <f t="shared" si="15"/>
        <v>4245.4204637063021</v>
      </c>
      <c r="H130" s="187">
        <f t="shared" si="16"/>
        <v>118515.15766482512</v>
      </c>
      <c r="I130" s="187">
        <f t="shared" si="17"/>
        <v>1384.6481506674738</v>
      </c>
      <c r="J130" s="87">
        <f t="shared" si="18"/>
        <v>38653.8377740332</v>
      </c>
      <c r="K130" s="187">
        <f t="shared" si="22"/>
        <v>998.11565420396926</v>
      </c>
      <c r="L130" s="87">
        <f t="shared" si="19"/>
        <v>27863.396602758006</v>
      </c>
      <c r="M130" s="88">
        <f t="shared" si="23"/>
        <v>146378.55426758312</v>
      </c>
      <c r="N130" s="88">
        <f t="shared" si="24"/>
        <v>819710.55426758318</v>
      </c>
      <c r="O130" s="88">
        <f t="shared" si="25"/>
        <v>29363.467340148414</v>
      </c>
      <c r="P130" s="89">
        <f t="shared" si="20"/>
        <v>0.94134866939091044</v>
      </c>
      <c r="Q130" s="195">
        <v>27666.836322131887</v>
      </c>
      <c r="R130" s="89">
        <f t="shared" si="26"/>
        <v>4.1775808370633626E-2</v>
      </c>
      <c r="S130" s="89">
        <f t="shared" si="26"/>
        <v>2.0205869366541819E-2</v>
      </c>
      <c r="T130" s="91">
        <v>27916</v>
      </c>
      <c r="U130" s="190">
        <v>646331</v>
      </c>
      <c r="V130" s="190">
        <v>23642.219621040313</v>
      </c>
      <c r="W130" s="197"/>
      <c r="X130" s="88">
        <v>0</v>
      </c>
      <c r="Y130" s="88">
        <f t="shared" si="27"/>
        <v>0</v>
      </c>
    </row>
    <row r="131" spans="2:25">
      <c r="B131" s="207">
        <v>3242</v>
      </c>
      <c r="C131" t="s">
        <v>147</v>
      </c>
      <c r="D131" s="1">
        <v>67461</v>
      </c>
      <c r="E131" s="85">
        <f t="shared" si="21"/>
        <v>22183.821111476485</v>
      </c>
      <c r="F131" s="86">
        <f t="shared" si="14"/>
        <v>0.71117999258696663</v>
      </c>
      <c r="G131" s="187">
        <f t="shared" si="15"/>
        <v>5407.0865301632975</v>
      </c>
      <c r="H131" s="187">
        <f t="shared" si="16"/>
        <v>16442.950138226588</v>
      </c>
      <c r="I131" s="187">
        <f t="shared" si="17"/>
        <v>2062.2866894340546</v>
      </c>
      <c r="J131" s="87">
        <f t="shared" si="18"/>
        <v>6271.4138225689594</v>
      </c>
      <c r="K131" s="187">
        <f t="shared" si="22"/>
        <v>1675.7541929705499</v>
      </c>
      <c r="L131" s="87">
        <f t="shared" si="19"/>
        <v>5095.9685008234419</v>
      </c>
      <c r="M131" s="88">
        <f t="shared" si="23"/>
        <v>21538.918639050029</v>
      </c>
      <c r="N131" s="88">
        <f t="shared" si="24"/>
        <v>88999.918639050025</v>
      </c>
      <c r="O131" s="88">
        <f t="shared" si="25"/>
        <v>29266.661834610335</v>
      </c>
      <c r="P131" s="89">
        <f t="shared" si="20"/>
        <v>0.93824523025096296</v>
      </c>
      <c r="Q131" s="195">
        <v>4307.7715702680653</v>
      </c>
      <c r="R131" s="89">
        <f t="shared" si="26"/>
        <v>3.1576854853507863E-2</v>
      </c>
      <c r="S131" s="89">
        <f t="shared" si="26"/>
        <v>-1.3277669553676999E-3</v>
      </c>
      <c r="T131" s="91">
        <v>3041</v>
      </c>
      <c r="U131" s="190">
        <v>65396</v>
      </c>
      <c r="V131" s="190">
        <v>22213.315217391304</v>
      </c>
      <c r="W131" s="197"/>
      <c r="X131" s="88">
        <v>0</v>
      </c>
      <c r="Y131" s="88">
        <f t="shared" si="27"/>
        <v>0</v>
      </c>
    </row>
    <row r="132" spans="2:25">
      <c r="B132" s="207">
        <v>3301</v>
      </c>
      <c r="C132" t="s">
        <v>118</v>
      </c>
      <c r="D132" s="1">
        <v>2930830</v>
      </c>
      <c r="E132" s="85">
        <f t="shared" si="21"/>
        <v>28049.709533243371</v>
      </c>
      <c r="F132" s="86">
        <f t="shared" si="14"/>
        <v>0.89923156690073425</v>
      </c>
      <c r="G132" s="187">
        <f t="shared" si="15"/>
        <v>1887.5534771031662</v>
      </c>
      <c r="H132" s="187">
        <f t="shared" si="16"/>
        <v>197224.80016207852</v>
      </c>
      <c r="I132" s="187">
        <f t="shared" si="17"/>
        <v>9.2257418156448683</v>
      </c>
      <c r="J132" s="87">
        <f t="shared" si="18"/>
        <v>963.97008509128545</v>
      </c>
      <c r="K132" s="187">
        <f t="shared" si="22"/>
        <v>-377.30675464785969</v>
      </c>
      <c r="L132" s="87">
        <f t="shared" si="19"/>
        <v>-39423.65087289091</v>
      </c>
      <c r="M132" s="88">
        <f t="shared" si="23"/>
        <v>157801.14928918763</v>
      </c>
      <c r="N132" s="88">
        <f t="shared" si="24"/>
        <v>3088631.1492891875</v>
      </c>
      <c r="O132" s="88">
        <f t="shared" si="25"/>
        <v>29559.956255698675</v>
      </c>
      <c r="P132" s="89">
        <f t="shared" si="20"/>
        <v>0.94764780896665124</v>
      </c>
      <c r="Q132" s="195">
        <v>25728.339629266207</v>
      </c>
      <c r="R132" s="89">
        <f t="shared" si="26"/>
        <v>2.7208767144796822E-2</v>
      </c>
      <c r="S132" s="89">
        <f t="shared" si="26"/>
        <v>1.5450924681091528E-2</v>
      </c>
      <c r="T132" s="91">
        <v>104487</v>
      </c>
      <c r="U132" s="190">
        <v>2853198</v>
      </c>
      <c r="V132" s="190">
        <v>27622.91003088362</v>
      </c>
      <c r="W132" s="197"/>
      <c r="X132" s="88">
        <v>0</v>
      </c>
      <c r="Y132" s="88">
        <f t="shared" si="27"/>
        <v>0</v>
      </c>
    </row>
    <row r="133" spans="2:25">
      <c r="B133" s="207">
        <v>3303</v>
      </c>
      <c r="C133" t="s">
        <v>119</v>
      </c>
      <c r="D133" s="1">
        <v>891317</v>
      </c>
      <c r="E133" s="85">
        <f t="shared" si="21"/>
        <v>30897.011924570161</v>
      </c>
      <c r="F133" s="86">
        <f t="shared" si="14"/>
        <v>0.99051180592633037</v>
      </c>
      <c r="G133" s="187">
        <f t="shared" si="15"/>
        <v>179.17204230709248</v>
      </c>
      <c r="H133" s="187">
        <f t="shared" si="16"/>
        <v>5168.755076475004</v>
      </c>
      <c r="I133" s="187">
        <f t="shared" si="17"/>
        <v>0</v>
      </c>
      <c r="J133" s="87">
        <f t="shared" si="18"/>
        <v>0</v>
      </c>
      <c r="K133" s="187">
        <f t="shared" si="22"/>
        <v>-386.53249646350457</v>
      </c>
      <c r="L133" s="87">
        <f t="shared" si="19"/>
        <v>-11150.689457979181</v>
      </c>
      <c r="M133" s="88">
        <f t="shared" si="23"/>
        <v>-5981.9343815041766</v>
      </c>
      <c r="N133" s="88">
        <f t="shared" si="24"/>
        <v>885335.06561849581</v>
      </c>
      <c r="O133" s="88">
        <f t="shared" si="25"/>
        <v>30689.651470413748</v>
      </c>
      <c r="P133" s="89">
        <f t="shared" si="20"/>
        <v>0.98386414114807874</v>
      </c>
      <c r="Q133" s="195">
        <v>-1419.1602816672894</v>
      </c>
      <c r="R133" s="89">
        <f t="shared" si="26"/>
        <v>5.9429371533712583E-2</v>
      </c>
      <c r="S133" s="89">
        <f t="shared" si="26"/>
        <v>5.7409522135683136E-2</v>
      </c>
      <c r="T133" s="91">
        <v>28848</v>
      </c>
      <c r="U133" s="190">
        <v>841318</v>
      </c>
      <c r="V133" s="190">
        <v>29219.532525266557</v>
      </c>
      <c r="W133" s="197"/>
      <c r="X133" s="88">
        <v>0</v>
      </c>
      <c r="Y133" s="88">
        <f t="shared" si="27"/>
        <v>0</v>
      </c>
    </row>
    <row r="134" spans="2:25">
      <c r="B134" s="207">
        <v>3305</v>
      </c>
      <c r="C134" t="s">
        <v>120</v>
      </c>
      <c r="D134" s="1">
        <v>850186</v>
      </c>
      <c r="E134" s="85">
        <f t="shared" si="21"/>
        <v>26920.806814223743</v>
      </c>
      <c r="F134" s="86">
        <f t="shared" si="14"/>
        <v>0.86304064094125466</v>
      </c>
      <c r="G134" s="187">
        <f t="shared" si="15"/>
        <v>2564.8951085149433</v>
      </c>
      <c r="H134" s="187">
        <f t="shared" si="16"/>
        <v>81001.952422010421</v>
      </c>
      <c r="I134" s="187">
        <f t="shared" si="17"/>
        <v>404.34169347251481</v>
      </c>
      <c r="J134" s="87">
        <f t="shared" si="18"/>
        <v>12769.515021555491</v>
      </c>
      <c r="K134" s="187">
        <f t="shared" si="22"/>
        <v>17.809197009010234</v>
      </c>
      <c r="L134" s="87">
        <f t="shared" si="19"/>
        <v>562.43225074155225</v>
      </c>
      <c r="M134" s="88">
        <f t="shared" si="23"/>
        <v>81564.38467275197</v>
      </c>
      <c r="N134" s="88">
        <f t="shared" si="24"/>
        <v>931750.384672752</v>
      </c>
      <c r="O134" s="88">
        <f t="shared" si="25"/>
        <v>29503.511119747694</v>
      </c>
      <c r="P134" s="89">
        <f t="shared" si="20"/>
        <v>0.94583826266867732</v>
      </c>
      <c r="Q134" s="195">
        <v>17924.316807180432</v>
      </c>
      <c r="R134" s="89">
        <f t="shared" si="26"/>
        <v>5.1194328254496581E-2</v>
      </c>
      <c r="S134" s="89">
        <f t="shared" si="26"/>
        <v>4.6634193269193228E-2</v>
      </c>
      <c r="T134" s="91">
        <v>31581</v>
      </c>
      <c r="U134" s="190">
        <v>808781</v>
      </c>
      <c r="V134" s="190">
        <v>25721.31408217784</v>
      </c>
      <c r="W134" s="197"/>
      <c r="X134" s="88">
        <v>0</v>
      </c>
      <c r="Y134" s="88">
        <f t="shared" si="27"/>
        <v>0</v>
      </c>
    </row>
    <row r="135" spans="2:25">
      <c r="B135" s="207">
        <v>3310</v>
      </c>
      <c r="C135" t="s">
        <v>148</v>
      </c>
      <c r="D135" s="1">
        <v>250057</v>
      </c>
      <c r="E135" s="85">
        <f t="shared" si="21"/>
        <v>35778.652167692089</v>
      </c>
      <c r="F135" s="86">
        <f t="shared" ref="F135:F198" si="28">E135/E$365</f>
        <v>1.1470098616251136</v>
      </c>
      <c r="G135" s="187">
        <f t="shared" ref="G135:G198" si="29">($E$365+$Y$365-E135-Y135)*0.6</f>
        <v>-2749.8121035660647</v>
      </c>
      <c r="H135" s="187">
        <f t="shared" ref="H135:H198" si="30">G135*T135/1000</f>
        <v>-19218.436791823227</v>
      </c>
      <c r="I135" s="187">
        <f t="shared" ref="I135:I198" si="31">IF(E135+Y135&lt;(E$365+Y$365)*0.9,((E$365+Y$365)*0.9-E135-Y135)*0.35,0)</f>
        <v>0</v>
      </c>
      <c r="J135" s="87">
        <f t="shared" ref="J135:J198" si="32">I135*T135/1000</f>
        <v>0</v>
      </c>
      <c r="K135" s="187">
        <f t="shared" si="22"/>
        <v>-386.53249646350457</v>
      </c>
      <c r="L135" s="87">
        <f t="shared" ref="L135:L198" si="33">K135*T135/1000</f>
        <v>-2701.4756177834333</v>
      </c>
      <c r="M135" s="88">
        <f t="shared" si="23"/>
        <v>-21919.912409606659</v>
      </c>
      <c r="N135" s="88">
        <f t="shared" si="24"/>
        <v>228137.08759039335</v>
      </c>
      <c r="O135" s="88">
        <f t="shared" si="25"/>
        <v>32642.307567662519</v>
      </c>
      <c r="P135" s="89">
        <f t="shared" ref="P135:P198" si="34">O135/O$365</f>
        <v>1.0464633634275919</v>
      </c>
      <c r="Q135" s="195">
        <v>-5808.1020385667252</v>
      </c>
      <c r="R135" s="89">
        <f t="shared" si="26"/>
        <v>9.3226600446809166E-2</v>
      </c>
      <c r="S135" s="89">
        <f t="shared" si="26"/>
        <v>7.7428076102106433E-2</v>
      </c>
      <c r="T135" s="91">
        <v>6989</v>
      </c>
      <c r="U135" s="190">
        <v>228733</v>
      </c>
      <c r="V135" s="190">
        <v>33207.46225319396</v>
      </c>
      <c r="W135" s="197"/>
      <c r="X135" s="88">
        <v>0</v>
      </c>
      <c r="Y135" s="88">
        <f t="shared" si="27"/>
        <v>0</v>
      </c>
    </row>
    <row r="136" spans="2:25">
      <c r="B136" s="207">
        <v>3312</v>
      </c>
      <c r="C136" t="s">
        <v>159</v>
      </c>
      <c r="D136" s="1">
        <v>956291</v>
      </c>
      <c r="E136" s="85">
        <f t="shared" ref="E136:E199" si="35">D136/T136*1000</f>
        <v>33589.42746750966</v>
      </c>
      <c r="F136" s="86">
        <f t="shared" si="28"/>
        <v>1.0768266051778514</v>
      </c>
      <c r="G136" s="187">
        <f t="shared" si="29"/>
        <v>-1436.2772834566072</v>
      </c>
      <c r="H136" s="187">
        <f t="shared" si="30"/>
        <v>-40890.814260009611</v>
      </c>
      <c r="I136" s="187">
        <f t="shared" si="31"/>
        <v>0</v>
      </c>
      <c r="J136" s="87">
        <f t="shared" si="32"/>
        <v>0</v>
      </c>
      <c r="K136" s="187">
        <f t="shared" ref="K136:K199" si="36">I136+J$367</f>
        <v>-386.53249646350457</v>
      </c>
      <c r="L136" s="87">
        <f t="shared" si="33"/>
        <v>-11004.580174315975</v>
      </c>
      <c r="M136" s="88">
        <f t="shared" ref="M136:M199" si="37">H136+L136</f>
        <v>-51895.394434325586</v>
      </c>
      <c r="N136" s="88">
        <f t="shared" ref="N136:N199" si="38">D136+M136</f>
        <v>904395.60556567437</v>
      </c>
      <c r="O136" s="88">
        <f t="shared" ref="O136:O199" si="39">N136/T136*1000</f>
        <v>31766.617687589543</v>
      </c>
      <c r="P136" s="89">
        <f t="shared" si="34"/>
        <v>1.0183900608486871</v>
      </c>
      <c r="Q136" s="195">
        <v>-12368.607474316057</v>
      </c>
      <c r="R136" s="89">
        <f t="shared" ref="R136:S199" si="40">(D136-U136)/U136</f>
        <v>1.8465247994308553E-2</v>
      </c>
      <c r="S136" s="89">
        <f t="shared" si="40"/>
        <v>7.6259445119667988E-3</v>
      </c>
      <c r="T136" s="91">
        <v>28470</v>
      </c>
      <c r="U136" s="190">
        <v>938953</v>
      </c>
      <c r="V136" s="190">
        <v>33335.214967870197</v>
      </c>
      <c r="W136" s="197"/>
      <c r="X136" s="88">
        <v>0</v>
      </c>
      <c r="Y136" s="88">
        <f t="shared" ref="Y136:Y199" si="41">X136*1000/T136</f>
        <v>0</v>
      </c>
    </row>
    <row r="137" spans="2:25">
      <c r="B137" s="207">
        <v>3314</v>
      </c>
      <c r="C137" t="s">
        <v>158</v>
      </c>
      <c r="D137" s="1">
        <v>573964</v>
      </c>
      <c r="E137" s="85">
        <f t="shared" si="35"/>
        <v>27622.310987054239</v>
      </c>
      <c r="F137" s="86">
        <f t="shared" si="28"/>
        <v>0.88552981131124209</v>
      </c>
      <c r="G137" s="187">
        <f t="shared" si="29"/>
        <v>2143.9926048166453</v>
      </c>
      <c r="H137" s="187">
        <f t="shared" si="30"/>
        <v>44550.022335485068</v>
      </c>
      <c r="I137" s="187">
        <f t="shared" si="31"/>
        <v>158.81523298184092</v>
      </c>
      <c r="J137" s="87">
        <f t="shared" si="32"/>
        <v>3300.0217261296725</v>
      </c>
      <c r="K137" s="187">
        <f t="shared" si="36"/>
        <v>-227.71726348166365</v>
      </c>
      <c r="L137" s="87">
        <f t="shared" si="33"/>
        <v>-4731.737017885489</v>
      </c>
      <c r="M137" s="88">
        <f t="shared" si="37"/>
        <v>39818.285317599577</v>
      </c>
      <c r="N137" s="88">
        <f t="shared" si="38"/>
        <v>613782.28531759954</v>
      </c>
      <c r="O137" s="88">
        <f t="shared" si="39"/>
        <v>29538.586328389218</v>
      </c>
      <c r="P137" s="89">
        <f t="shared" si="34"/>
        <v>0.94696272118717661</v>
      </c>
      <c r="Q137" s="195">
        <v>8679.7062343307443</v>
      </c>
      <c r="R137" s="89">
        <f t="shared" si="40"/>
        <v>2.758725640268192E-2</v>
      </c>
      <c r="S137" s="89">
        <f t="shared" si="40"/>
        <v>1.3542558350881521E-2</v>
      </c>
      <c r="T137" s="91">
        <v>20779</v>
      </c>
      <c r="U137" s="190">
        <v>558555</v>
      </c>
      <c r="V137" s="190">
        <v>27253.232495730666</v>
      </c>
      <c r="W137" s="197"/>
      <c r="X137" s="88">
        <v>0</v>
      </c>
      <c r="Y137" s="88">
        <f t="shared" si="41"/>
        <v>0</v>
      </c>
    </row>
    <row r="138" spans="2:25">
      <c r="B138" s="207">
        <v>3316</v>
      </c>
      <c r="C138" t="s">
        <v>157</v>
      </c>
      <c r="D138" s="1">
        <v>352400</v>
      </c>
      <c r="E138" s="85">
        <f t="shared" si="35"/>
        <v>24030.003409478351</v>
      </c>
      <c r="F138" s="86">
        <f t="shared" si="28"/>
        <v>0.7703658247485824</v>
      </c>
      <c r="G138" s="187">
        <f t="shared" si="29"/>
        <v>4299.3771513621778</v>
      </c>
      <c r="H138" s="187">
        <f t="shared" si="30"/>
        <v>63050.365924726335</v>
      </c>
      <c r="I138" s="187">
        <f t="shared" si="31"/>
        <v>1416.1228851334017</v>
      </c>
      <c r="J138" s="87">
        <f t="shared" si="32"/>
        <v>20767.442110481337</v>
      </c>
      <c r="K138" s="187">
        <f t="shared" si="36"/>
        <v>1029.590388669897</v>
      </c>
      <c r="L138" s="87">
        <f t="shared" si="33"/>
        <v>15098.94304984404</v>
      </c>
      <c r="M138" s="88">
        <f t="shared" si="37"/>
        <v>78149.308974570376</v>
      </c>
      <c r="N138" s="88">
        <f t="shared" si="38"/>
        <v>430549.30897457036</v>
      </c>
      <c r="O138" s="88">
        <f t="shared" si="39"/>
        <v>29358.970949510425</v>
      </c>
      <c r="P138" s="89">
        <f t="shared" si="34"/>
        <v>0.94120452185904369</v>
      </c>
      <c r="Q138" s="195">
        <v>15907.862636626436</v>
      </c>
      <c r="R138" s="89">
        <f t="shared" si="40"/>
        <v>-1.9315626398400372E-3</v>
      </c>
      <c r="S138" s="89">
        <f t="shared" si="40"/>
        <v>-1.1323546571357273E-2</v>
      </c>
      <c r="T138" s="91">
        <v>14665</v>
      </c>
      <c r="U138" s="190">
        <v>353082</v>
      </c>
      <c r="V138" s="190">
        <v>24305.224753906517</v>
      </c>
      <c r="W138" s="197"/>
      <c r="X138" s="88">
        <v>0</v>
      </c>
      <c r="Y138" s="88">
        <f t="shared" si="41"/>
        <v>0</v>
      </c>
    </row>
    <row r="139" spans="2:25">
      <c r="B139" s="207">
        <v>3318</v>
      </c>
      <c r="C139" t="s">
        <v>156</v>
      </c>
      <c r="D139" s="1">
        <v>69793</v>
      </c>
      <c r="E139" s="85">
        <f t="shared" si="35"/>
        <v>31143.685854529227</v>
      </c>
      <c r="F139" s="86">
        <f t="shared" si="28"/>
        <v>0.99841980170388955</v>
      </c>
      <c r="G139" s="187">
        <f t="shared" si="29"/>
        <v>31.167684331652708</v>
      </c>
      <c r="H139" s="187">
        <f t="shared" si="30"/>
        <v>69.846780587233724</v>
      </c>
      <c r="I139" s="187">
        <f t="shared" si="31"/>
        <v>0</v>
      </c>
      <c r="J139" s="87">
        <f t="shared" si="32"/>
        <v>0</v>
      </c>
      <c r="K139" s="187">
        <f t="shared" si="36"/>
        <v>-386.53249646350457</v>
      </c>
      <c r="L139" s="87">
        <f t="shared" si="33"/>
        <v>-866.21932457471371</v>
      </c>
      <c r="M139" s="88">
        <f t="shared" si="37"/>
        <v>-796.37254398747996</v>
      </c>
      <c r="N139" s="88">
        <f t="shared" si="38"/>
        <v>68996.627456012517</v>
      </c>
      <c r="O139" s="88">
        <f t="shared" si="39"/>
        <v>30788.321042397376</v>
      </c>
      <c r="P139" s="89">
        <f t="shared" si="34"/>
        <v>0.98702733945910248</v>
      </c>
      <c r="Q139" s="195">
        <v>-209.54878643983682</v>
      </c>
      <c r="R139" s="89">
        <f t="shared" si="40"/>
        <v>-3.2988689592139838E-3</v>
      </c>
      <c r="S139" s="89">
        <f t="shared" si="40"/>
        <v>-1.6641588250255343E-2</v>
      </c>
      <c r="T139" s="91">
        <v>2241</v>
      </c>
      <c r="U139" s="190">
        <v>70024</v>
      </c>
      <c r="V139" s="190">
        <v>31670.737222976029</v>
      </c>
      <c r="W139" s="197"/>
      <c r="X139" s="88">
        <v>0</v>
      </c>
      <c r="Y139" s="88">
        <f t="shared" si="41"/>
        <v>0</v>
      </c>
    </row>
    <row r="140" spans="2:25">
      <c r="B140" s="207">
        <v>3320</v>
      </c>
      <c r="C140" t="s">
        <v>149</v>
      </c>
      <c r="D140" s="1">
        <v>36583</v>
      </c>
      <c r="E140" s="85">
        <f t="shared" si="35"/>
        <v>32809.865470852019</v>
      </c>
      <c r="F140" s="86">
        <f t="shared" si="28"/>
        <v>1.0518350181911871</v>
      </c>
      <c r="G140" s="187">
        <f t="shared" si="29"/>
        <v>-968.54008546202238</v>
      </c>
      <c r="H140" s="187">
        <f t="shared" si="30"/>
        <v>-1079.9221952901551</v>
      </c>
      <c r="I140" s="187">
        <f t="shared" si="31"/>
        <v>0</v>
      </c>
      <c r="J140" s="87">
        <f t="shared" si="32"/>
        <v>0</v>
      </c>
      <c r="K140" s="187">
        <f t="shared" si="36"/>
        <v>-386.53249646350457</v>
      </c>
      <c r="L140" s="87">
        <f t="shared" si="33"/>
        <v>-430.98373355680764</v>
      </c>
      <c r="M140" s="88">
        <f t="shared" si="37"/>
        <v>-1510.9059288469628</v>
      </c>
      <c r="N140" s="88">
        <f t="shared" si="38"/>
        <v>35072.094071153035</v>
      </c>
      <c r="O140" s="88">
        <f t="shared" si="39"/>
        <v>31454.792888926488</v>
      </c>
      <c r="P140" s="89">
        <f t="shared" si="34"/>
        <v>1.0083934260540213</v>
      </c>
      <c r="Q140" s="195">
        <v>-580.94015925052133</v>
      </c>
      <c r="R140" s="89">
        <f t="shared" si="40"/>
        <v>2.7756707402725102E-2</v>
      </c>
      <c r="S140" s="89">
        <f t="shared" si="40"/>
        <v>1.1165119301156363E-2</v>
      </c>
      <c r="T140" s="91">
        <v>1115</v>
      </c>
      <c r="U140" s="190">
        <v>35595</v>
      </c>
      <c r="V140" s="190">
        <v>32447.584320875118</v>
      </c>
      <c r="W140" s="197"/>
      <c r="X140" s="88">
        <v>0</v>
      </c>
      <c r="Y140" s="88">
        <f t="shared" si="41"/>
        <v>0</v>
      </c>
    </row>
    <row r="141" spans="2:25">
      <c r="B141" s="207">
        <v>3322</v>
      </c>
      <c r="C141" t="s">
        <v>150</v>
      </c>
      <c r="D141" s="1">
        <v>108415</v>
      </c>
      <c r="E141" s="85">
        <f t="shared" si="35"/>
        <v>32843.077855195399</v>
      </c>
      <c r="F141" s="86">
        <f t="shared" si="28"/>
        <v>1.0528997573599908</v>
      </c>
      <c r="G141" s="187">
        <f t="shared" si="29"/>
        <v>-988.46751606805037</v>
      </c>
      <c r="H141" s="187">
        <f t="shared" si="30"/>
        <v>-3262.9312705406342</v>
      </c>
      <c r="I141" s="187">
        <f t="shared" si="31"/>
        <v>0</v>
      </c>
      <c r="J141" s="87">
        <f t="shared" si="32"/>
        <v>0</v>
      </c>
      <c r="K141" s="187">
        <f t="shared" si="36"/>
        <v>-386.53249646350457</v>
      </c>
      <c r="L141" s="87">
        <f t="shared" si="33"/>
        <v>-1275.9437708260286</v>
      </c>
      <c r="M141" s="88">
        <f t="shared" si="37"/>
        <v>-4538.875041366663</v>
      </c>
      <c r="N141" s="88">
        <f t="shared" si="38"/>
        <v>103876.12495863334</v>
      </c>
      <c r="O141" s="88">
        <f t="shared" si="39"/>
        <v>31468.077842663843</v>
      </c>
      <c r="P141" s="89">
        <f t="shared" si="34"/>
        <v>1.0088193217215429</v>
      </c>
      <c r="Q141" s="195">
        <v>-393.34660599639847</v>
      </c>
      <c r="R141" s="89">
        <f t="shared" si="40"/>
        <v>4.6426330775541723E-2</v>
      </c>
      <c r="S141" s="89">
        <f t="shared" si="40"/>
        <v>4.579232512223945E-2</v>
      </c>
      <c r="T141" s="91">
        <v>3301</v>
      </c>
      <c r="U141" s="190">
        <v>103605</v>
      </c>
      <c r="V141" s="190">
        <v>31404.971203394969</v>
      </c>
      <c r="W141" s="197"/>
      <c r="X141" s="88">
        <v>0</v>
      </c>
      <c r="Y141" s="88">
        <f t="shared" si="41"/>
        <v>0</v>
      </c>
    </row>
    <row r="142" spans="2:25">
      <c r="B142" s="207">
        <v>3324</v>
      </c>
      <c r="C142" t="s">
        <v>151</v>
      </c>
      <c r="D142" s="1">
        <v>153412</v>
      </c>
      <c r="E142" s="85">
        <f t="shared" si="35"/>
        <v>30768.551945447252</v>
      </c>
      <c r="F142" s="86">
        <f t="shared" si="28"/>
        <v>0.98639357189706789</v>
      </c>
      <c r="G142" s="187">
        <f t="shared" si="29"/>
        <v>256.2480297808375</v>
      </c>
      <c r="H142" s="187">
        <f t="shared" si="30"/>
        <v>1277.6526764872558</v>
      </c>
      <c r="I142" s="187">
        <f t="shared" si="31"/>
        <v>0</v>
      </c>
      <c r="J142" s="87">
        <f t="shared" si="32"/>
        <v>0</v>
      </c>
      <c r="K142" s="187">
        <f t="shared" si="36"/>
        <v>-386.53249646350457</v>
      </c>
      <c r="L142" s="87">
        <f t="shared" si="33"/>
        <v>-1927.2510273670337</v>
      </c>
      <c r="M142" s="88">
        <f t="shared" si="37"/>
        <v>-649.59835087977785</v>
      </c>
      <c r="N142" s="88">
        <f t="shared" si="38"/>
        <v>152762.40164912023</v>
      </c>
      <c r="O142" s="88">
        <f t="shared" si="39"/>
        <v>30638.267478764585</v>
      </c>
      <c r="P142" s="89">
        <f t="shared" si="34"/>
        <v>0.98221684753637384</v>
      </c>
      <c r="Q142" s="195">
        <v>247.96535065192745</v>
      </c>
      <c r="R142" s="89">
        <f t="shared" si="40"/>
        <v>4.6345239637968313E-2</v>
      </c>
      <c r="S142" s="89">
        <f t="shared" si="40"/>
        <v>3.8663404616830319E-4</v>
      </c>
      <c r="T142" s="91">
        <v>4986</v>
      </c>
      <c r="U142" s="190">
        <v>146617</v>
      </c>
      <c r="V142" s="190">
        <v>30756.66037340046</v>
      </c>
      <c r="W142" s="197"/>
      <c r="X142" s="88">
        <v>0</v>
      </c>
      <c r="Y142" s="88">
        <f t="shared" si="41"/>
        <v>0</v>
      </c>
    </row>
    <row r="143" spans="2:25">
      <c r="B143" s="207">
        <v>3326</v>
      </c>
      <c r="C143" t="s">
        <v>152</v>
      </c>
      <c r="D143" s="1">
        <v>105256</v>
      </c>
      <c r="E143" s="85">
        <f t="shared" si="35"/>
        <v>39480.870217554388</v>
      </c>
      <c r="F143" s="86">
        <f t="shared" si="28"/>
        <v>1.2656974128826508</v>
      </c>
      <c r="G143" s="187">
        <f t="shared" si="29"/>
        <v>-4971.1429334834438</v>
      </c>
      <c r="H143" s="187">
        <f t="shared" si="30"/>
        <v>-13253.067060666861</v>
      </c>
      <c r="I143" s="187">
        <f t="shared" si="31"/>
        <v>0</v>
      </c>
      <c r="J143" s="87">
        <f t="shared" si="32"/>
        <v>0</v>
      </c>
      <c r="K143" s="187">
        <f t="shared" si="36"/>
        <v>-386.53249646350457</v>
      </c>
      <c r="L143" s="87">
        <f t="shared" si="33"/>
        <v>-1030.4956355717031</v>
      </c>
      <c r="M143" s="88">
        <f t="shared" si="37"/>
        <v>-14283.562696238565</v>
      </c>
      <c r="N143" s="88">
        <f t="shared" si="38"/>
        <v>90972.437303761428</v>
      </c>
      <c r="O143" s="88">
        <f t="shared" si="39"/>
        <v>34123.194787607441</v>
      </c>
      <c r="P143" s="89">
        <f t="shared" si="34"/>
        <v>1.0939383839306069</v>
      </c>
      <c r="Q143" s="195">
        <v>-3039.7941386205293</v>
      </c>
      <c r="R143" s="89">
        <f t="shared" si="40"/>
        <v>-2.5113484519669071E-3</v>
      </c>
      <c r="S143" s="89">
        <f t="shared" si="40"/>
        <v>-1.0368535879764496E-2</v>
      </c>
      <c r="T143" s="91">
        <v>2666</v>
      </c>
      <c r="U143" s="190">
        <v>105521</v>
      </c>
      <c r="V143" s="190">
        <v>39894.517958412092</v>
      </c>
      <c r="W143" s="197"/>
      <c r="X143" s="88">
        <v>0</v>
      </c>
      <c r="Y143" s="88">
        <f t="shared" si="41"/>
        <v>0</v>
      </c>
    </row>
    <row r="144" spans="2:25">
      <c r="B144" s="207">
        <v>3328</v>
      </c>
      <c r="C144" t="s">
        <v>153</v>
      </c>
      <c r="D144" s="1">
        <v>149703</v>
      </c>
      <c r="E144" s="85">
        <f t="shared" si="35"/>
        <v>29898.741761533853</v>
      </c>
      <c r="F144" s="86">
        <f t="shared" si="28"/>
        <v>0.95850876354781644</v>
      </c>
      <c r="G144" s="187">
        <f t="shared" si="29"/>
        <v>778.13414012887733</v>
      </c>
      <c r="H144" s="187">
        <f t="shared" si="30"/>
        <v>3896.117639625289</v>
      </c>
      <c r="I144" s="187">
        <f t="shared" si="31"/>
        <v>0</v>
      </c>
      <c r="J144" s="87">
        <f t="shared" si="32"/>
        <v>0</v>
      </c>
      <c r="K144" s="187">
        <f t="shared" si="36"/>
        <v>-386.53249646350457</v>
      </c>
      <c r="L144" s="87">
        <f t="shared" si="33"/>
        <v>-1935.3682097927674</v>
      </c>
      <c r="M144" s="88">
        <f t="shared" si="37"/>
        <v>1960.7494298325216</v>
      </c>
      <c r="N144" s="88">
        <f t="shared" si="38"/>
        <v>151663.74942983253</v>
      </c>
      <c r="O144" s="88">
        <f t="shared" si="39"/>
        <v>30290.343405199226</v>
      </c>
      <c r="P144" s="89">
        <f t="shared" si="34"/>
        <v>0.97106292419667328</v>
      </c>
      <c r="Q144" s="195">
        <v>1659.6346391324169</v>
      </c>
      <c r="R144" s="89">
        <f t="shared" si="40"/>
        <v>4.8347677504744432E-2</v>
      </c>
      <c r="S144" s="89">
        <f t="shared" si="40"/>
        <v>1.7988098268038176E-2</v>
      </c>
      <c r="T144" s="91">
        <v>5007</v>
      </c>
      <c r="U144" s="190">
        <v>142799</v>
      </c>
      <c r="V144" s="190">
        <v>29370.423693953107</v>
      </c>
      <c r="W144" s="197"/>
      <c r="X144" s="88">
        <v>0</v>
      </c>
      <c r="Y144" s="88">
        <f t="shared" si="41"/>
        <v>0</v>
      </c>
    </row>
    <row r="145" spans="2:25">
      <c r="B145" s="207">
        <v>3330</v>
      </c>
      <c r="C145" t="s">
        <v>154</v>
      </c>
      <c r="D145" s="1">
        <v>201256</v>
      </c>
      <c r="E145" s="85">
        <f t="shared" si="35"/>
        <v>44763.345195729533</v>
      </c>
      <c r="F145" s="86">
        <f t="shared" si="28"/>
        <v>1.4350456282753505</v>
      </c>
      <c r="G145" s="187">
        <f t="shared" si="29"/>
        <v>-8140.6279203885306</v>
      </c>
      <c r="H145" s="187">
        <f t="shared" si="30"/>
        <v>-36600.263130066836</v>
      </c>
      <c r="I145" s="187">
        <f t="shared" si="31"/>
        <v>0</v>
      </c>
      <c r="J145" s="87">
        <f t="shared" si="32"/>
        <v>0</v>
      </c>
      <c r="K145" s="187">
        <f t="shared" si="36"/>
        <v>-386.53249646350457</v>
      </c>
      <c r="L145" s="87">
        <f t="shared" si="33"/>
        <v>-1737.8501040999165</v>
      </c>
      <c r="M145" s="88">
        <f t="shared" si="37"/>
        <v>-38338.113234166754</v>
      </c>
      <c r="N145" s="88">
        <f t="shared" si="38"/>
        <v>162917.88676583325</v>
      </c>
      <c r="O145" s="88">
        <f t="shared" si="39"/>
        <v>36236.184778877498</v>
      </c>
      <c r="P145" s="89">
        <f t="shared" si="34"/>
        <v>1.1616776700876867</v>
      </c>
      <c r="Q145" s="195">
        <v>-4371.1847138926678</v>
      </c>
      <c r="R145" s="89">
        <f t="shared" si="40"/>
        <v>-4.3732066884337589E-3</v>
      </c>
      <c r="S145" s="89">
        <f t="shared" si="40"/>
        <v>-2.1587342833814444E-3</v>
      </c>
      <c r="T145" s="91">
        <v>4496</v>
      </c>
      <c r="U145" s="190">
        <v>202140</v>
      </c>
      <c r="V145" s="190">
        <v>44860.186418109188</v>
      </c>
      <c r="W145" s="197"/>
      <c r="X145" s="88">
        <v>0</v>
      </c>
      <c r="Y145" s="88">
        <f t="shared" si="41"/>
        <v>0</v>
      </c>
    </row>
    <row r="146" spans="2:25">
      <c r="B146" s="207">
        <v>3332</v>
      </c>
      <c r="C146" t="s">
        <v>155</v>
      </c>
      <c r="D146" s="1">
        <v>102987</v>
      </c>
      <c r="E146" s="85">
        <f t="shared" si="35"/>
        <v>29207.884288145204</v>
      </c>
      <c r="F146" s="86">
        <f t="shared" si="28"/>
        <v>0.93636091037436076</v>
      </c>
      <c r="G146" s="187">
        <f t="shared" si="29"/>
        <v>1192.6486241620667</v>
      </c>
      <c r="H146" s="187">
        <f t="shared" si="30"/>
        <v>4205.2790487954471</v>
      </c>
      <c r="I146" s="187">
        <f t="shared" si="31"/>
        <v>0</v>
      </c>
      <c r="J146" s="87">
        <f t="shared" si="32"/>
        <v>0</v>
      </c>
      <c r="K146" s="187">
        <f t="shared" si="36"/>
        <v>-386.53249646350457</v>
      </c>
      <c r="L146" s="87">
        <f t="shared" si="33"/>
        <v>-1362.9135825303172</v>
      </c>
      <c r="M146" s="88">
        <f t="shared" si="37"/>
        <v>2842.3654662651297</v>
      </c>
      <c r="N146" s="88">
        <f t="shared" si="38"/>
        <v>105829.36546626512</v>
      </c>
      <c r="O146" s="88">
        <f t="shared" si="39"/>
        <v>30014.000415843766</v>
      </c>
      <c r="P146" s="89">
        <f t="shared" si="34"/>
        <v>0.96220378292729092</v>
      </c>
      <c r="Q146" s="195">
        <v>336.65291343736817</v>
      </c>
      <c r="R146" s="89">
        <f t="shared" si="40"/>
        <v>2.8584269662921349E-2</v>
      </c>
      <c r="S146" s="89">
        <f t="shared" si="40"/>
        <v>1.4873702256750687E-2</v>
      </c>
      <c r="T146" s="91">
        <v>3526</v>
      </c>
      <c r="U146" s="190">
        <v>100125</v>
      </c>
      <c r="V146" s="190">
        <v>28779.821787870078</v>
      </c>
      <c r="W146" s="197"/>
      <c r="X146" s="88">
        <v>0</v>
      </c>
      <c r="Y146" s="88">
        <f t="shared" si="41"/>
        <v>0</v>
      </c>
    </row>
    <row r="147" spans="2:25">
      <c r="B147" s="207">
        <v>3334</v>
      </c>
      <c r="C147" t="s">
        <v>160</v>
      </c>
      <c r="D147" s="1">
        <v>77064</v>
      </c>
      <c r="E147" s="85">
        <f t="shared" si="35"/>
        <v>27710.895361380801</v>
      </c>
      <c r="F147" s="86">
        <f t="shared" si="28"/>
        <v>0.88836969332977733</v>
      </c>
      <c r="G147" s="187">
        <f t="shared" si="29"/>
        <v>2090.8419802207086</v>
      </c>
      <c r="H147" s="187">
        <f t="shared" si="30"/>
        <v>5814.6315469937899</v>
      </c>
      <c r="I147" s="187">
        <f t="shared" si="31"/>
        <v>127.81070196754443</v>
      </c>
      <c r="J147" s="87">
        <f t="shared" si="32"/>
        <v>355.44156217174105</v>
      </c>
      <c r="K147" s="187">
        <f t="shared" si="36"/>
        <v>-258.72179449596013</v>
      </c>
      <c r="L147" s="87">
        <f t="shared" si="33"/>
        <v>-719.50531049326514</v>
      </c>
      <c r="M147" s="88">
        <f t="shared" si="37"/>
        <v>5095.126236500525</v>
      </c>
      <c r="N147" s="88">
        <f t="shared" si="38"/>
        <v>82159.126236500524</v>
      </c>
      <c r="O147" s="88">
        <f t="shared" si="39"/>
        <v>29543.015547105548</v>
      </c>
      <c r="P147" s="89">
        <f t="shared" si="34"/>
        <v>0.94710471528810347</v>
      </c>
      <c r="Q147" s="195">
        <v>686.20535577620376</v>
      </c>
      <c r="R147" s="89">
        <f t="shared" si="40"/>
        <v>1.809918883927392E-2</v>
      </c>
      <c r="S147" s="89">
        <f t="shared" si="40"/>
        <v>1.9911829748625503E-3</v>
      </c>
      <c r="T147" s="91">
        <v>2781</v>
      </c>
      <c r="U147" s="190">
        <v>75694</v>
      </c>
      <c r="V147" s="190">
        <v>27655.827548410671</v>
      </c>
      <c r="W147" s="197"/>
      <c r="X147" s="88">
        <v>0</v>
      </c>
      <c r="Y147" s="88">
        <f t="shared" si="41"/>
        <v>0</v>
      </c>
    </row>
    <row r="148" spans="2:25">
      <c r="B148" s="207">
        <v>3336</v>
      </c>
      <c r="C148" t="s">
        <v>161</v>
      </c>
      <c r="D148" s="1">
        <v>34715</v>
      </c>
      <c r="E148" s="85">
        <f t="shared" si="35"/>
        <v>24885.304659498208</v>
      </c>
      <c r="F148" s="86">
        <f t="shared" si="28"/>
        <v>0.79778549846448987</v>
      </c>
      <c r="G148" s="187">
        <f t="shared" si="29"/>
        <v>3786.1964013502638</v>
      </c>
      <c r="H148" s="187">
        <f t="shared" si="30"/>
        <v>5281.7439798836176</v>
      </c>
      <c r="I148" s="187">
        <f t="shared" si="31"/>
        <v>1116.7674476264519</v>
      </c>
      <c r="J148" s="87">
        <f t="shared" si="32"/>
        <v>1557.8905894389004</v>
      </c>
      <c r="K148" s="187">
        <f t="shared" si="36"/>
        <v>730.23495116294737</v>
      </c>
      <c r="L148" s="87">
        <f t="shared" si="33"/>
        <v>1018.6777568723115</v>
      </c>
      <c r="M148" s="88">
        <f t="shared" si="37"/>
        <v>6300.4217367559295</v>
      </c>
      <c r="N148" s="88">
        <f t="shared" si="38"/>
        <v>41015.421736755932</v>
      </c>
      <c r="O148" s="88">
        <f t="shared" si="39"/>
        <v>29401.736012011421</v>
      </c>
      <c r="P148" s="89">
        <f t="shared" si="34"/>
        <v>0.94257550554483915</v>
      </c>
      <c r="Q148" s="195">
        <v>733.10430467738752</v>
      </c>
      <c r="R148" s="89">
        <f t="shared" si="40"/>
        <v>-5.2434763620482584E-2</v>
      </c>
      <c r="S148" s="89">
        <f t="shared" si="40"/>
        <v>-7.2133252405433154E-2</v>
      </c>
      <c r="T148" s="91">
        <v>1395</v>
      </c>
      <c r="U148" s="190">
        <v>36636</v>
      </c>
      <c r="V148" s="190">
        <v>26819.9121522694</v>
      </c>
      <c r="W148" s="197"/>
      <c r="X148" s="88">
        <v>0</v>
      </c>
      <c r="Y148" s="88">
        <f t="shared" si="41"/>
        <v>0</v>
      </c>
    </row>
    <row r="149" spans="2:25" ht="30" customHeight="1">
      <c r="B149" s="207">
        <v>3338</v>
      </c>
      <c r="C149" t="s">
        <v>162</v>
      </c>
      <c r="D149" s="1">
        <v>89013</v>
      </c>
      <c r="E149" s="85">
        <f t="shared" si="35"/>
        <v>35805.711987127914</v>
      </c>
      <c r="F149" s="86">
        <f t="shared" si="28"/>
        <v>1.1478773588019555</v>
      </c>
      <c r="G149" s="187">
        <f t="shared" si="29"/>
        <v>-2766.0479952275591</v>
      </c>
      <c r="H149" s="187">
        <f t="shared" si="30"/>
        <v>-6876.3953161357122</v>
      </c>
      <c r="I149" s="187">
        <f t="shared" si="31"/>
        <v>0</v>
      </c>
      <c r="J149" s="87">
        <f t="shared" si="32"/>
        <v>0</v>
      </c>
      <c r="K149" s="187">
        <f t="shared" si="36"/>
        <v>-386.53249646350457</v>
      </c>
      <c r="L149" s="87">
        <f t="shared" si="33"/>
        <v>-960.91978620827228</v>
      </c>
      <c r="M149" s="88">
        <f t="shared" si="37"/>
        <v>-7837.3151023439841</v>
      </c>
      <c r="N149" s="88">
        <f t="shared" si="38"/>
        <v>81175.684897656014</v>
      </c>
      <c r="O149" s="88">
        <f t="shared" si="39"/>
        <v>32653.131495436854</v>
      </c>
      <c r="P149" s="89">
        <f t="shared" si="34"/>
        <v>1.0468103622983289</v>
      </c>
      <c r="Q149" s="195">
        <v>867.32624583247525</v>
      </c>
      <c r="R149" s="89">
        <f t="shared" si="40"/>
        <v>1.9692075056704929E-2</v>
      </c>
      <c r="S149" s="89">
        <f t="shared" si="40"/>
        <v>1.9692075056704877E-2</v>
      </c>
      <c r="T149" s="91">
        <v>2486</v>
      </c>
      <c r="U149" s="190">
        <v>87294</v>
      </c>
      <c r="V149" s="190">
        <v>35114.239742558326</v>
      </c>
      <c r="W149" s="197"/>
      <c r="X149" s="88">
        <v>0</v>
      </c>
      <c r="Y149" s="88">
        <f t="shared" si="41"/>
        <v>0</v>
      </c>
    </row>
    <row r="150" spans="2:25">
      <c r="B150" s="207">
        <v>3401</v>
      </c>
      <c r="C150" t="s">
        <v>165</v>
      </c>
      <c r="D150" s="1">
        <v>460252</v>
      </c>
      <c r="E150" s="85">
        <f t="shared" si="35"/>
        <v>25487.429394174327</v>
      </c>
      <c r="F150" s="86">
        <f t="shared" si="28"/>
        <v>0.817088713279987</v>
      </c>
      <c r="G150" s="187">
        <f t="shared" si="29"/>
        <v>3424.9215605445925</v>
      </c>
      <c r="H150" s="187">
        <f t="shared" si="30"/>
        <v>61847.23354031425</v>
      </c>
      <c r="I150" s="187">
        <f t="shared" si="31"/>
        <v>906.02379048981015</v>
      </c>
      <c r="J150" s="87">
        <f t="shared" si="32"/>
        <v>16360.977608664991</v>
      </c>
      <c r="K150" s="187">
        <f t="shared" si="36"/>
        <v>519.49129402630558</v>
      </c>
      <c r="L150" s="87">
        <f t="shared" si="33"/>
        <v>9380.9737875270257</v>
      </c>
      <c r="M150" s="88">
        <f t="shared" si="37"/>
        <v>71228.207327841272</v>
      </c>
      <c r="N150" s="88">
        <f t="shared" si="38"/>
        <v>531480.20732784132</v>
      </c>
      <c r="O150" s="88">
        <f t="shared" si="39"/>
        <v>29431.842248745226</v>
      </c>
      <c r="P150" s="89">
        <f t="shared" si="34"/>
        <v>0.94354066628561395</v>
      </c>
      <c r="Q150" s="195">
        <v>13391.439235744998</v>
      </c>
      <c r="R150" s="89">
        <f t="shared" si="40"/>
        <v>2.6997476308314349E-2</v>
      </c>
      <c r="S150" s="89">
        <f t="shared" si="40"/>
        <v>2.1765237532128501E-2</v>
      </c>
      <c r="T150" s="91">
        <v>18058</v>
      </c>
      <c r="U150" s="190">
        <v>448153</v>
      </c>
      <c r="V150" s="190">
        <v>24944.506289658242</v>
      </c>
      <c r="W150" s="197"/>
      <c r="X150" s="88">
        <v>0</v>
      </c>
      <c r="Y150" s="88">
        <f t="shared" si="41"/>
        <v>0</v>
      </c>
    </row>
    <row r="151" spans="2:25">
      <c r="B151" s="207">
        <v>3403</v>
      </c>
      <c r="C151" t="s">
        <v>166</v>
      </c>
      <c r="D151" s="1">
        <v>943044</v>
      </c>
      <c r="E151" s="85">
        <f t="shared" si="35"/>
        <v>28682.259192797832</v>
      </c>
      <c r="F151" s="86">
        <f t="shared" si="28"/>
        <v>0.91951015912036327</v>
      </c>
      <c r="G151" s="187">
        <f t="shared" si="29"/>
        <v>1508.0236813704898</v>
      </c>
      <c r="H151" s="187">
        <f t="shared" si="30"/>
        <v>49582.310619780335</v>
      </c>
      <c r="I151" s="187">
        <f t="shared" si="31"/>
        <v>0</v>
      </c>
      <c r="J151" s="87">
        <f t="shared" si="32"/>
        <v>0</v>
      </c>
      <c r="K151" s="187">
        <f t="shared" si="36"/>
        <v>-386.53249646350457</v>
      </c>
      <c r="L151" s="87">
        <f t="shared" si="33"/>
        <v>-12708.801951223568</v>
      </c>
      <c r="M151" s="88">
        <f t="shared" si="37"/>
        <v>36873.508668556766</v>
      </c>
      <c r="N151" s="88">
        <f t="shared" si="38"/>
        <v>979917.50866855681</v>
      </c>
      <c r="O151" s="88">
        <f t="shared" si="39"/>
        <v>29803.750377704819</v>
      </c>
      <c r="P151" s="89">
        <f t="shared" si="34"/>
        <v>0.95546348242569201</v>
      </c>
      <c r="Q151" s="195">
        <v>3654.7493309436104</v>
      </c>
      <c r="R151" s="89">
        <f t="shared" si="40"/>
        <v>6.1728228268799479E-2</v>
      </c>
      <c r="S151" s="89">
        <f t="shared" si="40"/>
        <v>4.5679110915790071E-2</v>
      </c>
      <c r="T151" s="91">
        <v>32879</v>
      </c>
      <c r="U151" s="190">
        <v>888216</v>
      </c>
      <c r="V151" s="190">
        <v>27429.312581063554</v>
      </c>
      <c r="W151" s="197"/>
      <c r="X151" s="88">
        <v>0</v>
      </c>
      <c r="Y151" s="88">
        <f t="shared" si="41"/>
        <v>0</v>
      </c>
    </row>
    <row r="152" spans="2:25">
      <c r="B152" s="207">
        <v>3405</v>
      </c>
      <c r="C152" t="s">
        <v>167</v>
      </c>
      <c r="D152" s="1">
        <v>823235</v>
      </c>
      <c r="E152" s="85">
        <f t="shared" si="35"/>
        <v>28616.344549499445</v>
      </c>
      <c r="F152" s="86">
        <f t="shared" si="28"/>
        <v>0.91739703463667965</v>
      </c>
      <c r="G152" s="187">
        <f t="shared" si="29"/>
        <v>1547.572467349522</v>
      </c>
      <c r="H152" s="187">
        <f t="shared" si="30"/>
        <v>44520.564740711052</v>
      </c>
      <c r="I152" s="187">
        <f t="shared" si="31"/>
        <v>0</v>
      </c>
      <c r="J152" s="87">
        <f t="shared" si="32"/>
        <v>0</v>
      </c>
      <c r="K152" s="187">
        <f t="shared" si="36"/>
        <v>-386.53249646350457</v>
      </c>
      <c r="L152" s="87">
        <f t="shared" si="33"/>
        <v>-11119.766858262099</v>
      </c>
      <c r="M152" s="88">
        <f t="shared" si="37"/>
        <v>33400.797882448955</v>
      </c>
      <c r="N152" s="88">
        <f t="shared" si="38"/>
        <v>856635.797882449</v>
      </c>
      <c r="O152" s="88">
        <f t="shared" si="39"/>
        <v>29777.384520385465</v>
      </c>
      <c r="P152" s="89">
        <f t="shared" si="34"/>
        <v>0.95461823263221857</v>
      </c>
      <c r="Q152" s="195">
        <v>5707.9376669784651</v>
      </c>
      <c r="R152" s="89">
        <f t="shared" si="40"/>
        <v>5.562166445686266E-2</v>
      </c>
      <c r="S152" s="89">
        <f t="shared" si="40"/>
        <v>4.7989249752780794E-2</v>
      </c>
      <c r="T152" s="91">
        <v>28768</v>
      </c>
      <c r="U152" s="190">
        <v>779858</v>
      </c>
      <c r="V152" s="190">
        <v>27305.952380952382</v>
      </c>
      <c r="W152" s="197"/>
      <c r="X152" s="88">
        <v>0</v>
      </c>
      <c r="Y152" s="88">
        <f t="shared" si="41"/>
        <v>0</v>
      </c>
    </row>
    <row r="153" spans="2:25">
      <c r="B153" s="207">
        <v>3407</v>
      </c>
      <c r="C153" t="s">
        <v>168</v>
      </c>
      <c r="D153" s="1">
        <v>787015</v>
      </c>
      <c r="E153" s="85">
        <f t="shared" si="35"/>
        <v>25467.26854997897</v>
      </c>
      <c r="F153" s="86">
        <f t="shared" si="28"/>
        <v>0.81644238688953552</v>
      </c>
      <c r="G153" s="187">
        <f t="shared" si="29"/>
        <v>3437.018067061807</v>
      </c>
      <c r="H153" s="187">
        <f t="shared" si="30"/>
        <v>106214.16932641102</v>
      </c>
      <c r="I153" s="187">
        <f t="shared" si="31"/>
        <v>913.08008595818535</v>
      </c>
      <c r="J153" s="87">
        <f t="shared" si="32"/>
        <v>28216.913896365804</v>
      </c>
      <c r="K153" s="187">
        <f t="shared" si="36"/>
        <v>526.54758949468078</v>
      </c>
      <c r="L153" s="87">
        <f t="shared" si="33"/>
        <v>16271.900158154122</v>
      </c>
      <c r="M153" s="88">
        <f t="shared" si="37"/>
        <v>122486.06948456515</v>
      </c>
      <c r="N153" s="88">
        <f t="shared" si="38"/>
        <v>909501.06948456517</v>
      </c>
      <c r="O153" s="88">
        <f t="shared" si="39"/>
        <v>29430.834206535455</v>
      </c>
      <c r="P153" s="89">
        <f t="shared" si="34"/>
        <v>0.94350834996609134</v>
      </c>
      <c r="Q153" s="195">
        <v>19356.388370928486</v>
      </c>
      <c r="R153" s="89">
        <f t="shared" si="40"/>
        <v>4.0489748000037018E-2</v>
      </c>
      <c r="S153" s="89">
        <f t="shared" si="40"/>
        <v>2.9042104912957792E-2</v>
      </c>
      <c r="T153" s="91">
        <v>30903</v>
      </c>
      <c r="U153" s="190">
        <v>756389</v>
      </c>
      <c r="V153" s="190">
        <v>24748.519451624514</v>
      </c>
      <c r="W153" s="197"/>
      <c r="X153" s="88">
        <v>0</v>
      </c>
      <c r="Y153" s="88">
        <f t="shared" si="41"/>
        <v>0</v>
      </c>
    </row>
    <row r="154" spans="2:25">
      <c r="B154" s="207">
        <v>3411</v>
      </c>
      <c r="C154" t="s">
        <v>169</v>
      </c>
      <c r="D154" s="1">
        <v>882077</v>
      </c>
      <c r="E154" s="85">
        <f t="shared" si="35"/>
        <v>24769.094687184093</v>
      </c>
      <c r="F154" s="86">
        <f t="shared" si="28"/>
        <v>0.79405998125834321</v>
      </c>
      <c r="G154" s="187">
        <f t="shared" si="29"/>
        <v>3855.9223847387329</v>
      </c>
      <c r="H154" s="187">
        <f t="shared" si="30"/>
        <v>137317.10796531575</v>
      </c>
      <c r="I154" s="187">
        <f t="shared" si="31"/>
        <v>1157.4409379363919</v>
      </c>
      <c r="J154" s="87">
        <f t="shared" si="32"/>
        <v>41218.786681790792</v>
      </c>
      <c r="K154" s="187">
        <f t="shared" si="36"/>
        <v>770.90844147288738</v>
      </c>
      <c r="L154" s="87">
        <f t="shared" si="33"/>
        <v>27453.591417732467</v>
      </c>
      <c r="M154" s="88">
        <f t="shared" si="37"/>
        <v>164770.69938304822</v>
      </c>
      <c r="N154" s="88">
        <f t="shared" si="38"/>
        <v>1046847.6993830482</v>
      </c>
      <c r="O154" s="88">
        <f t="shared" si="39"/>
        <v>29395.925513395716</v>
      </c>
      <c r="P154" s="89">
        <f t="shared" si="34"/>
        <v>0.94238922968453187</v>
      </c>
      <c r="Q154" s="195">
        <v>27963.59627109053</v>
      </c>
      <c r="R154" s="89">
        <f t="shared" si="40"/>
        <v>5.1901187161247621E-2</v>
      </c>
      <c r="S154" s="89">
        <f t="shared" si="40"/>
        <v>4.7854504508178554E-2</v>
      </c>
      <c r="T154" s="91">
        <v>35612</v>
      </c>
      <c r="U154" s="190">
        <v>838555</v>
      </c>
      <c r="V154" s="190">
        <v>23637.914023960537</v>
      </c>
      <c r="W154" s="197"/>
      <c r="X154" s="88">
        <v>0</v>
      </c>
      <c r="Y154" s="88">
        <f t="shared" si="41"/>
        <v>0</v>
      </c>
    </row>
    <row r="155" spans="2:25">
      <c r="B155" s="207">
        <v>3412</v>
      </c>
      <c r="C155" t="s">
        <v>170</v>
      </c>
      <c r="D155" s="1">
        <v>169796</v>
      </c>
      <c r="E155" s="85">
        <f t="shared" si="35"/>
        <v>21414.554168243158</v>
      </c>
      <c r="F155" s="86">
        <f t="shared" si="28"/>
        <v>0.68651844955355978</v>
      </c>
      <c r="G155" s="187">
        <f t="shared" si="29"/>
        <v>5868.6466961032938</v>
      </c>
      <c r="H155" s="187">
        <f t="shared" si="30"/>
        <v>46532.499653403014</v>
      </c>
      <c r="I155" s="187">
        <f t="shared" si="31"/>
        <v>2331.5301195657194</v>
      </c>
      <c r="J155" s="87">
        <f t="shared" si="32"/>
        <v>18486.70231803659</v>
      </c>
      <c r="K155" s="187">
        <f t="shared" si="36"/>
        <v>1944.9976231022147</v>
      </c>
      <c r="L155" s="87">
        <f t="shared" si="33"/>
        <v>15421.886153577459</v>
      </c>
      <c r="M155" s="88">
        <f t="shared" si="37"/>
        <v>61954.38580698047</v>
      </c>
      <c r="N155" s="88">
        <f t="shared" si="38"/>
        <v>231750.38580698048</v>
      </c>
      <c r="O155" s="88">
        <f t="shared" si="39"/>
        <v>29228.19848744867</v>
      </c>
      <c r="P155" s="89">
        <f t="shared" si="34"/>
        <v>0.93701215309929275</v>
      </c>
      <c r="Q155" s="195">
        <v>11759.466402714716</v>
      </c>
      <c r="R155" s="89">
        <f t="shared" si="40"/>
        <v>2.8885832187070151E-2</v>
      </c>
      <c r="S155" s="89">
        <f t="shared" si="40"/>
        <v>1.6817931771709115E-2</v>
      </c>
      <c r="T155" s="91">
        <v>7929</v>
      </c>
      <c r="U155" s="190">
        <v>165029</v>
      </c>
      <c r="V155" s="190">
        <v>21060.362429811128</v>
      </c>
      <c r="W155" s="197"/>
      <c r="X155" s="88">
        <v>0</v>
      </c>
      <c r="Y155" s="88">
        <f t="shared" si="41"/>
        <v>0</v>
      </c>
    </row>
    <row r="156" spans="2:25">
      <c r="B156" s="207">
        <v>3413</v>
      </c>
      <c r="C156" t="s">
        <v>171</v>
      </c>
      <c r="D156" s="1">
        <v>515442</v>
      </c>
      <c r="E156" s="85">
        <f t="shared" si="35"/>
        <v>23857.532978477208</v>
      </c>
      <c r="F156" s="86">
        <f t="shared" si="28"/>
        <v>0.76483668172022423</v>
      </c>
      <c r="G156" s="187">
        <f t="shared" si="29"/>
        <v>4402.8594099628644</v>
      </c>
      <c r="H156" s="187">
        <f t="shared" si="30"/>
        <v>95123.777552247688</v>
      </c>
      <c r="I156" s="187">
        <f t="shared" si="31"/>
        <v>1476.487535983802</v>
      </c>
      <c r="J156" s="87">
        <f t="shared" si="32"/>
        <v>31899.513214930044</v>
      </c>
      <c r="K156" s="187">
        <f t="shared" si="36"/>
        <v>1089.9550395202973</v>
      </c>
      <c r="L156" s="87">
        <f t="shared" si="33"/>
        <v>23548.478628836023</v>
      </c>
      <c r="M156" s="88">
        <f t="shared" si="37"/>
        <v>118672.25618108371</v>
      </c>
      <c r="N156" s="88">
        <f t="shared" si="38"/>
        <v>634114.25618108374</v>
      </c>
      <c r="O156" s="88">
        <f t="shared" si="39"/>
        <v>29350.347427960369</v>
      </c>
      <c r="P156" s="89">
        <f t="shared" si="34"/>
        <v>0.9409280647076258</v>
      </c>
      <c r="Q156" s="195">
        <v>20647.099284985627</v>
      </c>
      <c r="R156" s="89">
        <f t="shared" si="40"/>
        <v>6.2834944089209824E-2</v>
      </c>
      <c r="S156" s="89">
        <f t="shared" si="40"/>
        <v>5.0585654522988653E-2</v>
      </c>
      <c r="T156" s="91">
        <v>21605</v>
      </c>
      <c r="U156" s="190">
        <v>484969</v>
      </c>
      <c r="V156" s="190">
        <v>22708.793781607041</v>
      </c>
      <c r="W156" s="197"/>
      <c r="X156" s="88">
        <v>0</v>
      </c>
      <c r="Y156" s="88">
        <f t="shared" si="41"/>
        <v>0</v>
      </c>
    </row>
    <row r="157" spans="2:25">
      <c r="B157" s="207">
        <v>3414</v>
      </c>
      <c r="C157" t="s">
        <v>172</v>
      </c>
      <c r="D157" s="1">
        <v>110485</v>
      </c>
      <c r="E157" s="85">
        <f t="shared" si="35"/>
        <v>22132.411858974359</v>
      </c>
      <c r="F157" s="86">
        <f t="shared" si="28"/>
        <v>0.70953188915024856</v>
      </c>
      <c r="G157" s="187">
        <f t="shared" si="29"/>
        <v>5437.9320816645732</v>
      </c>
      <c r="H157" s="187">
        <f t="shared" si="30"/>
        <v>27146.156951669549</v>
      </c>
      <c r="I157" s="187">
        <f t="shared" si="31"/>
        <v>2080.2799278097987</v>
      </c>
      <c r="J157" s="87">
        <f t="shared" si="32"/>
        <v>10384.757399626516</v>
      </c>
      <c r="K157" s="187">
        <f t="shared" si="36"/>
        <v>1693.747431346294</v>
      </c>
      <c r="L157" s="87">
        <f t="shared" si="33"/>
        <v>8455.187177280699</v>
      </c>
      <c r="M157" s="88">
        <f t="shared" si="37"/>
        <v>35601.344128950252</v>
      </c>
      <c r="N157" s="88">
        <f t="shared" si="38"/>
        <v>146086.34412895027</v>
      </c>
      <c r="O157" s="88">
        <f t="shared" si="39"/>
        <v>29264.091371985232</v>
      </c>
      <c r="P157" s="89">
        <f t="shared" si="34"/>
        <v>0.93816282507912718</v>
      </c>
      <c r="Q157" s="195">
        <v>6896.7713182433981</v>
      </c>
      <c r="R157" s="89">
        <f t="shared" si="40"/>
        <v>5.3823849220732148E-2</v>
      </c>
      <c r="S157" s="89">
        <f t="shared" si="40"/>
        <v>5.7623694830903079E-2</v>
      </c>
      <c r="T157" s="91">
        <v>4992</v>
      </c>
      <c r="U157" s="190">
        <v>104842</v>
      </c>
      <c r="V157" s="190">
        <v>20926.546906187625</v>
      </c>
      <c r="W157" s="197"/>
      <c r="X157" s="88">
        <v>0</v>
      </c>
      <c r="Y157" s="88">
        <f t="shared" si="41"/>
        <v>0</v>
      </c>
    </row>
    <row r="158" spans="2:25">
      <c r="B158" s="207">
        <v>3415</v>
      </c>
      <c r="C158" t="s">
        <v>173</v>
      </c>
      <c r="D158" s="1">
        <v>200637</v>
      </c>
      <c r="E158" s="85">
        <f t="shared" si="35"/>
        <v>24733.357988165681</v>
      </c>
      <c r="F158" s="86">
        <f t="shared" si="28"/>
        <v>0.7929143163516853</v>
      </c>
      <c r="G158" s="187">
        <f t="shared" si="29"/>
        <v>3877.3644041497805</v>
      </c>
      <c r="H158" s="187">
        <f t="shared" si="30"/>
        <v>31453.180046463021</v>
      </c>
      <c r="I158" s="187">
        <f t="shared" si="31"/>
        <v>1169.9487825928363</v>
      </c>
      <c r="J158" s="87">
        <f t="shared" si="32"/>
        <v>9490.6245243930898</v>
      </c>
      <c r="K158" s="187">
        <f t="shared" si="36"/>
        <v>783.41628612933175</v>
      </c>
      <c r="L158" s="87">
        <f t="shared" si="33"/>
        <v>6355.0729130811396</v>
      </c>
      <c r="M158" s="88">
        <f t="shared" si="37"/>
        <v>37808.252959544159</v>
      </c>
      <c r="N158" s="88">
        <f t="shared" si="38"/>
        <v>238445.25295954416</v>
      </c>
      <c r="O158" s="88">
        <f t="shared" si="39"/>
        <v>29394.138678444793</v>
      </c>
      <c r="P158" s="89">
        <f t="shared" si="34"/>
        <v>0.94233194643919893</v>
      </c>
      <c r="Q158" s="195">
        <v>7272.1158921454953</v>
      </c>
      <c r="R158" s="89">
        <f t="shared" si="40"/>
        <v>5.0384005277127733E-2</v>
      </c>
      <c r="S158" s="89">
        <f t="shared" si="40"/>
        <v>4.4816141343829455E-2</v>
      </c>
      <c r="T158" s="91">
        <v>8112</v>
      </c>
      <c r="U158" s="190">
        <v>191013</v>
      </c>
      <c r="V158" s="190">
        <v>23672.450117734537</v>
      </c>
      <c r="W158" s="197"/>
      <c r="X158" s="88">
        <v>0</v>
      </c>
      <c r="Y158" s="88">
        <f t="shared" si="41"/>
        <v>0</v>
      </c>
    </row>
    <row r="159" spans="2:25">
      <c r="B159" s="207">
        <v>3416</v>
      </c>
      <c r="C159" t="s">
        <v>174</v>
      </c>
      <c r="D159" s="1">
        <v>133212</v>
      </c>
      <c r="E159" s="85">
        <f t="shared" si="35"/>
        <v>22054.96688741722</v>
      </c>
      <c r="F159" s="86">
        <f t="shared" si="28"/>
        <v>0.70704911965706096</v>
      </c>
      <c r="G159" s="187">
        <f t="shared" si="29"/>
        <v>5484.399064598857</v>
      </c>
      <c r="H159" s="187">
        <f t="shared" si="30"/>
        <v>33125.770350177096</v>
      </c>
      <c r="I159" s="187">
        <f t="shared" si="31"/>
        <v>2107.3856678547977</v>
      </c>
      <c r="J159" s="87">
        <f t="shared" si="32"/>
        <v>12728.609433842978</v>
      </c>
      <c r="K159" s="187">
        <f t="shared" si="36"/>
        <v>1720.853171391293</v>
      </c>
      <c r="L159" s="87">
        <f t="shared" si="33"/>
        <v>10393.95315520341</v>
      </c>
      <c r="M159" s="88">
        <f t="shared" si="37"/>
        <v>43519.723505380505</v>
      </c>
      <c r="N159" s="88">
        <f t="shared" si="38"/>
        <v>176731.72350538051</v>
      </c>
      <c r="O159" s="88">
        <f t="shared" si="39"/>
        <v>29260.219123407369</v>
      </c>
      <c r="P159" s="89">
        <f t="shared" si="34"/>
        <v>0.93803868660446765</v>
      </c>
      <c r="Q159" s="195">
        <v>7696.9612905028116</v>
      </c>
      <c r="R159" s="89">
        <f t="shared" si="40"/>
        <v>9.7370502174772638E-2</v>
      </c>
      <c r="S159" s="89">
        <f t="shared" si="40"/>
        <v>9.519029587906129E-2</v>
      </c>
      <c r="T159" s="91">
        <v>6040</v>
      </c>
      <c r="U159" s="190">
        <v>121392</v>
      </c>
      <c r="V159" s="190">
        <v>20138.022561380225</v>
      </c>
      <c r="W159" s="197"/>
      <c r="X159" s="88">
        <v>0</v>
      </c>
      <c r="Y159" s="88">
        <f t="shared" si="41"/>
        <v>0</v>
      </c>
    </row>
    <row r="160" spans="2:25">
      <c r="B160" s="207">
        <v>3417</v>
      </c>
      <c r="C160" t="s">
        <v>175</v>
      </c>
      <c r="D160" s="1">
        <v>113915</v>
      </c>
      <c r="E160" s="85">
        <f t="shared" si="35"/>
        <v>25135.701676963814</v>
      </c>
      <c r="F160" s="86">
        <f t="shared" si="28"/>
        <v>0.80581285083674925</v>
      </c>
      <c r="G160" s="187">
        <f t="shared" si="29"/>
        <v>3635.9581908709006</v>
      </c>
      <c r="H160" s="187">
        <f t="shared" si="30"/>
        <v>16478.162521026919</v>
      </c>
      <c r="I160" s="187">
        <f t="shared" si="31"/>
        <v>1029.1284915134897</v>
      </c>
      <c r="J160" s="87">
        <f t="shared" si="32"/>
        <v>4664.0103235391352</v>
      </c>
      <c r="K160" s="187">
        <f t="shared" si="36"/>
        <v>642.59599504998516</v>
      </c>
      <c r="L160" s="87">
        <f t="shared" si="33"/>
        <v>2912.245049566533</v>
      </c>
      <c r="M160" s="88">
        <f t="shared" si="37"/>
        <v>19390.407570593452</v>
      </c>
      <c r="N160" s="88">
        <f t="shared" si="38"/>
        <v>133305.40757059347</v>
      </c>
      <c r="O160" s="88">
        <f t="shared" si="39"/>
        <v>29414.2558628847</v>
      </c>
      <c r="P160" s="89">
        <f t="shared" si="34"/>
        <v>0.94297687316345213</v>
      </c>
      <c r="Q160" s="195">
        <v>1896.6272464501271</v>
      </c>
      <c r="R160" s="89">
        <f t="shared" si="40"/>
        <v>5.6617599317323838E-2</v>
      </c>
      <c r="S160" s="89">
        <f t="shared" si="40"/>
        <v>6.5943438675817423E-2</v>
      </c>
      <c r="T160" s="91">
        <v>4532</v>
      </c>
      <c r="U160" s="190">
        <v>107811</v>
      </c>
      <c r="V160" s="190">
        <v>23580.708661417324</v>
      </c>
      <c r="W160" s="197"/>
      <c r="X160" s="88">
        <v>0</v>
      </c>
      <c r="Y160" s="88">
        <f t="shared" si="41"/>
        <v>0</v>
      </c>
    </row>
    <row r="161" spans="2:25">
      <c r="B161" s="207">
        <v>3418</v>
      </c>
      <c r="C161" t="s">
        <v>176</v>
      </c>
      <c r="D161" s="1">
        <v>158342</v>
      </c>
      <c r="E161" s="85">
        <f t="shared" si="35"/>
        <v>21575.418994413409</v>
      </c>
      <c r="F161" s="86">
        <f t="shared" si="28"/>
        <v>0.69167553431854989</v>
      </c>
      <c r="G161" s="187">
        <f t="shared" si="29"/>
        <v>5772.1278004011438</v>
      </c>
      <c r="H161" s="187">
        <f t="shared" si="30"/>
        <v>42361.645927143989</v>
      </c>
      <c r="I161" s="187">
        <f t="shared" si="31"/>
        <v>2275.2274304061316</v>
      </c>
      <c r="J161" s="87">
        <f t="shared" si="32"/>
        <v>16697.8941117506</v>
      </c>
      <c r="K161" s="187">
        <f t="shared" si="36"/>
        <v>1888.6949339426269</v>
      </c>
      <c r="L161" s="87">
        <f t="shared" si="33"/>
        <v>13861.132120204938</v>
      </c>
      <c r="M161" s="88">
        <f t="shared" si="37"/>
        <v>56222.778047348926</v>
      </c>
      <c r="N161" s="88">
        <f t="shared" si="38"/>
        <v>214564.77804734893</v>
      </c>
      <c r="O161" s="88">
        <f t="shared" si="39"/>
        <v>29236.241728757177</v>
      </c>
      <c r="P161" s="89">
        <f t="shared" si="34"/>
        <v>0.93727000733754207</v>
      </c>
      <c r="Q161" s="195">
        <v>10803.864223675526</v>
      </c>
      <c r="R161" s="89">
        <f t="shared" si="40"/>
        <v>7.1819240245850596E-2</v>
      </c>
      <c r="S161" s="89">
        <f t="shared" si="40"/>
        <v>6.1304049443602252E-2</v>
      </c>
      <c r="T161" s="91">
        <v>7339</v>
      </c>
      <c r="U161" s="190">
        <v>147732</v>
      </c>
      <c r="V161" s="190">
        <v>20329.159212880142</v>
      </c>
      <c r="W161" s="197"/>
      <c r="X161" s="88">
        <v>0</v>
      </c>
      <c r="Y161" s="88">
        <f t="shared" si="41"/>
        <v>0</v>
      </c>
    </row>
    <row r="162" spans="2:25">
      <c r="B162" s="207">
        <v>3419</v>
      </c>
      <c r="C162" t="s">
        <v>128</v>
      </c>
      <c r="D162" s="1">
        <v>77726</v>
      </c>
      <c r="E162" s="85">
        <f t="shared" si="35"/>
        <v>21500.968188105118</v>
      </c>
      <c r="F162" s="86">
        <f t="shared" si="28"/>
        <v>0.68928875326706407</v>
      </c>
      <c r="G162" s="187">
        <f t="shared" si="29"/>
        <v>5816.7982841861176</v>
      </c>
      <c r="H162" s="187">
        <f t="shared" si="30"/>
        <v>21027.725797332816</v>
      </c>
      <c r="I162" s="187">
        <f t="shared" si="31"/>
        <v>2301.2852126140333</v>
      </c>
      <c r="J162" s="87">
        <f t="shared" si="32"/>
        <v>8319.1460435997305</v>
      </c>
      <c r="K162" s="187">
        <f t="shared" si="36"/>
        <v>1914.7527161505286</v>
      </c>
      <c r="L162" s="87">
        <f t="shared" si="33"/>
        <v>6921.8310688841611</v>
      </c>
      <c r="M162" s="88">
        <f t="shared" si="37"/>
        <v>27949.556866216975</v>
      </c>
      <c r="N162" s="88">
        <f t="shared" si="38"/>
        <v>105675.55686621697</v>
      </c>
      <c r="O162" s="88">
        <f t="shared" si="39"/>
        <v>29232.519188441758</v>
      </c>
      <c r="P162" s="89">
        <f t="shared" si="34"/>
        <v>0.93715066828496763</v>
      </c>
      <c r="Q162" s="195">
        <v>5637.4735207231352</v>
      </c>
      <c r="R162" s="89">
        <f t="shared" si="40"/>
        <v>5.0081735770545401E-2</v>
      </c>
      <c r="S162" s="89">
        <f t="shared" si="40"/>
        <v>5.298652618761459E-2</v>
      </c>
      <c r="T162" s="91">
        <v>3615</v>
      </c>
      <c r="U162" s="190">
        <v>74019</v>
      </c>
      <c r="V162" s="190">
        <v>20419.034482758623</v>
      </c>
      <c r="W162" s="197"/>
      <c r="X162" s="88">
        <v>0</v>
      </c>
      <c r="Y162" s="88">
        <f t="shared" si="41"/>
        <v>0</v>
      </c>
    </row>
    <row r="163" spans="2:25">
      <c r="B163" s="207">
        <v>3420</v>
      </c>
      <c r="C163" t="s">
        <v>177</v>
      </c>
      <c r="D163" s="1">
        <v>529903</v>
      </c>
      <c r="E163" s="85">
        <f t="shared" si="35"/>
        <v>24351.040852901981</v>
      </c>
      <c r="F163" s="86">
        <f t="shared" si="28"/>
        <v>0.78065780310014055</v>
      </c>
      <c r="G163" s="187">
        <f t="shared" si="29"/>
        <v>4106.7546853080003</v>
      </c>
      <c r="H163" s="187">
        <f t="shared" si="30"/>
        <v>89367.088706987401</v>
      </c>
      <c r="I163" s="187">
        <f t="shared" si="31"/>
        <v>1303.7597799351315</v>
      </c>
      <c r="J163" s="87">
        <f t="shared" si="32"/>
        <v>28371.116571168397</v>
      </c>
      <c r="K163" s="187">
        <f t="shared" si="36"/>
        <v>917.22728347162695</v>
      </c>
      <c r="L163" s="87">
        <f t="shared" si="33"/>
        <v>19959.782915626074</v>
      </c>
      <c r="M163" s="88">
        <f t="shared" si="37"/>
        <v>109326.87162261347</v>
      </c>
      <c r="N163" s="88">
        <f t="shared" si="38"/>
        <v>639229.87162261351</v>
      </c>
      <c r="O163" s="88">
        <f t="shared" si="39"/>
        <v>29375.02282168161</v>
      </c>
      <c r="P163" s="89">
        <f t="shared" si="34"/>
        <v>0.94171912077662168</v>
      </c>
      <c r="Q163" s="195">
        <v>20439.339013680757</v>
      </c>
      <c r="R163" s="89">
        <f t="shared" si="40"/>
        <v>5.4751630188138438E-2</v>
      </c>
      <c r="S163" s="89">
        <f t="shared" si="40"/>
        <v>4.5396956017543802E-2</v>
      </c>
      <c r="T163" s="91">
        <v>21761</v>
      </c>
      <c r="U163" s="190">
        <v>502396</v>
      </c>
      <c r="V163" s="190">
        <v>23293.583086053412</v>
      </c>
      <c r="W163" s="197"/>
      <c r="X163" s="88">
        <v>0</v>
      </c>
      <c r="Y163" s="88">
        <f t="shared" si="41"/>
        <v>0</v>
      </c>
    </row>
    <row r="164" spans="2:25">
      <c r="B164" s="207">
        <v>3421</v>
      </c>
      <c r="C164" t="s">
        <v>178</v>
      </c>
      <c r="D164" s="1">
        <v>170508</v>
      </c>
      <c r="E164" s="85">
        <f t="shared" si="35"/>
        <v>25968.321657021017</v>
      </c>
      <c r="F164" s="86">
        <f t="shared" si="28"/>
        <v>0.83250539709689308</v>
      </c>
      <c r="G164" s="187">
        <f t="shared" si="29"/>
        <v>3136.3862028365788</v>
      </c>
      <c r="H164" s="187">
        <f t="shared" si="30"/>
        <v>20593.511807824976</v>
      </c>
      <c r="I164" s="187">
        <f t="shared" si="31"/>
        <v>737.71149849346875</v>
      </c>
      <c r="J164" s="87">
        <f t="shared" si="32"/>
        <v>4843.8136991081155</v>
      </c>
      <c r="K164" s="187">
        <f t="shared" si="36"/>
        <v>351.17900202996418</v>
      </c>
      <c r="L164" s="87">
        <f t="shared" si="33"/>
        <v>2305.8413273287447</v>
      </c>
      <c r="M164" s="88">
        <f t="shared" si="37"/>
        <v>22899.35313515372</v>
      </c>
      <c r="N164" s="88">
        <f t="shared" si="38"/>
        <v>193407.35313515371</v>
      </c>
      <c r="O164" s="88">
        <f t="shared" si="39"/>
        <v>29455.88686188756</v>
      </c>
      <c r="P164" s="89">
        <f t="shared" si="34"/>
        <v>0.94431150047645929</v>
      </c>
      <c r="Q164" s="195">
        <v>3969.212555205555</v>
      </c>
      <c r="R164" s="89">
        <f t="shared" si="40"/>
        <v>4.0622024754046332E-2</v>
      </c>
      <c r="S164" s="89">
        <f t="shared" si="40"/>
        <v>4.3157807939557188E-2</v>
      </c>
      <c r="T164" s="91">
        <v>6566</v>
      </c>
      <c r="U164" s="190">
        <v>163852</v>
      </c>
      <c r="V164" s="190">
        <v>24893.953205712551</v>
      </c>
      <c r="W164" s="197"/>
      <c r="X164" s="88">
        <v>0</v>
      </c>
      <c r="Y164" s="88">
        <f t="shared" si="41"/>
        <v>0</v>
      </c>
    </row>
    <row r="165" spans="2:25">
      <c r="B165" s="207">
        <v>3422</v>
      </c>
      <c r="C165" t="s">
        <v>179</v>
      </c>
      <c r="D165" s="1">
        <v>127409</v>
      </c>
      <c r="E165" s="85">
        <f t="shared" si="35"/>
        <v>29705.99207274423</v>
      </c>
      <c r="F165" s="86">
        <f t="shared" si="28"/>
        <v>0.95232949796702671</v>
      </c>
      <c r="G165" s="187">
        <f t="shared" si="29"/>
        <v>893.78395340265126</v>
      </c>
      <c r="H165" s="187">
        <f t="shared" si="30"/>
        <v>3833.4393761439715</v>
      </c>
      <c r="I165" s="187">
        <f t="shared" si="31"/>
        <v>0</v>
      </c>
      <c r="J165" s="87">
        <f t="shared" si="32"/>
        <v>0</v>
      </c>
      <c r="K165" s="187">
        <f t="shared" si="36"/>
        <v>-386.53249646350457</v>
      </c>
      <c r="L165" s="87">
        <f t="shared" si="33"/>
        <v>-1657.8378773319712</v>
      </c>
      <c r="M165" s="88">
        <f t="shared" si="37"/>
        <v>2175.6014988120005</v>
      </c>
      <c r="N165" s="88">
        <f t="shared" si="38"/>
        <v>129584.601498812</v>
      </c>
      <c r="O165" s="88">
        <f t="shared" si="39"/>
        <v>30213.243529683376</v>
      </c>
      <c r="P165" s="89">
        <f t="shared" si="34"/>
        <v>0.96859121796435732</v>
      </c>
      <c r="Q165" s="195">
        <v>2123.3037282282571</v>
      </c>
      <c r="R165" s="89">
        <f t="shared" si="40"/>
        <v>0.21648923473528428</v>
      </c>
      <c r="S165" s="89">
        <f t="shared" si="40"/>
        <v>0.19493335181621654</v>
      </c>
      <c r="T165" s="91">
        <v>4289</v>
      </c>
      <c r="U165" s="190">
        <v>104735</v>
      </c>
      <c r="V165" s="190">
        <v>24859.957275100878</v>
      </c>
      <c r="W165" s="197"/>
      <c r="X165" s="88">
        <v>0</v>
      </c>
      <c r="Y165" s="88">
        <f t="shared" si="41"/>
        <v>0</v>
      </c>
    </row>
    <row r="166" spans="2:25">
      <c r="B166" s="207">
        <v>3423</v>
      </c>
      <c r="C166" t="s">
        <v>180</v>
      </c>
      <c r="D166" s="1">
        <v>50529</v>
      </c>
      <c r="E166" s="85">
        <f t="shared" si="35"/>
        <v>22200.790861159931</v>
      </c>
      <c r="F166" s="86">
        <f t="shared" si="28"/>
        <v>0.7117240172792606</v>
      </c>
      <c r="G166" s="187">
        <f t="shared" si="29"/>
        <v>5396.9046803532301</v>
      </c>
      <c r="H166" s="187">
        <f t="shared" si="30"/>
        <v>12283.355052483952</v>
      </c>
      <c r="I166" s="187">
        <f t="shared" si="31"/>
        <v>2056.3472770448489</v>
      </c>
      <c r="J166" s="87">
        <f t="shared" si="32"/>
        <v>4680.2464025540758</v>
      </c>
      <c r="K166" s="187">
        <f t="shared" si="36"/>
        <v>1669.8147805813442</v>
      </c>
      <c r="L166" s="87">
        <f t="shared" si="33"/>
        <v>3800.4984406031394</v>
      </c>
      <c r="M166" s="88">
        <f t="shared" si="37"/>
        <v>16083.853493087092</v>
      </c>
      <c r="N166" s="88">
        <f t="shared" si="38"/>
        <v>66612.853493087096</v>
      </c>
      <c r="O166" s="88">
        <f t="shared" si="39"/>
        <v>29267.510322094506</v>
      </c>
      <c r="P166" s="89">
        <f t="shared" si="34"/>
        <v>0.93827243148557771</v>
      </c>
      <c r="Q166" s="195">
        <v>3363.6950160901361</v>
      </c>
      <c r="R166" s="89">
        <f t="shared" si="40"/>
        <v>4.2092888962217453E-2</v>
      </c>
      <c r="S166" s="89">
        <f t="shared" si="40"/>
        <v>4.4382196714770748E-2</v>
      </c>
      <c r="T166" s="91">
        <v>2276</v>
      </c>
      <c r="U166" s="190">
        <v>48488</v>
      </c>
      <c r="V166" s="190">
        <v>21257.343270495396</v>
      </c>
      <c r="W166" s="197"/>
      <c r="X166" s="88">
        <v>0</v>
      </c>
      <c r="Y166" s="88">
        <f t="shared" si="41"/>
        <v>0</v>
      </c>
    </row>
    <row r="167" spans="2:25">
      <c r="B167" s="207">
        <v>3424</v>
      </c>
      <c r="C167" t="s">
        <v>181</v>
      </c>
      <c r="D167" s="1">
        <v>42287</v>
      </c>
      <c r="E167" s="85">
        <f t="shared" si="35"/>
        <v>23019.597169297769</v>
      </c>
      <c r="F167" s="86">
        <f t="shared" si="28"/>
        <v>0.73797371796091527</v>
      </c>
      <c r="G167" s="187">
        <f t="shared" si="29"/>
        <v>4905.6208954705271</v>
      </c>
      <c r="H167" s="187">
        <f t="shared" si="30"/>
        <v>9011.6255849793597</v>
      </c>
      <c r="I167" s="187">
        <f t="shared" si="31"/>
        <v>1769.7650691966055</v>
      </c>
      <c r="J167" s="87">
        <f t="shared" si="32"/>
        <v>3251.0584321141641</v>
      </c>
      <c r="K167" s="187">
        <f t="shared" si="36"/>
        <v>1383.2325727331008</v>
      </c>
      <c r="L167" s="87">
        <f t="shared" si="33"/>
        <v>2540.9982361107063</v>
      </c>
      <c r="M167" s="88">
        <f t="shared" si="37"/>
        <v>11552.623821090066</v>
      </c>
      <c r="N167" s="88">
        <f t="shared" si="38"/>
        <v>53839.623821090063</v>
      </c>
      <c r="O167" s="88">
        <f t="shared" si="39"/>
        <v>29308.450637501395</v>
      </c>
      <c r="P167" s="89">
        <f t="shared" si="34"/>
        <v>0.93958491651966036</v>
      </c>
      <c r="Q167" s="195">
        <v>3027.5418693135252</v>
      </c>
      <c r="R167" s="89">
        <f t="shared" si="40"/>
        <v>5.8153792257838503E-2</v>
      </c>
      <c r="S167" s="89">
        <f t="shared" si="40"/>
        <v>1.8984245239040055E-2</v>
      </c>
      <c r="T167" s="91">
        <v>1837</v>
      </c>
      <c r="U167" s="190">
        <v>39963</v>
      </c>
      <c r="V167" s="190">
        <v>22590.729225551157</v>
      </c>
      <c r="W167" s="197"/>
      <c r="X167" s="88">
        <v>0</v>
      </c>
      <c r="Y167" s="88">
        <f t="shared" si="41"/>
        <v>0</v>
      </c>
    </row>
    <row r="168" spans="2:25">
      <c r="B168" s="207">
        <v>3425</v>
      </c>
      <c r="C168" t="s">
        <v>182</v>
      </c>
      <c r="D168" s="1">
        <v>28449</v>
      </c>
      <c r="E168" s="85">
        <f t="shared" si="35"/>
        <v>20903.012490815578</v>
      </c>
      <c r="F168" s="86">
        <f t="shared" si="28"/>
        <v>0.67011919152976218</v>
      </c>
      <c r="G168" s="187">
        <f t="shared" si="29"/>
        <v>6175.5717025598424</v>
      </c>
      <c r="H168" s="187">
        <f t="shared" si="30"/>
        <v>8404.9530871839452</v>
      </c>
      <c r="I168" s="187">
        <f t="shared" si="31"/>
        <v>2510.5697066653725</v>
      </c>
      <c r="J168" s="87">
        <f t="shared" si="32"/>
        <v>3416.8853707715721</v>
      </c>
      <c r="K168" s="187">
        <f t="shared" si="36"/>
        <v>2124.0372102018678</v>
      </c>
      <c r="L168" s="87">
        <f t="shared" si="33"/>
        <v>2890.8146430847423</v>
      </c>
      <c r="M168" s="88">
        <f t="shared" si="37"/>
        <v>11295.767730268688</v>
      </c>
      <c r="N168" s="88">
        <f t="shared" si="38"/>
        <v>39744.767730268686</v>
      </c>
      <c r="O168" s="88">
        <f t="shared" si="39"/>
        <v>29202.621403577286</v>
      </c>
      <c r="P168" s="89">
        <f t="shared" si="34"/>
        <v>0.93619219019810274</v>
      </c>
      <c r="Q168" s="195">
        <v>2028.5975689361494</v>
      </c>
      <c r="R168" s="89">
        <f t="shared" si="40"/>
        <v>0.11836622375972954</v>
      </c>
      <c r="S168" s="89">
        <f t="shared" si="40"/>
        <v>9.1249335160118156E-2</v>
      </c>
      <c r="T168" s="91">
        <v>1361</v>
      </c>
      <c r="U168" s="190">
        <v>25438</v>
      </c>
      <c r="V168" s="190">
        <v>19155.120481927712</v>
      </c>
      <c r="W168" s="197"/>
      <c r="X168" s="88">
        <v>0</v>
      </c>
      <c r="Y168" s="88">
        <f t="shared" si="41"/>
        <v>0</v>
      </c>
    </row>
    <row r="169" spans="2:25">
      <c r="B169" s="207">
        <v>3426</v>
      </c>
      <c r="C169" t="s">
        <v>183</v>
      </c>
      <c r="D169" s="1">
        <v>33451</v>
      </c>
      <c r="E169" s="85">
        <f t="shared" si="35"/>
        <v>20854.738154613467</v>
      </c>
      <c r="F169" s="86">
        <f t="shared" si="28"/>
        <v>0.668571588802088</v>
      </c>
      <c r="G169" s="187">
        <f t="shared" si="29"/>
        <v>6204.5363042811086</v>
      </c>
      <c r="H169" s="187">
        <f t="shared" si="30"/>
        <v>9952.0762320668982</v>
      </c>
      <c r="I169" s="187">
        <f t="shared" si="31"/>
        <v>2527.4657243361107</v>
      </c>
      <c r="J169" s="87">
        <f t="shared" si="32"/>
        <v>4054.0550218351218</v>
      </c>
      <c r="K169" s="187">
        <f t="shared" si="36"/>
        <v>2140.933227872606</v>
      </c>
      <c r="L169" s="87">
        <f t="shared" si="33"/>
        <v>3434.0568975076599</v>
      </c>
      <c r="M169" s="88">
        <f t="shared" si="37"/>
        <v>13386.133129574559</v>
      </c>
      <c r="N169" s="88">
        <f t="shared" si="38"/>
        <v>46837.133129574562</v>
      </c>
      <c r="O169" s="88">
        <f t="shared" si="39"/>
        <v>29200.207686767182</v>
      </c>
      <c r="P169" s="89">
        <f t="shared" si="34"/>
        <v>0.93611481006171904</v>
      </c>
      <c r="Q169" s="195">
        <v>2638.0354155573696</v>
      </c>
      <c r="R169" s="89">
        <f t="shared" si="40"/>
        <v>7.4040777010756134E-2</v>
      </c>
      <c r="S169" s="89">
        <f t="shared" si="40"/>
        <v>4.1230304396337743E-2</v>
      </c>
      <c r="T169" s="91">
        <v>1604</v>
      </c>
      <c r="U169" s="190">
        <v>31145</v>
      </c>
      <c r="V169" s="190">
        <v>20028.938906752413</v>
      </c>
      <c r="W169" s="197"/>
      <c r="X169" s="88">
        <v>0</v>
      </c>
      <c r="Y169" s="88">
        <f t="shared" si="41"/>
        <v>0</v>
      </c>
    </row>
    <row r="170" spans="2:25">
      <c r="B170" s="207">
        <v>3427</v>
      </c>
      <c r="C170" t="s">
        <v>184</v>
      </c>
      <c r="D170" s="1">
        <v>137605</v>
      </c>
      <c r="E170" s="85">
        <f t="shared" si="35"/>
        <v>24175.158116654955</v>
      </c>
      <c r="F170" s="86">
        <f t="shared" si="28"/>
        <v>0.77501926668967414</v>
      </c>
      <c r="G170" s="187">
        <f t="shared" si="29"/>
        <v>4212.2843270562162</v>
      </c>
      <c r="H170" s="187">
        <f t="shared" si="30"/>
        <v>23976.322389603985</v>
      </c>
      <c r="I170" s="187">
        <f t="shared" si="31"/>
        <v>1365.3187376215903</v>
      </c>
      <c r="J170" s="87">
        <f t="shared" si="32"/>
        <v>7771.3942545420923</v>
      </c>
      <c r="K170" s="187">
        <f t="shared" si="36"/>
        <v>978.78624115808577</v>
      </c>
      <c r="L170" s="87">
        <f t="shared" si="33"/>
        <v>5571.2512846718246</v>
      </c>
      <c r="M170" s="88">
        <f t="shared" si="37"/>
        <v>29547.573674275809</v>
      </c>
      <c r="N170" s="88">
        <f t="shared" si="38"/>
        <v>167152.5736742758</v>
      </c>
      <c r="O170" s="88">
        <f t="shared" si="39"/>
        <v>29366.228684869257</v>
      </c>
      <c r="P170" s="89">
        <f t="shared" si="34"/>
        <v>0.94143719395609837</v>
      </c>
      <c r="Q170" s="195">
        <v>5816.1188187983571</v>
      </c>
      <c r="R170" s="89">
        <f t="shared" si="40"/>
        <v>5.9918660360790597E-2</v>
      </c>
      <c r="S170" s="89">
        <f t="shared" si="40"/>
        <v>4.8001092851463319E-2</v>
      </c>
      <c r="T170" s="91">
        <v>5692</v>
      </c>
      <c r="U170" s="190">
        <v>129826</v>
      </c>
      <c r="V170" s="190">
        <v>23067.874911158495</v>
      </c>
      <c r="W170" s="197"/>
      <c r="X170" s="88">
        <v>0</v>
      </c>
      <c r="Y170" s="88">
        <f t="shared" si="41"/>
        <v>0</v>
      </c>
    </row>
    <row r="171" spans="2:25">
      <c r="B171" s="207">
        <v>3428</v>
      </c>
      <c r="C171" t="s">
        <v>185</v>
      </c>
      <c r="D171" s="1">
        <v>60854</v>
      </c>
      <c r="E171" s="85">
        <f t="shared" si="35"/>
        <v>24091.053048297701</v>
      </c>
      <c r="F171" s="86">
        <f t="shared" si="28"/>
        <v>0.7723229844941828</v>
      </c>
      <c r="G171" s="187">
        <f t="shared" si="29"/>
        <v>4262.747368070568</v>
      </c>
      <c r="H171" s="187">
        <f t="shared" si="30"/>
        <v>10767.699851746256</v>
      </c>
      <c r="I171" s="187">
        <f t="shared" si="31"/>
        <v>1394.7555115466294</v>
      </c>
      <c r="J171" s="87">
        <f t="shared" si="32"/>
        <v>3523.1524221667855</v>
      </c>
      <c r="K171" s="187">
        <f t="shared" si="36"/>
        <v>1008.2230150831248</v>
      </c>
      <c r="L171" s="87">
        <f t="shared" si="33"/>
        <v>2546.7713360999733</v>
      </c>
      <c r="M171" s="88">
        <f t="shared" si="37"/>
        <v>13314.471187846229</v>
      </c>
      <c r="N171" s="88">
        <f t="shared" si="38"/>
        <v>74168.471187846226</v>
      </c>
      <c r="O171" s="88">
        <f t="shared" si="39"/>
        <v>29362.023431451395</v>
      </c>
      <c r="P171" s="89">
        <f t="shared" si="34"/>
        <v>0.94130237984632381</v>
      </c>
      <c r="Q171" s="195">
        <v>3193.329837716914</v>
      </c>
      <c r="R171" s="89">
        <f t="shared" si="40"/>
        <v>5.0783071158461833E-2</v>
      </c>
      <c r="S171" s="89">
        <f t="shared" si="40"/>
        <v>3.7055501345227525E-2</v>
      </c>
      <c r="T171" s="91">
        <v>2526</v>
      </c>
      <c r="U171" s="190">
        <v>57913</v>
      </c>
      <c r="V171" s="190">
        <v>23230.244685118334</v>
      </c>
      <c r="W171" s="197"/>
      <c r="X171" s="88">
        <v>0</v>
      </c>
      <c r="Y171" s="88">
        <f t="shared" si="41"/>
        <v>0</v>
      </c>
    </row>
    <row r="172" spans="2:25">
      <c r="B172" s="207">
        <v>3429</v>
      </c>
      <c r="C172" t="s">
        <v>186</v>
      </c>
      <c r="D172" s="1">
        <v>34814</v>
      </c>
      <c r="E172" s="85">
        <f t="shared" si="35"/>
        <v>22724.543080939948</v>
      </c>
      <c r="F172" s="86">
        <f t="shared" si="28"/>
        <v>0.72851472695496478</v>
      </c>
      <c r="G172" s="187">
        <f t="shared" si="29"/>
        <v>5082.6533484852198</v>
      </c>
      <c r="H172" s="187">
        <f t="shared" si="30"/>
        <v>7786.6249298793573</v>
      </c>
      <c r="I172" s="187">
        <f t="shared" si="31"/>
        <v>1873.0340001218428</v>
      </c>
      <c r="J172" s="87">
        <f t="shared" si="32"/>
        <v>2869.4880881866629</v>
      </c>
      <c r="K172" s="187">
        <f t="shared" si="36"/>
        <v>1486.5015036583382</v>
      </c>
      <c r="L172" s="87">
        <f t="shared" si="33"/>
        <v>2277.3203036045738</v>
      </c>
      <c r="M172" s="88">
        <f t="shared" si="37"/>
        <v>10063.945233483932</v>
      </c>
      <c r="N172" s="88">
        <f t="shared" si="38"/>
        <v>44877.94523348393</v>
      </c>
      <c r="O172" s="88">
        <f t="shared" si="39"/>
        <v>29293.697933083502</v>
      </c>
      <c r="P172" s="89">
        <f t="shared" si="34"/>
        <v>0.93911196696936272</v>
      </c>
      <c r="Q172" s="195">
        <v>2089.4593869288601</v>
      </c>
      <c r="R172" s="89">
        <f t="shared" si="40"/>
        <v>6.8340135636910423E-2</v>
      </c>
      <c r="S172" s="89">
        <f t="shared" si="40"/>
        <v>5.9274586183072374E-2</v>
      </c>
      <c r="T172" s="91">
        <v>1532</v>
      </c>
      <c r="U172" s="190">
        <v>32587</v>
      </c>
      <c r="V172" s="190">
        <v>21452.929558920343</v>
      </c>
      <c r="W172" s="197"/>
      <c r="X172" s="88">
        <v>0</v>
      </c>
      <c r="Y172" s="88">
        <f t="shared" si="41"/>
        <v>0</v>
      </c>
    </row>
    <row r="173" spans="2:25">
      <c r="B173" s="207">
        <v>3430</v>
      </c>
      <c r="C173" t="s">
        <v>187</v>
      </c>
      <c r="D173" s="1">
        <v>44143</v>
      </c>
      <c r="E173" s="85">
        <f t="shared" si="35"/>
        <v>23343.733474352197</v>
      </c>
      <c r="F173" s="86">
        <f t="shared" si="28"/>
        <v>0.74836504116296354</v>
      </c>
      <c r="G173" s="187">
        <f t="shared" si="29"/>
        <v>4711.1391124378706</v>
      </c>
      <c r="H173" s="187">
        <f t="shared" si="30"/>
        <v>8908.7640616200133</v>
      </c>
      <c r="I173" s="187">
        <f t="shared" si="31"/>
        <v>1656.3173624275557</v>
      </c>
      <c r="J173" s="87">
        <f t="shared" si="32"/>
        <v>3132.096132350508</v>
      </c>
      <c r="K173" s="187">
        <f t="shared" si="36"/>
        <v>1269.7848659640513</v>
      </c>
      <c r="L173" s="87">
        <f t="shared" si="33"/>
        <v>2401.163181538021</v>
      </c>
      <c r="M173" s="88">
        <f t="shared" si="37"/>
        <v>11309.927243158034</v>
      </c>
      <c r="N173" s="88">
        <f t="shared" si="38"/>
        <v>55452.927243158032</v>
      </c>
      <c r="O173" s="88">
        <f t="shared" si="39"/>
        <v>29324.657452754116</v>
      </c>
      <c r="P173" s="89">
        <f t="shared" si="34"/>
        <v>0.94010448267976277</v>
      </c>
      <c r="Q173" s="195">
        <v>1687.4113907848969</v>
      </c>
      <c r="R173" s="89">
        <f t="shared" si="40"/>
        <v>6.8449715599661135E-2</v>
      </c>
      <c r="S173" s="89">
        <f t="shared" si="40"/>
        <v>4.189385275821015E-2</v>
      </c>
      <c r="T173" s="91">
        <v>1891</v>
      </c>
      <c r="U173" s="190">
        <v>41315</v>
      </c>
      <c r="V173" s="190">
        <v>22405.097613882863</v>
      </c>
      <c r="W173" s="197"/>
      <c r="X173" s="88">
        <v>0</v>
      </c>
      <c r="Y173" s="88">
        <f t="shared" si="41"/>
        <v>0</v>
      </c>
    </row>
    <row r="174" spans="2:25">
      <c r="B174" s="207">
        <v>3431</v>
      </c>
      <c r="C174" t="s">
        <v>188</v>
      </c>
      <c r="D174" s="1">
        <v>56752</v>
      </c>
      <c r="E174" s="85">
        <f t="shared" si="35"/>
        <v>22673.591689972036</v>
      </c>
      <c r="F174" s="86">
        <f t="shared" si="28"/>
        <v>0.7268813018714877</v>
      </c>
      <c r="G174" s="187">
        <f t="shared" si="29"/>
        <v>5113.2241830659668</v>
      </c>
      <c r="H174" s="187">
        <f t="shared" si="30"/>
        <v>12798.400130214115</v>
      </c>
      <c r="I174" s="187">
        <f t="shared" si="31"/>
        <v>1890.8669869606119</v>
      </c>
      <c r="J174" s="87">
        <f t="shared" si="32"/>
        <v>4732.8400683624122</v>
      </c>
      <c r="K174" s="187">
        <f t="shared" si="36"/>
        <v>1504.3344904971073</v>
      </c>
      <c r="L174" s="87">
        <f t="shared" si="33"/>
        <v>3765.3492297142593</v>
      </c>
      <c r="M174" s="88">
        <f t="shared" si="37"/>
        <v>16563.749359928373</v>
      </c>
      <c r="N174" s="88">
        <f t="shared" si="38"/>
        <v>73315.749359928377</v>
      </c>
      <c r="O174" s="88">
        <f t="shared" si="39"/>
        <v>29291.150363535111</v>
      </c>
      <c r="P174" s="89">
        <f t="shared" si="34"/>
        <v>0.93903029571518903</v>
      </c>
      <c r="Q174" s="195">
        <v>3254.7326341272383</v>
      </c>
      <c r="R174" s="89">
        <f t="shared" si="40"/>
        <v>5.5281801446661338E-2</v>
      </c>
      <c r="S174" s="89">
        <f t="shared" si="40"/>
        <v>3.968235012683468E-2</v>
      </c>
      <c r="T174" s="91">
        <v>2503</v>
      </c>
      <c r="U174" s="190">
        <v>53779</v>
      </c>
      <c r="V174" s="190">
        <v>21808.191403081913</v>
      </c>
      <c r="W174" s="197"/>
      <c r="X174" s="88">
        <v>0</v>
      </c>
      <c r="Y174" s="88">
        <f t="shared" si="41"/>
        <v>0</v>
      </c>
    </row>
    <row r="175" spans="2:25">
      <c r="B175" s="207">
        <v>3432</v>
      </c>
      <c r="C175" t="s">
        <v>189</v>
      </c>
      <c r="D175" s="1">
        <v>49552</v>
      </c>
      <c r="E175" s="85">
        <f t="shared" si="35"/>
        <v>24988.401412002015</v>
      </c>
      <c r="F175" s="86">
        <f t="shared" si="28"/>
        <v>0.80109062553493249</v>
      </c>
      <c r="G175" s="187">
        <f t="shared" si="29"/>
        <v>3724.3383498479798</v>
      </c>
      <c r="H175" s="187">
        <f t="shared" si="30"/>
        <v>7385.3629477485438</v>
      </c>
      <c r="I175" s="187">
        <f t="shared" si="31"/>
        <v>1080.6835842501196</v>
      </c>
      <c r="J175" s="87">
        <f t="shared" si="32"/>
        <v>2142.9955475679867</v>
      </c>
      <c r="K175" s="187">
        <f t="shared" si="36"/>
        <v>694.15108778661499</v>
      </c>
      <c r="L175" s="87">
        <f t="shared" si="33"/>
        <v>1376.5016070808574</v>
      </c>
      <c r="M175" s="88">
        <f t="shared" si="37"/>
        <v>8761.8645548294007</v>
      </c>
      <c r="N175" s="88">
        <f t="shared" si="38"/>
        <v>58313.864554829401</v>
      </c>
      <c r="O175" s="88">
        <f t="shared" si="39"/>
        <v>29406.890849636609</v>
      </c>
      <c r="P175" s="89">
        <f t="shared" si="34"/>
        <v>0.9427407618983612</v>
      </c>
      <c r="Q175" s="195">
        <v>1956.700205143562</v>
      </c>
      <c r="R175" s="89">
        <f t="shared" si="40"/>
        <v>3.451011503371678E-2</v>
      </c>
      <c r="S175" s="89">
        <f t="shared" si="40"/>
        <v>2.5641394935091755E-2</v>
      </c>
      <c r="T175" s="91">
        <v>1983</v>
      </c>
      <c r="U175" s="190">
        <v>47899</v>
      </c>
      <c r="V175" s="190">
        <v>24363.682604272635</v>
      </c>
      <c r="W175" s="197"/>
      <c r="X175" s="88">
        <v>0</v>
      </c>
      <c r="Y175" s="88">
        <f t="shared" si="41"/>
        <v>0</v>
      </c>
    </row>
    <row r="176" spans="2:25">
      <c r="B176" s="207">
        <v>3433</v>
      </c>
      <c r="C176" t="s">
        <v>190</v>
      </c>
      <c r="D176" s="1">
        <v>63918</v>
      </c>
      <c r="E176" s="85">
        <f t="shared" si="35"/>
        <v>29854.273703876694</v>
      </c>
      <c r="F176" s="86">
        <f t="shared" si="28"/>
        <v>0.95708318439461038</v>
      </c>
      <c r="G176" s="187">
        <f t="shared" si="29"/>
        <v>804.81497472317278</v>
      </c>
      <c r="H176" s="187">
        <f t="shared" si="30"/>
        <v>1723.1088608823129</v>
      </c>
      <c r="I176" s="187">
        <f t="shared" si="31"/>
        <v>0</v>
      </c>
      <c r="J176" s="87">
        <f t="shared" si="32"/>
        <v>0</v>
      </c>
      <c r="K176" s="187">
        <f t="shared" si="36"/>
        <v>-386.53249646350457</v>
      </c>
      <c r="L176" s="87">
        <f t="shared" si="33"/>
        <v>-827.56607492836326</v>
      </c>
      <c r="M176" s="88">
        <f t="shared" si="37"/>
        <v>895.54278595394965</v>
      </c>
      <c r="N176" s="88">
        <f t="shared" si="38"/>
        <v>64813.542785953949</v>
      </c>
      <c r="O176" s="88">
        <f t="shared" si="39"/>
        <v>30272.556182136359</v>
      </c>
      <c r="P176" s="89">
        <f t="shared" si="34"/>
        <v>0.97049269253539072</v>
      </c>
      <c r="Q176" s="195">
        <v>1751.4736493673838</v>
      </c>
      <c r="R176" s="89">
        <f t="shared" si="40"/>
        <v>7.2683639048785803E-2</v>
      </c>
      <c r="S176" s="89">
        <f t="shared" si="40"/>
        <v>7.568975854168293E-2</v>
      </c>
      <c r="T176" s="91">
        <v>2141</v>
      </c>
      <c r="U176" s="190">
        <v>59587</v>
      </c>
      <c r="V176" s="190">
        <v>27753.609687936656</v>
      </c>
      <c r="W176" s="197"/>
      <c r="X176" s="88">
        <v>0</v>
      </c>
      <c r="Y176" s="88">
        <f t="shared" si="41"/>
        <v>0</v>
      </c>
    </row>
    <row r="177" spans="2:25">
      <c r="B177" s="207">
        <v>3434</v>
      </c>
      <c r="C177" t="s">
        <v>191</v>
      </c>
      <c r="D177" s="1">
        <v>54249</v>
      </c>
      <c r="E177" s="85">
        <f t="shared" si="35"/>
        <v>24524.864376130201</v>
      </c>
      <c r="F177" s="86">
        <f t="shared" si="28"/>
        <v>0.7862303242334332</v>
      </c>
      <c r="G177" s="187">
        <f t="shared" si="29"/>
        <v>4002.460571371068</v>
      </c>
      <c r="H177" s="187">
        <f t="shared" si="30"/>
        <v>8853.4427838728025</v>
      </c>
      <c r="I177" s="187">
        <f t="shared" si="31"/>
        <v>1242.9215468052544</v>
      </c>
      <c r="J177" s="87">
        <f t="shared" si="32"/>
        <v>2749.3424615332228</v>
      </c>
      <c r="K177" s="187">
        <f t="shared" si="36"/>
        <v>856.38905034174979</v>
      </c>
      <c r="L177" s="87">
        <f t="shared" si="33"/>
        <v>1894.3325793559504</v>
      </c>
      <c r="M177" s="88">
        <f t="shared" si="37"/>
        <v>10747.775363228753</v>
      </c>
      <c r="N177" s="88">
        <f t="shared" si="38"/>
        <v>64996.775363228749</v>
      </c>
      <c r="O177" s="88">
        <f t="shared" si="39"/>
        <v>29383.713997843013</v>
      </c>
      <c r="P177" s="89">
        <f t="shared" si="34"/>
        <v>0.94199774683328608</v>
      </c>
      <c r="Q177" s="195">
        <v>2065.1941017536737</v>
      </c>
      <c r="R177" s="89">
        <f t="shared" si="40"/>
        <v>0.15936484869208412</v>
      </c>
      <c r="S177" s="89">
        <f t="shared" si="40"/>
        <v>0.1593648486920842</v>
      </c>
      <c r="T177" s="91">
        <v>2212</v>
      </c>
      <c r="U177" s="190">
        <v>46792</v>
      </c>
      <c r="V177" s="190">
        <v>21153.70705244123</v>
      </c>
      <c r="W177" s="197"/>
      <c r="X177" s="88">
        <v>0</v>
      </c>
      <c r="Y177" s="88">
        <f t="shared" si="41"/>
        <v>0</v>
      </c>
    </row>
    <row r="178" spans="2:25">
      <c r="B178" s="207">
        <v>3435</v>
      </c>
      <c r="C178" t="s">
        <v>192</v>
      </c>
      <c r="D178" s="1">
        <v>81611</v>
      </c>
      <c r="E178" s="85">
        <f t="shared" si="35"/>
        <v>23112.715944491643</v>
      </c>
      <c r="F178" s="86">
        <f t="shared" si="28"/>
        <v>0.74095896606219147</v>
      </c>
      <c r="G178" s="187">
        <f t="shared" si="29"/>
        <v>4849.749630354203</v>
      </c>
      <c r="H178" s="187">
        <f t="shared" si="30"/>
        <v>17124.465944780692</v>
      </c>
      <c r="I178" s="187">
        <f t="shared" si="31"/>
        <v>1737.1734978787495</v>
      </c>
      <c r="J178" s="87">
        <f t="shared" si="32"/>
        <v>6133.9596210098643</v>
      </c>
      <c r="K178" s="187">
        <f t="shared" si="36"/>
        <v>1350.6410014152448</v>
      </c>
      <c r="L178" s="87">
        <f t="shared" si="33"/>
        <v>4769.1133759972299</v>
      </c>
      <c r="M178" s="88">
        <f t="shared" si="37"/>
        <v>21893.579320777921</v>
      </c>
      <c r="N178" s="88">
        <f t="shared" si="38"/>
        <v>103504.57932077792</v>
      </c>
      <c r="O178" s="88">
        <f t="shared" si="39"/>
        <v>29313.106576261092</v>
      </c>
      <c r="P178" s="89">
        <f t="shared" si="34"/>
        <v>0.93973417892472422</v>
      </c>
      <c r="Q178" s="195">
        <v>4921.309820656541</v>
      </c>
      <c r="R178" s="89">
        <f t="shared" si="40"/>
        <v>3.8307888040712466E-2</v>
      </c>
      <c r="S178" s="89">
        <f t="shared" si="40"/>
        <v>3.8601942950947522E-2</v>
      </c>
      <c r="T178" s="91">
        <v>3531</v>
      </c>
      <c r="U178" s="190">
        <v>78600</v>
      </c>
      <c r="V178" s="190">
        <v>22253.680634201588</v>
      </c>
      <c r="W178" s="197"/>
      <c r="X178" s="88">
        <v>0</v>
      </c>
      <c r="Y178" s="88">
        <f t="shared" si="41"/>
        <v>0</v>
      </c>
    </row>
    <row r="179" spans="2:25">
      <c r="B179" s="207">
        <v>3436</v>
      </c>
      <c r="C179" t="s">
        <v>193</v>
      </c>
      <c r="D179" s="1">
        <v>152536</v>
      </c>
      <c r="E179" s="85">
        <f t="shared" si="35"/>
        <v>27306.838524883638</v>
      </c>
      <c r="F179" s="86">
        <f t="shared" si="28"/>
        <v>0.87541623790202394</v>
      </c>
      <c r="G179" s="187">
        <f t="shared" si="29"/>
        <v>2333.2760821190059</v>
      </c>
      <c r="H179" s="187">
        <f t="shared" si="30"/>
        <v>13033.680194716766</v>
      </c>
      <c r="I179" s="187">
        <f t="shared" si="31"/>
        <v>269.23059474155122</v>
      </c>
      <c r="J179" s="87">
        <f t="shared" si="32"/>
        <v>1503.922102226305</v>
      </c>
      <c r="K179" s="187">
        <f t="shared" si="36"/>
        <v>-117.30190172195336</v>
      </c>
      <c r="L179" s="87">
        <f t="shared" si="33"/>
        <v>-655.24842301883143</v>
      </c>
      <c r="M179" s="88">
        <f t="shared" si="37"/>
        <v>12378.431771697935</v>
      </c>
      <c r="N179" s="88">
        <f t="shared" si="38"/>
        <v>164914.43177169794</v>
      </c>
      <c r="O179" s="88">
        <f t="shared" si="39"/>
        <v>29522.812705280692</v>
      </c>
      <c r="P179" s="89">
        <f t="shared" si="34"/>
        <v>0.94645704251671581</v>
      </c>
      <c r="Q179" s="195">
        <v>5571.2360544285957</v>
      </c>
      <c r="R179" s="89">
        <f t="shared" si="40"/>
        <v>2.8598401834181868E-2</v>
      </c>
      <c r="S179" s="89">
        <f t="shared" si="40"/>
        <v>2.9150817732052029E-2</v>
      </c>
      <c r="T179" s="91">
        <v>5586</v>
      </c>
      <c r="U179" s="190">
        <v>148295</v>
      </c>
      <c r="V179" s="190">
        <v>26533.369117910181</v>
      </c>
      <c r="W179" s="197"/>
      <c r="X179" s="88">
        <v>0</v>
      </c>
      <c r="Y179" s="88">
        <f t="shared" si="41"/>
        <v>0</v>
      </c>
    </row>
    <row r="180" spans="2:25">
      <c r="B180" s="207">
        <v>3437</v>
      </c>
      <c r="C180" t="s">
        <v>194</v>
      </c>
      <c r="D180" s="1">
        <v>119338</v>
      </c>
      <c r="E180" s="85">
        <f t="shared" si="35"/>
        <v>20732.800555941627</v>
      </c>
      <c r="F180" s="86">
        <f t="shared" si="28"/>
        <v>0.66466245249578015</v>
      </c>
      <c r="G180" s="187">
        <f t="shared" si="29"/>
        <v>6277.6988634842128</v>
      </c>
      <c r="H180" s="187">
        <f t="shared" si="30"/>
        <v>36134.434658215127</v>
      </c>
      <c r="I180" s="187">
        <f t="shared" si="31"/>
        <v>2570.1438838712552</v>
      </c>
      <c r="J180" s="87">
        <f t="shared" si="32"/>
        <v>14793.748195562946</v>
      </c>
      <c r="K180" s="187">
        <f t="shared" si="36"/>
        <v>2183.6113874077505</v>
      </c>
      <c r="L180" s="87">
        <f t="shared" si="33"/>
        <v>12568.867145919012</v>
      </c>
      <c r="M180" s="88">
        <f t="shared" si="37"/>
        <v>48703.301804134142</v>
      </c>
      <c r="N180" s="88">
        <f t="shared" si="38"/>
        <v>168041.30180413416</v>
      </c>
      <c r="O180" s="88">
        <f t="shared" si="39"/>
        <v>29194.110806833593</v>
      </c>
      <c r="P180" s="89">
        <f t="shared" si="34"/>
        <v>0.93591935324640374</v>
      </c>
      <c r="Q180" s="195">
        <v>9767.0197331348099</v>
      </c>
      <c r="R180" s="89">
        <f t="shared" si="40"/>
        <v>8.7600021872664635E-2</v>
      </c>
      <c r="S180" s="89">
        <f t="shared" si="40"/>
        <v>5.1888346380320367E-2</v>
      </c>
      <c r="T180" s="91">
        <v>5756</v>
      </c>
      <c r="U180" s="190">
        <v>109726</v>
      </c>
      <c r="V180" s="190">
        <v>19710.07724088378</v>
      </c>
      <c r="W180" s="197"/>
      <c r="X180" s="88">
        <v>0</v>
      </c>
      <c r="Y180" s="88">
        <f t="shared" si="41"/>
        <v>0</v>
      </c>
    </row>
    <row r="181" spans="2:25">
      <c r="B181" s="207">
        <v>3438</v>
      </c>
      <c r="C181" t="s">
        <v>195</v>
      </c>
      <c r="D181" s="1">
        <v>84082</v>
      </c>
      <c r="E181" s="85">
        <f t="shared" si="35"/>
        <v>26957.999358768837</v>
      </c>
      <c r="F181" s="86">
        <f t="shared" si="28"/>
        <v>0.86423297806933341</v>
      </c>
      <c r="G181" s="187">
        <f t="shared" si="29"/>
        <v>2542.5795817878866</v>
      </c>
      <c r="H181" s="187">
        <f t="shared" si="30"/>
        <v>7930.3057155964179</v>
      </c>
      <c r="I181" s="187">
        <f t="shared" si="31"/>
        <v>391.3243028817318</v>
      </c>
      <c r="J181" s="87">
        <f t="shared" si="32"/>
        <v>1220.5405006881215</v>
      </c>
      <c r="K181" s="187">
        <f t="shared" si="36"/>
        <v>4.7918064182272246</v>
      </c>
      <c r="L181" s="87">
        <f t="shared" si="33"/>
        <v>14.945644218450713</v>
      </c>
      <c r="M181" s="88">
        <f t="shared" si="37"/>
        <v>7945.2513598148689</v>
      </c>
      <c r="N181" s="88">
        <f t="shared" si="38"/>
        <v>92027.251359814865</v>
      </c>
      <c r="O181" s="88">
        <f t="shared" si="39"/>
        <v>29505.37074697495</v>
      </c>
      <c r="P181" s="89">
        <f t="shared" si="34"/>
        <v>0.94589787952508131</v>
      </c>
      <c r="Q181" s="195">
        <v>2721.4164346156113</v>
      </c>
      <c r="R181" s="89">
        <f t="shared" si="40"/>
        <v>4.11471167300239E-2</v>
      </c>
      <c r="S181" s="89">
        <f t="shared" si="40"/>
        <v>8.1537883361743321E-2</v>
      </c>
      <c r="T181" s="91">
        <v>3119</v>
      </c>
      <c r="U181" s="190">
        <v>80759</v>
      </c>
      <c r="V181" s="190">
        <v>24925.617283950618</v>
      </c>
      <c r="W181" s="197"/>
      <c r="X181" s="88">
        <v>0</v>
      </c>
      <c r="Y181" s="88">
        <f t="shared" si="41"/>
        <v>0</v>
      </c>
    </row>
    <row r="182" spans="2:25">
      <c r="B182" s="207">
        <v>3439</v>
      </c>
      <c r="C182" t="s">
        <v>196</v>
      </c>
      <c r="D182" s="1">
        <v>115348</v>
      </c>
      <c r="E182" s="85">
        <f t="shared" si="35"/>
        <v>26138.227962837071</v>
      </c>
      <c r="F182" s="86">
        <f t="shared" si="28"/>
        <v>0.83795233812222558</v>
      </c>
      <c r="G182" s="187">
        <f t="shared" si="29"/>
        <v>3034.4424193469463</v>
      </c>
      <c r="H182" s="187">
        <f t="shared" si="30"/>
        <v>13390.994396578073</v>
      </c>
      <c r="I182" s="187">
        <f t="shared" si="31"/>
        <v>678.24429145784995</v>
      </c>
      <c r="J182" s="87">
        <f t="shared" si="32"/>
        <v>2993.0920582034919</v>
      </c>
      <c r="K182" s="187">
        <f t="shared" si="36"/>
        <v>291.71179499434538</v>
      </c>
      <c r="L182" s="87">
        <f t="shared" si="33"/>
        <v>1287.3241513100461</v>
      </c>
      <c r="M182" s="88">
        <f t="shared" si="37"/>
        <v>14678.318547888119</v>
      </c>
      <c r="N182" s="88">
        <f t="shared" si="38"/>
        <v>130026.31854788812</v>
      </c>
      <c r="O182" s="88">
        <f t="shared" si="39"/>
        <v>29464.382177178366</v>
      </c>
      <c r="P182" s="89">
        <f t="shared" si="34"/>
        <v>0.94458384752772606</v>
      </c>
      <c r="Q182" s="195">
        <v>1484.6786713557867</v>
      </c>
      <c r="R182" s="89">
        <f t="shared" si="40"/>
        <v>4.2137978388927036E-2</v>
      </c>
      <c r="S182" s="89">
        <f t="shared" si="40"/>
        <v>4.2846433846703211E-2</v>
      </c>
      <c r="T182" s="91">
        <v>4413</v>
      </c>
      <c r="U182" s="190">
        <v>110684</v>
      </c>
      <c r="V182" s="190">
        <v>25064.3115942029</v>
      </c>
      <c r="W182" s="197"/>
      <c r="X182" s="88">
        <v>0</v>
      </c>
      <c r="Y182" s="88">
        <f t="shared" si="41"/>
        <v>0</v>
      </c>
    </row>
    <row r="183" spans="2:25">
      <c r="B183" s="207">
        <v>3440</v>
      </c>
      <c r="C183" t="s">
        <v>197</v>
      </c>
      <c r="D183" s="1">
        <v>144532</v>
      </c>
      <c r="E183" s="85">
        <f t="shared" si="35"/>
        <v>28206.869633099141</v>
      </c>
      <c r="F183" s="86">
        <f t="shared" si="28"/>
        <v>0.90426988370326966</v>
      </c>
      <c r="G183" s="187">
        <f t="shared" si="29"/>
        <v>1793.2574171897045</v>
      </c>
      <c r="H183" s="187">
        <f t="shared" si="30"/>
        <v>9188.6510056800453</v>
      </c>
      <c r="I183" s="187">
        <f t="shared" si="31"/>
        <v>0</v>
      </c>
      <c r="J183" s="87">
        <f t="shared" si="32"/>
        <v>0</v>
      </c>
      <c r="K183" s="187">
        <f t="shared" si="36"/>
        <v>-386.53249646350457</v>
      </c>
      <c r="L183" s="87">
        <f t="shared" si="33"/>
        <v>-1980.5925118789974</v>
      </c>
      <c r="M183" s="88">
        <f t="shared" si="37"/>
        <v>7208.0584938010479</v>
      </c>
      <c r="N183" s="88">
        <f t="shared" si="38"/>
        <v>151740.05849380104</v>
      </c>
      <c r="O183" s="88">
        <f t="shared" si="39"/>
        <v>29613.59455382534</v>
      </c>
      <c r="P183" s="89">
        <f t="shared" si="34"/>
        <v>0.94936737225885448</v>
      </c>
      <c r="Q183" s="195">
        <v>2185.7063892379647</v>
      </c>
      <c r="R183" s="89">
        <f t="shared" si="40"/>
        <v>9.2452935590190497E-3</v>
      </c>
      <c r="S183" s="89">
        <f t="shared" si="40"/>
        <v>1.6532974250214071E-2</v>
      </c>
      <c r="T183" s="91">
        <v>5124</v>
      </c>
      <c r="U183" s="190">
        <v>143208</v>
      </c>
      <c r="V183" s="190">
        <v>27748.110831234259</v>
      </c>
      <c r="W183" s="197"/>
      <c r="X183" s="88">
        <v>0</v>
      </c>
      <c r="Y183" s="88">
        <f t="shared" si="41"/>
        <v>0</v>
      </c>
    </row>
    <row r="184" spans="2:25">
      <c r="B184" s="207">
        <v>3441</v>
      </c>
      <c r="C184" t="s">
        <v>198</v>
      </c>
      <c r="D184" s="1">
        <v>161910</v>
      </c>
      <c r="E184" s="85">
        <f t="shared" si="35"/>
        <v>26211.753278290431</v>
      </c>
      <c r="F184" s="86">
        <f t="shared" si="28"/>
        <v>0.84030944932666207</v>
      </c>
      <c r="G184" s="187">
        <f t="shared" si="29"/>
        <v>2990.3272300749304</v>
      </c>
      <c r="H184" s="187">
        <f t="shared" si="30"/>
        <v>18471.251300172848</v>
      </c>
      <c r="I184" s="187">
        <f t="shared" si="31"/>
        <v>652.5104310491738</v>
      </c>
      <c r="J184" s="87">
        <f t="shared" si="32"/>
        <v>4030.5569325907468</v>
      </c>
      <c r="K184" s="187">
        <f t="shared" si="36"/>
        <v>265.97793458566923</v>
      </c>
      <c r="L184" s="87">
        <f t="shared" si="33"/>
        <v>1642.9457019356789</v>
      </c>
      <c r="M184" s="88">
        <f t="shared" si="37"/>
        <v>20114.197002108525</v>
      </c>
      <c r="N184" s="88">
        <f t="shared" si="38"/>
        <v>182024.19700210853</v>
      </c>
      <c r="O184" s="88">
        <f t="shared" si="39"/>
        <v>29468.058442951035</v>
      </c>
      <c r="P184" s="89">
        <f t="shared" si="34"/>
        <v>0.94470170308794787</v>
      </c>
      <c r="Q184" s="195">
        <v>2806.1163727543208</v>
      </c>
      <c r="R184" s="89">
        <f t="shared" si="40"/>
        <v>6.0640799722245876E-2</v>
      </c>
      <c r="S184" s="89">
        <f t="shared" si="40"/>
        <v>5.2398811963355253E-2</v>
      </c>
      <c r="T184" s="91">
        <v>6177</v>
      </c>
      <c r="U184" s="190">
        <v>152653</v>
      </c>
      <c r="V184" s="190">
        <v>24906.673193016803</v>
      </c>
      <c r="W184" s="197"/>
      <c r="X184" s="88">
        <v>0</v>
      </c>
      <c r="Y184" s="88">
        <f t="shared" si="41"/>
        <v>0</v>
      </c>
    </row>
    <row r="185" spans="2:25">
      <c r="B185" s="207">
        <v>3442</v>
      </c>
      <c r="C185" t="s">
        <v>199</v>
      </c>
      <c r="D185" s="1">
        <v>367358</v>
      </c>
      <c r="E185" s="85">
        <f t="shared" si="35"/>
        <v>24754.582210242588</v>
      </c>
      <c r="F185" s="86">
        <f t="shared" si="28"/>
        <v>0.79359473304020201</v>
      </c>
      <c r="G185" s="187">
        <f t="shared" si="29"/>
        <v>3864.6298709036359</v>
      </c>
      <c r="H185" s="187">
        <f t="shared" si="30"/>
        <v>57351.10728420996</v>
      </c>
      <c r="I185" s="187">
        <f t="shared" si="31"/>
        <v>1162.5203048659187</v>
      </c>
      <c r="J185" s="87">
        <f t="shared" si="32"/>
        <v>17251.801324210235</v>
      </c>
      <c r="K185" s="187">
        <f t="shared" si="36"/>
        <v>775.98780840241409</v>
      </c>
      <c r="L185" s="87">
        <f t="shared" si="33"/>
        <v>11515.659076691825</v>
      </c>
      <c r="M185" s="88">
        <f t="shared" si="37"/>
        <v>68866.766360901791</v>
      </c>
      <c r="N185" s="88">
        <f t="shared" si="38"/>
        <v>436224.76636090176</v>
      </c>
      <c r="O185" s="88">
        <f t="shared" si="39"/>
        <v>29395.199889548636</v>
      </c>
      <c r="P185" s="89">
        <f t="shared" si="34"/>
        <v>0.94236596727362465</v>
      </c>
      <c r="Q185" s="195">
        <v>12260.6870117652</v>
      </c>
      <c r="R185" s="89">
        <f t="shared" si="40"/>
        <v>4.9756248106850774E-2</v>
      </c>
      <c r="S185" s="89">
        <f t="shared" si="40"/>
        <v>5.3717592439329463E-2</v>
      </c>
      <c r="T185" s="91">
        <v>14840</v>
      </c>
      <c r="U185" s="190">
        <v>349946</v>
      </c>
      <c r="V185" s="190">
        <v>23492.615467239528</v>
      </c>
      <c r="W185" s="197"/>
      <c r="X185" s="88">
        <v>0</v>
      </c>
      <c r="Y185" s="88">
        <f t="shared" si="41"/>
        <v>0</v>
      </c>
    </row>
    <row r="186" spans="2:25">
      <c r="B186" s="207">
        <v>3443</v>
      </c>
      <c r="C186" t="s">
        <v>200</v>
      </c>
      <c r="D186" s="1">
        <v>317390</v>
      </c>
      <c r="E186" s="85">
        <f t="shared" si="35"/>
        <v>23182.382587101012</v>
      </c>
      <c r="F186" s="86">
        <f t="shared" si="28"/>
        <v>0.74319237400961036</v>
      </c>
      <c r="G186" s="187">
        <f t="shared" si="29"/>
        <v>4807.9496447885813</v>
      </c>
      <c r="H186" s="187">
        <f t="shared" si="30"/>
        <v>65825.638586800458</v>
      </c>
      <c r="I186" s="187">
        <f t="shared" si="31"/>
        <v>1712.7901729654704</v>
      </c>
      <c r="J186" s="87">
        <f t="shared" si="32"/>
        <v>23449.810258070258</v>
      </c>
      <c r="K186" s="187">
        <f t="shared" si="36"/>
        <v>1326.2576765019658</v>
      </c>
      <c r="L186" s="87">
        <f t="shared" si="33"/>
        <v>18157.793848988415</v>
      </c>
      <c r="M186" s="88">
        <f t="shared" si="37"/>
        <v>83983.432435788869</v>
      </c>
      <c r="N186" s="88">
        <f t="shared" si="38"/>
        <v>401373.43243578885</v>
      </c>
      <c r="O186" s="88">
        <f t="shared" si="39"/>
        <v>29316.589908391561</v>
      </c>
      <c r="P186" s="89">
        <f t="shared" si="34"/>
        <v>0.93984584932209514</v>
      </c>
      <c r="Q186" s="195">
        <v>14949.354971568595</v>
      </c>
      <c r="R186" s="89">
        <f t="shared" si="40"/>
        <v>5.9368564400222965E-2</v>
      </c>
      <c r="S186" s="89">
        <f t="shared" si="40"/>
        <v>5.5035452165439827E-2</v>
      </c>
      <c r="T186" s="91">
        <v>13691</v>
      </c>
      <c r="U186" s="190">
        <v>299603</v>
      </c>
      <c r="V186" s="190">
        <v>21973.083975064175</v>
      </c>
      <c r="W186" s="197"/>
      <c r="X186" s="88">
        <v>0</v>
      </c>
      <c r="Y186" s="88">
        <f t="shared" si="41"/>
        <v>0</v>
      </c>
    </row>
    <row r="187" spans="2:25">
      <c r="B187" s="207">
        <v>3446</v>
      </c>
      <c r="C187" t="s">
        <v>201</v>
      </c>
      <c r="D187" s="1">
        <v>358124</v>
      </c>
      <c r="E187" s="85">
        <f t="shared" si="35"/>
        <v>26346.207606856471</v>
      </c>
      <c r="F187" s="86">
        <f t="shared" si="28"/>
        <v>0.84461985319768018</v>
      </c>
      <c r="G187" s="187">
        <f t="shared" si="29"/>
        <v>2909.6546329353064</v>
      </c>
      <c r="H187" s="187">
        <f t="shared" si="30"/>
        <v>39550.935425489617</v>
      </c>
      <c r="I187" s="187">
        <f t="shared" si="31"/>
        <v>605.45141605105982</v>
      </c>
      <c r="J187" s="87">
        <f t="shared" si="32"/>
        <v>8229.9010983820554</v>
      </c>
      <c r="K187" s="187">
        <f t="shared" si="36"/>
        <v>218.91891958755525</v>
      </c>
      <c r="L187" s="87">
        <f t="shared" si="33"/>
        <v>2975.7648739536385</v>
      </c>
      <c r="M187" s="88">
        <f t="shared" si="37"/>
        <v>42526.700299443255</v>
      </c>
      <c r="N187" s="88">
        <f t="shared" si="38"/>
        <v>400650.70029944327</v>
      </c>
      <c r="O187" s="88">
        <f t="shared" si="39"/>
        <v>29474.781159379334</v>
      </c>
      <c r="P187" s="89">
        <f t="shared" si="34"/>
        <v>0.94491722328149863</v>
      </c>
      <c r="Q187" s="195">
        <v>6561.6473214908328</v>
      </c>
      <c r="R187" s="89">
        <f t="shared" si="40"/>
        <v>3.5007557563198857E-2</v>
      </c>
      <c r="S187" s="89">
        <f t="shared" si="40"/>
        <v>3.3103990363972831E-2</v>
      </c>
      <c r="T187" s="91">
        <v>13593</v>
      </c>
      <c r="U187" s="190">
        <v>346011</v>
      </c>
      <c r="V187" s="190">
        <v>25501.989976415094</v>
      </c>
      <c r="W187" s="197"/>
      <c r="X187" s="88">
        <v>0</v>
      </c>
      <c r="Y187" s="88">
        <f t="shared" si="41"/>
        <v>0</v>
      </c>
    </row>
    <row r="188" spans="2:25">
      <c r="B188" s="207">
        <v>3447</v>
      </c>
      <c r="C188" t="s">
        <v>202</v>
      </c>
      <c r="D188" s="1">
        <v>117867</v>
      </c>
      <c r="E188" s="85">
        <f t="shared" si="35"/>
        <v>21096.652944335063</v>
      </c>
      <c r="F188" s="86">
        <f t="shared" si="28"/>
        <v>0.676327013690178</v>
      </c>
      <c r="G188" s="187">
        <f t="shared" si="29"/>
        <v>6059.3874304481515</v>
      </c>
      <c r="H188" s="187">
        <f t="shared" si="30"/>
        <v>33853.79757391382</v>
      </c>
      <c r="I188" s="187">
        <f t="shared" si="31"/>
        <v>2442.7955479335524</v>
      </c>
      <c r="J188" s="87">
        <f t="shared" si="32"/>
        <v>13647.898726304757</v>
      </c>
      <c r="K188" s="187">
        <f t="shared" si="36"/>
        <v>2056.2630514700477</v>
      </c>
      <c r="L188" s="87">
        <f t="shared" si="33"/>
        <v>11488.341668563156</v>
      </c>
      <c r="M188" s="88">
        <f t="shared" si="37"/>
        <v>45342.139242476973</v>
      </c>
      <c r="N188" s="88">
        <f t="shared" si="38"/>
        <v>163209.13924247696</v>
      </c>
      <c r="O188" s="88">
        <f t="shared" si="39"/>
        <v>29212.30342625326</v>
      </c>
      <c r="P188" s="89">
        <f t="shared" si="34"/>
        <v>0.93650258130612352</v>
      </c>
      <c r="Q188" s="195">
        <v>8142.3641937151115</v>
      </c>
      <c r="R188" s="89">
        <f t="shared" si="40"/>
        <v>6.883637418840001E-2</v>
      </c>
      <c r="S188" s="89">
        <f t="shared" si="40"/>
        <v>6.443629604157107E-2</v>
      </c>
      <c r="T188" s="91">
        <v>5587</v>
      </c>
      <c r="U188" s="190">
        <v>110276</v>
      </c>
      <c r="V188" s="190">
        <v>19819.554277498202</v>
      </c>
      <c r="W188" s="197"/>
      <c r="X188" s="88">
        <v>0</v>
      </c>
      <c r="Y188" s="88">
        <f t="shared" si="41"/>
        <v>0</v>
      </c>
    </row>
    <row r="189" spans="2:25">
      <c r="B189" s="207">
        <v>3448</v>
      </c>
      <c r="C189" t="s">
        <v>203</v>
      </c>
      <c r="D189" s="1">
        <v>144497</v>
      </c>
      <c r="E189" s="85">
        <f t="shared" si="35"/>
        <v>22196.159754224271</v>
      </c>
      <c r="F189" s="86">
        <f t="shared" si="28"/>
        <v>0.71157555094518665</v>
      </c>
      <c r="G189" s="187">
        <f t="shared" si="29"/>
        <v>5399.6833445146267</v>
      </c>
      <c r="H189" s="187">
        <f t="shared" si="30"/>
        <v>35151.938572790219</v>
      </c>
      <c r="I189" s="187">
        <f t="shared" si="31"/>
        <v>2057.96816447233</v>
      </c>
      <c r="J189" s="87">
        <f t="shared" si="32"/>
        <v>13397.372750714869</v>
      </c>
      <c r="K189" s="187">
        <f t="shared" si="36"/>
        <v>1671.4356680088254</v>
      </c>
      <c r="L189" s="87">
        <f t="shared" si="33"/>
        <v>10881.046198737453</v>
      </c>
      <c r="M189" s="88">
        <f t="shared" si="37"/>
        <v>46032.98477152767</v>
      </c>
      <c r="N189" s="88">
        <f t="shared" si="38"/>
        <v>190529.98477152767</v>
      </c>
      <c r="O189" s="88">
        <f t="shared" si="39"/>
        <v>29267.278766747724</v>
      </c>
      <c r="P189" s="89">
        <f t="shared" si="34"/>
        <v>0.93826500816887404</v>
      </c>
      <c r="Q189" s="195">
        <v>10448.93675516115</v>
      </c>
      <c r="R189" s="89">
        <f t="shared" si="40"/>
        <v>7.4662719957161339E-2</v>
      </c>
      <c r="S189" s="89">
        <f t="shared" si="40"/>
        <v>7.7469058857203024E-2</v>
      </c>
      <c r="T189" s="91">
        <v>6510</v>
      </c>
      <c r="U189" s="190">
        <v>134458</v>
      </c>
      <c r="V189" s="190">
        <v>20600.275777539453</v>
      </c>
      <c r="W189" s="197"/>
      <c r="X189" s="88">
        <v>0</v>
      </c>
      <c r="Y189" s="88">
        <f t="shared" si="41"/>
        <v>0</v>
      </c>
    </row>
    <row r="190" spans="2:25">
      <c r="B190" s="207">
        <v>3449</v>
      </c>
      <c r="C190" t="s">
        <v>204</v>
      </c>
      <c r="D190" s="1">
        <v>73117</v>
      </c>
      <c r="E190" s="85">
        <f t="shared" si="35"/>
        <v>25781.734837799719</v>
      </c>
      <c r="F190" s="86">
        <f t="shared" si="28"/>
        <v>0.82652370386001517</v>
      </c>
      <c r="G190" s="187">
        <f t="shared" si="29"/>
        <v>3248.3382943693578</v>
      </c>
      <c r="H190" s="187">
        <f t="shared" si="30"/>
        <v>9212.2874028314982</v>
      </c>
      <c r="I190" s="187">
        <f t="shared" si="31"/>
        <v>803.01688522092309</v>
      </c>
      <c r="J190" s="87">
        <f t="shared" si="32"/>
        <v>2277.3558864865377</v>
      </c>
      <c r="K190" s="187">
        <f t="shared" si="36"/>
        <v>416.48438875741851</v>
      </c>
      <c r="L190" s="87">
        <f t="shared" si="33"/>
        <v>1181.149726516039</v>
      </c>
      <c r="M190" s="88">
        <f t="shared" si="37"/>
        <v>10393.437129347538</v>
      </c>
      <c r="N190" s="88">
        <f t="shared" si="38"/>
        <v>83510.437129347541</v>
      </c>
      <c r="O190" s="88">
        <f t="shared" si="39"/>
        <v>29446.557520926497</v>
      </c>
      <c r="P190" s="89">
        <f t="shared" si="34"/>
        <v>0.94401241581461548</v>
      </c>
      <c r="Q190" s="195">
        <v>2828.2530165341095</v>
      </c>
      <c r="R190" s="89">
        <f t="shared" si="40"/>
        <v>3.1516724743591552E-2</v>
      </c>
      <c r="S190" s="89">
        <f t="shared" si="40"/>
        <v>4.2428396726069691E-2</v>
      </c>
      <c r="T190" s="91">
        <v>2836</v>
      </c>
      <c r="U190" s="190">
        <v>70883</v>
      </c>
      <c r="V190" s="190">
        <v>24732.379623168177</v>
      </c>
      <c r="W190" s="197"/>
      <c r="X190" s="88">
        <v>0</v>
      </c>
      <c r="Y190" s="88">
        <f t="shared" si="41"/>
        <v>0</v>
      </c>
    </row>
    <row r="191" spans="2:25">
      <c r="B191" s="207">
        <v>3450</v>
      </c>
      <c r="C191" t="s">
        <v>205</v>
      </c>
      <c r="D191" s="1">
        <v>29531</v>
      </c>
      <c r="E191" s="85">
        <f t="shared" si="35"/>
        <v>21618.594436310395</v>
      </c>
      <c r="F191" s="86">
        <f t="shared" si="28"/>
        <v>0.69305967415153624</v>
      </c>
      <c r="G191" s="187">
        <f t="shared" si="29"/>
        <v>5746.2225352629512</v>
      </c>
      <c r="H191" s="187">
        <f t="shared" si="30"/>
        <v>7849.3399831691913</v>
      </c>
      <c r="I191" s="187">
        <f t="shared" si="31"/>
        <v>2260.1160257421861</v>
      </c>
      <c r="J191" s="87">
        <f t="shared" si="32"/>
        <v>3087.3184911638259</v>
      </c>
      <c r="K191" s="187">
        <f t="shared" si="36"/>
        <v>1873.5835292786815</v>
      </c>
      <c r="L191" s="87">
        <f t="shared" si="33"/>
        <v>2559.3151009946787</v>
      </c>
      <c r="M191" s="88">
        <f t="shared" si="37"/>
        <v>10408.655084163871</v>
      </c>
      <c r="N191" s="88">
        <f t="shared" si="38"/>
        <v>39939.655084163867</v>
      </c>
      <c r="O191" s="88">
        <f t="shared" si="39"/>
        <v>29238.400500852025</v>
      </c>
      <c r="P191" s="89">
        <f t="shared" si="34"/>
        <v>0.93733921432919132</v>
      </c>
      <c r="Q191" s="195">
        <v>2044.0382653686866</v>
      </c>
      <c r="R191" s="89">
        <f t="shared" si="40"/>
        <v>4.5160148646257302E-2</v>
      </c>
      <c r="S191" s="89">
        <f t="shared" si="40"/>
        <v>-5.2010670444573255E-2</v>
      </c>
      <c r="T191" s="91">
        <v>1366</v>
      </c>
      <c r="U191" s="190">
        <v>28255</v>
      </c>
      <c r="V191" s="190">
        <v>22804.681194511701</v>
      </c>
      <c r="W191" s="197"/>
      <c r="X191" s="88">
        <v>0</v>
      </c>
      <c r="Y191" s="88">
        <f t="shared" si="41"/>
        <v>0</v>
      </c>
    </row>
    <row r="192" spans="2:25">
      <c r="B192" s="207">
        <v>3451</v>
      </c>
      <c r="C192" t="s">
        <v>206</v>
      </c>
      <c r="D192" s="1">
        <v>172097</v>
      </c>
      <c r="E192" s="85">
        <f t="shared" si="35"/>
        <v>26226.302956415726</v>
      </c>
      <c r="F192" s="86">
        <f t="shared" si="28"/>
        <v>0.84077589015889265</v>
      </c>
      <c r="G192" s="187">
        <f t="shared" si="29"/>
        <v>2981.5974231997534</v>
      </c>
      <c r="H192" s="187">
        <f t="shared" si="30"/>
        <v>19565.242291036782</v>
      </c>
      <c r="I192" s="187">
        <f t="shared" si="31"/>
        <v>647.41804370532054</v>
      </c>
      <c r="J192" s="87">
        <f t="shared" si="32"/>
        <v>4248.3572027943137</v>
      </c>
      <c r="K192" s="187">
        <f t="shared" si="36"/>
        <v>260.88554724181597</v>
      </c>
      <c r="L192" s="87">
        <f t="shared" si="33"/>
        <v>1711.9309610007965</v>
      </c>
      <c r="M192" s="88">
        <f t="shared" si="37"/>
        <v>21277.173252037577</v>
      </c>
      <c r="N192" s="88">
        <f t="shared" si="38"/>
        <v>193374.17325203758</v>
      </c>
      <c r="O192" s="88">
        <f t="shared" si="39"/>
        <v>29468.785926857297</v>
      </c>
      <c r="P192" s="89">
        <f t="shared" si="34"/>
        <v>0.94472502512955936</v>
      </c>
      <c r="Q192" s="195">
        <v>3972.2499980595203</v>
      </c>
      <c r="R192" s="89">
        <f t="shared" si="40"/>
        <v>5.8478740874228885E-2</v>
      </c>
      <c r="S192" s="89">
        <f t="shared" si="40"/>
        <v>3.2508750432176027E-2</v>
      </c>
      <c r="T192" s="91">
        <v>6562</v>
      </c>
      <c r="U192" s="190">
        <v>162589</v>
      </c>
      <c r="V192" s="190">
        <v>25400.562412123105</v>
      </c>
      <c r="W192" s="197"/>
      <c r="X192" s="88">
        <v>0</v>
      </c>
      <c r="Y192" s="88">
        <f t="shared" si="41"/>
        <v>0</v>
      </c>
    </row>
    <row r="193" spans="2:28">
      <c r="B193" s="207">
        <v>3452</v>
      </c>
      <c r="C193" t="s">
        <v>207</v>
      </c>
      <c r="D193" s="1">
        <v>61897</v>
      </c>
      <c r="E193" s="85">
        <f t="shared" si="35"/>
        <v>29307.291666666668</v>
      </c>
      <c r="F193" s="86">
        <f t="shared" si="28"/>
        <v>0.93954776165506326</v>
      </c>
      <c r="G193" s="187">
        <f t="shared" si="29"/>
        <v>1133.0041970491882</v>
      </c>
      <c r="H193" s="187">
        <f t="shared" si="30"/>
        <v>2392.9048641678855</v>
      </c>
      <c r="I193" s="187">
        <f t="shared" si="31"/>
        <v>0</v>
      </c>
      <c r="J193" s="87">
        <f t="shared" si="32"/>
        <v>0</v>
      </c>
      <c r="K193" s="187">
        <f t="shared" si="36"/>
        <v>-386.53249646350457</v>
      </c>
      <c r="L193" s="87">
        <f t="shared" si="33"/>
        <v>-816.35663253092162</v>
      </c>
      <c r="M193" s="88">
        <f t="shared" si="37"/>
        <v>1576.5482316369639</v>
      </c>
      <c r="N193" s="88">
        <f t="shared" si="38"/>
        <v>63473.548231636967</v>
      </c>
      <c r="O193" s="88">
        <f t="shared" si="39"/>
        <v>30053.763367252352</v>
      </c>
      <c r="P193" s="89">
        <f t="shared" si="34"/>
        <v>0.96347852343957197</v>
      </c>
      <c r="Q193" s="195">
        <v>-653.3458442485221</v>
      </c>
      <c r="R193" s="89">
        <f t="shared" si="40"/>
        <v>1.9350482526925991E-2</v>
      </c>
      <c r="S193" s="89">
        <f t="shared" si="40"/>
        <v>9.2148953427094293E-3</v>
      </c>
      <c r="T193" s="91">
        <v>2112</v>
      </c>
      <c r="U193" s="190">
        <v>60722</v>
      </c>
      <c r="V193" s="190">
        <v>29039.693926351028</v>
      </c>
      <c r="W193" s="197"/>
      <c r="X193" s="88">
        <v>0</v>
      </c>
      <c r="Y193" s="88">
        <f t="shared" si="41"/>
        <v>0</v>
      </c>
    </row>
    <row r="194" spans="2:28">
      <c r="B194" s="207">
        <v>3453</v>
      </c>
      <c r="C194" t="s">
        <v>208</v>
      </c>
      <c r="D194" s="1">
        <v>99768</v>
      </c>
      <c r="E194" s="85">
        <f t="shared" si="35"/>
        <v>30251.061249241964</v>
      </c>
      <c r="F194" s="86">
        <f t="shared" si="28"/>
        <v>0.96980359726457743</v>
      </c>
      <c r="G194" s="187">
        <f t="shared" si="29"/>
        <v>566.74244750401044</v>
      </c>
      <c r="H194" s="187">
        <f t="shared" si="30"/>
        <v>1869.1165918682264</v>
      </c>
      <c r="I194" s="187">
        <f t="shared" si="31"/>
        <v>0</v>
      </c>
      <c r="J194" s="87">
        <f t="shared" si="32"/>
        <v>0</v>
      </c>
      <c r="K194" s="187">
        <f t="shared" si="36"/>
        <v>-386.53249646350457</v>
      </c>
      <c r="L194" s="87">
        <f t="shared" si="33"/>
        <v>-1274.7841733366381</v>
      </c>
      <c r="M194" s="88">
        <f t="shared" si="37"/>
        <v>594.33241853158825</v>
      </c>
      <c r="N194" s="88">
        <f t="shared" si="38"/>
        <v>100362.33241853159</v>
      </c>
      <c r="O194" s="88">
        <f t="shared" si="39"/>
        <v>30431.27120028247</v>
      </c>
      <c r="P194" s="89">
        <f t="shared" si="34"/>
        <v>0.97558085768337766</v>
      </c>
      <c r="Q194" s="195">
        <v>-669.92793292216743</v>
      </c>
      <c r="R194" s="89">
        <f t="shared" si="40"/>
        <v>6.0695946161451853E-2</v>
      </c>
      <c r="S194" s="89">
        <f t="shared" si="40"/>
        <v>5.844462062381383E-2</v>
      </c>
      <c r="T194" s="91">
        <v>3298</v>
      </c>
      <c r="U194" s="190">
        <v>94059</v>
      </c>
      <c r="V194" s="190">
        <v>28580.674567000911</v>
      </c>
      <c r="W194" s="197"/>
      <c r="X194" s="88">
        <v>0</v>
      </c>
      <c r="Y194" s="88">
        <f t="shared" si="41"/>
        <v>0</v>
      </c>
    </row>
    <row r="195" spans="2:28" ht="32.1" customHeight="1">
      <c r="B195" s="207">
        <v>3454</v>
      </c>
      <c r="C195" t="s">
        <v>209</v>
      </c>
      <c r="D195" s="1">
        <v>49917</v>
      </c>
      <c r="E195" s="85">
        <f t="shared" si="35"/>
        <v>30344.680851063833</v>
      </c>
      <c r="F195" s="86">
        <f t="shared" si="28"/>
        <v>0.9728049011154829</v>
      </c>
      <c r="G195" s="187">
        <f t="shared" si="29"/>
        <v>510.57068641088915</v>
      </c>
      <c r="H195" s="187">
        <f t="shared" si="30"/>
        <v>839.88877914591262</v>
      </c>
      <c r="I195" s="187">
        <f t="shared" si="31"/>
        <v>0</v>
      </c>
      <c r="J195" s="87">
        <f t="shared" si="32"/>
        <v>0</v>
      </c>
      <c r="K195" s="187">
        <f t="shared" si="36"/>
        <v>-386.53249646350457</v>
      </c>
      <c r="L195" s="87">
        <f t="shared" si="33"/>
        <v>-635.84595668246504</v>
      </c>
      <c r="M195" s="88">
        <f t="shared" si="37"/>
        <v>204.04282246344758</v>
      </c>
      <c r="N195" s="88">
        <f t="shared" si="38"/>
        <v>50121.042822463445</v>
      </c>
      <c r="O195" s="88">
        <f t="shared" si="39"/>
        <v>30468.719041011213</v>
      </c>
      <c r="P195" s="89">
        <f t="shared" si="34"/>
        <v>0.97678137922373964</v>
      </c>
      <c r="Q195" s="195">
        <v>537.9609309711982</v>
      </c>
      <c r="R195" s="92">
        <f t="shared" si="40"/>
        <v>8.0758655032801441E-2</v>
      </c>
      <c r="S195" s="92">
        <f t="shared" si="40"/>
        <v>7.4845689746907876E-2</v>
      </c>
      <c r="T195" s="91">
        <v>1645</v>
      </c>
      <c r="U195" s="190">
        <v>46187</v>
      </c>
      <c r="V195" s="190">
        <v>28231.66259168704</v>
      </c>
      <c r="W195" s="197"/>
      <c r="X195" s="88">
        <v>0</v>
      </c>
      <c r="Y195" s="88">
        <f t="shared" si="41"/>
        <v>0</v>
      </c>
      <c r="Z195" s="188"/>
      <c r="AB195" s="45"/>
    </row>
    <row r="196" spans="2:28">
      <c r="B196" s="207">
        <v>3901</v>
      </c>
      <c r="C196" t="s">
        <v>210</v>
      </c>
      <c r="D196" s="1">
        <v>706044</v>
      </c>
      <c r="E196" s="85">
        <f t="shared" si="35"/>
        <v>25270.911628905833</v>
      </c>
      <c r="F196" s="86">
        <f t="shared" si="28"/>
        <v>0.81014747885852234</v>
      </c>
      <c r="G196" s="187">
        <f t="shared" si="29"/>
        <v>3554.8322197056891</v>
      </c>
      <c r="H196" s="187">
        <f t="shared" si="30"/>
        <v>99318.457386357244</v>
      </c>
      <c r="I196" s="187">
        <f t="shared" si="31"/>
        <v>981.80500833378312</v>
      </c>
      <c r="J196" s="87">
        <f t="shared" si="32"/>
        <v>27430.650127837565</v>
      </c>
      <c r="K196" s="187">
        <f t="shared" si="36"/>
        <v>595.27251187027855</v>
      </c>
      <c r="L196" s="87">
        <f t="shared" si="33"/>
        <v>16631.318709143714</v>
      </c>
      <c r="M196" s="88">
        <f t="shared" si="37"/>
        <v>115949.77609550096</v>
      </c>
      <c r="N196" s="88">
        <f t="shared" si="38"/>
        <v>821993.77609550091</v>
      </c>
      <c r="O196" s="88">
        <f t="shared" si="39"/>
        <v>29421.016360481797</v>
      </c>
      <c r="P196" s="89">
        <f t="shared" si="34"/>
        <v>0.9431936045645406</v>
      </c>
      <c r="Q196" s="195">
        <v>21051.383525721554</v>
      </c>
      <c r="R196" s="92">
        <f t="shared" si="40"/>
        <v>5.1295872208506926E-2</v>
      </c>
      <c r="S196" s="93">
        <f t="shared" si="40"/>
        <v>4.1625410160560247E-2</v>
      </c>
      <c r="T196" s="91">
        <v>27939</v>
      </c>
      <c r="U196" s="190">
        <v>671594</v>
      </c>
      <c r="V196" s="190">
        <v>24261.036052308358</v>
      </c>
      <c r="W196" s="197"/>
      <c r="X196" s="88">
        <v>0</v>
      </c>
      <c r="Y196" s="88">
        <f t="shared" si="41"/>
        <v>0</v>
      </c>
      <c r="Z196" s="1"/>
      <c r="AA196" s="1"/>
    </row>
    <row r="197" spans="2:28">
      <c r="B197" s="207">
        <v>3903</v>
      </c>
      <c r="C197" t="s">
        <v>211</v>
      </c>
      <c r="D197" s="1">
        <v>730390</v>
      </c>
      <c r="E197" s="85">
        <f t="shared" si="35"/>
        <v>27180.33640964573</v>
      </c>
      <c r="F197" s="86">
        <f t="shared" si="28"/>
        <v>0.87136077004889612</v>
      </c>
      <c r="G197" s="187">
        <f t="shared" si="29"/>
        <v>2409.177351261751</v>
      </c>
      <c r="H197" s="187">
        <f t="shared" si="30"/>
        <v>64739.413783105774</v>
      </c>
      <c r="I197" s="187">
        <f t="shared" si="31"/>
        <v>313.50633507481922</v>
      </c>
      <c r="J197" s="87">
        <f t="shared" si="32"/>
        <v>8424.5422361305409</v>
      </c>
      <c r="K197" s="187">
        <f t="shared" si="36"/>
        <v>-73.026161388685352</v>
      </c>
      <c r="L197" s="87">
        <f t="shared" si="33"/>
        <v>-1962.3590088367528</v>
      </c>
      <c r="M197" s="88">
        <f t="shared" si="37"/>
        <v>62777.054774269025</v>
      </c>
      <c r="N197" s="88">
        <f t="shared" si="38"/>
        <v>793167.054774269</v>
      </c>
      <c r="O197" s="88">
        <f t="shared" si="39"/>
        <v>29516.487599518794</v>
      </c>
      <c r="P197" s="89">
        <f t="shared" si="34"/>
        <v>0.94625426912405941</v>
      </c>
      <c r="Q197" s="195">
        <v>11523.008907018491</v>
      </c>
      <c r="R197" s="92">
        <f t="shared" si="40"/>
        <v>4.2735018330915864E-2</v>
      </c>
      <c r="S197" s="92">
        <f t="shared" si="40"/>
        <v>1.689170476257746E-2</v>
      </c>
      <c r="T197" s="91">
        <v>26872</v>
      </c>
      <c r="U197" s="190">
        <v>700456</v>
      </c>
      <c r="V197" s="190">
        <v>26728.840723498437</v>
      </c>
      <c r="W197" s="197"/>
      <c r="X197" s="88">
        <v>0</v>
      </c>
      <c r="Y197" s="88">
        <f t="shared" si="41"/>
        <v>0</v>
      </c>
      <c r="Z197" s="1"/>
      <c r="AA197" s="1"/>
    </row>
    <row r="198" spans="2:28">
      <c r="B198" s="207">
        <v>3905</v>
      </c>
      <c r="C198" t="s">
        <v>212</v>
      </c>
      <c r="D198" s="1">
        <v>1741383</v>
      </c>
      <c r="E198" s="85">
        <f t="shared" si="35"/>
        <v>29428.177915976612</v>
      </c>
      <c r="F198" s="86">
        <f t="shared" si="28"/>
        <v>0.94342319327958335</v>
      </c>
      <c r="G198" s="187">
        <f t="shared" si="29"/>
        <v>1060.4724474632217</v>
      </c>
      <c r="H198" s="187">
        <f t="shared" si="30"/>
        <v>62752.396606188675</v>
      </c>
      <c r="I198" s="187">
        <f t="shared" si="31"/>
        <v>0</v>
      </c>
      <c r="J198" s="87">
        <f t="shared" si="32"/>
        <v>0</v>
      </c>
      <c r="K198" s="187">
        <f t="shared" si="36"/>
        <v>-386.53249646350457</v>
      </c>
      <c r="L198" s="87">
        <f t="shared" si="33"/>
        <v>-22872.673945731422</v>
      </c>
      <c r="M198" s="88">
        <f t="shared" si="37"/>
        <v>39879.72266045725</v>
      </c>
      <c r="N198" s="88">
        <f t="shared" si="38"/>
        <v>1781262.7226604572</v>
      </c>
      <c r="O198" s="88">
        <f t="shared" si="39"/>
        <v>30102.117866976329</v>
      </c>
      <c r="P198" s="89">
        <f t="shared" si="34"/>
        <v>0.96502869608938002</v>
      </c>
      <c r="Q198" s="195">
        <v>8177.679835434581</v>
      </c>
      <c r="R198" s="92">
        <f t="shared" si="40"/>
        <v>1.4245825674287272E-2</v>
      </c>
      <c r="S198" s="92">
        <f t="shared" si="40"/>
        <v>3.7389697723990609E-3</v>
      </c>
      <c r="T198" s="91">
        <v>59174</v>
      </c>
      <c r="U198" s="190">
        <v>1716924</v>
      </c>
      <c r="V198" s="190">
        <v>29318.556718635267</v>
      </c>
      <c r="W198" s="197"/>
      <c r="X198" s="88">
        <v>0</v>
      </c>
      <c r="Y198" s="88">
        <f t="shared" si="41"/>
        <v>0</v>
      </c>
    </row>
    <row r="199" spans="2:28">
      <c r="B199" s="207">
        <v>3907</v>
      </c>
      <c r="C199" t="s">
        <v>213</v>
      </c>
      <c r="D199" s="1">
        <v>1829293</v>
      </c>
      <c r="E199" s="85">
        <f t="shared" si="35"/>
        <v>27619.890987603991</v>
      </c>
      <c r="F199" s="86">
        <f t="shared" ref="F199:F262" si="42">E199/E$365</f>
        <v>0.88545222976284965</v>
      </c>
      <c r="G199" s="187">
        <f t="shared" ref="G199:G262" si="43">($E$365+$Y$365-E199-Y199)*0.6</f>
        <v>2145.4446044867946</v>
      </c>
      <c r="H199" s="187">
        <f t="shared" ref="H199:H262" si="44">G199*T199/1000</f>
        <v>142094.94159976489</v>
      </c>
      <c r="I199" s="187">
        <f t="shared" ref="I199:I262" si="45">IF(E199+Y199&lt;(E$365+Y$365)*0.9,((E$365+Y$365)*0.9-E199-Y199)*0.35,0)</f>
        <v>159.66223278942797</v>
      </c>
      <c r="J199" s="87">
        <f t="shared" ref="J199:J262" si="46">I199*T199/1000</f>
        <v>10574.589339876604</v>
      </c>
      <c r="K199" s="187">
        <f t="shared" si="36"/>
        <v>-226.8702636740766</v>
      </c>
      <c r="L199" s="87">
        <f t="shared" ref="L199:L262" si="47">K199*T199/1000</f>
        <v>-15025.844433397766</v>
      </c>
      <c r="M199" s="88">
        <f t="shared" si="37"/>
        <v>127069.09716636712</v>
      </c>
      <c r="N199" s="88">
        <f t="shared" si="38"/>
        <v>1956362.0971663671</v>
      </c>
      <c r="O199" s="88">
        <f t="shared" si="39"/>
        <v>29538.465328416711</v>
      </c>
      <c r="P199" s="89">
        <f t="shared" ref="P199:P262" si="48">O199/O$365</f>
        <v>0.94695884210975723</v>
      </c>
      <c r="Q199" s="195">
        <v>22075.643084651194</v>
      </c>
      <c r="R199" s="92">
        <f t="shared" si="40"/>
        <v>3.9735520918412877E-2</v>
      </c>
      <c r="S199" s="92">
        <f t="shared" si="40"/>
        <v>2.9421525399042817E-2</v>
      </c>
      <c r="T199" s="91">
        <v>66231</v>
      </c>
      <c r="U199" s="190">
        <v>1759383</v>
      </c>
      <c r="V199" s="190">
        <v>26830.496843261048</v>
      </c>
      <c r="W199" s="197"/>
      <c r="X199" s="88">
        <v>0</v>
      </c>
      <c r="Y199" s="88">
        <f t="shared" si="41"/>
        <v>0</v>
      </c>
    </row>
    <row r="200" spans="2:28">
      <c r="B200" s="207">
        <v>3909</v>
      </c>
      <c r="C200" t="s">
        <v>214</v>
      </c>
      <c r="D200" s="1">
        <v>1323312</v>
      </c>
      <c r="E200" s="85">
        <f t="shared" ref="E200:E263" si="49">D200/T200*1000</f>
        <v>27164.364158883302</v>
      </c>
      <c r="F200" s="86">
        <f t="shared" si="42"/>
        <v>0.8708487236741197</v>
      </c>
      <c r="G200" s="187">
        <f t="shared" si="43"/>
        <v>2418.7607017192081</v>
      </c>
      <c r="H200" s="187">
        <f t="shared" si="44"/>
        <v>117829.92758425123</v>
      </c>
      <c r="I200" s="187">
        <f t="shared" si="45"/>
        <v>319.09662284166916</v>
      </c>
      <c r="J200" s="87">
        <f t="shared" si="46"/>
        <v>15544.791981731914</v>
      </c>
      <c r="K200" s="187">
        <f t="shared" ref="K200:K263" si="50">I200+J$367</f>
        <v>-67.435873621835412</v>
      </c>
      <c r="L200" s="87">
        <f t="shared" si="47"/>
        <v>-3285.1385834877124</v>
      </c>
      <c r="M200" s="88">
        <f t="shared" ref="M200:M263" si="51">H200+L200</f>
        <v>114544.78900076351</v>
      </c>
      <c r="N200" s="88">
        <f t="shared" ref="N200:N263" si="52">D200+M200</f>
        <v>1437856.7890007636</v>
      </c>
      <c r="O200" s="88">
        <f t="shared" ref="O200:O263" si="53">N200/T200*1000</f>
        <v>29515.688986980673</v>
      </c>
      <c r="P200" s="89">
        <f t="shared" si="48"/>
        <v>0.94622866680532058</v>
      </c>
      <c r="Q200" s="195">
        <v>20165.205342192843</v>
      </c>
      <c r="R200" s="92">
        <f t="shared" ref="R200:S263" si="54">(D200-U200)/U200</f>
        <v>1.7142848358466391E-2</v>
      </c>
      <c r="S200" s="92">
        <f t="shared" si="54"/>
        <v>7.3503820569141183E-3</v>
      </c>
      <c r="T200" s="91">
        <v>48715</v>
      </c>
      <c r="U200" s="190">
        <v>1301009</v>
      </c>
      <c r="V200" s="190">
        <v>26966.152634415288</v>
      </c>
      <c r="W200" s="197"/>
      <c r="X200" s="88">
        <v>0</v>
      </c>
      <c r="Y200" s="88">
        <f t="shared" ref="Y200:Y263" si="55">X200*1000/T200</f>
        <v>0</v>
      </c>
    </row>
    <row r="201" spans="2:28">
      <c r="B201" s="207">
        <v>3911</v>
      </c>
      <c r="C201" t="s">
        <v>218</v>
      </c>
      <c r="D201" s="1">
        <v>856311</v>
      </c>
      <c r="E201" s="85">
        <f t="shared" si="49"/>
        <v>31137.44954728919</v>
      </c>
      <c r="F201" s="86">
        <f t="shared" si="42"/>
        <v>0.99821987505850007</v>
      </c>
      <c r="G201" s="187">
        <f t="shared" si="43"/>
        <v>34.909468675674724</v>
      </c>
      <c r="H201" s="187">
        <f t="shared" si="44"/>
        <v>960.0452980497306</v>
      </c>
      <c r="I201" s="187">
        <f t="shared" si="45"/>
        <v>0</v>
      </c>
      <c r="J201" s="87">
        <f t="shared" si="46"/>
        <v>0</v>
      </c>
      <c r="K201" s="187">
        <f t="shared" si="50"/>
        <v>-386.53249646350457</v>
      </c>
      <c r="L201" s="87">
        <f t="shared" si="47"/>
        <v>-10630.030185242838</v>
      </c>
      <c r="M201" s="88">
        <f t="shared" si="51"/>
        <v>-9669.9848871931081</v>
      </c>
      <c r="N201" s="88">
        <f t="shared" si="52"/>
        <v>846641.01511280693</v>
      </c>
      <c r="O201" s="88">
        <f t="shared" si="53"/>
        <v>30785.826519501359</v>
      </c>
      <c r="P201" s="89">
        <f t="shared" si="48"/>
        <v>0.98694736880094669</v>
      </c>
      <c r="Q201" s="195">
        <v>-4110.1760713440017</v>
      </c>
      <c r="R201" s="92">
        <f t="shared" si="54"/>
        <v>1.9334126125353988E-2</v>
      </c>
      <c r="S201" s="92">
        <f t="shared" si="54"/>
        <v>1.1365076377455745E-2</v>
      </c>
      <c r="T201" s="91">
        <v>27501</v>
      </c>
      <c r="U201" s="190">
        <v>840069</v>
      </c>
      <c r="V201" s="190">
        <v>30787.5467272594</v>
      </c>
      <c r="W201" s="197"/>
      <c r="X201" s="88">
        <v>0</v>
      </c>
      <c r="Y201" s="88">
        <f t="shared" si="55"/>
        <v>0</v>
      </c>
    </row>
    <row r="202" spans="2:28">
      <c r="B202" s="207">
        <v>4001</v>
      </c>
      <c r="C202" t="s">
        <v>215</v>
      </c>
      <c r="D202" s="1">
        <v>1016164</v>
      </c>
      <c r="E202" s="85">
        <f t="shared" si="49"/>
        <v>27321.377678595436</v>
      </c>
      <c r="F202" s="86">
        <f t="shared" si="42"/>
        <v>0.87588234133736165</v>
      </c>
      <c r="G202" s="187">
        <f t="shared" si="43"/>
        <v>2324.5525898919273</v>
      </c>
      <c r="H202" s="187">
        <f t="shared" si="44"/>
        <v>86457.084475850454</v>
      </c>
      <c r="I202" s="187">
        <f t="shared" si="45"/>
        <v>264.14189094242209</v>
      </c>
      <c r="J202" s="87">
        <f t="shared" si="46"/>
        <v>9824.229349821504</v>
      </c>
      <c r="K202" s="187">
        <f t="shared" si="50"/>
        <v>-122.39060552108248</v>
      </c>
      <c r="L202" s="87">
        <f t="shared" si="47"/>
        <v>-4552.0737911456208</v>
      </c>
      <c r="M202" s="88">
        <f t="shared" si="51"/>
        <v>81905.01068470483</v>
      </c>
      <c r="N202" s="88">
        <f t="shared" si="52"/>
        <v>1098069.0106847049</v>
      </c>
      <c r="O202" s="88">
        <f t="shared" si="53"/>
        <v>29523.539662966283</v>
      </c>
      <c r="P202" s="89">
        <f t="shared" si="48"/>
        <v>0.94648034768848277</v>
      </c>
      <c r="Q202" s="195">
        <v>15822.134483058064</v>
      </c>
      <c r="R202" s="92">
        <f t="shared" si="54"/>
        <v>4.2093367161717861E-2</v>
      </c>
      <c r="S202" s="93">
        <f t="shared" si="54"/>
        <v>3.8254827885478918E-2</v>
      </c>
      <c r="T202" s="91">
        <v>37193</v>
      </c>
      <c r="U202" s="190">
        <v>975118</v>
      </c>
      <c r="V202" s="190">
        <v>26314.712867012091</v>
      </c>
      <c r="W202" s="197"/>
      <c r="X202" s="88">
        <v>0</v>
      </c>
      <c r="Y202" s="88">
        <f t="shared" si="55"/>
        <v>0</v>
      </c>
      <c r="Z202" s="1"/>
    </row>
    <row r="203" spans="2:28">
      <c r="B203" s="207">
        <v>4003</v>
      </c>
      <c r="C203" t="s">
        <v>216</v>
      </c>
      <c r="D203" s="1">
        <v>1426218</v>
      </c>
      <c r="E203" s="85">
        <f t="shared" si="49"/>
        <v>25189.741959412917</v>
      </c>
      <c r="F203" s="86">
        <f t="shared" si="42"/>
        <v>0.80754530114269174</v>
      </c>
      <c r="G203" s="187">
        <f t="shared" si="43"/>
        <v>3603.5340214014386</v>
      </c>
      <c r="H203" s="187">
        <f t="shared" si="44"/>
        <v>204028.49275772803</v>
      </c>
      <c r="I203" s="187">
        <f t="shared" si="45"/>
        <v>1010.2143926563037</v>
      </c>
      <c r="J203" s="87">
        <f t="shared" si="46"/>
        <v>57197.328697807257</v>
      </c>
      <c r="K203" s="187">
        <f t="shared" si="50"/>
        <v>623.68189619279917</v>
      </c>
      <c r="L203" s="87">
        <f t="shared" si="47"/>
        <v>35312.245280540097</v>
      </c>
      <c r="M203" s="88">
        <f t="shared" si="51"/>
        <v>239340.73803826811</v>
      </c>
      <c r="N203" s="88">
        <f t="shared" si="52"/>
        <v>1665558.7380382682</v>
      </c>
      <c r="O203" s="88">
        <f t="shared" si="53"/>
        <v>29416.957877007157</v>
      </c>
      <c r="P203" s="89">
        <f t="shared" si="48"/>
        <v>0.94306349567874925</v>
      </c>
      <c r="Q203" s="195">
        <v>45744.06826274487</v>
      </c>
      <c r="R203" s="92">
        <f t="shared" si="54"/>
        <v>4.0280263808594348E-2</v>
      </c>
      <c r="S203" s="92">
        <f t="shared" si="54"/>
        <v>2.7510790957661325E-2</v>
      </c>
      <c r="T203" s="91">
        <v>56619</v>
      </c>
      <c r="U203" s="190">
        <v>1370994</v>
      </c>
      <c r="V203" s="190">
        <v>24515.306487375725</v>
      </c>
      <c r="W203" s="197"/>
      <c r="X203" s="88">
        <v>0</v>
      </c>
      <c r="Y203" s="88">
        <f t="shared" si="55"/>
        <v>0</v>
      </c>
    </row>
    <row r="204" spans="2:28">
      <c r="B204" s="207">
        <v>4005</v>
      </c>
      <c r="C204" t="s">
        <v>217</v>
      </c>
      <c r="D204" s="1">
        <v>334259</v>
      </c>
      <c r="E204" s="85">
        <f t="shared" si="49"/>
        <v>25196.668174280112</v>
      </c>
      <c r="F204" s="86">
        <f t="shared" si="42"/>
        <v>0.80776734519061089</v>
      </c>
      <c r="G204" s="187">
        <f t="shared" si="43"/>
        <v>3599.3782924811217</v>
      </c>
      <c r="H204" s="187">
        <f t="shared" si="44"/>
        <v>47749.352428054553</v>
      </c>
      <c r="I204" s="187">
        <f t="shared" si="45"/>
        <v>1007.7902174527854</v>
      </c>
      <c r="J204" s="87">
        <f t="shared" si="46"/>
        <v>13369.345024728653</v>
      </c>
      <c r="K204" s="187">
        <f t="shared" si="50"/>
        <v>621.25772098928087</v>
      </c>
      <c r="L204" s="87">
        <f t="shared" si="47"/>
        <v>8241.6049266438004</v>
      </c>
      <c r="M204" s="88">
        <f t="shared" si="51"/>
        <v>55990.957354698352</v>
      </c>
      <c r="N204" s="88">
        <f t="shared" si="52"/>
        <v>390249.95735469833</v>
      </c>
      <c r="O204" s="88">
        <f t="shared" si="53"/>
        <v>29417.304187750513</v>
      </c>
      <c r="P204" s="89">
        <f t="shared" si="48"/>
        <v>0.94307459788114512</v>
      </c>
      <c r="Q204" s="195">
        <v>13973.195774803062</v>
      </c>
      <c r="R204" s="92">
        <f t="shared" si="54"/>
        <v>6.812146698578965E-2</v>
      </c>
      <c r="S204" s="92">
        <f t="shared" si="54"/>
        <v>4.8717179819833319E-2</v>
      </c>
      <c r="T204" s="91">
        <v>13266</v>
      </c>
      <c r="U204" s="190">
        <v>312941</v>
      </c>
      <c r="V204" s="190">
        <v>24026.180422264875</v>
      </c>
      <c r="W204" s="197"/>
      <c r="X204" s="88">
        <v>0</v>
      </c>
      <c r="Y204" s="88">
        <f t="shared" si="55"/>
        <v>0</v>
      </c>
    </row>
    <row r="205" spans="2:28">
      <c r="B205" s="207">
        <v>4010</v>
      </c>
      <c r="C205" t="s">
        <v>219</v>
      </c>
      <c r="D205" s="1">
        <v>58889</v>
      </c>
      <c r="E205" s="85">
        <f t="shared" si="49"/>
        <v>24722.50209907641</v>
      </c>
      <c r="F205" s="86">
        <f t="shared" si="42"/>
        <v>0.792566292849186</v>
      </c>
      <c r="G205" s="187">
        <f t="shared" si="43"/>
        <v>3883.8779376033431</v>
      </c>
      <c r="H205" s="187">
        <f t="shared" si="44"/>
        <v>9251.3972473711638</v>
      </c>
      <c r="I205" s="187">
        <f t="shared" si="45"/>
        <v>1173.7483437740811</v>
      </c>
      <c r="J205" s="87">
        <f t="shared" si="46"/>
        <v>2795.8685548698613</v>
      </c>
      <c r="K205" s="187">
        <f t="shared" si="50"/>
        <v>787.21584731057658</v>
      </c>
      <c r="L205" s="87">
        <f t="shared" si="47"/>
        <v>1875.1481482937934</v>
      </c>
      <c r="M205" s="88">
        <f t="shared" si="51"/>
        <v>11126.545395664958</v>
      </c>
      <c r="N205" s="88">
        <f t="shared" si="52"/>
        <v>70015.545395664958</v>
      </c>
      <c r="O205" s="88">
        <f t="shared" si="53"/>
        <v>29393.595883990325</v>
      </c>
      <c r="P205" s="89">
        <f t="shared" si="48"/>
        <v>0.94231454526407377</v>
      </c>
      <c r="Q205" s="195">
        <v>1941.3277804598838</v>
      </c>
      <c r="R205" s="92">
        <f t="shared" si="54"/>
        <v>-1.4179054506495245E-2</v>
      </c>
      <c r="S205" s="92">
        <f t="shared" si="54"/>
        <v>-1.7076093389137657E-2</v>
      </c>
      <c r="T205" s="91">
        <v>2382</v>
      </c>
      <c r="U205" s="190">
        <v>59736</v>
      </c>
      <c r="V205" s="190">
        <v>25152</v>
      </c>
      <c r="W205" s="197"/>
      <c r="X205" s="88">
        <v>0</v>
      </c>
      <c r="Y205" s="88">
        <f t="shared" si="55"/>
        <v>0</v>
      </c>
    </row>
    <row r="206" spans="2:28">
      <c r="B206" s="207">
        <v>4012</v>
      </c>
      <c r="C206" t="s">
        <v>220</v>
      </c>
      <c r="D206" s="1">
        <v>393923</v>
      </c>
      <c r="E206" s="85">
        <f t="shared" si="49"/>
        <v>27606.910084799212</v>
      </c>
      <c r="F206" s="86">
        <f t="shared" si="42"/>
        <v>0.8850360815116497</v>
      </c>
      <c r="G206" s="187">
        <f t="shared" si="43"/>
        <v>2153.2331461696617</v>
      </c>
      <c r="H206" s="187">
        <f t="shared" si="44"/>
        <v>30724.483762694901</v>
      </c>
      <c r="I206" s="187">
        <f t="shared" si="45"/>
        <v>164.20554877110044</v>
      </c>
      <c r="J206" s="87">
        <f t="shared" si="46"/>
        <v>2343.0489754148321</v>
      </c>
      <c r="K206" s="187">
        <f t="shared" si="50"/>
        <v>-222.32694769240413</v>
      </c>
      <c r="L206" s="87">
        <f t="shared" si="47"/>
        <v>-3172.3832166229145</v>
      </c>
      <c r="M206" s="88">
        <f t="shared" si="51"/>
        <v>27552.100546071986</v>
      </c>
      <c r="N206" s="88">
        <f t="shared" si="52"/>
        <v>421475.100546072</v>
      </c>
      <c r="O206" s="88">
        <f t="shared" si="53"/>
        <v>29537.816283276472</v>
      </c>
      <c r="P206" s="89">
        <f t="shared" si="48"/>
        <v>0.94693803469719717</v>
      </c>
      <c r="Q206" s="195">
        <v>6615.4694791696893</v>
      </c>
      <c r="R206" s="92">
        <f t="shared" si="54"/>
        <v>3.3633775468702852E-2</v>
      </c>
      <c r="S206" s="92">
        <f t="shared" si="54"/>
        <v>2.6607181017762608E-2</v>
      </c>
      <c r="T206" s="91">
        <v>14269</v>
      </c>
      <c r="U206" s="190">
        <v>381105</v>
      </c>
      <c r="V206" s="190">
        <v>26891.405588484336</v>
      </c>
      <c r="W206" s="197"/>
      <c r="X206" s="88">
        <v>0</v>
      </c>
      <c r="Y206" s="88">
        <f t="shared" si="55"/>
        <v>0</v>
      </c>
    </row>
    <row r="207" spans="2:28">
      <c r="B207" s="207">
        <v>4014</v>
      </c>
      <c r="C207" t="s">
        <v>221</v>
      </c>
      <c r="D207" s="1">
        <v>277813</v>
      </c>
      <c r="E207" s="85">
        <f t="shared" si="49"/>
        <v>26597.702249880324</v>
      </c>
      <c r="F207" s="86">
        <f t="shared" si="42"/>
        <v>0.85268239379709188</v>
      </c>
      <c r="G207" s="187">
        <f t="shared" si="43"/>
        <v>2758.7578471209949</v>
      </c>
      <c r="H207" s="187">
        <f t="shared" si="44"/>
        <v>28815.225713178792</v>
      </c>
      <c r="I207" s="187">
        <f t="shared" si="45"/>
        <v>517.42829099271148</v>
      </c>
      <c r="J207" s="87">
        <f t="shared" si="46"/>
        <v>5404.5384994188717</v>
      </c>
      <c r="K207" s="187">
        <f t="shared" si="50"/>
        <v>130.89579452920691</v>
      </c>
      <c r="L207" s="87">
        <f t="shared" si="47"/>
        <v>1367.2065738575661</v>
      </c>
      <c r="M207" s="88">
        <f t="shared" si="51"/>
        <v>30182.432287036358</v>
      </c>
      <c r="N207" s="88">
        <f t="shared" si="52"/>
        <v>307995.43228703638</v>
      </c>
      <c r="O207" s="88">
        <f t="shared" si="53"/>
        <v>29487.355891530529</v>
      </c>
      <c r="P207" s="89">
        <f t="shared" si="48"/>
        <v>0.94532035031146933</v>
      </c>
      <c r="Q207" s="195">
        <v>5423.8148475665985</v>
      </c>
      <c r="R207" s="92">
        <f t="shared" si="54"/>
        <v>3.5850379197458593E-2</v>
      </c>
      <c r="S207" s="92">
        <f t="shared" si="54"/>
        <v>3.2676878753770747E-2</v>
      </c>
      <c r="T207" s="91">
        <v>10445</v>
      </c>
      <c r="U207" s="190">
        <v>268198</v>
      </c>
      <c r="V207" s="190">
        <v>25756.07413809661</v>
      </c>
      <c r="W207" s="197"/>
      <c r="X207" s="88">
        <v>0</v>
      </c>
      <c r="Y207" s="88">
        <f t="shared" si="55"/>
        <v>0</v>
      </c>
    </row>
    <row r="208" spans="2:28">
      <c r="B208" s="207">
        <v>4016</v>
      </c>
      <c r="C208" t="s">
        <v>222</v>
      </c>
      <c r="D208" s="1">
        <v>90854</v>
      </c>
      <c r="E208" s="85">
        <f t="shared" si="49"/>
        <v>22235.438081253058</v>
      </c>
      <c r="F208" s="86">
        <f t="shared" si="42"/>
        <v>0.71283475512758565</v>
      </c>
      <c r="G208" s="187">
        <f t="shared" si="43"/>
        <v>5376.1163482973543</v>
      </c>
      <c r="H208" s="187">
        <f t="shared" si="44"/>
        <v>21966.811399142989</v>
      </c>
      <c r="I208" s="187">
        <f t="shared" si="45"/>
        <v>2044.2207500122543</v>
      </c>
      <c r="J208" s="87">
        <f t="shared" si="46"/>
        <v>8352.6859845500712</v>
      </c>
      <c r="K208" s="187">
        <f t="shared" si="50"/>
        <v>1657.6882535487498</v>
      </c>
      <c r="L208" s="87">
        <f t="shared" si="47"/>
        <v>6773.3142040001921</v>
      </c>
      <c r="M208" s="88">
        <f t="shared" si="51"/>
        <v>28740.12560314318</v>
      </c>
      <c r="N208" s="88">
        <f t="shared" si="52"/>
        <v>119594.12560314318</v>
      </c>
      <c r="O208" s="88">
        <f t="shared" si="53"/>
        <v>29269.242683099164</v>
      </c>
      <c r="P208" s="89">
        <f t="shared" si="48"/>
        <v>0.93832796837799404</v>
      </c>
      <c r="Q208" s="195">
        <v>5936.9771246679702</v>
      </c>
      <c r="R208" s="92">
        <f t="shared" si="54"/>
        <v>3.0873793017371472E-2</v>
      </c>
      <c r="S208" s="92">
        <f t="shared" si="54"/>
        <v>3.2135263640251349E-2</v>
      </c>
      <c r="T208" s="91">
        <v>4086</v>
      </c>
      <c r="U208" s="190">
        <v>88133</v>
      </c>
      <c r="V208" s="190">
        <v>21543.143485700315</v>
      </c>
      <c r="W208" s="197"/>
      <c r="X208" s="88">
        <v>0</v>
      </c>
      <c r="Y208" s="88">
        <f t="shared" si="55"/>
        <v>0</v>
      </c>
    </row>
    <row r="209" spans="2:27">
      <c r="B209" s="207">
        <v>4018</v>
      </c>
      <c r="C209" t="s">
        <v>223</v>
      </c>
      <c r="D209" s="1">
        <v>161652</v>
      </c>
      <c r="E209" s="85">
        <f t="shared" si="49"/>
        <v>24721.211194372227</v>
      </c>
      <c r="F209" s="86">
        <f t="shared" si="42"/>
        <v>0.79252490838285183</v>
      </c>
      <c r="G209" s="187">
        <f t="shared" si="43"/>
        <v>3884.6524804258529</v>
      </c>
      <c r="H209" s="187">
        <f t="shared" si="44"/>
        <v>25401.742569504651</v>
      </c>
      <c r="I209" s="187">
        <f t="shared" si="45"/>
        <v>1174.2001604205452</v>
      </c>
      <c r="J209" s="87">
        <f t="shared" si="46"/>
        <v>7678.0948489899447</v>
      </c>
      <c r="K209" s="187">
        <f t="shared" si="50"/>
        <v>787.66766395704065</v>
      </c>
      <c r="L209" s="87">
        <f t="shared" si="47"/>
        <v>5150.5588546150884</v>
      </c>
      <c r="M209" s="88">
        <f t="shared" si="51"/>
        <v>30552.301424119738</v>
      </c>
      <c r="N209" s="88">
        <f t="shared" si="52"/>
        <v>192204.30142411974</v>
      </c>
      <c r="O209" s="88">
        <f t="shared" si="53"/>
        <v>29393.531338755121</v>
      </c>
      <c r="P209" s="89">
        <f t="shared" si="48"/>
        <v>0.9423124760407573</v>
      </c>
      <c r="Q209" s="195">
        <v>6703.1527944698501</v>
      </c>
      <c r="R209" s="92">
        <f t="shared" si="54"/>
        <v>6.3276152388970747E-2</v>
      </c>
      <c r="S209" s="93">
        <f t="shared" si="54"/>
        <v>6.6528258681642333E-2</v>
      </c>
      <c r="T209" s="91">
        <v>6539</v>
      </c>
      <c r="U209" s="190">
        <v>152032</v>
      </c>
      <c r="V209" s="190">
        <v>23179.143162067387</v>
      </c>
      <c r="W209" s="197"/>
      <c r="X209" s="88">
        <v>0</v>
      </c>
      <c r="Y209" s="88">
        <f t="shared" si="55"/>
        <v>0</v>
      </c>
      <c r="Z209" s="1"/>
      <c r="AA209" s="1"/>
    </row>
    <row r="210" spans="2:27">
      <c r="B210" s="207">
        <v>4020</v>
      </c>
      <c r="C210" t="s">
        <v>224</v>
      </c>
      <c r="D210" s="1">
        <v>249216</v>
      </c>
      <c r="E210" s="85">
        <f t="shared" si="49"/>
        <v>22855.465884079236</v>
      </c>
      <c r="F210" s="86">
        <f t="shared" si="42"/>
        <v>0.73271191542390246</v>
      </c>
      <c r="G210" s="187">
        <f t="shared" si="43"/>
        <v>5004.0996666016472</v>
      </c>
      <c r="H210" s="187">
        <f t="shared" si="44"/>
        <v>54564.702764624359</v>
      </c>
      <c r="I210" s="187">
        <f t="shared" si="45"/>
        <v>1827.2110190230919</v>
      </c>
      <c r="J210" s="87">
        <f t="shared" si="46"/>
        <v>19923.908951427795</v>
      </c>
      <c r="K210" s="187">
        <f t="shared" si="50"/>
        <v>1440.6785225595872</v>
      </c>
      <c r="L210" s="87">
        <f t="shared" si="47"/>
        <v>15709.158609989739</v>
      </c>
      <c r="M210" s="88">
        <f t="shared" si="51"/>
        <v>70273.861374614091</v>
      </c>
      <c r="N210" s="88">
        <f t="shared" si="52"/>
        <v>319489.86137461406</v>
      </c>
      <c r="O210" s="88">
        <f t="shared" si="53"/>
        <v>29300.244073240468</v>
      </c>
      <c r="P210" s="89">
        <f t="shared" si="48"/>
        <v>0.9393218263928097</v>
      </c>
      <c r="Q210" s="195">
        <v>14126.630780073319</v>
      </c>
      <c r="R210" s="89">
        <f t="shared" si="54"/>
        <v>5.1926015347341231E-2</v>
      </c>
      <c r="S210" s="89">
        <f t="shared" si="54"/>
        <v>3.5622319768315071E-2</v>
      </c>
      <c r="T210" s="91">
        <v>10904</v>
      </c>
      <c r="U210" s="190">
        <v>236914</v>
      </c>
      <c r="V210" s="190">
        <v>22069.306008383792</v>
      </c>
      <c r="W210" s="197"/>
      <c r="X210" s="88">
        <v>0</v>
      </c>
      <c r="Y210" s="88">
        <f t="shared" si="55"/>
        <v>0</v>
      </c>
    </row>
    <row r="211" spans="2:27">
      <c r="B211" s="207">
        <v>4022</v>
      </c>
      <c r="C211" t="s">
        <v>227</v>
      </c>
      <c r="D211" s="1">
        <v>81825</v>
      </c>
      <c r="E211" s="85">
        <f t="shared" si="49"/>
        <v>27467.270896273916</v>
      </c>
      <c r="F211" s="86">
        <f t="shared" si="42"/>
        <v>0.88055945881616215</v>
      </c>
      <c r="G211" s="187">
        <f t="shared" si="43"/>
        <v>2237.0166592848391</v>
      </c>
      <c r="H211" s="187">
        <f t="shared" si="44"/>
        <v>6664.072628009535</v>
      </c>
      <c r="I211" s="187">
        <f t="shared" si="45"/>
        <v>213.07926475495404</v>
      </c>
      <c r="J211" s="87">
        <f t="shared" si="46"/>
        <v>634.76312970500817</v>
      </c>
      <c r="K211" s="187">
        <f t="shared" si="50"/>
        <v>-173.45323170855053</v>
      </c>
      <c r="L211" s="87">
        <f t="shared" si="47"/>
        <v>-516.71717725977203</v>
      </c>
      <c r="M211" s="88">
        <f t="shared" si="51"/>
        <v>6147.3554507497629</v>
      </c>
      <c r="N211" s="88">
        <f t="shared" si="52"/>
        <v>87972.355450749761</v>
      </c>
      <c r="O211" s="88">
        <f t="shared" si="53"/>
        <v>29530.834323850206</v>
      </c>
      <c r="P211" s="89">
        <f t="shared" si="48"/>
        <v>0.94671420356242275</v>
      </c>
      <c r="Q211" s="195">
        <v>1066.426934504625</v>
      </c>
      <c r="R211" s="89">
        <f t="shared" si="54"/>
        <v>4.1547332645969375E-2</v>
      </c>
      <c r="S211" s="89">
        <f t="shared" si="54"/>
        <v>2.7562138518463852E-2</v>
      </c>
      <c r="T211" s="91">
        <v>2979</v>
      </c>
      <c r="U211" s="190">
        <v>78561</v>
      </c>
      <c r="V211" s="190">
        <v>26730.520585233073</v>
      </c>
      <c r="W211" s="197"/>
      <c r="X211" s="88">
        <v>0</v>
      </c>
      <c r="Y211" s="88">
        <f t="shared" si="55"/>
        <v>0</v>
      </c>
    </row>
    <row r="212" spans="2:27">
      <c r="B212" s="207">
        <v>4024</v>
      </c>
      <c r="C212" t="s">
        <v>226</v>
      </c>
      <c r="D212" s="1">
        <v>49453</v>
      </c>
      <c r="E212" s="85">
        <f t="shared" si="49"/>
        <v>30339.26380368098</v>
      </c>
      <c r="F212" s="86">
        <f t="shared" si="42"/>
        <v>0.97263123871087631</v>
      </c>
      <c r="G212" s="187">
        <f t="shared" si="43"/>
        <v>513.82091484060072</v>
      </c>
      <c r="H212" s="187">
        <f t="shared" si="44"/>
        <v>837.52809119017923</v>
      </c>
      <c r="I212" s="187">
        <f t="shared" si="45"/>
        <v>0</v>
      </c>
      <c r="J212" s="87">
        <f t="shared" si="46"/>
        <v>0</v>
      </c>
      <c r="K212" s="187">
        <f t="shared" si="50"/>
        <v>-386.53249646350457</v>
      </c>
      <c r="L212" s="87">
        <f t="shared" si="47"/>
        <v>-630.04796923551248</v>
      </c>
      <c r="M212" s="88">
        <f t="shared" si="51"/>
        <v>207.48012195466674</v>
      </c>
      <c r="N212" s="88">
        <f t="shared" si="52"/>
        <v>49660.480121954664</v>
      </c>
      <c r="O212" s="88">
        <f t="shared" si="53"/>
        <v>30466.552222058075</v>
      </c>
      <c r="P212" s="89">
        <f t="shared" si="48"/>
        <v>0.97671191426189718</v>
      </c>
      <c r="Q212" s="195">
        <v>485.25429634229101</v>
      </c>
      <c r="R212" s="89">
        <f t="shared" si="54"/>
        <v>7.1594184055992549E-2</v>
      </c>
      <c r="S212" s="89">
        <f t="shared" si="54"/>
        <v>4.398255477356821E-2</v>
      </c>
      <c r="T212" s="91">
        <v>1630</v>
      </c>
      <c r="U212" s="190">
        <v>46149</v>
      </c>
      <c r="V212" s="190">
        <v>29061.083123425691</v>
      </c>
      <c r="W212" s="197"/>
      <c r="X212" s="88">
        <v>0</v>
      </c>
      <c r="Y212" s="88">
        <f t="shared" si="55"/>
        <v>0</v>
      </c>
    </row>
    <row r="213" spans="2:27">
      <c r="B213" s="207">
        <v>4026</v>
      </c>
      <c r="C213" t="s">
        <v>225</v>
      </c>
      <c r="D213" s="1">
        <v>197769</v>
      </c>
      <c r="E213" s="85">
        <f t="shared" si="49"/>
        <v>35743.538767395628</v>
      </c>
      <c r="F213" s="86">
        <f t="shared" si="42"/>
        <v>1.1458841787395073</v>
      </c>
      <c r="G213" s="187">
        <f t="shared" si="43"/>
        <v>-2728.7440633881879</v>
      </c>
      <c r="H213" s="187">
        <f t="shared" si="44"/>
        <v>-15098.140902726844</v>
      </c>
      <c r="I213" s="187">
        <f t="shared" si="45"/>
        <v>0</v>
      </c>
      <c r="J213" s="87">
        <f t="shared" si="46"/>
        <v>0</v>
      </c>
      <c r="K213" s="187">
        <f t="shared" si="50"/>
        <v>-386.53249646350457</v>
      </c>
      <c r="L213" s="87">
        <f t="shared" si="47"/>
        <v>-2138.6843029325705</v>
      </c>
      <c r="M213" s="88">
        <f t="shared" si="51"/>
        <v>-17236.825205659414</v>
      </c>
      <c r="N213" s="88">
        <f t="shared" si="52"/>
        <v>180532.17479434059</v>
      </c>
      <c r="O213" s="88">
        <f t="shared" si="53"/>
        <v>32628.262207543932</v>
      </c>
      <c r="P213" s="89">
        <f t="shared" si="48"/>
        <v>1.0460130902733495</v>
      </c>
      <c r="Q213" s="195">
        <v>2099.5606267864168</v>
      </c>
      <c r="R213" s="89">
        <f t="shared" si="54"/>
        <v>2.0843334314074671E-2</v>
      </c>
      <c r="S213" s="89">
        <f t="shared" si="54"/>
        <v>2.3241845672484832E-2</v>
      </c>
      <c r="T213" s="91">
        <v>5533</v>
      </c>
      <c r="U213" s="190">
        <v>193731</v>
      </c>
      <c r="V213" s="190">
        <v>34931.662459430219</v>
      </c>
      <c r="W213" s="197"/>
      <c r="X213" s="88">
        <v>0</v>
      </c>
      <c r="Y213" s="88">
        <f t="shared" si="55"/>
        <v>0</v>
      </c>
    </row>
    <row r="214" spans="2:27">
      <c r="B214" s="207">
        <v>4028</v>
      </c>
      <c r="C214" t="s">
        <v>228</v>
      </c>
      <c r="D214" s="1">
        <v>68707</v>
      </c>
      <c r="E214" s="85">
        <f t="shared" si="49"/>
        <v>27952.400325467861</v>
      </c>
      <c r="F214" s="86">
        <f t="shared" si="42"/>
        <v>0.89611197982343715</v>
      </c>
      <c r="G214" s="187">
        <f t="shared" si="43"/>
        <v>1945.9390017684723</v>
      </c>
      <c r="H214" s="187">
        <f t="shared" si="44"/>
        <v>4783.1180663469049</v>
      </c>
      <c r="I214" s="187">
        <f t="shared" si="45"/>
        <v>43.283964537073366</v>
      </c>
      <c r="J214" s="87">
        <f t="shared" si="46"/>
        <v>106.39198483212634</v>
      </c>
      <c r="K214" s="187">
        <f t="shared" si="50"/>
        <v>-343.24853192643121</v>
      </c>
      <c r="L214" s="87">
        <f t="shared" si="47"/>
        <v>-843.70489147516798</v>
      </c>
      <c r="M214" s="88">
        <f t="shared" si="51"/>
        <v>3939.4131748717368</v>
      </c>
      <c r="N214" s="88">
        <f t="shared" si="52"/>
        <v>72646.413174871734</v>
      </c>
      <c r="O214" s="88">
        <f t="shared" si="53"/>
        <v>29555.090795309901</v>
      </c>
      <c r="P214" s="89">
        <f t="shared" si="48"/>
        <v>0.94749182961278644</v>
      </c>
      <c r="Q214" s="195">
        <v>1119.8925126906147</v>
      </c>
      <c r="R214" s="89">
        <f t="shared" si="54"/>
        <v>6.8621199160121313E-2</v>
      </c>
      <c r="S214" s="89">
        <f t="shared" si="54"/>
        <v>5.5143877283000117E-2</v>
      </c>
      <c r="T214" s="91">
        <v>2458</v>
      </c>
      <c r="U214" s="190">
        <v>64295</v>
      </c>
      <c r="V214" s="190">
        <v>26491.553358055215</v>
      </c>
      <c r="W214" s="197"/>
      <c r="X214" s="88">
        <v>0</v>
      </c>
      <c r="Y214" s="88">
        <f t="shared" si="55"/>
        <v>0</v>
      </c>
    </row>
    <row r="215" spans="2:27">
      <c r="B215" s="207">
        <v>4030</v>
      </c>
      <c r="C215" t="s">
        <v>229</v>
      </c>
      <c r="D215" s="1">
        <v>41881</v>
      </c>
      <c r="E215" s="85">
        <f t="shared" si="49"/>
        <v>28471.108089734873</v>
      </c>
      <c r="F215" s="86">
        <f t="shared" si="42"/>
        <v>0.91274097183038105</v>
      </c>
      <c r="G215" s="187">
        <f t="shared" si="43"/>
        <v>1634.7143432082651</v>
      </c>
      <c r="H215" s="187">
        <f t="shared" si="44"/>
        <v>2404.6647988593577</v>
      </c>
      <c r="I215" s="187">
        <f t="shared" si="45"/>
        <v>0</v>
      </c>
      <c r="J215" s="87">
        <f t="shared" si="46"/>
        <v>0</v>
      </c>
      <c r="K215" s="187">
        <f t="shared" si="50"/>
        <v>-386.53249646350457</v>
      </c>
      <c r="L215" s="87">
        <f t="shared" si="47"/>
        <v>-568.58930229781527</v>
      </c>
      <c r="M215" s="88">
        <f t="shared" si="51"/>
        <v>1836.0754965615424</v>
      </c>
      <c r="N215" s="88">
        <f t="shared" si="52"/>
        <v>43717.075496561542</v>
      </c>
      <c r="O215" s="88">
        <f t="shared" si="53"/>
        <v>29719.289936479632</v>
      </c>
      <c r="P215" s="89">
        <f t="shared" si="48"/>
        <v>0.95275580750969902</v>
      </c>
      <c r="Q215" s="195">
        <v>1029.8439692757695</v>
      </c>
      <c r="R215" s="89">
        <f t="shared" si="54"/>
        <v>6.243023845763572E-2</v>
      </c>
      <c r="S215" s="89">
        <f t="shared" si="54"/>
        <v>4.1484978827947411E-2</v>
      </c>
      <c r="T215" s="91">
        <v>1471</v>
      </c>
      <c r="U215" s="190">
        <v>39420</v>
      </c>
      <c r="V215" s="190">
        <v>27337.031900138696</v>
      </c>
      <c r="W215" s="197"/>
      <c r="X215" s="88">
        <v>0</v>
      </c>
      <c r="Y215" s="88">
        <f t="shared" si="55"/>
        <v>0</v>
      </c>
    </row>
    <row r="216" spans="2:27">
      <c r="B216" s="207">
        <v>4032</v>
      </c>
      <c r="C216" t="s">
        <v>230</v>
      </c>
      <c r="D216" s="1">
        <v>34775</v>
      </c>
      <c r="E216" s="85">
        <f t="shared" si="49"/>
        <v>27687.101910828027</v>
      </c>
      <c r="F216" s="86">
        <f t="shared" si="42"/>
        <v>0.88760691103439604</v>
      </c>
      <c r="G216" s="187">
        <f t="shared" si="43"/>
        <v>2105.1180505523726</v>
      </c>
      <c r="H216" s="187">
        <f t="shared" si="44"/>
        <v>2644.0282714937798</v>
      </c>
      <c r="I216" s="187">
        <f t="shared" si="45"/>
        <v>136.13840966101523</v>
      </c>
      <c r="J216" s="87">
        <f t="shared" si="46"/>
        <v>170.98984253423512</v>
      </c>
      <c r="K216" s="187">
        <f t="shared" si="50"/>
        <v>-250.39408680248934</v>
      </c>
      <c r="L216" s="87">
        <f t="shared" si="47"/>
        <v>-314.4949730239266</v>
      </c>
      <c r="M216" s="88">
        <f t="shared" si="51"/>
        <v>2329.5332984698534</v>
      </c>
      <c r="N216" s="88">
        <f t="shared" si="52"/>
        <v>37104.533298469854</v>
      </c>
      <c r="O216" s="88">
        <f t="shared" si="53"/>
        <v>29541.825874577909</v>
      </c>
      <c r="P216" s="89">
        <f t="shared" si="48"/>
        <v>0.94706657617333434</v>
      </c>
      <c r="Q216" s="195">
        <v>1047.1720487955283</v>
      </c>
      <c r="R216" s="89">
        <f t="shared" si="54"/>
        <v>0.105653058629022</v>
      </c>
      <c r="S216" s="89">
        <f t="shared" si="54"/>
        <v>7.7483553950575643E-2</v>
      </c>
      <c r="T216" s="91">
        <v>1256</v>
      </c>
      <c r="U216" s="190">
        <v>31452</v>
      </c>
      <c r="V216" s="190">
        <v>25696.078431372549</v>
      </c>
      <c r="W216" s="197"/>
      <c r="X216" s="88">
        <v>0</v>
      </c>
      <c r="Y216" s="88">
        <f t="shared" si="55"/>
        <v>0</v>
      </c>
    </row>
    <row r="217" spans="2:27">
      <c r="B217" s="207">
        <v>4034</v>
      </c>
      <c r="C217" t="s">
        <v>231</v>
      </c>
      <c r="D217" s="1">
        <v>80149</v>
      </c>
      <c r="E217" s="85">
        <f t="shared" si="49"/>
        <v>36233.72513562387</v>
      </c>
      <c r="F217" s="86">
        <f t="shared" si="42"/>
        <v>1.1615988176184895</v>
      </c>
      <c r="G217" s="187">
        <f t="shared" si="43"/>
        <v>-3022.855884325133</v>
      </c>
      <c r="H217" s="187">
        <f t="shared" si="44"/>
        <v>-6686.5572161271948</v>
      </c>
      <c r="I217" s="187">
        <f t="shared" si="45"/>
        <v>0</v>
      </c>
      <c r="J217" s="87">
        <f t="shared" si="46"/>
        <v>0</v>
      </c>
      <c r="K217" s="187">
        <f t="shared" si="50"/>
        <v>-386.53249646350457</v>
      </c>
      <c r="L217" s="87">
        <f t="shared" si="47"/>
        <v>-855.00988217727206</v>
      </c>
      <c r="M217" s="88">
        <f t="shared" si="51"/>
        <v>-7541.5670983044665</v>
      </c>
      <c r="N217" s="88">
        <f t="shared" si="52"/>
        <v>72607.432901695531</v>
      </c>
      <c r="O217" s="88">
        <f t="shared" si="53"/>
        <v>32824.336754835233</v>
      </c>
      <c r="P217" s="89">
        <f t="shared" si="48"/>
        <v>1.0522989458249423</v>
      </c>
      <c r="Q217" s="195">
        <v>975.43171994425484</v>
      </c>
      <c r="R217" s="89">
        <f t="shared" si="54"/>
        <v>4.4164202243385138E-2</v>
      </c>
      <c r="S217" s="89">
        <f t="shared" si="54"/>
        <v>3.755556805197148E-2</v>
      </c>
      <c r="T217" s="91">
        <v>2212</v>
      </c>
      <c r="U217" s="190">
        <v>76759</v>
      </c>
      <c r="V217" s="190">
        <v>34922.202001819831</v>
      </c>
      <c r="W217" s="197"/>
      <c r="X217" s="88">
        <v>0</v>
      </c>
      <c r="Y217" s="88">
        <f t="shared" si="55"/>
        <v>0</v>
      </c>
    </row>
    <row r="218" spans="2:27" ht="28.5" customHeight="1">
      <c r="B218" s="207">
        <v>4036</v>
      </c>
      <c r="C218" t="s">
        <v>232</v>
      </c>
      <c r="D218" s="1">
        <v>153680</v>
      </c>
      <c r="E218" s="85">
        <f t="shared" si="49"/>
        <v>39906.51778758764</v>
      </c>
      <c r="F218" s="86">
        <f t="shared" si="42"/>
        <v>1.2793430348059318</v>
      </c>
      <c r="G218" s="187">
        <f t="shared" si="43"/>
        <v>-5226.5314755033951</v>
      </c>
      <c r="H218" s="187">
        <f t="shared" si="44"/>
        <v>-20127.372712163575</v>
      </c>
      <c r="I218" s="187">
        <f t="shared" si="45"/>
        <v>0</v>
      </c>
      <c r="J218" s="87">
        <f t="shared" si="46"/>
        <v>0</v>
      </c>
      <c r="K218" s="187">
        <f t="shared" si="50"/>
        <v>-386.53249646350457</v>
      </c>
      <c r="L218" s="87">
        <f t="shared" si="47"/>
        <v>-1488.536643880956</v>
      </c>
      <c r="M218" s="88">
        <f t="shared" si="51"/>
        <v>-21615.909356044533</v>
      </c>
      <c r="N218" s="88">
        <f t="shared" si="52"/>
        <v>132064.09064395545</v>
      </c>
      <c r="O218" s="88">
        <f t="shared" si="53"/>
        <v>34293.453815620735</v>
      </c>
      <c r="P218" s="89">
        <f t="shared" si="48"/>
        <v>1.0993966326999192</v>
      </c>
      <c r="Q218" s="195">
        <v>389.6299970639011</v>
      </c>
      <c r="R218" s="89">
        <f t="shared" si="54"/>
        <v>3.655739916363146E-2</v>
      </c>
      <c r="S218" s="89">
        <f t="shared" si="54"/>
        <v>3.1443249440414274E-2</v>
      </c>
      <c r="T218" s="91">
        <v>3851</v>
      </c>
      <c r="U218" s="190">
        <v>148260</v>
      </c>
      <c r="V218" s="190">
        <v>38689.979123173282</v>
      </c>
      <c r="W218" s="197"/>
      <c r="X218" s="88">
        <v>0</v>
      </c>
      <c r="Y218" s="88">
        <f t="shared" si="55"/>
        <v>0</v>
      </c>
    </row>
    <row r="219" spans="2:27">
      <c r="B219" s="207">
        <v>4201</v>
      </c>
      <c r="C219" t="s">
        <v>233</v>
      </c>
      <c r="D219" s="1">
        <v>171535</v>
      </c>
      <c r="E219" s="85">
        <f t="shared" si="49"/>
        <v>25133.333333333332</v>
      </c>
      <c r="F219" s="86">
        <f t="shared" si="42"/>
        <v>0.80573692529636975</v>
      </c>
      <c r="G219" s="187">
        <f t="shared" si="43"/>
        <v>3637.3791970491898</v>
      </c>
      <c r="H219" s="187">
        <f t="shared" si="44"/>
        <v>24825.113019860717</v>
      </c>
      <c r="I219" s="187">
        <f t="shared" si="45"/>
        <v>1029.9574117841585</v>
      </c>
      <c r="J219" s="87">
        <f t="shared" si="46"/>
        <v>7029.4593354268818</v>
      </c>
      <c r="K219" s="187">
        <f t="shared" si="50"/>
        <v>643.42491532065389</v>
      </c>
      <c r="L219" s="87">
        <f t="shared" si="47"/>
        <v>4391.3750470634623</v>
      </c>
      <c r="M219" s="88">
        <f t="shared" si="51"/>
        <v>29216.488066924179</v>
      </c>
      <c r="N219" s="88">
        <f t="shared" si="52"/>
        <v>200751.48806692418</v>
      </c>
      <c r="O219" s="88">
        <f t="shared" si="53"/>
        <v>29414.137445703174</v>
      </c>
      <c r="P219" s="89">
        <f t="shared" si="48"/>
        <v>0.94297307688643306</v>
      </c>
      <c r="Q219" s="195">
        <v>6620.4006304108916</v>
      </c>
      <c r="R219" s="89">
        <f t="shared" si="54"/>
        <v>5.7046704424197651E-3</v>
      </c>
      <c r="S219" s="89">
        <f t="shared" si="54"/>
        <v>2.9049065247044943E-3</v>
      </c>
      <c r="T219" s="91">
        <v>6825</v>
      </c>
      <c r="U219" s="190">
        <v>170562</v>
      </c>
      <c r="V219" s="190">
        <v>25060.534822215694</v>
      </c>
      <c r="W219" s="197"/>
      <c r="X219" s="88">
        <v>0</v>
      </c>
      <c r="Y219" s="88">
        <f t="shared" si="55"/>
        <v>0</v>
      </c>
    </row>
    <row r="220" spans="2:27">
      <c r="B220" s="207">
        <v>4202</v>
      </c>
      <c r="C220" t="s">
        <v>234</v>
      </c>
      <c r="D220" s="1">
        <v>661060</v>
      </c>
      <c r="E220" s="85">
        <f t="shared" si="49"/>
        <v>26475.229284312547</v>
      </c>
      <c r="F220" s="86">
        <f t="shared" si="42"/>
        <v>0.84875609443203193</v>
      </c>
      <c r="G220" s="187">
        <f t="shared" si="43"/>
        <v>2832.2416264616609</v>
      </c>
      <c r="H220" s="187">
        <f t="shared" si="44"/>
        <v>70718.241171121204</v>
      </c>
      <c r="I220" s="187">
        <f t="shared" si="45"/>
        <v>560.29382894143328</v>
      </c>
      <c r="J220" s="87">
        <f t="shared" si="46"/>
        <v>13989.976614838646</v>
      </c>
      <c r="K220" s="187">
        <f t="shared" si="50"/>
        <v>173.7613324779287</v>
      </c>
      <c r="L220" s="87">
        <f t="shared" si="47"/>
        <v>4338.646710641402</v>
      </c>
      <c r="M220" s="88">
        <f t="shared" si="51"/>
        <v>75056.88788176261</v>
      </c>
      <c r="N220" s="88">
        <f t="shared" si="52"/>
        <v>736116.88788176258</v>
      </c>
      <c r="O220" s="88">
        <f t="shared" si="53"/>
        <v>29481.232243252136</v>
      </c>
      <c r="P220" s="89">
        <f t="shared" si="48"/>
        <v>0.94512403534321621</v>
      </c>
      <c r="Q220" s="195">
        <v>14950.009844795597</v>
      </c>
      <c r="R220" s="89">
        <f t="shared" si="54"/>
        <v>7.7334515414589466E-2</v>
      </c>
      <c r="S220" s="89">
        <f t="shared" si="54"/>
        <v>6.0852406203632914E-2</v>
      </c>
      <c r="T220" s="91">
        <v>24969</v>
      </c>
      <c r="U220" s="190">
        <v>613607</v>
      </c>
      <c r="V220" s="190">
        <v>24956.56241103022</v>
      </c>
      <c r="W220" s="197"/>
      <c r="X220" s="88">
        <v>0</v>
      </c>
      <c r="Y220" s="88">
        <f t="shared" si="55"/>
        <v>0</v>
      </c>
    </row>
    <row r="221" spans="2:27">
      <c r="B221" s="207">
        <v>4203</v>
      </c>
      <c r="C221" t="s">
        <v>235</v>
      </c>
      <c r="D221" s="1">
        <v>1199230</v>
      </c>
      <c r="E221" s="85">
        <f t="shared" si="49"/>
        <v>25870.564124689892</v>
      </c>
      <c r="F221" s="86">
        <f t="shared" si="42"/>
        <v>0.8293714374075678</v>
      </c>
      <c r="G221" s="187">
        <f t="shared" si="43"/>
        <v>3195.0407222352537</v>
      </c>
      <c r="H221" s="187">
        <f t="shared" si="44"/>
        <v>148106.11267921521</v>
      </c>
      <c r="I221" s="187">
        <f t="shared" si="45"/>
        <v>771.92663480936244</v>
      </c>
      <c r="J221" s="87">
        <f t="shared" si="46"/>
        <v>35782.659156587993</v>
      </c>
      <c r="K221" s="187">
        <f t="shared" si="50"/>
        <v>385.39413834585787</v>
      </c>
      <c r="L221" s="87">
        <f t="shared" si="47"/>
        <v>17864.94528302224</v>
      </c>
      <c r="M221" s="88">
        <f t="shared" si="51"/>
        <v>165971.05796223745</v>
      </c>
      <c r="N221" s="88">
        <f t="shared" si="52"/>
        <v>1365201.0579622374</v>
      </c>
      <c r="O221" s="88">
        <f t="shared" si="53"/>
        <v>29450.998985271002</v>
      </c>
      <c r="P221" s="89">
        <f t="shared" si="48"/>
        <v>0.94415480249199302</v>
      </c>
      <c r="Q221" s="195">
        <v>34348.146626036323</v>
      </c>
      <c r="R221" s="89">
        <f t="shared" si="54"/>
        <v>6.0000989969487724E-2</v>
      </c>
      <c r="S221" s="89">
        <f t="shared" si="54"/>
        <v>4.9390689908095295E-2</v>
      </c>
      <c r="T221" s="91">
        <v>46355</v>
      </c>
      <c r="U221" s="190">
        <v>1131348</v>
      </c>
      <c r="V221" s="190">
        <v>24652.938484670198</v>
      </c>
      <c r="W221" s="197"/>
      <c r="X221" s="88">
        <v>0</v>
      </c>
      <c r="Y221" s="88">
        <f t="shared" si="55"/>
        <v>0</v>
      </c>
      <c r="Z221" s="1"/>
      <c r="AA221" s="1"/>
    </row>
    <row r="222" spans="2:27">
      <c r="B222" s="207">
        <v>4204</v>
      </c>
      <c r="C222" t="s">
        <v>236</v>
      </c>
      <c r="D222" s="1">
        <v>3129096</v>
      </c>
      <c r="E222" s="85">
        <f t="shared" si="49"/>
        <v>26747.610825226951</v>
      </c>
      <c r="F222" s="86">
        <f t="shared" si="42"/>
        <v>0.85748823761308735</v>
      </c>
      <c r="G222" s="187">
        <f t="shared" si="43"/>
        <v>2668.8127019130179</v>
      </c>
      <c r="H222" s="187">
        <f t="shared" si="44"/>
        <v>312213.72274599632</v>
      </c>
      <c r="I222" s="187">
        <f t="shared" si="45"/>
        <v>464.96028962139167</v>
      </c>
      <c r="J222" s="87">
        <f t="shared" si="46"/>
        <v>54393.844441648129</v>
      </c>
      <c r="K222" s="187">
        <f t="shared" si="50"/>
        <v>78.427793157887095</v>
      </c>
      <c r="L222" s="87">
        <f t="shared" si="47"/>
        <v>9174.9538103685791</v>
      </c>
      <c r="M222" s="88">
        <f t="shared" si="51"/>
        <v>321388.67655636492</v>
      </c>
      <c r="N222" s="88">
        <f t="shared" si="52"/>
        <v>3450484.6765563651</v>
      </c>
      <c r="O222" s="88">
        <f t="shared" si="53"/>
        <v>29494.851320297857</v>
      </c>
      <c r="P222" s="89">
        <f t="shared" si="48"/>
        <v>0.94556064250226901</v>
      </c>
      <c r="Q222" s="195">
        <v>52704.502571318066</v>
      </c>
      <c r="R222" s="89">
        <f t="shared" si="54"/>
        <v>4.2080927473525827E-2</v>
      </c>
      <c r="S222" s="89">
        <f t="shared" si="54"/>
        <v>2.9458659217238947E-2</v>
      </c>
      <c r="T222" s="91">
        <v>116986</v>
      </c>
      <c r="U222" s="190">
        <v>3002738</v>
      </c>
      <c r="V222" s="190">
        <v>25982.209762133443</v>
      </c>
      <c r="W222" s="197"/>
      <c r="X222" s="88">
        <v>0</v>
      </c>
      <c r="Y222" s="88">
        <f t="shared" si="55"/>
        <v>0</v>
      </c>
      <c r="Z222" s="1"/>
      <c r="AA222" s="1"/>
    </row>
    <row r="223" spans="2:27">
      <c r="B223" s="207">
        <v>4205</v>
      </c>
      <c r="C223" t="s">
        <v>237</v>
      </c>
      <c r="D223" s="1">
        <v>586451</v>
      </c>
      <c r="E223" s="85">
        <f t="shared" si="49"/>
        <v>24755.213170113973</v>
      </c>
      <c r="F223" s="86">
        <f t="shared" si="42"/>
        <v>0.7936149606662003</v>
      </c>
      <c r="G223" s="187">
        <f t="shared" si="43"/>
        <v>3864.2512949808047</v>
      </c>
      <c r="H223" s="187">
        <f t="shared" si="44"/>
        <v>91544.113178095271</v>
      </c>
      <c r="I223" s="187">
        <f t="shared" si="45"/>
        <v>1162.2994689109339</v>
      </c>
      <c r="J223" s="87">
        <f t="shared" si="46"/>
        <v>27534.874418500025</v>
      </c>
      <c r="K223" s="187">
        <f t="shared" si="50"/>
        <v>775.76697244742934</v>
      </c>
      <c r="L223" s="87">
        <f t="shared" si="47"/>
        <v>18377.919577279601</v>
      </c>
      <c r="M223" s="88">
        <f t="shared" si="51"/>
        <v>109922.03275537488</v>
      </c>
      <c r="N223" s="88">
        <f t="shared" si="52"/>
        <v>696373.03275537491</v>
      </c>
      <c r="O223" s="88">
        <f t="shared" si="53"/>
        <v>29395.231437542207</v>
      </c>
      <c r="P223" s="89">
        <f t="shared" si="48"/>
        <v>0.94236697865492458</v>
      </c>
      <c r="Q223" s="195">
        <v>23149.069697352883</v>
      </c>
      <c r="R223" s="89">
        <f t="shared" si="54"/>
        <v>5.814415058117086E-2</v>
      </c>
      <c r="S223" s="89">
        <f t="shared" si="54"/>
        <v>4.871956570263019E-2</v>
      </c>
      <c r="T223" s="91">
        <v>23690</v>
      </c>
      <c r="U223" s="190">
        <v>554226</v>
      </c>
      <c r="V223" s="190">
        <v>23605.17909621364</v>
      </c>
      <c r="W223" s="197"/>
      <c r="X223" s="88">
        <v>0</v>
      </c>
      <c r="Y223" s="88">
        <f t="shared" si="55"/>
        <v>0</v>
      </c>
    </row>
    <row r="224" spans="2:27">
      <c r="B224" s="207">
        <v>4206</v>
      </c>
      <c r="C224" t="s">
        <v>238</v>
      </c>
      <c r="D224" s="1">
        <v>246027</v>
      </c>
      <c r="E224" s="85">
        <f t="shared" si="49"/>
        <v>24911.603888213849</v>
      </c>
      <c r="F224" s="86">
        <f t="shared" si="42"/>
        <v>0.79862861224498083</v>
      </c>
      <c r="G224" s="187">
        <f t="shared" si="43"/>
        <v>3770.4168641208794</v>
      </c>
      <c r="H224" s="187">
        <f t="shared" si="44"/>
        <v>37236.636950057808</v>
      </c>
      <c r="I224" s="187">
        <f t="shared" si="45"/>
        <v>1107.5627175759773</v>
      </c>
      <c r="J224" s="87">
        <f t="shared" si="46"/>
        <v>10938.289398780351</v>
      </c>
      <c r="K224" s="187">
        <f t="shared" si="50"/>
        <v>721.03022111247276</v>
      </c>
      <c r="L224" s="87">
        <f t="shared" si="47"/>
        <v>7120.8944637067816</v>
      </c>
      <c r="M224" s="88">
        <f t="shared" si="51"/>
        <v>44357.531413764591</v>
      </c>
      <c r="N224" s="88">
        <f t="shared" si="52"/>
        <v>290384.53141376458</v>
      </c>
      <c r="O224" s="88">
        <f t="shared" si="53"/>
        <v>29403.050973447203</v>
      </c>
      <c r="P224" s="89">
        <f t="shared" si="48"/>
        <v>0.9426176612338637</v>
      </c>
      <c r="Q224" s="195">
        <v>9132.2035935440363</v>
      </c>
      <c r="R224" s="89">
        <f t="shared" si="54"/>
        <v>3.6060202809689045E-2</v>
      </c>
      <c r="S224" s="89">
        <f t="shared" si="54"/>
        <v>3.4381692963095727E-2</v>
      </c>
      <c r="T224" s="91">
        <v>9876</v>
      </c>
      <c r="U224" s="190">
        <v>237464</v>
      </c>
      <c r="V224" s="190">
        <v>24083.569979716023</v>
      </c>
      <c r="W224" s="197"/>
      <c r="X224" s="88">
        <v>0</v>
      </c>
      <c r="Y224" s="88">
        <f t="shared" si="55"/>
        <v>0</v>
      </c>
    </row>
    <row r="225" spans="2:27">
      <c r="B225" s="207">
        <v>4207</v>
      </c>
      <c r="C225" t="s">
        <v>239</v>
      </c>
      <c r="D225" s="1">
        <v>243416</v>
      </c>
      <c r="E225" s="85">
        <f t="shared" si="49"/>
        <v>26232.99924560836</v>
      </c>
      <c r="F225" s="86">
        <f t="shared" si="42"/>
        <v>0.84099056313495235</v>
      </c>
      <c r="G225" s="187">
        <f t="shared" si="43"/>
        <v>2977.5796496841726</v>
      </c>
      <c r="H225" s="187">
        <f t="shared" si="44"/>
        <v>27628.961569419436</v>
      </c>
      <c r="I225" s="187">
        <f t="shared" si="45"/>
        <v>645.07434248789866</v>
      </c>
      <c r="J225" s="87">
        <f t="shared" si="46"/>
        <v>5985.6448239452111</v>
      </c>
      <c r="K225" s="187">
        <f t="shared" si="50"/>
        <v>258.54184602439409</v>
      </c>
      <c r="L225" s="87">
        <f t="shared" si="47"/>
        <v>2399.009789260353</v>
      </c>
      <c r="M225" s="88">
        <f t="shared" si="51"/>
        <v>30027.971358679788</v>
      </c>
      <c r="N225" s="88">
        <f t="shared" si="52"/>
        <v>273443.97135867982</v>
      </c>
      <c r="O225" s="88">
        <f t="shared" si="53"/>
        <v>29469.120741316932</v>
      </c>
      <c r="P225" s="89">
        <f t="shared" si="48"/>
        <v>0.94473575877836236</v>
      </c>
      <c r="Q225" s="195">
        <v>6849.3044394992939</v>
      </c>
      <c r="R225" s="89">
        <f t="shared" si="54"/>
        <v>6.8617035287506692E-2</v>
      </c>
      <c r="S225" s="89">
        <f t="shared" si="54"/>
        <v>6.1361633496029792E-2</v>
      </c>
      <c r="T225" s="91">
        <v>9279</v>
      </c>
      <c r="U225" s="190">
        <v>227786</v>
      </c>
      <c r="V225" s="190">
        <v>24716.362847222223</v>
      </c>
      <c r="W225" s="197"/>
      <c r="X225" s="88">
        <v>0</v>
      </c>
      <c r="Y225" s="88">
        <f t="shared" si="55"/>
        <v>0</v>
      </c>
    </row>
    <row r="226" spans="2:27">
      <c r="B226" s="207">
        <v>4211</v>
      </c>
      <c r="C226" t="s">
        <v>240</v>
      </c>
      <c r="D226" s="1">
        <v>51100</v>
      </c>
      <c r="E226" s="85">
        <f t="shared" si="49"/>
        <v>20908.346972176758</v>
      </c>
      <c r="F226" s="86">
        <f t="shared" si="42"/>
        <v>0.67029020699169883</v>
      </c>
      <c r="G226" s="187">
        <f t="shared" si="43"/>
        <v>6172.3710137431344</v>
      </c>
      <c r="H226" s="187">
        <f t="shared" si="44"/>
        <v>15085.27475758822</v>
      </c>
      <c r="I226" s="187">
        <f t="shared" si="45"/>
        <v>2508.7026381889591</v>
      </c>
      <c r="J226" s="87">
        <f t="shared" si="46"/>
        <v>6131.2692477338169</v>
      </c>
      <c r="K226" s="187">
        <f t="shared" si="50"/>
        <v>2122.1701417254544</v>
      </c>
      <c r="L226" s="87">
        <f t="shared" si="47"/>
        <v>5186.5838263770111</v>
      </c>
      <c r="M226" s="88">
        <f t="shared" si="51"/>
        <v>20271.85858396523</v>
      </c>
      <c r="N226" s="88">
        <f t="shared" si="52"/>
        <v>71371.858583965222</v>
      </c>
      <c r="O226" s="88">
        <f t="shared" si="53"/>
        <v>29202.888127645343</v>
      </c>
      <c r="P226" s="89">
        <f t="shared" si="48"/>
        <v>0.93620074097119943</v>
      </c>
      <c r="Q226" s="195">
        <v>4550.9224162233349</v>
      </c>
      <c r="R226" s="89">
        <f t="shared" si="54"/>
        <v>6.2259640370023905E-2</v>
      </c>
      <c r="S226" s="89">
        <f t="shared" si="54"/>
        <v>5.2262925260158535E-2</v>
      </c>
      <c r="T226" s="91">
        <v>2444</v>
      </c>
      <c r="U226" s="190">
        <v>48105</v>
      </c>
      <c r="V226" s="190">
        <v>19869.888475836433</v>
      </c>
      <c r="W226" s="197"/>
      <c r="X226" s="88">
        <v>0</v>
      </c>
      <c r="Y226" s="88">
        <f t="shared" si="55"/>
        <v>0</v>
      </c>
    </row>
    <row r="227" spans="2:27">
      <c r="B227" s="207">
        <v>4212</v>
      </c>
      <c r="C227" t="s">
        <v>241</v>
      </c>
      <c r="D227" s="1">
        <v>46733</v>
      </c>
      <c r="E227" s="85">
        <f t="shared" si="49"/>
        <v>20605.379188712523</v>
      </c>
      <c r="F227" s="86">
        <f t="shared" si="42"/>
        <v>0.66057751480420568</v>
      </c>
      <c r="G227" s="187">
        <f t="shared" si="43"/>
        <v>6354.1516838216749</v>
      </c>
      <c r="H227" s="187">
        <f t="shared" si="44"/>
        <v>14411.216018907558</v>
      </c>
      <c r="I227" s="187">
        <f t="shared" si="45"/>
        <v>2614.7413624014416</v>
      </c>
      <c r="J227" s="87">
        <f t="shared" si="46"/>
        <v>5930.233409926469</v>
      </c>
      <c r="K227" s="187">
        <f t="shared" si="50"/>
        <v>2228.2088659379369</v>
      </c>
      <c r="L227" s="87">
        <f t="shared" si="47"/>
        <v>5053.5777079472409</v>
      </c>
      <c r="M227" s="88">
        <f t="shared" si="51"/>
        <v>19464.793726854798</v>
      </c>
      <c r="N227" s="88">
        <f t="shared" si="52"/>
        <v>66197.793726854798</v>
      </c>
      <c r="O227" s="88">
        <f t="shared" si="53"/>
        <v>29187.739738472133</v>
      </c>
      <c r="P227" s="89">
        <f t="shared" si="48"/>
        <v>0.93571510636182487</v>
      </c>
      <c r="Q227" s="195">
        <v>4206.7199017980747</v>
      </c>
      <c r="R227" s="89">
        <f t="shared" si="54"/>
        <v>5.9440955770669449E-2</v>
      </c>
      <c r="S227" s="89">
        <f t="shared" si="54"/>
        <v>1.0502505363953532E-3</v>
      </c>
      <c r="T227" s="91">
        <v>2268</v>
      </c>
      <c r="U227" s="190">
        <v>44111</v>
      </c>
      <c r="V227" s="190">
        <v>20583.761082594494</v>
      </c>
      <c r="W227" s="197"/>
      <c r="X227" s="88">
        <v>0</v>
      </c>
      <c r="Y227" s="88">
        <f t="shared" si="55"/>
        <v>0</v>
      </c>
    </row>
    <row r="228" spans="2:27">
      <c r="B228" s="207">
        <v>4213</v>
      </c>
      <c r="C228" t="s">
        <v>242</v>
      </c>
      <c r="D228" s="1">
        <v>156485</v>
      </c>
      <c r="E228" s="85">
        <f t="shared" si="49"/>
        <v>24748.537086825872</v>
      </c>
      <c r="F228" s="86">
        <f t="shared" si="42"/>
        <v>0.79340093546109769</v>
      </c>
      <c r="G228" s="187">
        <f t="shared" si="43"/>
        <v>3868.2569449536654</v>
      </c>
      <c r="H228" s="187">
        <f t="shared" si="44"/>
        <v>24458.988662942025</v>
      </c>
      <c r="I228" s="187">
        <f t="shared" si="45"/>
        <v>1164.6360980617692</v>
      </c>
      <c r="J228" s="87">
        <f t="shared" si="46"/>
        <v>7363.9940480445666</v>
      </c>
      <c r="K228" s="187">
        <f t="shared" si="50"/>
        <v>778.10360159826462</v>
      </c>
      <c r="L228" s="87">
        <f t="shared" si="47"/>
        <v>4919.9490729058271</v>
      </c>
      <c r="M228" s="88">
        <f t="shared" si="51"/>
        <v>29378.937735847852</v>
      </c>
      <c r="N228" s="88">
        <f t="shared" si="52"/>
        <v>185863.93773584784</v>
      </c>
      <c r="O228" s="88">
        <f t="shared" si="53"/>
        <v>29394.897633377801</v>
      </c>
      <c r="P228" s="89">
        <f t="shared" si="48"/>
        <v>0.94235627739466943</v>
      </c>
      <c r="Q228" s="195">
        <v>6585.9747085843337</v>
      </c>
      <c r="R228" s="89">
        <f t="shared" si="54"/>
        <v>8.7343223430497163E-2</v>
      </c>
      <c r="S228" s="89">
        <f t="shared" si="54"/>
        <v>6.3439900947998423E-2</v>
      </c>
      <c r="T228" s="91">
        <v>6323</v>
      </c>
      <c r="U228" s="190">
        <v>143915</v>
      </c>
      <c r="V228" s="190">
        <v>23272.153945666236</v>
      </c>
      <c r="W228" s="197"/>
      <c r="X228" s="88">
        <v>0</v>
      </c>
      <c r="Y228" s="88">
        <f t="shared" si="55"/>
        <v>0</v>
      </c>
    </row>
    <row r="229" spans="2:27">
      <c r="B229" s="207">
        <v>4214</v>
      </c>
      <c r="C229" t="s">
        <v>243</v>
      </c>
      <c r="D229" s="1">
        <v>146169</v>
      </c>
      <c r="E229" s="85">
        <f t="shared" si="49"/>
        <v>23439.544579858881</v>
      </c>
      <c r="F229" s="86">
        <f t="shared" si="42"/>
        <v>0.75143660133114132</v>
      </c>
      <c r="G229" s="187">
        <f t="shared" si="43"/>
        <v>4653.6524491338605</v>
      </c>
      <c r="H229" s="187">
        <f t="shared" si="44"/>
        <v>29020.176672798752</v>
      </c>
      <c r="I229" s="187">
        <f t="shared" si="45"/>
        <v>1622.7834755002164</v>
      </c>
      <c r="J229" s="87">
        <f t="shared" si="46"/>
        <v>10119.67775321935</v>
      </c>
      <c r="K229" s="187">
        <f t="shared" si="50"/>
        <v>1236.2509790367117</v>
      </c>
      <c r="L229" s="87">
        <f t="shared" si="47"/>
        <v>7709.2611052729335</v>
      </c>
      <c r="M229" s="88">
        <f t="shared" si="51"/>
        <v>36729.43777807169</v>
      </c>
      <c r="N229" s="88">
        <f t="shared" si="52"/>
        <v>182898.43777807167</v>
      </c>
      <c r="O229" s="88">
        <f t="shared" si="53"/>
        <v>29329.448008029456</v>
      </c>
      <c r="P229" s="89">
        <f t="shared" si="48"/>
        <v>0.94025806068817175</v>
      </c>
      <c r="Q229" s="195">
        <v>8555.1265906582448</v>
      </c>
      <c r="R229" s="89">
        <f t="shared" si="54"/>
        <v>7.9447016859782435E-2</v>
      </c>
      <c r="S229" s="89">
        <f t="shared" si="54"/>
        <v>6.8714862426603046E-2</v>
      </c>
      <c r="T229" s="91">
        <v>6236</v>
      </c>
      <c r="U229" s="190">
        <v>135411</v>
      </c>
      <c r="V229" s="190">
        <v>21932.458697764818</v>
      </c>
      <c r="W229" s="197"/>
      <c r="X229" s="88">
        <v>0</v>
      </c>
      <c r="Y229" s="88">
        <f t="shared" si="55"/>
        <v>0</v>
      </c>
    </row>
    <row r="230" spans="2:27">
      <c r="B230" s="207">
        <v>4215</v>
      </c>
      <c r="C230" t="s">
        <v>244</v>
      </c>
      <c r="D230" s="1">
        <v>323645</v>
      </c>
      <c r="E230" s="85">
        <f t="shared" si="49"/>
        <v>28086.869738783302</v>
      </c>
      <c r="F230" s="86">
        <f t="shared" si="42"/>
        <v>0.90042286728886911</v>
      </c>
      <c r="G230" s="187">
        <f t="shared" si="43"/>
        <v>1865.2573537792077</v>
      </c>
      <c r="H230" s="187">
        <f t="shared" si="44"/>
        <v>21493.360487597813</v>
      </c>
      <c r="I230" s="187">
        <f t="shared" si="45"/>
        <v>0</v>
      </c>
      <c r="J230" s="87">
        <f t="shared" si="46"/>
        <v>0</v>
      </c>
      <c r="K230" s="187">
        <f t="shared" si="50"/>
        <v>-386.53249646350457</v>
      </c>
      <c r="L230" s="87">
        <f t="shared" si="47"/>
        <v>-4454.0139567489632</v>
      </c>
      <c r="M230" s="88">
        <f t="shared" si="51"/>
        <v>17039.346530848848</v>
      </c>
      <c r="N230" s="88">
        <f t="shared" si="52"/>
        <v>340684.34653084882</v>
      </c>
      <c r="O230" s="88">
        <f t="shared" si="53"/>
        <v>29565.594596099003</v>
      </c>
      <c r="P230" s="89">
        <f t="shared" si="48"/>
        <v>0.94782856569309426</v>
      </c>
      <c r="Q230" s="195">
        <v>-1013.6902575676613</v>
      </c>
      <c r="R230" s="89">
        <f t="shared" si="54"/>
        <v>3.3276717471952801E-2</v>
      </c>
      <c r="S230" s="89">
        <f t="shared" si="54"/>
        <v>2.3950953468040312E-2</v>
      </c>
      <c r="T230" s="91">
        <v>11523</v>
      </c>
      <c r="U230" s="190">
        <v>313222</v>
      </c>
      <c r="V230" s="190">
        <v>27429.897539189071</v>
      </c>
      <c r="W230" s="197"/>
      <c r="X230" s="88">
        <v>0</v>
      </c>
      <c r="Y230" s="88">
        <f t="shared" si="55"/>
        <v>0</v>
      </c>
    </row>
    <row r="231" spans="2:27">
      <c r="B231" s="207">
        <v>4216</v>
      </c>
      <c r="C231" t="s">
        <v>245</v>
      </c>
      <c r="D231" s="1">
        <v>117568</v>
      </c>
      <c r="E231" s="85">
        <f t="shared" si="49"/>
        <v>21454.014598540143</v>
      </c>
      <c r="F231" s="86">
        <f t="shared" si="42"/>
        <v>0.68778349169328246</v>
      </c>
      <c r="G231" s="187">
        <f t="shared" si="43"/>
        <v>5844.9704379251025</v>
      </c>
      <c r="H231" s="187">
        <f t="shared" si="44"/>
        <v>32030.437999829559</v>
      </c>
      <c r="I231" s="187">
        <f t="shared" si="45"/>
        <v>2317.7189689617744</v>
      </c>
      <c r="J231" s="87">
        <f t="shared" si="46"/>
        <v>12701.099949910524</v>
      </c>
      <c r="K231" s="187">
        <f t="shared" si="50"/>
        <v>1931.1864724982697</v>
      </c>
      <c r="L231" s="87">
        <f t="shared" si="47"/>
        <v>10582.901869290517</v>
      </c>
      <c r="M231" s="88">
        <f t="shared" si="51"/>
        <v>42613.339869120078</v>
      </c>
      <c r="N231" s="88">
        <f t="shared" si="52"/>
        <v>160181.33986912007</v>
      </c>
      <c r="O231" s="88">
        <f t="shared" si="53"/>
        <v>29230.171508963514</v>
      </c>
      <c r="P231" s="89">
        <f t="shared" si="48"/>
        <v>0.93707540520627874</v>
      </c>
      <c r="Q231" s="195">
        <v>9073.1532900588718</v>
      </c>
      <c r="R231" s="89">
        <f t="shared" si="54"/>
        <v>6.4647873294152808E-2</v>
      </c>
      <c r="S231" s="89">
        <f t="shared" si="54"/>
        <v>4.7162780484577303E-2</v>
      </c>
      <c r="T231" s="91">
        <v>5480</v>
      </c>
      <c r="U231" s="190">
        <v>110429</v>
      </c>
      <c r="V231" s="190">
        <v>20487.755102040814</v>
      </c>
      <c r="W231" s="197"/>
      <c r="X231" s="88">
        <v>0</v>
      </c>
      <c r="Y231" s="88">
        <f t="shared" si="55"/>
        <v>0</v>
      </c>
    </row>
    <row r="232" spans="2:27">
      <c r="B232" s="207">
        <v>4217</v>
      </c>
      <c r="C232" t="s">
        <v>246</v>
      </c>
      <c r="D232" s="1">
        <v>44106</v>
      </c>
      <c r="E232" s="85">
        <f t="shared" si="49"/>
        <v>24476.137624861265</v>
      </c>
      <c r="F232" s="86">
        <f t="shared" si="42"/>
        <v>0.78466821775808382</v>
      </c>
      <c r="G232" s="187">
        <f t="shared" si="43"/>
        <v>4031.6966221324296</v>
      </c>
      <c r="H232" s="187">
        <f t="shared" si="44"/>
        <v>7265.1173130826382</v>
      </c>
      <c r="I232" s="187">
        <f t="shared" si="45"/>
        <v>1259.9759097493818</v>
      </c>
      <c r="J232" s="87">
        <f t="shared" si="46"/>
        <v>2270.4765893683862</v>
      </c>
      <c r="K232" s="187">
        <f t="shared" si="50"/>
        <v>873.44341328587723</v>
      </c>
      <c r="L232" s="87">
        <f t="shared" si="47"/>
        <v>1573.9450307411507</v>
      </c>
      <c r="M232" s="88">
        <f t="shared" si="51"/>
        <v>8839.062343823789</v>
      </c>
      <c r="N232" s="88">
        <f t="shared" si="52"/>
        <v>52945.062343823789</v>
      </c>
      <c r="O232" s="88">
        <f t="shared" si="53"/>
        <v>29381.277660279571</v>
      </c>
      <c r="P232" s="89">
        <f t="shared" si="48"/>
        <v>0.94191964150951879</v>
      </c>
      <c r="Q232" s="195">
        <v>2652.5069942857781</v>
      </c>
      <c r="R232" s="89">
        <f t="shared" si="54"/>
        <v>-3.2020190936025456E-2</v>
      </c>
      <c r="S232" s="89">
        <f t="shared" si="54"/>
        <v>-4.0614906221832073E-2</v>
      </c>
      <c r="T232" s="91">
        <v>1802</v>
      </c>
      <c r="U232" s="190">
        <v>45565</v>
      </c>
      <c r="V232" s="190">
        <v>25512.31802911534</v>
      </c>
      <c r="W232" s="197"/>
      <c r="X232" s="88">
        <v>0</v>
      </c>
      <c r="Y232" s="88">
        <f t="shared" si="55"/>
        <v>0</v>
      </c>
    </row>
    <row r="233" spans="2:27">
      <c r="B233" s="207">
        <v>4218</v>
      </c>
      <c r="C233" t="s">
        <v>247</v>
      </c>
      <c r="D233" s="1">
        <v>31345</v>
      </c>
      <c r="E233" s="85">
        <f t="shared" si="49"/>
        <v>22713.768115942028</v>
      </c>
      <c r="F233" s="86">
        <f t="shared" si="42"/>
        <v>0.72816929775731498</v>
      </c>
      <c r="G233" s="187">
        <f t="shared" si="43"/>
        <v>5089.1183274839723</v>
      </c>
      <c r="H233" s="187">
        <f t="shared" si="44"/>
        <v>7022.9832919278815</v>
      </c>
      <c r="I233" s="187">
        <f t="shared" si="45"/>
        <v>1876.8052378711147</v>
      </c>
      <c r="J233" s="87">
        <f t="shared" si="46"/>
        <v>2589.9912282621385</v>
      </c>
      <c r="K233" s="187">
        <f t="shared" si="50"/>
        <v>1490.2727414076103</v>
      </c>
      <c r="L233" s="87">
        <f t="shared" si="47"/>
        <v>2056.5763831425024</v>
      </c>
      <c r="M233" s="88">
        <f t="shared" si="51"/>
        <v>9079.5596750703844</v>
      </c>
      <c r="N233" s="88">
        <f t="shared" si="52"/>
        <v>40424.559675070384</v>
      </c>
      <c r="O233" s="88">
        <f t="shared" si="53"/>
        <v>29293.159184833614</v>
      </c>
      <c r="P233" s="89">
        <f t="shared" si="48"/>
        <v>0.93909469550948044</v>
      </c>
      <c r="Q233" s="195">
        <v>3037.0822153797844</v>
      </c>
      <c r="R233" s="89">
        <f t="shared" si="54"/>
        <v>7.6371003743003332E-2</v>
      </c>
      <c r="S233" s="89">
        <f t="shared" si="54"/>
        <v>4.8291760167098879E-2</v>
      </c>
      <c r="T233" s="91">
        <v>1380</v>
      </c>
      <c r="U233" s="190">
        <v>29121</v>
      </c>
      <c r="V233" s="190">
        <v>21667.410714285714</v>
      </c>
      <c r="W233" s="197"/>
      <c r="X233" s="88">
        <v>0</v>
      </c>
      <c r="Y233" s="88">
        <f t="shared" si="55"/>
        <v>0</v>
      </c>
    </row>
    <row r="234" spans="2:27">
      <c r="B234" s="207">
        <v>4219</v>
      </c>
      <c r="C234" t="s">
        <v>248</v>
      </c>
      <c r="D234" s="1">
        <v>87035</v>
      </c>
      <c r="E234" s="85">
        <f t="shared" si="49"/>
        <v>21939.752961935974</v>
      </c>
      <c r="F234" s="86">
        <f t="shared" si="42"/>
        <v>0.7033555342166663</v>
      </c>
      <c r="G234" s="187">
        <f t="shared" si="43"/>
        <v>5553.5274198876041</v>
      </c>
      <c r="H234" s="187">
        <f t="shared" si="44"/>
        <v>22030.843274694125</v>
      </c>
      <c r="I234" s="187">
        <f t="shared" si="45"/>
        <v>2147.7105417732337</v>
      </c>
      <c r="J234" s="87">
        <f t="shared" si="46"/>
        <v>8519.967719214419</v>
      </c>
      <c r="K234" s="187">
        <f t="shared" si="50"/>
        <v>1761.178045309729</v>
      </c>
      <c r="L234" s="87">
        <f t="shared" si="47"/>
        <v>6986.5933057436951</v>
      </c>
      <c r="M234" s="88">
        <f t="shared" si="51"/>
        <v>29017.436580437821</v>
      </c>
      <c r="N234" s="88">
        <f t="shared" si="52"/>
        <v>116052.43658043782</v>
      </c>
      <c r="O234" s="88">
        <f t="shared" si="53"/>
        <v>29254.458427133304</v>
      </c>
      <c r="P234" s="89">
        <f t="shared" si="48"/>
        <v>0.93785400733244784</v>
      </c>
      <c r="Q234" s="195">
        <v>6166.2785495736207</v>
      </c>
      <c r="R234" s="89">
        <f t="shared" si="54"/>
        <v>7.1160449460327624E-2</v>
      </c>
      <c r="S234" s="89">
        <f t="shared" si="54"/>
        <v>5.4149330651151753E-2</v>
      </c>
      <c r="T234" s="91">
        <v>3967</v>
      </c>
      <c r="U234" s="190">
        <v>81253</v>
      </c>
      <c r="V234" s="190">
        <v>20812.756147540986</v>
      </c>
      <c r="W234" s="197"/>
      <c r="X234" s="88">
        <v>0</v>
      </c>
      <c r="Y234" s="88">
        <f t="shared" si="55"/>
        <v>0</v>
      </c>
    </row>
    <row r="235" spans="2:27">
      <c r="B235" s="207">
        <v>4220</v>
      </c>
      <c r="C235" t="s">
        <v>249</v>
      </c>
      <c r="D235" s="1">
        <v>31540</v>
      </c>
      <c r="E235" s="85">
        <f t="shared" si="49"/>
        <v>26728.813559322036</v>
      </c>
      <c r="F235" s="86">
        <f t="shared" si="42"/>
        <v>0.85688562549501546</v>
      </c>
      <c r="G235" s="187">
        <f t="shared" si="43"/>
        <v>2680.0910614559675</v>
      </c>
      <c r="H235" s="187">
        <f t="shared" si="44"/>
        <v>3162.5074525180416</v>
      </c>
      <c r="I235" s="187">
        <f t="shared" si="45"/>
        <v>471.5393326881121</v>
      </c>
      <c r="J235" s="87">
        <f t="shared" si="46"/>
        <v>556.41641257197227</v>
      </c>
      <c r="K235" s="187">
        <f t="shared" si="50"/>
        <v>85.006836224607525</v>
      </c>
      <c r="L235" s="87">
        <f t="shared" si="47"/>
        <v>100.30806674503688</v>
      </c>
      <c r="M235" s="88">
        <f t="shared" si="51"/>
        <v>3262.8155192630784</v>
      </c>
      <c r="N235" s="88">
        <f t="shared" si="52"/>
        <v>34802.81551926308</v>
      </c>
      <c r="O235" s="88">
        <f t="shared" si="53"/>
        <v>29493.91145700261</v>
      </c>
      <c r="P235" s="89">
        <f t="shared" si="48"/>
        <v>0.94553051189636539</v>
      </c>
      <c r="Q235" s="195">
        <v>1184.4543580783625</v>
      </c>
      <c r="R235" s="89">
        <f t="shared" si="54"/>
        <v>9.6890867357585037E-2</v>
      </c>
      <c r="S235" s="89">
        <f t="shared" si="54"/>
        <v>5.5989851964590408E-2</v>
      </c>
      <c r="T235" s="91">
        <v>1180</v>
      </c>
      <c r="U235" s="190">
        <v>28754</v>
      </c>
      <c r="V235" s="190">
        <v>25311.619718309859</v>
      </c>
      <c r="W235" s="197"/>
      <c r="X235" s="88">
        <v>0</v>
      </c>
      <c r="Y235" s="88">
        <f t="shared" si="55"/>
        <v>0</v>
      </c>
    </row>
    <row r="236" spans="2:27">
      <c r="B236" s="207">
        <v>4221</v>
      </c>
      <c r="C236" t="s">
        <v>250</v>
      </c>
      <c r="D236" s="1">
        <v>49073</v>
      </c>
      <c r="E236" s="85">
        <f t="shared" si="49"/>
        <v>40724.48132780083</v>
      </c>
      <c r="F236" s="86">
        <f t="shared" si="42"/>
        <v>1.3055657176134614</v>
      </c>
      <c r="G236" s="187">
        <f t="shared" si="43"/>
        <v>-5717.3095996313086</v>
      </c>
      <c r="H236" s="187">
        <f t="shared" si="44"/>
        <v>-6889.3580675557268</v>
      </c>
      <c r="I236" s="187">
        <f t="shared" si="45"/>
        <v>0</v>
      </c>
      <c r="J236" s="87">
        <f t="shared" si="46"/>
        <v>0</v>
      </c>
      <c r="K236" s="187">
        <f t="shared" si="50"/>
        <v>-386.53249646350457</v>
      </c>
      <c r="L236" s="87">
        <f t="shared" si="47"/>
        <v>-465.771658238523</v>
      </c>
      <c r="M236" s="88">
        <f t="shared" si="51"/>
        <v>-7355.1297257942497</v>
      </c>
      <c r="N236" s="88">
        <f t="shared" si="52"/>
        <v>41717.87027420575</v>
      </c>
      <c r="O236" s="88">
        <f t="shared" si="53"/>
        <v>34620.639231706016</v>
      </c>
      <c r="P236" s="89">
        <f t="shared" si="48"/>
        <v>1.1098857058229312</v>
      </c>
      <c r="Q236" s="195">
        <v>325.09964852297708</v>
      </c>
      <c r="R236" s="89">
        <f t="shared" si="54"/>
        <v>2.4231925196193022E-2</v>
      </c>
      <c r="S236" s="89">
        <f t="shared" si="54"/>
        <v>2.9823001921226557E-3</v>
      </c>
      <c r="T236" s="91">
        <v>1205</v>
      </c>
      <c r="U236" s="190">
        <v>47912</v>
      </c>
      <c r="V236" s="190">
        <v>40603.389830508473</v>
      </c>
      <c r="W236" s="197"/>
      <c r="X236" s="88">
        <v>0</v>
      </c>
      <c r="Y236" s="88">
        <f t="shared" si="55"/>
        <v>0</v>
      </c>
    </row>
    <row r="237" spans="2:27">
      <c r="B237" s="207">
        <v>4222</v>
      </c>
      <c r="C237" t="s">
        <v>251</v>
      </c>
      <c r="D237" s="1">
        <v>77901</v>
      </c>
      <c r="E237" s="85">
        <f t="shared" si="49"/>
        <v>77053.412462908018</v>
      </c>
      <c r="F237" s="86">
        <f t="shared" si="42"/>
        <v>2.4702166966096746</v>
      </c>
      <c r="G237" s="187">
        <f t="shared" si="43"/>
        <v>-27514.66828069562</v>
      </c>
      <c r="H237" s="187">
        <f t="shared" si="44"/>
        <v>-27817.329631783272</v>
      </c>
      <c r="I237" s="187">
        <f t="shared" si="45"/>
        <v>0</v>
      </c>
      <c r="J237" s="87">
        <f t="shared" si="46"/>
        <v>0</v>
      </c>
      <c r="K237" s="187">
        <f t="shared" si="50"/>
        <v>-386.53249646350457</v>
      </c>
      <c r="L237" s="87">
        <f t="shared" si="47"/>
        <v>-390.78435392460312</v>
      </c>
      <c r="M237" s="88">
        <f t="shared" si="51"/>
        <v>-28208.113985707874</v>
      </c>
      <c r="N237" s="88">
        <f t="shared" si="52"/>
        <v>49692.886014292126</v>
      </c>
      <c r="O237" s="88">
        <f t="shared" si="53"/>
        <v>49152.211685748887</v>
      </c>
      <c r="P237" s="89">
        <f t="shared" si="48"/>
        <v>1.5757460974214161</v>
      </c>
      <c r="Q237" s="195">
        <v>-1214.0928260110122</v>
      </c>
      <c r="R237" s="89">
        <f t="shared" si="54"/>
        <v>-1.889144972985227E-2</v>
      </c>
      <c r="S237" s="89">
        <f t="shared" si="54"/>
        <v>-3.4418390189122586E-2</v>
      </c>
      <c r="T237" s="91">
        <v>1011</v>
      </c>
      <c r="U237" s="190">
        <v>79401</v>
      </c>
      <c r="V237" s="190">
        <v>79800</v>
      </c>
      <c r="W237" s="197"/>
      <c r="X237" s="88">
        <v>0</v>
      </c>
      <c r="Y237" s="88">
        <f t="shared" si="55"/>
        <v>0</v>
      </c>
    </row>
    <row r="238" spans="2:27">
      <c r="B238" s="207">
        <v>4223</v>
      </c>
      <c r="C238" t="s">
        <v>252</v>
      </c>
      <c r="D238" s="1">
        <v>331114</v>
      </c>
      <c r="E238" s="85">
        <f t="shared" si="49"/>
        <v>21428.552938130986</v>
      </c>
      <c r="F238" s="86">
        <f t="shared" si="42"/>
        <v>0.68696722909496633</v>
      </c>
      <c r="G238" s="187">
        <f t="shared" si="43"/>
        <v>5860.2474341705974</v>
      </c>
      <c r="H238" s="187">
        <f t="shared" si="44"/>
        <v>90552.543352804059</v>
      </c>
      <c r="I238" s="187">
        <f t="shared" si="45"/>
        <v>2326.6305501049792</v>
      </c>
      <c r="J238" s="87">
        <f t="shared" si="46"/>
        <v>35951.095260222137</v>
      </c>
      <c r="K238" s="187">
        <f t="shared" si="50"/>
        <v>1940.0980536414745</v>
      </c>
      <c r="L238" s="87">
        <f t="shared" si="47"/>
        <v>29978.395124868064</v>
      </c>
      <c r="M238" s="88">
        <f t="shared" si="51"/>
        <v>120530.93847767213</v>
      </c>
      <c r="N238" s="88">
        <f t="shared" si="52"/>
        <v>451644.93847767211</v>
      </c>
      <c r="O238" s="88">
        <f t="shared" si="53"/>
        <v>29228.898425943058</v>
      </c>
      <c r="P238" s="89">
        <f t="shared" si="48"/>
        <v>0.93703459207636297</v>
      </c>
      <c r="Q238" s="195">
        <v>27369.308255107549</v>
      </c>
      <c r="R238" s="89">
        <f t="shared" si="54"/>
        <v>6.1654135338345864E-2</v>
      </c>
      <c r="S238" s="89">
        <f t="shared" si="54"/>
        <v>5.0798495072784222E-2</v>
      </c>
      <c r="T238" s="91">
        <v>15452</v>
      </c>
      <c r="U238" s="190">
        <v>311885</v>
      </c>
      <c r="V238" s="190">
        <v>20392.63763567412</v>
      </c>
      <c r="W238" s="197"/>
      <c r="X238" s="88">
        <v>0</v>
      </c>
      <c r="Y238" s="88">
        <f t="shared" si="55"/>
        <v>0</v>
      </c>
    </row>
    <row r="239" spans="2:27">
      <c r="B239" s="207">
        <v>4224</v>
      </c>
      <c r="C239" t="s">
        <v>253</v>
      </c>
      <c r="D239" s="1">
        <v>40120</v>
      </c>
      <c r="E239" s="85">
        <f t="shared" si="49"/>
        <v>43466.955579631634</v>
      </c>
      <c r="F239" s="86">
        <f t="shared" si="42"/>
        <v>1.3934853239015761</v>
      </c>
      <c r="G239" s="187">
        <f t="shared" si="43"/>
        <v>-7362.7941507297919</v>
      </c>
      <c r="H239" s="187">
        <f t="shared" si="44"/>
        <v>-6795.8590011235974</v>
      </c>
      <c r="I239" s="187">
        <f t="shared" si="45"/>
        <v>0</v>
      </c>
      <c r="J239" s="87">
        <f t="shared" si="46"/>
        <v>0</v>
      </c>
      <c r="K239" s="187">
        <f t="shared" si="50"/>
        <v>-386.53249646350457</v>
      </c>
      <c r="L239" s="87">
        <f t="shared" si="47"/>
        <v>-356.7694942358147</v>
      </c>
      <c r="M239" s="88">
        <f t="shared" si="51"/>
        <v>-7152.6284953594122</v>
      </c>
      <c r="N239" s="88">
        <f t="shared" si="52"/>
        <v>32967.371504640585</v>
      </c>
      <c r="O239" s="88">
        <f t="shared" si="53"/>
        <v>35717.62893243834</v>
      </c>
      <c r="P239" s="89">
        <f t="shared" si="48"/>
        <v>1.1450535483381772</v>
      </c>
      <c r="Q239" s="195">
        <v>408.45491749934445</v>
      </c>
      <c r="R239" s="89">
        <f t="shared" si="54"/>
        <v>-8.1336992261860606E-3</v>
      </c>
      <c r="S239" s="89">
        <f t="shared" si="54"/>
        <v>-2.1029035747622538E-2</v>
      </c>
      <c r="T239" s="91">
        <v>923</v>
      </c>
      <c r="U239" s="190">
        <v>40449</v>
      </c>
      <c r="V239" s="190">
        <v>44400.658616904504</v>
      </c>
      <c r="W239" s="197"/>
      <c r="X239" s="88">
        <v>0</v>
      </c>
      <c r="Y239" s="88">
        <f t="shared" si="55"/>
        <v>0</v>
      </c>
      <c r="Z239" s="1"/>
      <c r="AA239" s="1"/>
    </row>
    <row r="240" spans="2:27">
      <c r="B240" s="207">
        <v>4225</v>
      </c>
      <c r="C240" t="s">
        <v>254</v>
      </c>
      <c r="D240" s="1">
        <v>245701</v>
      </c>
      <c r="E240" s="85">
        <f t="shared" si="49"/>
        <v>22676.60359944624</v>
      </c>
      <c r="F240" s="86">
        <f t="shared" si="42"/>
        <v>0.72697785916640878</v>
      </c>
      <c r="G240" s="187">
        <f t="shared" si="43"/>
        <v>5111.417037381445</v>
      </c>
      <c r="H240" s="187">
        <f t="shared" si="44"/>
        <v>55382.203600027955</v>
      </c>
      <c r="I240" s="187">
        <f t="shared" si="45"/>
        <v>1889.8128186446406</v>
      </c>
      <c r="J240" s="87">
        <f t="shared" si="46"/>
        <v>20476.121890014681</v>
      </c>
      <c r="K240" s="187">
        <f t="shared" si="50"/>
        <v>1503.2803221811359</v>
      </c>
      <c r="L240" s="87">
        <f t="shared" si="47"/>
        <v>16288.042290832607</v>
      </c>
      <c r="M240" s="88">
        <f t="shared" si="51"/>
        <v>71670.245890860562</v>
      </c>
      <c r="N240" s="88">
        <f t="shared" si="52"/>
        <v>317371.24589086056</v>
      </c>
      <c r="O240" s="88">
        <f t="shared" si="53"/>
        <v>29291.300959008819</v>
      </c>
      <c r="P240" s="89">
        <f t="shared" si="48"/>
        <v>0.93903512357993502</v>
      </c>
      <c r="Q240" s="195">
        <v>15063.239169304288</v>
      </c>
      <c r="R240" s="89">
        <f t="shared" si="54"/>
        <v>4.4003484246531686E-2</v>
      </c>
      <c r="S240" s="89">
        <f t="shared" si="54"/>
        <v>3.590968704517427E-2</v>
      </c>
      <c r="T240" s="91">
        <v>10835</v>
      </c>
      <c r="U240" s="190">
        <v>235345</v>
      </c>
      <c r="V240" s="190">
        <v>21890.521811924471</v>
      </c>
      <c r="W240" s="197"/>
      <c r="X240" s="88">
        <v>0</v>
      </c>
      <c r="Y240" s="88">
        <f t="shared" si="55"/>
        <v>0</v>
      </c>
    </row>
    <row r="241" spans="2:27">
      <c r="B241" s="207">
        <v>4226</v>
      </c>
      <c r="C241" t="s">
        <v>255</v>
      </c>
      <c r="D241" s="1">
        <v>43181</v>
      </c>
      <c r="E241" s="85">
        <f t="shared" si="49"/>
        <v>24313.626126126128</v>
      </c>
      <c r="F241" s="86">
        <f t="shared" si="42"/>
        <v>0.7794583431433828</v>
      </c>
      <c r="G241" s="187">
        <f t="shared" si="43"/>
        <v>4129.2035213735116</v>
      </c>
      <c r="H241" s="187">
        <f t="shared" si="44"/>
        <v>7333.4654539593566</v>
      </c>
      <c r="I241" s="187">
        <f t="shared" si="45"/>
        <v>1316.8549343066798</v>
      </c>
      <c r="J241" s="87">
        <f t="shared" si="46"/>
        <v>2338.7343633286632</v>
      </c>
      <c r="K241" s="187">
        <f t="shared" si="50"/>
        <v>930.32243784317518</v>
      </c>
      <c r="L241" s="87">
        <f t="shared" si="47"/>
        <v>1652.252649609479</v>
      </c>
      <c r="M241" s="88">
        <f t="shared" si="51"/>
        <v>8985.7181035688354</v>
      </c>
      <c r="N241" s="88">
        <f t="shared" si="52"/>
        <v>52166.718103568834</v>
      </c>
      <c r="O241" s="88">
        <f t="shared" si="53"/>
        <v>29373.152085342812</v>
      </c>
      <c r="P241" s="89">
        <f t="shared" si="48"/>
        <v>0.94165914777878368</v>
      </c>
      <c r="Q241" s="195">
        <v>2070.4253728365848</v>
      </c>
      <c r="R241" s="89">
        <f t="shared" si="54"/>
        <v>5.3081274881847601E-3</v>
      </c>
      <c r="S241" s="89">
        <f t="shared" si="54"/>
        <v>-9.4092212250432017E-3</v>
      </c>
      <c r="T241" s="91">
        <v>1776</v>
      </c>
      <c r="U241" s="190">
        <v>42953</v>
      </c>
      <c r="V241" s="190">
        <v>24544.571428571431</v>
      </c>
      <c r="W241" s="197"/>
      <c r="X241" s="88">
        <v>0</v>
      </c>
      <c r="Y241" s="88">
        <f t="shared" si="55"/>
        <v>0</v>
      </c>
    </row>
    <row r="242" spans="2:27">
      <c r="B242" s="207">
        <v>4227</v>
      </c>
      <c r="C242" t="s">
        <v>256</v>
      </c>
      <c r="D242" s="1">
        <v>169364</v>
      </c>
      <c r="E242" s="85">
        <f t="shared" si="49"/>
        <v>27352.067183462535</v>
      </c>
      <c r="F242" s="86">
        <f t="shared" si="42"/>
        <v>0.87686620077862765</v>
      </c>
      <c r="G242" s="187">
        <f t="shared" si="43"/>
        <v>2306.1388869716675</v>
      </c>
      <c r="H242" s="187">
        <f t="shared" si="44"/>
        <v>14279.611988128565</v>
      </c>
      <c r="I242" s="187">
        <f t="shared" si="45"/>
        <v>253.40056423893728</v>
      </c>
      <c r="J242" s="87">
        <f t="shared" si="46"/>
        <v>1569.0562937674997</v>
      </c>
      <c r="K242" s="187">
        <f t="shared" si="50"/>
        <v>-133.13193222456729</v>
      </c>
      <c r="L242" s="87">
        <f t="shared" si="47"/>
        <v>-824.35292433452071</v>
      </c>
      <c r="M242" s="88">
        <f t="shared" si="51"/>
        <v>13455.259063794045</v>
      </c>
      <c r="N242" s="88">
        <f t="shared" si="52"/>
        <v>182819.25906379404</v>
      </c>
      <c r="O242" s="88">
        <f t="shared" si="53"/>
        <v>29525.074138209631</v>
      </c>
      <c r="P242" s="89">
        <f t="shared" si="48"/>
        <v>0.94652954066054584</v>
      </c>
      <c r="Q242" s="195">
        <v>7278.5150685843264</v>
      </c>
      <c r="R242" s="89">
        <f t="shared" si="54"/>
        <v>4.1829679387810341E-2</v>
      </c>
      <c r="S242" s="89">
        <f t="shared" si="54"/>
        <v>1.3562982660234217E-2</v>
      </c>
      <c r="T242" s="91">
        <v>6192</v>
      </c>
      <c r="U242" s="190">
        <v>162564</v>
      </c>
      <c r="V242" s="190">
        <v>26986.05577689243</v>
      </c>
      <c r="W242" s="197"/>
      <c r="X242" s="88">
        <v>0</v>
      </c>
      <c r="Y242" s="88">
        <f t="shared" si="55"/>
        <v>0</v>
      </c>
    </row>
    <row r="243" spans="2:27" ht="30.6" customHeight="1">
      <c r="B243" s="207">
        <v>4228</v>
      </c>
      <c r="C243" t="s">
        <v>257</v>
      </c>
      <c r="D243" s="1">
        <v>100500</v>
      </c>
      <c r="E243" s="85">
        <f t="shared" si="49"/>
        <v>53657.234383342235</v>
      </c>
      <c r="F243" s="86">
        <f t="shared" si="42"/>
        <v>1.7201703601567968</v>
      </c>
      <c r="G243" s="187">
        <f t="shared" si="43"/>
        <v>-13476.961432956152</v>
      </c>
      <c r="H243" s="187">
        <f t="shared" si="44"/>
        <v>-25242.348763926871</v>
      </c>
      <c r="I243" s="187">
        <f t="shared" si="45"/>
        <v>0</v>
      </c>
      <c r="J243" s="87">
        <f t="shared" si="46"/>
        <v>0</v>
      </c>
      <c r="K243" s="187">
        <f t="shared" si="50"/>
        <v>-386.53249646350457</v>
      </c>
      <c r="L243" s="87">
        <f t="shared" si="47"/>
        <v>-723.975365876144</v>
      </c>
      <c r="M243" s="88">
        <f t="shared" si="51"/>
        <v>-25966.324129803015</v>
      </c>
      <c r="N243" s="88">
        <f t="shared" si="52"/>
        <v>74533.675870196981</v>
      </c>
      <c r="O243" s="88">
        <f t="shared" si="53"/>
        <v>39793.740453922575</v>
      </c>
      <c r="P243" s="89">
        <f t="shared" si="48"/>
        <v>1.2757275628402651</v>
      </c>
      <c r="Q243" s="195">
        <v>-857.8582226692597</v>
      </c>
      <c r="R243" s="89">
        <f t="shared" si="54"/>
        <v>-2.3864331711296951E-2</v>
      </c>
      <c r="S243" s="89">
        <f t="shared" si="54"/>
        <v>-4.2626149147705544E-2</v>
      </c>
      <c r="T243" s="91">
        <v>1873</v>
      </c>
      <c r="U243" s="190">
        <v>102957</v>
      </c>
      <c r="V243" s="190">
        <v>56046.271094175288</v>
      </c>
      <c r="W243" s="197"/>
      <c r="X243" s="88">
        <v>0</v>
      </c>
      <c r="Y243" s="88">
        <f t="shared" si="55"/>
        <v>0</v>
      </c>
    </row>
    <row r="244" spans="2:27">
      <c r="B244" s="207">
        <v>4601</v>
      </c>
      <c r="C244" t="s">
        <v>258</v>
      </c>
      <c r="D244" s="1">
        <v>9587786</v>
      </c>
      <c r="E244" s="85">
        <f t="shared" si="49"/>
        <v>32841.631842159346</v>
      </c>
      <c r="F244" s="86">
        <f t="shared" si="42"/>
        <v>1.0528534003534546</v>
      </c>
      <c r="G244" s="187">
        <f t="shared" si="43"/>
        <v>-987.59990824641864</v>
      </c>
      <c r="H244" s="187">
        <f t="shared" si="44"/>
        <v>-288319.91721345944</v>
      </c>
      <c r="I244" s="187">
        <f t="shared" si="45"/>
        <v>0</v>
      </c>
      <c r="J244" s="87">
        <f t="shared" si="46"/>
        <v>0</v>
      </c>
      <c r="K244" s="187">
        <f t="shared" si="50"/>
        <v>-386.53249646350457</v>
      </c>
      <c r="L244" s="87">
        <f t="shared" si="47"/>
        <v>-112844.29701755552</v>
      </c>
      <c r="M244" s="88">
        <f t="shared" si="51"/>
        <v>-401164.21423101495</v>
      </c>
      <c r="N244" s="88">
        <f t="shared" si="52"/>
        <v>9186621.7857689857</v>
      </c>
      <c r="O244" s="88">
        <f t="shared" si="53"/>
        <v>31467.499437449427</v>
      </c>
      <c r="P244" s="89">
        <f t="shared" si="48"/>
        <v>1.0088007789189286</v>
      </c>
      <c r="Q244" s="195">
        <v>-100692.53909560258</v>
      </c>
      <c r="R244" s="92">
        <f t="shared" si="54"/>
        <v>3.2785087577562946E-2</v>
      </c>
      <c r="S244" s="92">
        <f t="shared" si="54"/>
        <v>2.3551789370474193E-2</v>
      </c>
      <c r="T244" s="91">
        <v>291940</v>
      </c>
      <c r="U244" s="190">
        <v>9283428</v>
      </c>
      <c r="V244" s="190">
        <v>32085.950298966582</v>
      </c>
      <c r="W244" s="197"/>
      <c r="X244" s="88">
        <v>0</v>
      </c>
      <c r="Y244" s="88">
        <f t="shared" si="55"/>
        <v>0</v>
      </c>
      <c r="Z244" s="1"/>
      <c r="AA244" s="1"/>
    </row>
    <row r="245" spans="2:27">
      <c r="B245" s="207">
        <v>4602</v>
      </c>
      <c r="C245" t="s">
        <v>259</v>
      </c>
      <c r="D245" s="1">
        <v>538141</v>
      </c>
      <c r="E245" s="85">
        <f t="shared" si="49"/>
        <v>31018.560147558936</v>
      </c>
      <c r="F245" s="86">
        <f t="shared" si="42"/>
        <v>0.99440845943294354</v>
      </c>
      <c r="G245" s="187">
        <f t="shared" si="43"/>
        <v>106.24310851382761</v>
      </c>
      <c r="H245" s="187">
        <f t="shared" si="44"/>
        <v>1843.2116896063951</v>
      </c>
      <c r="I245" s="187">
        <f t="shared" si="45"/>
        <v>0</v>
      </c>
      <c r="J245" s="87">
        <f t="shared" si="46"/>
        <v>0</v>
      </c>
      <c r="K245" s="187">
        <f t="shared" si="50"/>
        <v>-386.53249646350457</v>
      </c>
      <c r="L245" s="87">
        <f t="shared" si="47"/>
        <v>-6705.9522811453407</v>
      </c>
      <c r="M245" s="88">
        <f t="shared" si="51"/>
        <v>-4862.7405915389454</v>
      </c>
      <c r="N245" s="88">
        <f t="shared" si="52"/>
        <v>533278.25940846105</v>
      </c>
      <c r="O245" s="88">
        <f t="shared" si="53"/>
        <v>30738.270759609262</v>
      </c>
      <c r="P245" s="89">
        <f t="shared" si="48"/>
        <v>0.98542280255072423</v>
      </c>
      <c r="Q245" s="195">
        <v>1408.8136118051307</v>
      </c>
      <c r="R245" s="92">
        <f t="shared" si="54"/>
        <v>8.6609133201951349E-2</v>
      </c>
      <c r="S245" s="92">
        <f t="shared" si="54"/>
        <v>7.5961628870616235E-2</v>
      </c>
      <c r="T245" s="91">
        <v>17349</v>
      </c>
      <c r="U245" s="190">
        <v>495248</v>
      </c>
      <c r="V245" s="190">
        <v>28828.686186623203</v>
      </c>
      <c r="W245" s="197"/>
      <c r="X245" s="88">
        <v>0</v>
      </c>
      <c r="Y245" s="88">
        <f t="shared" si="55"/>
        <v>0</v>
      </c>
      <c r="Z245" s="1"/>
    </row>
    <row r="246" spans="2:27">
      <c r="B246" s="207">
        <v>4611</v>
      </c>
      <c r="C246" t="s">
        <v>260</v>
      </c>
      <c r="D246" s="1">
        <v>110644</v>
      </c>
      <c r="E246" s="85">
        <f t="shared" si="49"/>
        <v>27171.905697445971</v>
      </c>
      <c r="F246" s="86">
        <f t="shared" si="42"/>
        <v>0.87109049407571737</v>
      </c>
      <c r="G246" s="187">
        <f t="shared" si="43"/>
        <v>2414.2357785816062</v>
      </c>
      <c r="H246" s="187">
        <f t="shared" si="44"/>
        <v>9830.7680903843011</v>
      </c>
      <c r="I246" s="187">
        <f t="shared" si="45"/>
        <v>316.45708434473488</v>
      </c>
      <c r="J246" s="87">
        <f t="shared" si="46"/>
        <v>1288.6132474517603</v>
      </c>
      <c r="K246" s="187">
        <f t="shared" si="50"/>
        <v>-70.075412118769691</v>
      </c>
      <c r="L246" s="87">
        <f t="shared" si="47"/>
        <v>-285.34707814763021</v>
      </c>
      <c r="M246" s="88">
        <f t="shared" si="51"/>
        <v>9545.4210122366712</v>
      </c>
      <c r="N246" s="88">
        <f t="shared" si="52"/>
        <v>120189.42101223668</v>
      </c>
      <c r="O246" s="88">
        <f t="shared" si="53"/>
        <v>29516.066063908809</v>
      </c>
      <c r="P246" s="89">
        <f t="shared" si="48"/>
        <v>0.94624075532540053</v>
      </c>
      <c r="Q246" s="195">
        <v>2283.9331746568823</v>
      </c>
      <c r="R246" s="92">
        <f t="shared" si="54"/>
        <v>2.5461431820447068E-3</v>
      </c>
      <c r="S246" s="92">
        <f t="shared" si="54"/>
        <v>2.7923480305668061E-3</v>
      </c>
      <c r="T246" s="91">
        <v>4072</v>
      </c>
      <c r="U246" s="190">
        <v>110363</v>
      </c>
      <c r="V246" s="190">
        <v>27096.243555119076</v>
      </c>
      <c r="W246" s="197"/>
      <c r="X246" s="88">
        <v>0</v>
      </c>
      <c r="Y246" s="88">
        <f t="shared" si="55"/>
        <v>0</v>
      </c>
      <c r="Z246" s="1"/>
    </row>
    <row r="247" spans="2:27">
      <c r="B247" s="207">
        <v>4612</v>
      </c>
      <c r="C247" t="s">
        <v>261</v>
      </c>
      <c r="D247" s="1">
        <v>150028</v>
      </c>
      <c r="E247" s="85">
        <f t="shared" si="49"/>
        <v>26128.178335074885</v>
      </c>
      <c r="F247" s="86">
        <f t="shared" si="42"/>
        <v>0.83763016214715358</v>
      </c>
      <c r="G247" s="187">
        <f t="shared" si="43"/>
        <v>3040.472196004258</v>
      </c>
      <c r="H247" s="187">
        <f t="shared" si="44"/>
        <v>17458.391349456448</v>
      </c>
      <c r="I247" s="187">
        <f t="shared" si="45"/>
        <v>681.76166117461503</v>
      </c>
      <c r="J247" s="87">
        <f t="shared" si="46"/>
        <v>3914.6754584646392</v>
      </c>
      <c r="K247" s="187">
        <f t="shared" si="50"/>
        <v>295.22916471111046</v>
      </c>
      <c r="L247" s="87">
        <f t="shared" si="47"/>
        <v>1695.2058637711962</v>
      </c>
      <c r="M247" s="88">
        <f t="shared" si="51"/>
        <v>19153.597213227644</v>
      </c>
      <c r="N247" s="88">
        <f t="shared" si="52"/>
        <v>169181.59721322765</v>
      </c>
      <c r="O247" s="88">
        <f t="shared" si="53"/>
        <v>29463.87969579026</v>
      </c>
      <c r="P247" s="89">
        <f t="shared" si="48"/>
        <v>0.94456773872897248</v>
      </c>
      <c r="Q247" s="195">
        <v>3989.7757831237122</v>
      </c>
      <c r="R247" s="92">
        <f t="shared" si="54"/>
        <v>0.12237600059848881</v>
      </c>
      <c r="S247" s="92">
        <f t="shared" si="54"/>
        <v>0.12042132278483766</v>
      </c>
      <c r="T247" s="91">
        <v>5742</v>
      </c>
      <c r="U247" s="190">
        <v>133670</v>
      </c>
      <c r="V247" s="190">
        <v>23319.958129797626</v>
      </c>
      <c r="W247" s="197"/>
      <c r="X247" s="88">
        <v>0</v>
      </c>
      <c r="Y247" s="88">
        <f t="shared" si="55"/>
        <v>0</v>
      </c>
      <c r="Z247" s="1"/>
    </row>
    <row r="248" spans="2:27">
      <c r="B248" s="207">
        <v>4613</v>
      </c>
      <c r="C248" t="s">
        <v>262</v>
      </c>
      <c r="D248" s="1">
        <v>356444</v>
      </c>
      <c r="E248" s="85">
        <f t="shared" si="49"/>
        <v>29054.776654711444</v>
      </c>
      <c r="F248" s="86">
        <f t="shared" si="42"/>
        <v>0.93145250955994474</v>
      </c>
      <c r="G248" s="187">
        <f t="shared" si="43"/>
        <v>1284.5132042223224</v>
      </c>
      <c r="H248" s="187">
        <f t="shared" si="44"/>
        <v>15758.407989399451</v>
      </c>
      <c r="I248" s="187">
        <f t="shared" si="45"/>
        <v>0</v>
      </c>
      <c r="J248" s="87">
        <f t="shared" si="46"/>
        <v>0</v>
      </c>
      <c r="K248" s="187">
        <f t="shared" si="50"/>
        <v>-386.53249646350457</v>
      </c>
      <c r="L248" s="87">
        <f t="shared" si="47"/>
        <v>-4741.9806666142749</v>
      </c>
      <c r="M248" s="88">
        <f t="shared" si="51"/>
        <v>11016.427322785177</v>
      </c>
      <c r="N248" s="88">
        <f t="shared" si="52"/>
        <v>367460.4273227852</v>
      </c>
      <c r="O248" s="88">
        <f t="shared" si="53"/>
        <v>29952.757362470264</v>
      </c>
      <c r="P248" s="89">
        <f t="shared" si="48"/>
        <v>0.96024042260152465</v>
      </c>
      <c r="Q248" s="195">
        <v>2873.6395751700529</v>
      </c>
      <c r="R248" s="92">
        <f t="shared" si="54"/>
        <v>6.5376257954215991E-2</v>
      </c>
      <c r="S248" s="92">
        <f t="shared" si="54"/>
        <v>5.3565761452604166E-2</v>
      </c>
      <c r="T248" s="91">
        <v>12268</v>
      </c>
      <c r="U248" s="190">
        <v>334571</v>
      </c>
      <c r="V248" s="190">
        <v>27577.563468513024</v>
      </c>
      <c r="W248" s="197"/>
      <c r="X248" s="88">
        <v>0</v>
      </c>
      <c r="Y248" s="88">
        <f t="shared" si="55"/>
        <v>0</v>
      </c>
      <c r="Z248" s="1"/>
    </row>
    <row r="249" spans="2:27">
      <c r="B249" s="207">
        <v>4614</v>
      </c>
      <c r="C249" t="s">
        <v>263</v>
      </c>
      <c r="D249" s="1">
        <v>617356</v>
      </c>
      <c r="E249" s="85">
        <f t="shared" si="49"/>
        <v>32008.917923990255</v>
      </c>
      <c r="F249" s="86">
        <f t="shared" si="42"/>
        <v>1.0261578425785054</v>
      </c>
      <c r="G249" s="187">
        <f t="shared" si="43"/>
        <v>-487.97155734496408</v>
      </c>
      <c r="H249" s="187">
        <f t="shared" si="44"/>
        <v>-9411.5074265123221</v>
      </c>
      <c r="I249" s="187">
        <f t="shared" si="45"/>
        <v>0</v>
      </c>
      <c r="J249" s="87">
        <f t="shared" si="46"/>
        <v>0</v>
      </c>
      <c r="K249" s="187">
        <f t="shared" si="50"/>
        <v>-386.53249646350457</v>
      </c>
      <c r="L249" s="87">
        <f t="shared" si="47"/>
        <v>-7455.0522592916122</v>
      </c>
      <c r="M249" s="88">
        <f t="shared" si="51"/>
        <v>-16866.559685803935</v>
      </c>
      <c r="N249" s="88">
        <f t="shared" si="52"/>
        <v>600489.44031419605</v>
      </c>
      <c r="O249" s="88">
        <f t="shared" si="53"/>
        <v>31134.413870181786</v>
      </c>
      <c r="P249" s="89">
        <f t="shared" si="48"/>
        <v>0.99812255580894882</v>
      </c>
      <c r="Q249" s="195">
        <v>-3633.6491941388849</v>
      </c>
      <c r="R249" s="92">
        <f t="shared" si="54"/>
        <v>0.10563962963626269</v>
      </c>
      <c r="S249" s="92">
        <f t="shared" si="54"/>
        <v>9.4805083568898468E-2</v>
      </c>
      <c r="T249" s="91">
        <v>19287</v>
      </c>
      <c r="U249" s="190">
        <v>558370</v>
      </c>
      <c r="V249" s="190">
        <v>29237.092889307783</v>
      </c>
      <c r="W249" s="197"/>
      <c r="X249" s="88">
        <v>0</v>
      </c>
      <c r="Y249" s="88">
        <f t="shared" si="55"/>
        <v>0</v>
      </c>
      <c r="Z249" s="1"/>
    </row>
    <row r="250" spans="2:27">
      <c r="B250" s="207">
        <v>4615</v>
      </c>
      <c r="C250" t="s">
        <v>264</v>
      </c>
      <c r="D250" s="1">
        <v>87424</v>
      </c>
      <c r="E250" s="85">
        <f t="shared" si="49"/>
        <v>27294.411489228849</v>
      </c>
      <c r="F250" s="86">
        <f t="shared" si="42"/>
        <v>0.87501784579994013</v>
      </c>
      <c r="G250" s="187">
        <f t="shared" si="43"/>
        <v>2340.7323035118793</v>
      </c>
      <c r="H250" s="187">
        <f t="shared" si="44"/>
        <v>7497.3655681485498</v>
      </c>
      <c r="I250" s="187">
        <f t="shared" si="45"/>
        <v>273.58005722072755</v>
      </c>
      <c r="J250" s="87">
        <f t="shared" si="46"/>
        <v>876.27692327799036</v>
      </c>
      <c r="K250" s="187">
        <f t="shared" si="50"/>
        <v>-112.95243924277702</v>
      </c>
      <c r="L250" s="87">
        <f t="shared" si="47"/>
        <v>-361.78666289461478</v>
      </c>
      <c r="M250" s="88">
        <f t="shared" si="51"/>
        <v>7135.5789052539349</v>
      </c>
      <c r="N250" s="88">
        <f t="shared" si="52"/>
        <v>94559.578905253933</v>
      </c>
      <c r="O250" s="88">
        <f t="shared" si="53"/>
        <v>29522.19135349795</v>
      </c>
      <c r="P250" s="89">
        <f t="shared" si="48"/>
        <v>0.94643712291161164</v>
      </c>
      <c r="Q250" s="195">
        <v>1392.2301346821951</v>
      </c>
      <c r="R250" s="92">
        <f t="shared" si="54"/>
        <v>4.8224263207117334E-2</v>
      </c>
      <c r="S250" s="92">
        <f t="shared" si="54"/>
        <v>4.1024471202572722E-2</v>
      </c>
      <c r="T250" s="91">
        <v>3203</v>
      </c>
      <c r="U250" s="190">
        <v>83402</v>
      </c>
      <c r="V250" s="190">
        <v>26218.799119773656</v>
      </c>
      <c r="W250" s="197"/>
      <c r="X250" s="88">
        <v>0</v>
      </c>
      <c r="Y250" s="88">
        <f t="shared" si="55"/>
        <v>0</v>
      </c>
      <c r="Z250" s="1"/>
    </row>
    <row r="251" spans="2:27">
      <c r="B251" s="207">
        <v>4616</v>
      </c>
      <c r="C251" t="s">
        <v>265</v>
      </c>
      <c r="D251" s="1">
        <v>106018</v>
      </c>
      <c r="E251" s="85">
        <f t="shared" si="49"/>
        <v>36282.683093771389</v>
      </c>
      <c r="F251" s="86">
        <f t="shared" si="42"/>
        <v>1.1631683362391754</v>
      </c>
      <c r="G251" s="187">
        <f t="shared" si="43"/>
        <v>-3052.2306592136447</v>
      </c>
      <c r="H251" s="187">
        <f t="shared" si="44"/>
        <v>-8918.6179862222689</v>
      </c>
      <c r="I251" s="187">
        <f t="shared" si="45"/>
        <v>0</v>
      </c>
      <c r="J251" s="87">
        <f t="shared" si="46"/>
        <v>0</v>
      </c>
      <c r="K251" s="187">
        <f t="shared" si="50"/>
        <v>-386.53249646350457</v>
      </c>
      <c r="L251" s="87">
        <f t="shared" si="47"/>
        <v>-1129.4479546663604</v>
      </c>
      <c r="M251" s="88">
        <f t="shared" si="51"/>
        <v>-10048.065940888629</v>
      </c>
      <c r="N251" s="88">
        <f t="shared" si="52"/>
        <v>95969.934059111372</v>
      </c>
      <c r="O251" s="88">
        <f t="shared" si="53"/>
        <v>32843.919938094237</v>
      </c>
      <c r="P251" s="89">
        <f t="shared" si="48"/>
        <v>1.0529267532732167</v>
      </c>
      <c r="Q251" s="195">
        <v>-2388.187574287017</v>
      </c>
      <c r="R251" s="92">
        <f t="shared" si="54"/>
        <v>0.17157317773946867</v>
      </c>
      <c r="S251" s="92">
        <f t="shared" si="54"/>
        <v>0.16676178891918342</v>
      </c>
      <c r="T251" s="91">
        <v>2922</v>
      </c>
      <c r="U251" s="190">
        <v>90492</v>
      </c>
      <c r="V251" s="190">
        <v>31096.907216494845</v>
      </c>
      <c r="W251" s="197"/>
      <c r="X251" s="88">
        <v>0</v>
      </c>
      <c r="Y251" s="88">
        <f t="shared" si="55"/>
        <v>0</v>
      </c>
      <c r="Z251" s="1"/>
    </row>
    <row r="252" spans="2:27">
      <c r="B252" s="207">
        <v>4617</v>
      </c>
      <c r="C252" t="s">
        <v>266</v>
      </c>
      <c r="D252" s="1">
        <v>392599</v>
      </c>
      <c r="E252" s="85">
        <f t="shared" si="49"/>
        <v>29994.575597830237</v>
      </c>
      <c r="F252" s="86">
        <f t="shared" si="42"/>
        <v>0.96158105243097847</v>
      </c>
      <c r="G252" s="187">
        <f t="shared" si="43"/>
        <v>720.63383835104685</v>
      </c>
      <c r="H252" s="187">
        <f t="shared" si="44"/>
        <v>9432.3763101768527</v>
      </c>
      <c r="I252" s="187">
        <f t="shared" si="45"/>
        <v>0</v>
      </c>
      <c r="J252" s="87">
        <f t="shared" si="46"/>
        <v>0</v>
      </c>
      <c r="K252" s="187">
        <f t="shared" si="50"/>
        <v>-386.53249646350457</v>
      </c>
      <c r="L252" s="87">
        <f t="shared" si="47"/>
        <v>-5059.3238462108111</v>
      </c>
      <c r="M252" s="88">
        <f t="shared" si="51"/>
        <v>4373.0524639660416</v>
      </c>
      <c r="N252" s="88">
        <f t="shared" si="52"/>
        <v>396972.05246396601</v>
      </c>
      <c r="O252" s="88">
        <f t="shared" si="53"/>
        <v>30328.676939717781</v>
      </c>
      <c r="P252" s="89">
        <f t="shared" si="48"/>
        <v>0.97229183974993816</v>
      </c>
      <c r="Q252" s="195">
        <v>4152.7293771927762</v>
      </c>
      <c r="R252" s="92">
        <f t="shared" si="54"/>
        <v>3.8528280525032141E-2</v>
      </c>
      <c r="S252" s="92">
        <f t="shared" si="54"/>
        <v>3.6068629161576021E-2</v>
      </c>
      <c r="T252" s="91">
        <v>13089</v>
      </c>
      <c r="U252" s="190">
        <v>378034</v>
      </c>
      <c r="V252" s="190">
        <v>28950.37524888957</v>
      </c>
      <c r="W252" s="197"/>
      <c r="X252" s="88">
        <v>0</v>
      </c>
      <c r="Y252" s="88">
        <f t="shared" si="55"/>
        <v>0</v>
      </c>
      <c r="Z252" s="1"/>
      <c r="AA252" s="1"/>
    </row>
    <row r="253" spans="2:27">
      <c r="B253" s="207">
        <v>4618</v>
      </c>
      <c r="C253" t="s">
        <v>267</v>
      </c>
      <c r="D253" s="1">
        <v>367160</v>
      </c>
      <c r="E253" s="85">
        <f t="shared" si="49"/>
        <v>33326.676953798677</v>
      </c>
      <c r="F253" s="86">
        <f t="shared" si="42"/>
        <v>1.0684032182665437</v>
      </c>
      <c r="G253" s="187">
        <f t="shared" si="43"/>
        <v>-1278.626975230017</v>
      </c>
      <c r="H253" s="187">
        <f t="shared" si="44"/>
        <v>-14086.633386109097</v>
      </c>
      <c r="I253" s="187">
        <f t="shared" si="45"/>
        <v>0</v>
      </c>
      <c r="J253" s="87">
        <f t="shared" si="46"/>
        <v>0</v>
      </c>
      <c r="K253" s="187">
        <f t="shared" si="50"/>
        <v>-386.53249646350457</v>
      </c>
      <c r="L253" s="87">
        <f t="shared" si="47"/>
        <v>-4258.4285135384298</v>
      </c>
      <c r="M253" s="88">
        <f t="shared" si="51"/>
        <v>-18345.061899647528</v>
      </c>
      <c r="N253" s="88">
        <f t="shared" si="52"/>
        <v>348814.93810035248</v>
      </c>
      <c r="O253" s="88">
        <f t="shared" si="53"/>
        <v>31661.517482105155</v>
      </c>
      <c r="P253" s="89">
        <f t="shared" si="48"/>
        <v>1.0150207060841643</v>
      </c>
      <c r="Q253" s="195">
        <v>186.22624711837852</v>
      </c>
      <c r="R253" s="92">
        <f t="shared" si="54"/>
        <v>0.10435020618587709</v>
      </c>
      <c r="S253" s="92">
        <f t="shared" si="54"/>
        <v>0.11748171903060346</v>
      </c>
      <c r="T253" s="91">
        <v>11017</v>
      </c>
      <c r="U253" s="190">
        <v>332467</v>
      </c>
      <c r="V253" s="190">
        <v>29823.017581628992</v>
      </c>
      <c r="W253" s="197"/>
      <c r="X253" s="88">
        <v>0</v>
      </c>
      <c r="Y253" s="88">
        <f t="shared" si="55"/>
        <v>0</v>
      </c>
      <c r="Z253" s="1"/>
    </row>
    <row r="254" spans="2:27">
      <c r="B254" s="207">
        <v>4619</v>
      </c>
      <c r="C254" t="s">
        <v>268</v>
      </c>
      <c r="D254" s="1">
        <v>55936</v>
      </c>
      <c r="E254" s="85">
        <f t="shared" si="49"/>
        <v>57785.123966942148</v>
      </c>
      <c r="F254" s="86">
        <f t="shared" si="42"/>
        <v>1.8525043015779921</v>
      </c>
      <c r="G254" s="187">
        <f t="shared" si="43"/>
        <v>-15953.695183116099</v>
      </c>
      <c r="H254" s="187">
        <f t="shared" si="44"/>
        <v>-15443.176937256383</v>
      </c>
      <c r="I254" s="187">
        <f t="shared" si="45"/>
        <v>0</v>
      </c>
      <c r="J254" s="87">
        <f t="shared" si="46"/>
        <v>0</v>
      </c>
      <c r="K254" s="187">
        <f t="shared" si="50"/>
        <v>-386.53249646350457</v>
      </c>
      <c r="L254" s="87">
        <f t="shared" si="47"/>
        <v>-374.16345657667244</v>
      </c>
      <c r="M254" s="88">
        <f t="shared" si="51"/>
        <v>-15817.340393833056</v>
      </c>
      <c r="N254" s="88">
        <f t="shared" si="52"/>
        <v>40118.659606166941</v>
      </c>
      <c r="O254" s="88">
        <f t="shared" si="53"/>
        <v>41444.896287362542</v>
      </c>
      <c r="P254" s="89">
        <f t="shared" si="48"/>
        <v>1.3286611394087433</v>
      </c>
      <c r="Q254" s="195">
        <v>-140.22517861390406</v>
      </c>
      <c r="R254" s="92">
        <f t="shared" si="54"/>
        <v>-4.2486904721147592E-2</v>
      </c>
      <c r="S254" s="92">
        <f t="shared" si="54"/>
        <v>-4.8421903245603276E-2</v>
      </c>
      <c r="T254" s="91">
        <v>968</v>
      </c>
      <c r="U254" s="190">
        <v>58418</v>
      </c>
      <c r="V254" s="190">
        <v>60725.571725571725</v>
      </c>
      <c r="W254" s="197"/>
      <c r="X254" s="88">
        <v>0</v>
      </c>
      <c r="Y254" s="88">
        <f t="shared" si="55"/>
        <v>0</v>
      </c>
      <c r="Z254" s="1"/>
    </row>
    <row r="255" spans="2:27">
      <c r="B255" s="207">
        <v>4620</v>
      </c>
      <c r="C255" t="s">
        <v>269</v>
      </c>
      <c r="D255" s="1">
        <v>36118</v>
      </c>
      <c r="E255" s="85">
        <f t="shared" si="49"/>
        <v>33166.207529843894</v>
      </c>
      <c r="F255" s="86">
        <f t="shared" si="42"/>
        <v>1.0632588095028275</v>
      </c>
      <c r="G255" s="187">
        <f t="shared" si="43"/>
        <v>-1182.3453208571475</v>
      </c>
      <c r="H255" s="187">
        <f t="shared" si="44"/>
        <v>-1287.5740544134337</v>
      </c>
      <c r="I255" s="187">
        <f t="shared" si="45"/>
        <v>0</v>
      </c>
      <c r="J255" s="87">
        <f t="shared" si="46"/>
        <v>0</v>
      </c>
      <c r="K255" s="187">
        <f t="shared" si="50"/>
        <v>-386.53249646350457</v>
      </c>
      <c r="L255" s="87">
        <f t="shared" si="47"/>
        <v>-420.93388864875647</v>
      </c>
      <c r="M255" s="88">
        <f t="shared" si="51"/>
        <v>-1708.5079430621902</v>
      </c>
      <c r="N255" s="88">
        <f t="shared" si="52"/>
        <v>34409.492056937808</v>
      </c>
      <c r="O255" s="88">
        <f t="shared" si="53"/>
        <v>31597.329712523242</v>
      </c>
      <c r="P255" s="89">
        <f t="shared" si="48"/>
        <v>1.0129629425786777</v>
      </c>
      <c r="Q255" s="195">
        <v>809.8216740593532</v>
      </c>
      <c r="R255" s="92">
        <f t="shared" si="54"/>
        <v>0.14073652959383487</v>
      </c>
      <c r="S255" s="92">
        <f t="shared" si="54"/>
        <v>0.1061687559697792</v>
      </c>
      <c r="T255" s="91">
        <v>1089</v>
      </c>
      <c r="U255" s="190">
        <v>31662</v>
      </c>
      <c r="V255" s="190">
        <v>29982.954545454548</v>
      </c>
      <c r="W255" s="197"/>
      <c r="X255" s="88">
        <v>0</v>
      </c>
      <c r="Y255" s="88">
        <f t="shared" si="55"/>
        <v>0</v>
      </c>
      <c r="Z255" s="1"/>
      <c r="AA255" s="1"/>
    </row>
    <row r="256" spans="2:27">
      <c r="B256" s="207">
        <v>4621</v>
      </c>
      <c r="C256" t="s">
        <v>270</v>
      </c>
      <c r="D256" s="1">
        <v>448213</v>
      </c>
      <c r="E256" s="85">
        <f t="shared" si="49"/>
        <v>27212.25183656123</v>
      </c>
      <c r="F256" s="86">
        <f t="shared" si="42"/>
        <v>0.87238393071013287</v>
      </c>
      <c r="G256" s="187">
        <f t="shared" si="43"/>
        <v>2390.0280951124505</v>
      </c>
      <c r="H256" s="187">
        <f t="shared" si="44"/>
        <v>39366.152754597169</v>
      </c>
      <c r="I256" s="187">
        <f t="shared" si="45"/>
        <v>302.33593565439401</v>
      </c>
      <c r="J256" s="87">
        <f t="shared" si="46"/>
        <v>4979.775196163524</v>
      </c>
      <c r="K256" s="187">
        <f t="shared" si="50"/>
        <v>-84.196560809110565</v>
      </c>
      <c r="L256" s="87">
        <f t="shared" si="47"/>
        <v>-1386.8015530868602</v>
      </c>
      <c r="M256" s="88">
        <f t="shared" si="51"/>
        <v>37979.351201510312</v>
      </c>
      <c r="N256" s="88">
        <f t="shared" si="52"/>
        <v>486192.35120151029</v>
      </c>
      <c r="O256" s="88">
        <f t="shared" si="53"/>
        <v>29518.083370864566</v>
      </c>
      <c r="P256" s="89">
        <f t="shared" si="48"/>
        <v>0.94630542715712107</v>
      </c>
      <c r="Q256" s="195">
        <v>10094.732188058246</v>
      </c>
      <c r="R256" s="89">
        <f t="shared" si="54"/>
        <v>5.7812171803349875E-2</v>
      </c>
      <c r="S256" s="89">
        <f t="shared" si="54"/>
        <v>3.6811347313052106E-2</v>
      </c>
      <c r="T256" s="91">
        <v>16471</v>
      </c>
      <c r="U256" s="190">
        <v>423717</v>
      </c>
      <c r="V256" s="190">
        <v>26246.097621407334</v>
      </c>
      <c r="W256" s="197"/>
      <c r="X256" s="88">
        <v>0</v>
      </c>
      <c r="Y256" s="88">
        <f t="shared" si="55"/>
        <v>0</v>
      </c>
    </row>
    <row r="257" spans="2:27">
      <c r="B257" s="207">
        <v>4622</v>
      </c>
      <c r="C257" t="s">
        <v>271</v>
      </c>
      <c r="D257" s="1">
        <v>235884</v>
      </c>
      <c r="E257" s="85">
        <f t="shared" si="49"/>
        <v>27764.124293785313</v>
      </c>
      <c r="F257" s="86">
        <f t="shared" si="42"/>
        <v>0.89007613297165078</v>
      </c>
      <c r="G257" s="187">
        <f t="shared" si="43"/>
        <v>2058.9046207780011</v>
      </c>
      <c r="H257" s="187">
        <f t="shared" si="44"/>
        <v>17492.453658129896</v>
      </c>
      <c r="I257" s="187">
        <f t="shared" si="45"/>
        <v>109.18057562596513</v>
      </c>
      <c r="J257" s="87">
        <f t="shared" si="46"/>
        <v>927.59817051819982</v>
      </c>
      <c r="K257" s="187">
        <f t="shared" si="50"/>
        <v>-277.35192083753941</v>
      </c>
      <c r="L257" s="87">
        <f t="shared" si="47"/>
        <v>-2356.3819194357347</v>
      </c>
      <c r="M257" s="88">
        <f t="shared" si="51"/>
        <v>15136.071738694161</v>
      </c>
      <c r="N257" s="88">
        <f t="shared" si="52"/>
        <v>251020.07173869415</v>
      </c>
      <c r="O257" s="88">
        <f t="shared" si="53"/>
        <v>29545.67699372577</v>
      </c>
      <c r="P257" s="89">
        <f t="shared" si="48"/>
        <v>0.94719003727019702</v>
      </c>
      <c r="Q257" s="195">
        <v>4008.9213781642156</v>
      </c>
      <c r="R257" s="89">
        <f t="shared" si="54"/>
        <v>4.7312057115456337E-2</v>
      </c>
      <c r="S257" s="89">
        <f t="shared" si="54"/>
        <v>5.1626548876172178E-2</v>
      </c>
      <c r="T257" s="91">
        <v>8496</v>
      </c>
      <c r="U257" s="190">
        <v>225228</v>
      </c>
      <c r="V257" s="190">
        <v>26401.125307701324</v>
      </c>
      <c r="W257" s="197"/>
      <c r="X257" s="88">
        <v>0</v>
      </c>
      <c r="Y257" s="88">
        <f t="shared" si="55"/>
        <v>0</v>
      </c>
    </row>
    <row r="258" spans="2:27">
      <c r="B258" s="207">
        <v>4623</v>
      </c>
      <c r="C258" t="s">
        <v>272</v>
      </c>
      <c r="D258" s="1">
        <v>67970</v>
      </c>
      <c r="E258" s="85">
        <f t="shared" si="49"/>
        <v>27166.266986410872</v>
      </c>
      <c r="F258" s="86">
        <f t="shared" si="42"/>
        <v>0.87090972546728018</v>
      </c>
      <c r="G258" s="187">
        <f t="shared" si="43"/>
        <v>2417.6190052026654</v>
      </c>
      <c r="H258" s="187">
        <f t="shared" si="44"/>
        <v>6048.8827510170686</v>
      </c>
      <c r="I258" s="187">
        <f t="shared" si="45"/>
        <v>318.43063320701947</v>
      </c>
      <c r="J258" s="87">
        <f t="shared" si="46"/>
        <v>796.71344428396276</v>
      </c>
      <c r="K258" s="187">
        <f t="shared" si="50"/>
        <v>-68.101863256485103</v>
      </c>
      <c r="L258" s="87">
        <f t="shared" si="47"/>
        <v>-170.39086186772573</v>
      </c>
      <c r="M258" s="88">
        <f t="shared" si="51"/>
        <v>5878.4918891493426</v>
      </c>
      <c r="N258" s="88">
        <f t="shared" si="52"/>
        <v>73848.491889149343</v>
      </c>
      <c r="O258" s="88">
        <f t="shared" si="53"/>
        <v>29515.784128357052</v>
      </c>
      <c r="P258" s="89">
        <f t="shared" si="48"/>
        <v>0.94623171689497865</v>
      </c>
      <c r="Q258" s="195">
        <v>2085.8044948407337</v>
      </c>
      <c r="R258" s="89">
        <f t="shared" si="54"/>
        <v>9.3345343992793609E-2</v>
      </c>
      <c r="S258" s="89">
        <f t="shared" si="54"/>
        <v>9.0286424165475651E-2</v>
      </c>
      <c r="T258" s="91">
        <v>2502</v>
      </c>
      <c r="U258" s="190">
        <v>62167</v>
      </c>
      <c r="V258" s="190">
        <v>24916.633266533066</v>
      </c>
      <c r="W258" s="197"/>
      <c r="X258" s="88">
        <v>0</v>
      </c>
      <c r="Y258" s="88">
        <f t="shared" si="55"/>
        <v>0</v>
      </c>
      <c r="Z258" s="1"/>
      <c r="AA258" s="1"/>
    </row>
    <row r="259" spans="2:27">
      <c r="B259" s="207">
        <v>4624</v>
      </c>
      <c r="C259" t="s">
        <v>273</v>
      </c>
      <c r="D259" s="1">
        <v>738585</v>
      </c>
      <c r="E259" s="85">
        <f t="shared" si="49"/>
        <v>28319.976993865032</v>
      </c>
      <c r="F259" s="86">
        <f t="shared" si="42"/>
        <v>0.90789593584220452</v>
      </c>
      <c r="G259" s="187">
        <f t="shared" si="43"/>
        <v>1725.3930007301699</v>
      </c>
      <c r="H259" s="187">
        <f t="shared" si="44"/>
        <v>44998.249459042832</v>
      </c>
      <c r="I259" s="187">
        <f t="shared" si="45"/>
        <v>0</v>
      </c>
      <c r="J259" s="87">
        <f t="shared" si="46"/>
        <v>0</v>
      </c>
      <c r="K259" s="187">
        <f t="shared" si="50"/>
        <v>-386.53249646350457</v>
      </c>
      <c r="L259" s="87">
        <f t="shared" si="47"/>
        <v>-10080.7675077682</v>
      </c>
      <c r="M259" s="88">
        <f t="shared" si="51"/>
        <v>34917.481951274633</v>
      </c>
      <c r="N259" s="88">
        <f t="shared" si="52"/>
        <v>773502.48195127468</v>
      </c>
      <c r="O259" s="88">
        <f t="shared" si="53"/>
        <v>29658.837498131696</v>
      </c>
      <c r="P259" s="89">
        <f t="shared" si="48"/>
        <v>0.95081779311442849</v>
      </c>
      <c r="Q259" s="195">
        <v>6245.4687414765649</v>
      </c>
      <c r="R259" s="89">
        <f t="shared" si="54"/>
        <v>7.0992000023200955E-2</v>
      </c>
      <c r="S259" s="89">
        <f t="shared" si="54"/>
        <v>5.1116228243629311E-2</v>
      </c>
      <c r="T259" s="91">
        <v>26080</v>
      </c>
      <c r="U259" s="190">
        <v>689627</v>
      </c>
      <c r="V259" s="190">
        <v>26942.764494452258</v>
      </c>
      <c r="W259" s="197"/>
      <c r="X259" s="88">
        <v>0</v>
      </c>
      <c r="Y259" s="88">
        <f t="shared" si="55"/>
        <v>0</v>
      </c>
    </row>
    <row r="260" spans="2:27">
      <c r="B260" s="207">
        <v>4625</v>
      </c>
      <c r="C260" t="s">
        <v>274</v>
      </c>
      <c r="D260" s="1">
        <v>261315</v>
      </c>
      <c r="E260" s="85">
        <f t="shared" si="49"/>
        <v>49304.716981132071</v>
      </c>
      <c r="F260" s="86">
        <f t="shared" si="42"/>
        <v>1.5806351881824299</v>
      </c>
      <c r="G260" s="187">
        <f t="shared" si="43"/>
        <v>-10865.450991630054</v>
      </c>
      <c r="H260" s="187">
        <f t="shared" si="44"/>
        <v>-57586.890255639286</v>
      </c>
      <c r="I260" s="187">
        <f t="shared" si="45"/>
        <v>0</v>
      </c>
      <c r="J260" s="87">
        <f t="shared" si="46"/>
        <v>0</v>
      </c>
      <c r="K260" s="187">
        <f t="shared" si="50"/>
        <v>-386.53249646350457</v>
      </c>
      <c r="L260" s="87">
        <f t="shared" si="47"/>
        <v>-2048.6222312565742</v>
      </c>
      <c r="M260" s="88">
        <f t="shared" si="51"/>
        <v>-59635.512486895859</v>
      </c>
      <c r="N260" s="88">
        <f t="shared" si="52"/>
        <v>201679.48751310413</v>
      </c>
      <c r="O260" s="88">
        <f t="shared" si="53"/>
        <v>38052.733493038519</v>
      </c>
      <c r="P260" s="89">
        <f t="shared" si="48"/>
        <v>1.2199134940505187</v>
      </c>
      <c r="Q260" s="195">
        <v>-10067.189097782742</v>
      </c>
      <c r="R260" s="89">
        <f t="shared" si="54"/>
        <v>5.9074568673780796E-2</v>
      </c>
      <c r="S260" s="89">
        <f t="shared" si="54"/>
        <v>5.8475092502833302E-2</v>
      </c>
      <c r="T260" s="91">
        <v>5300</v>
      </c>
      <c r="U260" s="190">
        <v>246739</v>
      </c>
      <c r="V260" s="190">
        <v>46580.894846139323</v>
      </c>
      <c r="W260" s="197"/>
      <c r="X260" s="88">
        <v>0</v>
      </c>
      <c r="Y260" s="88">
        <f t="shared" si="55"/>
        <v>0</v>
      </c>
      <c r="Z260" s="1"/>
      <c r="AA260" s="1"/>
    </row>
    <row r="261" spans="2:27">
      <c r="B261" s="207">
        <v>4626</v>
      </c>
      <c r="C261" t="s">
        <v>275</v>
      </c>
      <c r="D261" s="1">
        <v>1131243</v>
      </c>
      <c r="E261" s="85">
        <f t="shared" si="49"/>
        <v>28446.062160531081</v>
      </c>
      <c r="F261" s="86">
        <f t="shared" si="42"/>
        <v>0.91193803695022768</v>
      </c>
      <c r="G261" s="187">
        <f t="shared" si="43"/>
        <v>1649.7419007305405</v>
      </c>
      <c r="H261" s="187">
        <f t="shared" si="44"/>
        <v>65606.935908252141</v>
      </c>
      <c r="I261" s="187">
        <f t="shared" si="45"/>
        <v>0</v>
      </c>
      <c r="J261" s="87">
        <f t="shared" si="46"/>
        <v>0</v>
      </c>
      <c r="K261" s="187">
        <f t="shared" si="50"/>
        <v>-386.53249646350457</v>
      </c>
      <c r="L261" s="87">
        <f t="shared" si="47"/>
        <v>-15371.62431936065</v>
      </c>
      <c r="M261" s="88">
        <f t="shared" si="51"/>
        <v>50235.311588891491</v>
      </c>
      <c r="N261" s="88">
        <f t="shared" si="52"/>
        <v>1181478.3115888915</v>
      </c>
      <c r="O261" s="88">
        <f t="shared" si="53"/>
        <v>29709.27156479812</v>
      </c>
      <c r="P261" s="89">
        <f t="shared" si="48"/>
        <v>0.95243463355763791</v>
      </c>
      <c r="Q261" s="195">
        <v>11727.869728184087</v>
      </c>
      <c r="R261" s="89">
        <f t="shared" si="54"/>
        <v>6.5434318452165116E-2</v>
      </c>
      <c r="S261" s="89">
        <f t="shared" si="54"/>
        <v>5.4717819574151033E-2</v>
      </c>
      <c r="T261" s="91">
        <v>39768</v>
      </c>
      <c r="U261" s="190">
        <v>1061767</v>
      </c>
      <c r="V261" s="190">
        <v>26970.305832147937</v>
      </c>
      <c r="W261" s="197"/>
      <c r="X261" s="88">
        <v>0</v>
      </c>
      <c r="Y261" s="88">
        <f t="shared" si="55"/>
        <v>0</v>
      </c>
    </row>
    <row r="262" spans="2:27">
      <c r="B262" s="207">
        <v>4627</v>
      </c>
      <c r="C262" t="s">
        <v>276</v>
      </c>
      <c r="D262" s="1">
        <v>781184</v>
      </c>
      <c r="E262" s="85">
        <f t="shared" si="49"/>
        <v>25914.214629291757</v>
      </c>
      <c r="F262" s="86">
        <f t="shared" si="42"/>
        <v>0.83077080703749651</v>
      </c>
      <c r="G262" s="187">
        <f t="shared" si="43"/>
        <v>3168.8504194741349</v>
      </c>
      <c r="H262" s="187">
        <f t="shared" si="44"/>
        <v>95524.995895047803</v>
      </c>
      <c r="I262" s="187">
        <f t="shared" si="45"/>
        <v>756.64895819870981</v>
      </c>
      <c r="J262" s="87">
        <f t="shared" si="46"/>
        <v>22809.182844900108</v>
      </c>
      <c r="K262" s="187">
        <f t="shared" si="50"/>
        <v>370.11646173520523</v>
      </c>
      <c r="L262" s="87">
        <f t="shared" si="47"/>
        <v>11157.160739007762</v>
      </c>
      <c r="M262" s="88">
        <f t="shared" si="51"/>
        <v>106682.15663405557</v>
      </c>
      <c r="N262" s="88">
        <f t="shared" si="52"/>
        <v>887866.15663405554</v>
      </c>
      <c r="O262" s="88">
        <f t="shared" si="53"/>
        <v>29453.181510501097</v>
      </c>
      <c r="P262" s="89">
        <f t="shared" si="48"/>
        <v>0.94422477097348945</v>
      </c>
      <c r="Q262" s="195">
        <v>23228.00879175622</v>
      </c>
      <c r="R262" s="89">
        <f t="shared" si="54"/>
        <v>5.532889866365498E-2</v>
      </c>
      <c r="S262" s="89">
        <f t="shared" si="54"/>
        <v>4.9867584741229078E-2</v>
      </c>
      <c r="T262" s="91">
        <v>30145</v>
      </c>
      <c r="U262" s="190">
        <v>740228</v>
      </c>
      <c r="V262" s="190">
        <v>24683.317216312647</v>
      </c>
      <c r="W262" s="197"/>
      <c r="X262" s="88">
        <v>0</v>
      </c>
      <c r="Y262" s="88">
        <f t="shared" si="55"/>
        <v>0</v>
      </c>
    </row>
    <row r="263" spans="2:27">
      <c r="B263" s="207">
        <v>4628</v>
      </c>
      <c r="C263" t="s">
        <v>277</v>
      </c>
      <c r="D263" s="1">
        <v>105621</v>
      </c>
      <c r="E263" s="85">
        <f t="shared" si="49"/>
        <v>27419.781931464175</v>
      </c>
      <c r="F263" s="86">
        <f t="shared" ref="F263:F326" si="56">E263/E$365</f>
        <v>0.87903703391597754</v>
      </c>
      <c r="G263" s="187">
        <f t="shared" ref="G263:G326" si="57">($E$365+$Y$365-E263-Y263)*0.6</f>
        <v>2265.5100381706839</v>
      </c>
      <c r="H263" s="187">
        <f t="shared" ref="H263:H326" si="58">G263*T263/1000</f>
        <v>8726.7446670334757</v>
      </c>
      <c r="I263" s="187">
        <f t="shared" ref="I263:I326" si="59">IF(E263+Y263&lt;(E$365+Y$365)*0.9,((E$365+Y$365)*0.9-E263-Y263)*0.35,0)</f>
        <v>229.70040243836354</v>
      </c>
      <c r="J263" s="87">
        <f t="shared" ref="J263:J326" si="60">I263*T263/1000</f>
        <v>884.80595019257635</v>
      </c>
      <c r="K263" s="187">
        <f t="shared" si="50"/>
        <v>-156.83209402514103</v>
      </c>
      <c r="L263" s="87">
        <f t="shared" ref="L263:L326" si="61">K263*T263/1000</f>
        <v>-604.11722618484328</v>
      </c>
      <c r="M263" s="88">
        <f t="shared" si="51"/>
        <v>8122.6274408486324</v>
      </c>
      <c r="N263" s="88">
        <f t="shared" si="52"/>
        <v>113743.62744084864</v>
      </c>
      <c r="O263" s="88">
        <f t="shared" si="53"/>
        <v>29528.459875609718</v>
      </c>
      <c r="P263" s="89">
        <f t="shared" ref="P263:P326" si="62">O263/O$365</f>
        <v>0.94663808231741353</v>
      </c>
      <c r="Q263" s="195">
        <v>4655.8297228983956</v>
      </c>
      <c r="R263" s="89">
        <f t="shared" si="54"/>
        <v>9.3645484949832769E-2</v>
      </c>
      <c r="S263" s="89">
        <f t="shared" si="54"/>
        <v>0.10017555923691639</v>
      </c>
      <c r="T263" s="91">
        <v>3852</v>
      </c>
      <c r="U263" s="190">
        <v>96577</v>
      </c>
      <c r="V263" s="190">
        <v>24923.096774193549</v>
      </c>
      <c r="W263" s="197"/>
      <c r="X263" s="88">
        <v>0</v>
      </c>
      <c r="Y263" s="88">
        <f t="shared" si="55"/>
        <v>0</v>
      </c>
    </row>
    <row r="264" spans="2:27">
      <c r="B264" s="207">
        <v>4629</v>
      </c>
      <c r="C264" t="s">
        <v>278</v>
      </c>
      <c r="D264" s="1">
        <v>25837</v>
      </c>
      <c r="E264" s="85">
        <f t="shared" ref="E264:E327" si="63">D264/T264*1000</f>
        <v>67283.854166666672</v>
      </c>
      <c r="F264" s="86">
        <f t="shared" si="56"/>
        <v>2.1570193280506369</v>
      </c>
      <c r="G264" s="187">
        <f t="shared" si="57"/>
        <v>-21652.933302950813</v>
      </c>
      <c r="H264" s="187">
        <f t="shared" si="58"/>
        <v>-8314.7263883331125</v>
      </c>
      <c r="I264" s="187">
        <f t="shared" si="59"/>
        <v>0</v>
      </c>
      <c r="J264" s="87">
        <f t="shared" si="60"/>
        <v>0</v>
      </c>
      <c r="K264" s="187">
        <f t="shared" ref="K264:K327" si="64">I264+J$367</f>
        <v>-386.53249646350457</v>
      </c>
      <c r="L264" s="87">
        <f t="shared" si="61"/>
        <v>-148.42847864198575</v>
      </c>
      <c r="M264" s="88">
        <f t="shared" ref="M264:M327" si="65">H264+L264</f>
        <v>-8463.1548669750991</v>
      </c>
      <c r="N264" s="88">
        <f t="shared" ref="N264:N327" si="66">D264+M264</f>
        <v>17373.845133024901</v>
      </c>
      <c r="O264" s="88">
        <f t="shared" ref="O264:O327" si="67">N264/T264*1000</f>
        <v>45244.388367252352</v>
      </c>
      <c r="P264" s="89">
        <f t="shared" si="62"/>
        <v>1.4504671499978012</v>
      </c>
      <c r="Q264" s="195">
        <v>262.80984650026585</v>
      </c>
      <c r="R264" s="89">
        <f t="shared" ref="R264:S327" si="68">(D264-U264)/U264</f>
        <v>0.10485353859311525</v>
      </c>
      <c r="S264" s="89">
        <f t="shared" si="68"/>
        <v>9.3344647566103695E-2</v>
      </c>
      <c r="T264" s="91">
        <v>384</v>
      </c>
      <c r="U264" s="190">
        <v>23385</v>
      </c>
      <c r="V264" s="190">
        <v>61539.473684210527</v>
      </c>
      <c r="W264" s="197"/>
      <c r="X264" s="88">
        <v>0</v>
      </c>
      <c r="Y264" s="88">
        <f t="shared" ref="Y264:Y327" si="69">X264*1000/T264</f>
        <v>0</v>
      </c>
    </row>
    <row r="265" spans="2:27">
      <c r="B265" s="207">
        <v>4630</v>
      </c>
      <c r="C265" t="s">
        <v>279</v>
      </c>
      <c r="D265" s="1">
        <v>204183</v>
      </c>
      <c r="E265" s="85">
        <f t="shared" si="63"/>
        <v>24900.365853658535</v>
      </c>
      <c r="F265" s="86">
        <f t="shared" si="56"/>
        <v>0.79826833773268746</v>
      </c>
      <c r="G265" s="187">
        <f t="shared" si="57"/>
        <v>3777.1596848540676</v>
      </c>
      <c r="H265" s="187">
        <f t="shared" si="58"/>
        <v>30972.709415803354</v>
      </c>
      <c r="I265" s="187">
        <f t="shared" si="59"/>
        <v>1111.4960296703373</v>
      </c>
      <c r="J265" s="87">
        <f t="shared" si="60"/>
        <v>9114.2674432967651</v>
      </c>
      <c r="K265" s="187">
        <f t="shared" si="64"/>
        <v>724.96353320683272</v>
      </c>
      <c r="L265" s="87">
        <f t="shared" si="61"/>
        <v>5944.7009722960283</v>
      </c>
      <c r="M265" s="88">
        <f t="shared" si="65"/>
        <v>36917.410388099379</v>
      </c>
      <c r="N265" s="88">
        <f t="shared" si="66"/>
        <v>241100.41038809938</v>
      </c>
      <c r="O265" s="88">
        <f t="shared" si="67"/>
        <v>29402.489071719436</v>
      </c>
      <c r="P265" s="89">
        <f t="shared" si="62"/>
        <v>0.94259964750824898</v>
      </c>
      <c r="Q265" s="195">
        <v>8030.8421493581409</v>
      </c>
      <c r="R265" s="89">
        <f t="shared" si="68"/>
        <v>6.4634203569585005E-2</v>
      </c>
      <c r="S265" s="89">
        <f t="shared" si="68"/>
        <v>5.8402198475519036E-2</v>
      </c>
      <c r="T265" s="91">
        <v>8200</v>
      </c>
      <c r="U265" s="190">
        <v>191787</v>
      </c>
      <c r="V265" s="190">
        <v>23526.373895976449</v>
      </c>
      <c r="W265" s="197"/>
      <c r="X265" s="88">
        <v>0</v>
      </c>
      <c r="Y265" s="88">
        <f t="shared" si="69"/>
        <v>0</v>
      </c>
      <c r="Z265" s="1"/>
      <c r="AA265" s="1"/>
    </row>
    <row r="266" spans="2:27">
      <c r="B266" s="207">
        <v>4631</v>
      </c>
      <c r="C266" t="s">
        <v>280</v>
      </c>
      <c r="D266" s="1">
        <v>799556</v>
      </c>
      <c r="E266" s="85">
        <f t="shared" si="63"/>
        <v>26664.310011338624</v>
      </c>
      <c r="F266" s="86">
        <f t="shared" si="56"/>
        <v>0.85481773860816423</v>
      </c>
      <c r="G266" s="187">
        <f t="shared" si="57"/>
        <v>2718.7931902460141</v>
      </c>
      <c r="H266" s="187">
        <f t="shared" si="58"/>
        <v>81525.732602716977</v>
      </c>
      <c r="I266" s="187">
        <f t="shared" si="59"/>
        <v>494.1155744823061</v>
      </c>
      <c r="J266" s="87">
        <f t="shared" si="60"/>
        <v>14816.549616426431</v>
      </c>
      <c r="K266" s="187">
        <f t="shared" si="64"/>
        <v>107.58307801880153</v>
      </c>
      <c r="L266" s="87">
        <f t="shared" si="61"/>
        <v>3225.9861774717824</v>
      </c>
      <c r="M266" s="88">
        <f t="shared" si="65"/>
        <v>84751.718780188763</v>
      </c>
      <c r="N266" s="88">
        <f t="shared" si="66"/>
        <v>884307.71878018882</v>
      </c>
      <c r="O266" s="88">
        <f t="shared" si="67"/>
        <v>29490.68627960344</v>
      </c>
      <c r="P266" s="89">
        <f t="shared" si="62"/>
        <v>0.9454271175520228</v>
      </c>
      <c r="Q266" s="195">
        <v>18479.284645201507</v>
      </c>
      <c r="R266" s="89">
        <f t="shared" si="68"/>
        <v>5.1036437321471062E-2</v>
      </c>
      <c r="S266" s="89">
        <f t="shared" si="68"/>
        <v>4.8723077591489791E-2</v>
      </c>
      <c r="T266" s="91">
        <v>29986</v>
      </c>
      <c r="U266" s="190">
        <v>760731</v>
      </c>
      <c r="V266" s="190">
        <v>25425.501336898396</v>
      </c>
      <c r="W266" s="197"/>
      <c r="X266" s="88">
        <v>0</v>
      </c>
      <c r="Y266" s="88">
        <f t="shared" si="69"/>
        <v>0</v>
      </c>
    </row>
    <row r="267" spans="2:27">
      <c r="B267" s="207">
        <v>4632</v>
      </c>
      <c r="C267" t="s">
        <v>281</v>
      </c>
      <c r="D267" s="1">
        <v>111113</v>
      </c>
      <c r="E267" s="85">
        <f t="shared" si="63"/>
        <v>38567.51128080528</v>
      </c>
      <c r="F267" s="86">
        <f t="shared" si="56"/>
        <v>1.2364164969122986</v>
      </c>
      <c r="G267" s="187">
        <f t="shared" si="57"/>
        <v>-4423.127571433979</v>
      </c>
      <c r="H267" s="187">
        <f t="shared" si="58"/>
        <v>-12743.030533301293</v>
      </c>
      <c r="I267" s="187">
        <f t="shared" si="59"/>
        <v>0</v>
      </c>
      <c r="J267" s="87">
        <f t="shared" si="60"/>
        <v>0</v>
      </c>
      <c r="K267" s="187">
        <f t="shared" si="64"/>
        <v>-386.53249646350457</v>
      </c>
      <c r="L267" s="87">
        <f t="shared" si="61"/>
        <v>-1113.6001223113567</v>
      </c>
      <c r="M267" s="88">
        <f t="shared" si="65"/>
        <v>-13856.630655612649</v>
      </c>
      <c r="N267" s="88">
        <f t="shared" si="66"/>
        <v>97256.369344387349</v>
      </c>
      <c r="O267" s="88">
        <f t="shared" si="67"/>
        <v>33757.851212907794</v>
      </c>
      <c r="P267" s="89">
        <f t="shared" si="62"/>
        <v>1.0822260175424661</v>
      </c>
      <c r="Q267" s="195">
        <v>-2708.5323756060588</v>
      </c>
      <c r="R267" s="89">
        <f t="shared" si="68"/>
        <v>4.3187216583891165E-2</v>
      </c>
      <c r="S267" s="89">
        <f t="shared" si="68"/>
        <v>3.4134915155707587E-2</v>
      </c>
      <c r="T267" s="91">
        <v>2881</v>
      </c>
      <c r="U267" s="190">
        <v>106513</v>
      </c>
      <c r="V267" s="190">
        <v>37294.467787114845</v>
      </c>
      <c r="W267" s="197"/>
      <c r="X267" s="88">
        <v>0</v>
      </c>
      <c r="Y267" s="88">
        <f t="shared" si="69"/>
        <v>0</v>
      </c>
    </row>
    <row r="268" spans="2:27">
      <c r="B268" s="207">
        <v>4633</v>
      </c>
      <c r="C268" t="s">
        <v>282</v>
      </c>
      <c r="D268" s="1">
        <v>13881</v>
      </c>
      <c r="E268" s="85">
        <f t="shared" si="63"/>
        <v>26745.664739884392</v>
      </c>
      <c r="F268" s="86">
        <f t="shared" si="56"/>
        <v>0.85742584903933616</v>
      </c>
      <c r="G268" s="187">
        <f t="shared" si="57"/>
        <v>2669.9803531185535</v>
      </c>
      <c r="H268" s="187">
        <f t="shared" si="58"/>
        <v>1385.7198032685292</v>
      </c>
      <c r="I268" s="187">
        <f t="shared" si="59"/>
        <v>465.64141949128731</v>
      </c>
      <c r="J268" s="87">
        <f t="shared" si="60"/>
        <v>241.66789671597809</v>
      </c>
      <c r="K268" s="187">
        <f t="shared" si="64"/>
        <v>79.108923027782737</v>
      </c>
      <c r="L268" s="87">
        <f t="shared" si="61"/>
        <v>41.05753105141924</v>
      </c>
      <c r="M268" s="88">
        <f t="shared" si="65"/>
        <v>1426.7773343199485</v>
      </c>
      <c r="N268" s="88">
        <f t="shared" si="66"/>
        <v>15307.777334319948</v>
      </c>
      <c r="O268" s="88">
        <f t="shared" si="67"/>
        <v>29494.754016030729</v>
      </c>
      <c r="P268" s="89">
        <f t="shared" si="62"/>
        <v>0.94555752307358143</v>
      </c>
      <c r="Q268" s="195">
        <v>376.10428969718077</v>
      </c>
      <c r="R268" s="89">
        <f t="shared" si="68"/>
        <v>6.8838068838068839E-2</v>
      </c>
      <c r="S268" s="89">
        <f t="shared" si="68"/>
        <v>5.6481559371732784E-2</v>
      </c>
      <c r="T268" s="91">
        <v>519</v>
      </c>
      <c r="U268" s="190">
        <v>12987</v>
      </c>
      <c r="V268" s="190">
        <v>25315.78947368421</v>
      </c>
      <c r="W268" s="197"/>
      <c r="X268" s="88">
        <v>0</v>
      </c>
      <c r="Y268" s="88">
        <f t="shared" si="69"/>
        <v>0</v>
      </c>
    </row>
    <row r="269" spans="2:27">
      <c r="B269" s="207">
        <v>4634</v>
      </c>
      <c r="C269" t="s">
        <v>283</v>
      </c>
      <c r="D269" s="1">
        <v>59863</v>
      </c>
      <c r="E269" s="85">
        <f t="shared" si="63"/>
        <v>35338.252656434481</v>
      </c>
      <c r="F269" s="86">
        <f t="shared" si="56"/>
        <v>1.1328913146183737</v>
      </c>
      <c r="G269" s="187">
        <f t="shared" si="57"/>
        <v>-2485.5723968114994</v>
      </c>
      <c r="H269" s="187">
        <f t="shared" si="58"/>
        <v>-4210.5596401986795</v>
      </c>
      <c r="I269" s="187">
        <f t="shared" si="59"/>
        <v>0</v>
      </c>
      <c r="J269" s="87">
        <f t="shared" si="60"/>
        <v>0</v>
      </c>
      <c r="K269" s="187">
        <f t="shared" si="64"/>
        <v>-386.53249646350457</v>
      </c>
      <c r="L269" s="87">
        <f t="shared" si="61"/>
        <v>-654.78604900917674</v>
      </c>
      <c r="M269" s="88">
        <f t="shared" si="65"/>
        <v>-4865.3456892078566</v>
      </c>
      <c r="N269" s="88">
        <f t="shared" si="66"/>
        <v>54997.654310792146</v>
      </c>
      <c r="O269" s="88">
        <f t="shared" si="67"/>
        <v>32466.147763159468</v>
      </c>
      <c r="P269" s="89">
        <f t="shared" si="62"/>
        <v>1.0408159446248959</v>
      </c>
      <c r="Q269" s="195">
        <v>289.05593742565998</v>
      </c>
      <c r="R269" s="89">
        <f t="shared" si="68"/>
        <v>8.7666703005196411E-2</v>
      </c>
      <c r="S269" s="89">
        <f t="shared" si="68"/>
        <v>6.1983900100705737E-2</v>
      </c>
      <c r="T269" s="91">
        <v>1694</v>
      </c>
      <c r="U269" s="190">
        <v>55038</v>
      </c>
      <c r="V269" s="190">
        <v>33275.695284159607</v>
      </c>
      <c r="W269" s="197"/>
      <c r="X269" s="88">
        <v>0</v>
      </c>
      <c r="Y269" s="88">
        <f t="shared" si="69"/>
        <v>0</v>
      </c>
    </row>
    <row r="270" spans="2:27">
      <c r="B270" s="207">
        <v>4635</v>
      </c>
      <c r="C270" t="s">
        <v>284</v>
      </c>
      <c r="D270" s="1">
        <v>74514</v>
      </c>
      <c r="E270" s="85">
        <f t="shared" si="63"/>
        <v>33354.521038495972</v>
      </c>
      <c r="F270" s="86">
        <f t="shared" si="56"/>
        <v>1.0692958578099798</v>
      </c>
      <c r="G270" s="187">
        <f t="shared" si="57"/>
        <v>-1295.3334260483941</v>
      </c>
      <c r="H270" s="187">
        <f t="shared" si="58"/>
        <v>-2893.7748737921124</v>
      </c>
      <c r="I270" s="187">
        <f t="shared" si="59"/>
        <v>0</v>
      </c>
      <c r="J270" s="87">
        <f t="shared" si="60"/>
        <v>0</v>
      </c>
      <c r="K270" s="187">
        <f t="shared" si="64"/>
        <v>-386.53249646350457</v>
      </c>
      <c r="L270" s="87">
        <f t="shared" si="61"/>
        <v>-863.51359709946917</v>
      </c>
      <c r="M270" s="88">
        <f t="shared" si="65"/>
        <v>-3757.2884708915817</v>
      </c>
      <c r="N270" s="88">
        <f t="shared" si="66"/>
        <v>70756.711529108419</v>
      </c>
      <c r="O270" s="88">
        <f t="shared" si="67"/>
        <v>31672.655115984075</v>
      </c>
      <c r="P270" s="89">
        <f t="shared" si="62"/>
        <v>1.0153777619015385</v>
      </c>
      <c r="Q270" s="195">
        <v>-799.10521593333442</v>
      </c>
      <c r="R270" s="89">
        <f t="shared" si="68"/>
        <v>-3.4655196984026221E-2</v>
      </c>
      <c r="S270" s="89">
        <f t="shared" si="68"/>
        <v>-3.7247886696692309E-2</v>
      </c>
      <c r="T270" s="91">
        <v>2234</v>
      </c>
      <c r="U270" s="190">
        <v>77189</v>
      </c>
      <c r="V270" s="190">
        <v>34644.973070017957</v>
      </c>
      <c r="W270" s="197"/>
      <c r="X270" s="88">
        <v>0</v>
      </c>
      <c r="Y270" s="88">
        <f t="shared" si="69"/>
        <v>0</v>
      </c>
    </row>
    <row r="271" spans="2:27">
      <c r="B271" s="207">
        <v>4636</v>
      </c>
      <c r="C271" t="s">
        <v>285</v>
      </c>
      <c r="D271" s="1">
        <v>24231</v>
      </c>
      <c r="E271" s="85">
        <f t="shared" si="63"/>
        <v>32308</v>
      </c>
      <c r="F271" s="86">
        <f t="shared" si="56"/>
        <v>1.0357459648199647</v>
      </c>
      <c r="G271" s="187">
        <f t="shared" si="57"/>
        <v>-667.42080295081098</v>
      </c>
      <c r="H271" s="187">
        <f t="shared" si="58"/>
        <v>-500.56560221310821</v>
      </c>
      <c r="I271" s="187">
        <f t="shared" si="59"/>
        <v>0</v>
      </c>
      <c r="J271" s="87">
        <f t="shared" si="60"/>
        <v>0</v>
      </c>
      <c r="K271" s="187">
        <f t="shared" si="64"/>
        <v>-386.53249646350457</v>
      </c>
      <c r="L271" s="87">
        <f t="shared" si="61"/>
        <v>-289.8993723476284</v>
      </c>
      <c r="M271" s="88">
        <f t="shared" si="65"/>
        <v>-790.46497456073666</v>
      </c>
      <c r="N271" s="88">
        <f t="shared" si="66"/>
        <v>23440.535025439262</v>
      </c>
      <c r="O271" s="88">
        <f t="shared" si="67"/>
        <v>31254.046700585681</v>
      </c>
      <c r="P271" s="89">
        <f t="shared" si="62"/>
        <v>1.0019578047055324</v>
      </c>
      <c r="Q271" s="195">
        <v>78.731731445837795</v>
      </c>
      <c r="R271" s="89">
        <f t="shared" si="68"/>
        <v>6.225066853710929E-2</v>
      </c>
      <c r="S271" s="89">
        <f t="shared" si="68"/>
        <v>7.0748673885406177E-2</v>
      </c>
      <c r="T271" s="91">
        <v>750</v>
      </c>
      <c r="U271" s="190">
        <v>22811</v>
      </c>
      <c r="V271" s="190">
        <v>30173.280423280423</v>
      </c>
      <c r="W271" s="197"/>
      <c r="X271" s="88">
        <v>0</v>
      </c>
      <c r="Y271" s="88">
        <f t="shared" si="69"/>
        <v>0</v>
      </c>
    </row>
    <row r="272" spans="2:27">
      <c r="B272" s="207">
        <v>4637</v>
      </c>
      <c r="C272" t="s">
        <v>286</v>
      </c>
      <c r="D272" s="1">
        <v>34830</v>
      </c>
      <c r="E272" s="85">
        <f t="shared" si="63"/>
        <v>27468.454258675076</v>
      </c>
      <c r="F272" s="86">
        <f t="shared" si="56"/>
        <v>0.88059739563775186</v>
      </c>
      <c r="G272" s="187">
        <f t="shared" si="57"/>
        <v>2236.3066418441435</v>
      </c>
      <c r="H272" s="187">
        <f t="shared" si="58"/>
        <v>2835.6368218583739</v>
      </c>
      <c r="I272" s="187">
        <f t="shared" si="59"/>
        <v>212.66508791454817</v>
      </c>
      <c r="J272" s="87">
        <f t="shared" si="60"/>
        <v>269.65933147564704</v>
      </c>
      <c r="K272" s="187">
        <f t="shared" si="64"/>
        <v>-173.8674085489564</v>
      </c>
      <c r="L272" s="87">
        <f t="shared" si="61"/>
        <v>-220.46387404007672</v>
      </c>
      <c r="M272" s="88">
        <f t="shared" si="65"/>
        <v>2615.172947818297</v>
      </c>
      <c r="N272" s="88">
        <f t="shared" si="66"/>
        <v>37445.172947818297</v>
      </c>
      <c r="O272" s="88">
        <f t="shared" si="67"/>
        <v>29530.893491970266</v>
      </c>
      <c r="P272" s="89">
        <f t="shared" si="62"/>
        <v>0.94671610040350229</v>
      </c>
      <c r="Q272" s="195">
        <v>538.13061529099377</v>
      </c>
      <c r="R272" s="92">
        <f t="shared" si="68"/>
        <v>-1.5462023348503265E-2</v>
      </c>
      <c r="S272" s="92">
        <f t="shared" si="68"/>
        <v>-1.5462023348503369E-2</v>
      </c>
      <c r="T272" s="91">
        <v>1268</v>
      </c>
      <c r="U272" s="190">
        <v>35377</v>
      </c>
      <c r="V272" s="190">
        <v>27899.842271293375</v>
      </c>
      <c r="W272" s="197"/>
      <c r="X272" s="88">
        <v>0</v>
      </c>
      <c r="Y272" s="88">
        <f t="shared" si="69"/>
        <v>0</v>
      </c>
      <c r="Z272" s="1"/>
    </row>
    <row r="273" spans="2:28">
      <c r="B273" s="207">
        <v>4638</v>
      </c>
      <c r="C273" t="s">
        <v>287</v>
      </c>
      <c r="D273" s="1">
        <v>119713</v>
      </c>
      <c r="E273" s="85">
        <f t="shared" si="63"/>
        <v>30861.820056715645</v>
      </c>
      <c r="F273" s="86">
        <f t="shared" si="56"/>
        <v>0.98938360748864329</v>
      </c>
      <c r="G273" s="187">
        <f t="shared" si="57"/>
        <v>200.28716301980165</v>
      </c>
      <c r="H273" s="187">
        <f t="shared" si="58"/>
        <v>776.91390535381061</v>
      </c>
      <c r="I273" s="187">
        <f t="shared" si="59"/>
        <v>0</v>
      </c>
      <c r="J273" s="87">
        <f t="shared" si="60"/>
        <v>0</v>
      </c>
      <c r="K273" s="187">
        <f t="shared" si="64"/>
        <v>-386.53249646350457</v>
      </c>
      <c r="L273" s="87">
        <f t="shared" si="61"/>
        <v>-1499.3595537819342</v>
      </c>
      <c r="M273" s="88">
        <f t="shared" si="65"/>
        <v>-722.4456484281236</v>
      </c>
      <c r="N273" s="88">
        <f t="shared" si="66"/>
        <v>118990.55435157187</v>
      </c>
      <c r="O273" s="88">
        <f t="shared" si="67"/>
        <v>30675.574723271948</v>
      </c>
      <c r="P273" s="89">
        <f t="shared" si="62"/>
        <v>0.98341286177300413</v>
      </c>
      <c r="Q273" s="195">
        <v>1499.2557150378761</v>
      </c>
      <c r="R273" s="92">
        <f t="shared" si="68"/>
        <v>3.0551633896904375E-2</v>
      </c>
      <c r="S273" s="92">
        <f t="shared" si="68"/>
        <v>4.9148853379447036E-2</v>
      </c>
      <c r="T273" s="91">
        <v>3879</v>
      </c>
      <c r="U273" s="190">
        <v>116164</v>
      </c>
      <c r="V273" s="190">
        <v>29416.054697391744</v>
      </c>
      <c r="W273" s="197"/>
      <c r="X273" s="88">
        <v>0</v>
      </c>
      <c r="Y273" s="88">
        <f t="shared" si="69"/>
        <v>0</v>
      </c>
      <c r="Z273" s="1"/>
    </row>
    <row r="274" spans="2:28">
      <c r="B274" s="207">
        <v>4639</v>
      </c>
      <c r="C274" t="s">
        <v>288</v>
      </c>
      <c r="D274" s="1">
        <v>81803</v>
      </c>
      <c r="E274" s="85">
        <f t="shared" si="63"/>
        <v>32067.032536260293</v>
      </c>
      <c r="F274" s="86">
        <f t="shared" si="56"/>
        <v>1.0280209097803059</v>
      </c>
      <c r="G274" s="187">
        <f t="shared" si="57"/>
        <v>-522.84032470698651</v>
      </c>
      <c r="H274" s="187">
        <f t="shared" si="58"/>
        <v>-1333.7656683275225</v>
      </c>
      <c r="I274" s="187">
        <f t="shared" si="59"/>
        <v>0</v>
      </c>
      <c r="J274" s="87">
        <f t="shared" si="60"/>
        <v>0</v>
      </c>
      <c r="K274" s="187">
        <f t="shared" si="64"/>
        <v>-386.53249646350457</v>
      </c>
      <c r="L274" s="87">
        <f t="shared" si="61"/>
        <v>-986.04439847840024</v>
      </c>
      <c r="M274" s="88">
        <f t="shared" si="65"/>
        <v>-2319.8100668059228</v>
      </c>
      <c r="N274" s="88">
        <f t="shared" si="66"/>
        <v>79483.18993319408</v>
      </c>
      <c r="O274" s="88">
        <f t="shared" si="67"/>
        <v>31157.659715089798</v>
      </c>
      <c r="P274" s="89">
        <f t="shared" si="62"/>
        <v>0.99886778268966891</v>
      </c>
      <c r="Q274" s="195">
        <v>395.52166255777047</v>
      </c>
      <c r="R274" s="92">
        <f t="shared" si="68"/>
        <v>4.4658136030444669E-2</v>
      </c>
      <c r="S274" s="92">
        <f t="shared" si="68"/>
        <v>4.8753228684425359E-2</v>
      </c>
      <c r="T274" s="91">
        <v>2551</v>
      </c>
      <c r="U274" s="190">
        <v>78306</v>
      </c>
      <c r="V274" s="190">
        <v>30576.33736821554</v>
      </c>
      <c r="W274" s="197"/>
      <c r="X274" s="88">
        <v>0</v>
      </c>
      <c r="Y274" s="88">
        <f t="shared" si="69"/>
        <v>0</v>
      </c>
      <c r="Z274" s="1"/>
      <c r="AA274" s="1"/>
    </row>
    <row r="275" spans="2:28">
      <c r="B275" s="207">
        <v>4640</v>
      </c>
      <c r="C275" t="s">
        <v>289</v>
      </c>
      <c r="D275" s="1">
        <v>323617</v>
      </c>
      <c r="E275" s="85">
        <f t="shared" si="63"/>
        <v>26269.74592093514</v>
      </c>
      <c r="F275" s="86">
        <f t="shared" si="56"/>
        <v>0.84216860636542967</v>
      </c>
      <c r="G275" s="187">
        <f t="shared" si="57"/>
        <v>2955.531644488105</v>
      </c>
      <c r="H275" s="187">
        <f t="shared" si="58"/>
        <v>36409.194328448968</v>
      </c>
      <c r="I275" s="187">
        <f t="shared" si="59"/>
        <v>632.2130061235257</v>
      </c>
      <c r="J275" s="87">
        <f t="shared" si="60"/>
        <v>7788.2320224357136</v>
      </c>
      <c r="K275" s="187">
        <f t="shared" si="64"/>
        <v>245.68050966002113</v>
      </c>
      <c r="L275" s="87">
        <f t="shared" si="61"/>
        <v>3026.5381985018003</v>
      </c>
      <c r="M275" s="88">
        <f t="shared" si="65"/>
        <v>39435.732526950771</v>
      </c>
      <c r="N275" s="88">
        <f t="shared" si="66"/>
        <v>363052.73252695077</v>
      </c>
      <c r="O275" s="88">
        <f t="shared" si="67"/>
        <v>29470.958075083268</v>
      </c>
      <c r="P275" s="89">
        <f t="shared" si="62"/>
        <v>0.94479466093988618</v>
      </c>
      <c r="Q275" s="195">
        <v>7450.697870480868</v>
      </c>
      <c r="R275" s="92">
        <f t="shared" si="68"/>
        <v>4.6342520143298718E-2</v>
      </c>
      <c r="S275" s="92">
        <f t="shared" si="68"/>
        <v>3.6065107614900296E-2</v>
      </c>
      <c r="T275" s="91">
        <v>12319</v>
      </c>
      <c r="U275" s="190">
        <v>309284</v>
      </c>
      <c r="V275" s="190">
        <v>25355.304148221021</v>
      </c>
      <c r="W275" s="197"/>
      <c r="X275" s="88">
        <v>0</v>
      </c>
      <c r="Y275" s="88">
        <f t="shared" si="69"/>
        <v>0</v>
      </c>
    </row>
    <row r="276" spans="2:28">
      <c r="B276" s="207">
        <v>4641</v>
      </c>
      <c r="C276" t="s">
        <v>290</v>
      </c>
      <c r="D276" s="1">
        <v>82853</v>
      </c>
      <c r="E276" s="85">
        <f t="shared" si="63"/>
        <v>46029.444444444445</v>
      </c>
      <c r="F276" s="86">
        <f t="shared" si="56"/>
        <v>1.4756348689562362</v>
      </c>
      <c r="G276" s="187">
        <f t="shared" si="57"/>
        <v>-8900.2874696174786</v>
      </c>
      <c r="H276" s="187">
        <f t="shared" si="58"/>
        <v>-16020.517445311461</v>
      </c>
      <c r="I276" s="187">
        <f t="shared" si="59"/>
        <v>0</v>
      </c>
      <c r="J276" s="87">
        <f t="shared" si="60"/>
        <v>0</v>
      </c>
      <c r="K276" s="187">
        <f t="shared" si="64"/>
        <v>-386.53249646350457</v>
      </c>
      <c r="L276" s="87">
        <f t="shared" si="61"/>
        <v>-695.75849363430825</v>
      </c>
      <c r="M276" s="88">
        <f t="shared" si="65"/>
        <v>-16716.275938945771</v>
      </c>
      <c r="N276" s="88">
        <f t="shared" si="66"/>
        <v>66136.724061054236</v>
      </c>
      <c r="O276" s="88">
        <f t="shared" si="67"/>
        <v>36742.624478363468</v>
      </c>
      <c r="P276" s="89">
        <f t="shared" si="62"/>
        <v>1.1779133663600414</v>
      </c>
      <c r="Q276" s="195">
        <v>88.396155470007216</v>
      </c>
      <c r="R276" s="92">
        <f t="shared" si="68"/>
        <v>2.7404734446883176E-2</v>
      </c>
      <c r="S276" s="92">
        <f t="shared" si="68"/>
        <v>1.3135224246232154E-2</v>
      </c>
      <c r="T276" s="91">
        <v>1800</v>
      </c>
      <c r="U276" s="190">
        <v>80643</v>
      </c>
      <c r="V276" s="190">
        <v>45432.676056338023</v>
      </c>
      <c r="W276" s="197"/>
      <c r="X276" s="88">
        <v>0</v>
      </c>
      <c r="Y276" s="88">
        <f t="shared" si="69"/>
        <v>0</v>
      </c>
    </row>
    <row r="277" spans="2:28">
      <c r="B277" s="207">
        <v>4642</v>
      </c>
      <c r="C277" t="s">
        <v>291</v>
      </c>
      <c r="D277" s="1">
        <v>71188</v>
      </c>
      <c r="E277" s="85">
        <f t="shared" si="63"/>
        <v>32957.407407407409</v>
      </c>
      <c r="F277" s="86">
        <f t="shared" si="56"/>
        <v>1.0565649911213892</v>
      </c>
      <c r="G277" s="187">
        <f t="shared" si="57"/>
        <v>-1057.0652473952562</v>
      </c>
      <c r="H277" s="187">
        <f t="shared" si="58"/>
        <v>-2283.2609343737531</v>
      </c>
      <c r="I277" s="187">
        <f t="shared" si="59"/>
        <v>0</v>
      </c>
      <c r="J277" s="87">
        <f t="shared" si="60"/>
        <v>0</v>
      </c>
      <c r="K277" s="187">
        <f t="shared" si="64"/>
        <v>-386.53249646350457</v>
      </c>
      <c r="L277" s="87">
        <f t="shared" si="61"/>
        <v>-834.91019236116983</v>
      </c>
      <c r="M277" s="88">
        <f t="shared" si="65"/>
        <v>-3118.1711267349228</v>
      </c>
      <c r="N277" s="88">
        <f t="shared" si="66"/>
        <v>68069.828873265084</v>
      </c>
      <c r="O277" s="88">
        <f t="shared" si="67"/>
        <v>31513.809663548651</v>
      </c>
      <c r="P277" s="89">
        <f t="shared" si="62"/>
        <v>1.0102854152261025</v>
      </c>
      <c r="Q277" s="195">
        <v>636.35538656401286</v>
      </c>
      <c r="R277" s="92">
        <f t="shared" si="68"/>
        <v>6.1778480446260775E-2</v>
      </c>
      <c r="S277" s="92">
        <f t="shared" si="68"/>
        <v>4.6539992995411734E-2</v>
      </c>
      <c r="T277" s="91">
        <v>2160</v>
      </c>
      <c r="U277" s="190">
        <v>67046</v>
      </c>
      <c r="V277" s="190">
        <v>31491.780178487552</v>
      </c>
      <c r="W277" s="197"/>
      <c r="X277" s="88">
        <v>0</v>
      </c>
      <c r="Y277" s="88">
        <f t="shared" si="69"/>
        <v>0</v>
      </c>
    </row>
    <row r="278" spans="2:28">
      <c r="B278" s="207">
        <v>4643</v>
      </c>
      <c r="C278" t="s">
        <v>292</v>
      </c>
      <c r="D278" s="1">
        <v>174097</v>
      </c>
      <c r="E278" s="85">
        <f t="shared" si="63"/>
        <v>33230.960106890627</v>
      </c>
      <c r="F278" s="86">
        <f t="shared" si="56"/>
        <v>1.0653346798874952</v>
      </c>
      <c r="G278" s="187">
        <f t="shared" si="57"/>
        <v>-1221.196867085187</v>
      </c>
      <c r="H278" s="187">
        <f t="shared" si="58"/>
        <v>-6397.8503866592946</v>
      </c>
      <c r="I278" s="187">
        <f t="shared" si="59"/>
        <v>0</v>
      </c>
      <c r="J278" s="87">
        <f t="shared" si="60"/>
        <v>0</v>
      </c>
      <c r="K278" s="187">
        <f t="shared" si="64"/>
        <v>-386.53249646350457</v>
      </c>
      <c r="L278" s="87">
        <f t="shared" si="61"/>
        <v>-2025.0437489723004</v>
      </c>
      <c r="M278" s="88">
        <f t="shared" si="65"/>
        <v>-8422.8941356315954</v>
      </c>
      <c r="N278" s="88">
        <f t="shared" si="66"/>
        <v>165674.10586436841</v>
      </c>
      <c r="O278" s="88">
        <f t="shared" si="67"/>
        <v>31623.230743341937</v>
      </c>
      <c r="P278" s="89">
        <f t="shared" si="62"/>
        <v>1.0137932907325449</v>
      </c>
      <c r="Q278" s="195">
        <v>330.7905880596627</v>
      </c>
      <c r="R278" s="92">
        <f t="shared" si="68"/>
        <v>0.10824161483961729</v>
      </c>
      <c r="S278" s="92">
        <f t="shared" si="68"/>
        <v>9.4068645151842073E-2</v>
      </c>
      <c r="T278" s="91">
        <v>5239</v>
      </c>
      <c r="U278" s="190">
        <v>157093</v>
      </c>
      <c r="V278" s="190">
        <v>30373.743232791956</v>
      </c>
      <c r="W278" s="197"/>
      <c r="X278" s="88">
        <v>0</v>
      </c>
      <c r="Y278" s="88">
        <f t="shared" si="69"/>
        <v>0</v>
      </c>
    </row>
    <row r="279" spans="2:28">
      <c r="B279" s="207">
        <v>4644</v>
      </c>
      <c r="C279" t="s">
        <v>293</v>
      </c>
      <c r="D279" s="1">
        <v>171439</v>
      </c>
      <c r="E279" s="85">
        <f t="shared" si="63"/>
        <v>31919.381865574378</v>
      </c>
      <c r="F279" s="86">
        <f t="shared" si="56"/>
        <v>1.0232874509971592</v>
      </c>
      <c r="G279" s="187">
        <f t="shared" si="57"/>
        <v>-434.24992229543784</v>
      </c>
      <c r="H279" s="187">
        <f t="shared" si="58"/>
        <v>-2332.3563326487965</v>
      </c>
      <c r="I279" s="187">
        <f t="shared" si="59"/>
        <v>0</v>
      </c>
      <c r="J279" s="87">
        <f t="shared" si="60"/>
        <v>0</v>
      </c>
      <c r="K279" s="187">
        <f t="shared" si="64"/>
        <v>-386.53249646350457</v>
      </c>
      <c r="L279" s="87">
        <f t="shared" si="61"/>
        <v>-2076.066038505483</v>
      </c>
      <c r="M279" s="88">
        <f t="shared" si="65"/>
        <v>-4408.42237115428</v>
      </c>
      <c r="N279" s="88">
        <f t="shared" si="66"/>
        <v>167030.57762884573</v>
      </c>
      <c r="O279" s="88">
        <f t="shared" si="67"/>
        <v>31098.599446815439</v>
      </c>
      <c r="P279" s="89">
        <f t="shared" si="62"/>
        <v>0.99697439917641051</v>
      </c>
      <c r="Q279" s="195">
        <v>3597.5689727941372</v>
      </c>
      <c r="R279" s="92">
        <f t="shared" si="68"/>
        <v>0.16603753052160489</v>
      </c>
      <c r="S279" s="92">
        <f t="shared" si="68"/>
        <v>0.15105771491818068</v>
      </c>
      <c r="T279" s="91">
        <v>5371</v>
      </c>
      <c r="U279" s="190">
        <v>147027</v>
      </c>
      <c r="V279" s="190">
        <v>27730.479064503961</v>
      </c>
      <c r="W279" s="197"/>
      <c r="X279" s="88">
        <v>0</v>
      </c>
      <c r="Y279" s="88">
        <f t="shared" si="69"/>
        <v>0</v>
      </c>
    </row>
    <row r="280" spans="2:28">
      <c r="B280" s="207">
        <v>4645</v>
      </c>
      <c r="C280" t="s">
        <v>294</v>
      </c>
      <c r="D280" s="1">
        <v>81022</v>
      </c>
      <c r="E280" s="85">
        <f t="shared" si="63"/>
        <v>27133.958472873408</v>
      </c>
      <c r="F280" s="86">
        <f t="shared" si="56"/>
        <v>0.86987396303922027</v>
      </c>
      <c r="G280" s="187">
        <f t="shared" si="57"/>
        <v>2437.0041133251439</v>
      </c>
      <c r="H280" s="187">
        <f t="shared" si="58"/>
        <v>7276.8942823888801</v>
      </c>
      <c r="I280" s="187">
        <f t="shared" si="59"/>
        <v>329.73861294513188</v>
      </c>
      <c r="J280" s="87">
        <f t="shared" si="60"/>
        <v>984.59949825416379</v>
      </c>
      <c r="K280" s="187">
        <f t="shared" si="64"/>
        <v>-56.793883518372695</v>
      </c>
      <c r="L280" s="87">
        <f t="shared" si="61"/>
        <v>-169.58653618586087</v>
      </c>
      <c r="M280" s="88">
        <f t="shared" si="65"/>
        <v>7107.3077462030196</v>
      </c>
      <c r="N280" s="88">
        <f t="shared" si="66"/>
        <v>88129.30774620302</v>
      </c>
      <c r="O280" s="88">
        <f t="shared" si="67"/>
        <v>29514.168702680181</v>
      </c>
      <c r="P280" s="89">
        <f t="shared" si="62"/>
        <v>0.94617992877357571</v>
      </c>
      <c r="Q280" s="195">
        <v>1180.5739095101771</v>
      </c>
      <c r="R280" s="92">
        <f t="shared" si="68"/>
        <v>4.5634050021939446E-2</v>
      </c>
      <c r="S280" s="92">
        <f t="shared" si="68"/>
        <v>3.2677432523342029E-2</v>
      </c>
      <c r="T280" s="91">
        <v>2986</v>
      </c>
      <c r="U280" s="190">
        <v>77486</v>
      </c>
      <c r="V280" s="190">
        <v>26275.347575449305</v>
      </c>
      <c r="W280" s="197"/>
      <c r="X280" s="88">
        <v>0</v>
      </c>
      <c r="Y280" s="88">
        <f t="shared" si="69"/>
        <v>0</v>
      </c>
    </row>
    <row r="281" spans="2:28">
      <c r="B281" s="207">
        <v>4646</v>
      </c>
      <c r="C281" t="s">
        <v>295</v>
      </c>
      <c r="D281" s="1">
        <v>84772</v>
      </c>
      <c r="E281" s="85">
        <f t="shared" si="63"/>
        <v>29547.57755315441</v>
      </c>
      <c r="F281" s="86">
        <f t="shared" si="56"/>
        <v>0.94725096635151196</v>
      </c>
      <c r="G281" s="187">
        <f t="shared" si="57"/>
        <v>988.83266515654316</v>
      </c>
      <c r="H281" s="187">
        <f t="shared" si="58"/>
        <v>2836.9609163341224</v>
      </c>
      <c r="I281" s="187">
        <f t="shared" si="59"/>
        <v>0</v>
      </c>
      <c r="J281" s="87">
        <f t="shared" si="60"/>
        <v>0</v>
      </c>
      <c r="K281" s="187">
        <f t="shared" si="64"/>
        <v>-386.53249646350457</v>
      </c>
      <c r="L281" s="87">
        <f t="shared" si="61"/>
        <v>-1108.9617323537946</v>
      </c>
      <c r="M281" s="88">
        <f t="shared" si="65"/>
        <v>1727.9991839803279</v>
      </c>
      <c r="N281" s="88">
        <f t="shared" si="66"/>
        <v>86499.999183980326</v>
      </c>
      <c r="O281" s="88">
        <f t="shared" si="67"/>
        <v>30149.877721847446</v>
      </c>
      <c r="P281" s="89">
        <f t="shared" si="62"/>
        <v>0.96655980531815144</v>
      </c>
      <c r="Q281" s="195">
        <v>-82.257683309190725</v>
      </c>
      <c r="R281" s="92">
        <f t="shared" si="68"/>
        <v>0.12236197537402356</v>
      </c>
      <c r="S281" s="92">
        <f t="shared" si="68"/>
        <v>0.1395749160908088</v>
      </c>
      <c r="T281" s="91">
        <v>2869</v>
      </c>
      <c r="U281" s="190">
        <v>75530</v>
      </c>
      <c r="V281" s="190">
        <v>25928.595949193274</v>
      </c>
      <c r="W281" s="197"/>
      <c r="X281" s="88">
        <v>0</v>
      </c>
      <c r="Y281" s="88">
        <f t="shared" si="69"/>
        <v>0</v>
      </c>
      <c r="Z281" s="1"/>
      <c r="AA281" s="1"/>
    </row>
    <row r="282" spans="2:28">
      <c r="B282" s="207">
        <v>4647</v>
      </c>
      <c r="C282" t="s">
        <v>296</v>
      </c>
      <c r="D282" s="1">
        <v>643771</v>
      </c>
      <c r="E282" s="85">
        <f t="shared" si="63"/>
        <v>28675.768374164811</v>
      </c>
      <c r="F282" s="86">
        <f t="shared" si="56"/>
        <v>0.91930207322190061</v>
      </c>
      <c r="G282" s="187">
        <f t="shared" si="57"/>
        <v>1511.9181725503024</v>
      </c>
      <c r="H282" s="187">
        <f t="shared" si="58"/>
        <v>33942.562973754284</v>
      </c>
      <c r="I282" s="187">
        <f t="shared" si="59"/>
        <v>0</v>
      </c>
      <c r="J282" s="87">
        <f t="shared" si="60"/>
        <v>0</v>
      </c>
      <c r="K282" s="187">
        <f t="shared" si="64"/>
        <v>-386.53249646350457</v>
      </c>
      <c r="L282" s="87">
        <f t="shared" si="61"/>
        <v>-8677.6545456056774</v>
      </c>
      <c r="M282" s="88">
        <f t="shared" si="65"/>
        <v>25264.908428148607</v>
      </c>
      <c r="N282" s="88">
        <f t="shared" si="66"/>
        <v>669035.9084281486</v>
      </c>
      <c r="O282" s="88">
        <f t="shared" si="67"/>
        <v>29801.154050251607</v>
      </c>
      <c r="P282" s="89">
        <f t="shared" si="62"/>
        <v>0.95538024806630684</v>
      </c>
      <c r="Q282" s="195">
        <v>4361.8631612787576</v>
      </c>
      <c r="R282" s="92">
        <f t="shared" si="68"/>
        <v>2.8430893295887688E-2</v>
      </c>
      <c r="S282" s="92">
        <f t="shared" si="68"/>
        <v>1.7665581049805961E-2</v>
      </c>
      <c r="T282" s="91">
        <v>22450</v>
      </c>
      <c r="U282" s="190">
        <v>625974</v>
      </c>
      <c r="V282" s="190">
        <v>28177.987846049968</v>
      </c>
      <c r="W282" s="197"/>
      <c r="X282" s="88">
        <v>0</v>
      </c>
      <c r="Y282" s="88">
        <f t="shared" si="69"/>
        <v>0</v>
      </c>
    </row>
    <row r="283" spans="2:28">
      <c r="B283" s="207">
        <v>4648</v>
      </c>
      <c r="C283" t="s">
        <v>297</v>
      </c>
      <c r="D283" s="1">
        <v>104101</v>
      </c>
      <c r="E283" s="85">
        <f t="shared" si="63"/>
        <v>30690.153301886792</v>
      </c>
      <c r="F283" s="86">
        <f t="shared" si="56"/>
        <v>0.98388022911153161</v>
      </c>
      <c r="G283" s="187">
        <f t="shared" si="57"/>
        <v>303.28721591711366</v>
      </c>
      <c r="H283" s="187">
        <f t="shared" si="58"/>
        <v>1028.7502363908495</v>
      </c>
      <c r="I283" s="187">
        <f t="shared" si="59"/>
        <v>0</v>
      </c>
      <c r="J283" s="87">
        <f t="shared" si="60"/>
        <v>0</v>
      </c>
      <c r="K283" s="187">
        <f t="shared" si="64"/>
        <v>-386.53249646350457</v>
      </c>
      <c r="L283" s="87">
        <f t="shared" si="61"/>
        <v>-1311.1182280042076</v>
      </c>
      <c r="M283" s="88">
        <f t="shared" si="65"/>
        <v>-282.36799161335807</v>
      </c>
      <c r="N283" s="88">
        <f t="shared" si="66"/>
        <v>103818.63200838664</v>
      </c>
      <c r="O283" s="88">
        <f t="shared" si="67"/>
        <v>30606.908021340401</v>
      </c>
      <c r="P283" s="89">
        <f t="shared" si="62"/>
        <v>0.98121151042215937</v>
      </c>
      <c r="Q283" s="195">
        <v>1606.8869774190348</v>
      </c>
      <c r="R283" s="92">
        <f t="shared" si="68"/>
        <v>-5.4266306165149181E-3</v>
      </c>
      <c r="S283" s="92">
        <f t="shared" si="68"/>
        <v>2.096240335887244E-2</v>
      </c>
      <c r="T283" s="91">
        <v>3392</v>
      </c>
      <c r="U283" s="190">
        <v>104669</v>
      </c>
      <c r="V283" s="190">
        <v>30060.022975301548</v>
      </c>
      <c r="W283" s="197"/>
      <c r="X283" s="88">
        <v>0</v>
      </c>
      <c r="Y283" s="88">
        <f t="shared" si="69"/>
        <v>0</v>
      </c>
      <c r="Z283" s="1"/>
      <c r="AA283" s="1"/>
    </row>
    <row r="284" spans="2:28">
      <c r="B284" s="207">
        <v>4649</v>
      </c>
      <c r="C284" t="s">
        <v>298</v>
      </c>
      <c r="D284" s="1">
        <v>247007</v>
      </c>
      <c r="E284" s="85">
        <f t="shared" si="63"/>
        <v>25703.121748178979</v>
      </c>
      <c r="F284" s="86">
        <f t="shared" si="56"/>
        <v>0.82400348625580844</v>
      </c>
      <c r="G284" s="187">
        <f t="shared" si="57"/>
        <v>3295.5061481418015</v>
      </c>
      <c r="H284" s="187">
        <f t="shared" si="58"/>
        <v>31669.814083642712</v>
      </c>
      <c r="I284" s="187">
        <f t="shared" si="59"/>
        <v>830.53146658818196</v>
      </c>
      <c r="J284" s="87">
        <f t="shared" si="60"/>
        <v>7981.4073939124291</v>
      </c>
      <c r="K284" s="187">
        <f t="shared" si="64"/>
        <v>443.99897012467738</v>
      </c>
      <c r="L284" s="87">
        <f t="shared" si="61"/>
        <v>4266.8301028981496</v>
      </c>
      <c r="M284" s="88">
        <f t="shared" si="65"/>
        <v>35936.644186540863</v>
      </c>
      <c r="N284" s="88">
        <f t="shared" si="66"/>
        <v>282943.64418654086</v>
      </c>
      <c r="O284" s="88">
        <f t="shared" si="67"/>
        <v>29442.626866445458</v>
      </c>
      <c r="P284" s="89">
        <f t="shared" si="62"/>
        <v>0.94388640493440501</v>
      </c>
      <c r="Q284" s="195">
        <v>7092.668543333155</v>
      </c>
      <c r="R284" s="92">
        <f t="shared" si="68"/>
        <v>4.001633663574776E-2</v>
      </c>
      <c r="S284" s="92">
        <f t="shared" si="68"/>
        <v>3.2765442301242495E-2</v>
      </c>
      <c r="T284" s="91">
        <v>9610</v>
      </c>
      <c r="U284" s="190">
        <v>237503</v>
      </c>
      <c r="V284" s="190">
        <v>24887.666352300115</v>
      </c>
      <c r="W284" s="197"/>
      <c r="X284" s="88">
        <v>0</v>
      </c>
      <c r="Y284" s="88">
        <f t="shared" si="69"/>
        <v>0</v>
      </c>
    </row>
    <row r="285" spans="2:28">
      <c r="B285" s="207">
        <v>4650</v>
      </c>
      <c r="C285" t="s">
        <v>299</v>
      </c>
      <c r="D285" s="1">
        <v>161510</v>
      </c>
      <c r="E285" s="85">
        <f t="shared" si="63"/>
        <v>27254.471819102262</v>
      </c>
      <c r="F285" s="86">
        <f t="shared" si="56"/>
        <v>0.87373743995092901</v>
      </c>
      <c r="G285" s="187">
        <f t="shared" si="57"/>
        <v>2364.6961055878314</v>
      </c>
      <c r="H285" s="187">
        <f t="shared" si="58"/>
        <v>14013.189121713489</v>
      </c>
      <c r="I285" s="187">
        <f t="shared" si="59"/>
        <v>287.55894176503296</v>
      </c>
      <c r="J285" s="87">
        <f t="shared" si="60"/>
        <v>1704.0742888995853</v>
      </c>
      <c r="K285" s="187">
        <f t="shared" si="64"/>
        <v>-98.973554698471617</v>
      </c>
      <c r="L285" s="87">
        <f t="shared" si="61"/>
        <v>-586.51728514314277</v>
      </c>
      <c r="M285" s="88">
        <f t="shared" si="65"/>
        <v>13426.671836570345</v>
      </c>
      <c r="N285" s="88">
        <f t="shared" si="66"/>
        <v>174936.67183657034</v>
      </c>
      <c r="O285" s="88">
        <f t="shared" si="67"/>
        <v>29520.194369991623</v>
      </c>
      <c r="P285" s="89">
        <f t="shared" si="62"/>
        <v>0.94637310261916108</v>
      </c>
      <c r="Q285" s="195">
        <v>3813.953411841012</v>
      </c>
      <c r="R285" s="92">
        <f t="shared" si="68"/>
        <v>0.11735283333448636</v>
      </c>
      <c r="S285" s="92">
        <f t="shared" si="68"/>
        <v>0.11094210158737675</v>
      </c>
      <c r="T285" s="91">
        <v>5926</v>
      </c>
      <c r="U285" s="190">
        <v>144547</v>
      </c>
      <c r="V285" s="190">
        <v>24532.756279701287</v>
      </c>
      <c r="W285" s="197"/>
      <c r="X285" s="88">
        <v>0</v>
      </c>
      <c r="Y285" s="88">
        <f t="shared" si="69"/>
        <v>0</v>
      </c>
    </row>
    <row r="286" spans="2:28" ht="27.95" customHeight="1">
      <c r="B286" s="207">
        <v>4651</v>
      </c>
      <c r="C286" t="s">
        <v>300</v>
      </c>
      <c r="D286" s="1">
        <v>197287</v>
      </c>
      <c r="E286" s="85">
        <f t="shared" si="63"/>
        <v>27133.406684087473</v>
      </c>
      <c r="F286" s="86">
        <f t="shared" si="56"/>
        <v>0.86985627351933459</v>
      </c>
      <c r="G286" s="187">
        <f t="shared" si="57"/>
        <v>2437.3351865967052</v>
      </c>
      <c r="H286" s="187">
        <f t="shared" si="58"/>
        <v>17721.864141744645</v>
      </c>
      <c r="I286" s="187">
        <f t="shared" si="59"/>
        <v>329.93173902020914</v>
      </c>
      <c r="J286" s="87">
        <f t="shared" si="60"/>
        <v>2398.9336744159405</v>
      </c>
      <c r="K286" s="187">
        <f t="shared" si="64"/>
        <v>-56.600757443295436</v>
      </c>
      <c r="L286" s="87">
        <f t="shared" si="61"/>
        <v>-411.54410737020112</v>
      </c>
      <c r="M286" s="88">
        <f t="shared" si="65"/>
        <v>17310.320034374443</v>
      </c>
      <c r="N286" s="88">
        <f t="shared" si="66"/>
        <v>214597.32003437445</v>
      </c>
      <c r="O286" s="88">
        <f t="shared" si="67"/>
        <v>29514.141113240883</v>
      </c>
      <c r="P286" s="89">
        <f t="shared" si="62"/>
        <v>0.94617904429758137</v>
      </c>
      <c r="Q286" s="195">
        <v>3101.6007521930351</v>
      </c>
      <c r="R286" s="92">
        <f t="shared" si="68"/>
        <v>8.5037811082084427E-2</v>
      </c>
      <c r="S286" s="92">
        <f t="shared" si="68"/>
        <v>8.1008651282990063E-2</v>
      </c>
      <c r="T286" s="91">
        <v>7271</v>
      </c>
      <c r="U286" s="190">
        <v>181825</v>
      </c>
      <c r="V286" s="190">
        <v>25100.082827167309</v>
      </c>
      <c r="W286" s="197"/>
      <c r="X286" s="88">
        <v>0</v>
      </c>
      <c r="Y286" s="88">
        <f t="shared" si="69"/>
        <v>0</v>
      </c>
      <c r="Z286" s="1"/>
      <c r="AA286" s="1"/>
    </row>
    <row r="287" spans="2:28">
      <c r="B287" s="207">
        <v>5001</v>
      </c>
      <c r="C287" t="s">
        <v>301</v>
      </c>
      <c r="D287" s="1">
        <v>6760428</v>
      </c>
      <c r="E287" s="85">
        <f t="shared" si="63"/>
        <v>31507.599095845078</v>
      </c>
      <c r="F287" s="86">
        <f t="shared" si="56"/>
        <v>1.0100863137516005</v>
      </c>
      <c r="G287" s="187">
        <f t="shared" si="57"/>
        <v>-187.18026045785808</v>
      </c>
      <c r="H287" s="187">
        <f t="shared" si="58"/>
        <v>-40162.332585140321</v>
      </c>
      <c r="I287" s="187">
        <f t="shared" si="59"/>
        <v>0</v>
      </c>
      <c r="J287" s="87">
        <f t="shared" si="60"/>
        <v>0</v>
      </c>
      <c r="K287" s="187">
        <f t="shared" si="64"/>
        <v>-386.53249646350457</v>
      </c>
      <c r="L287" s="87">
        <f t="shared" si="61"/>
        <v>-82936.345103691856</v>
      </c>
      <c r="M287" s="88">
        <f t="shared" si="65"/>
        <v>-123098.67768883218</v>
      </c>
      <c r="N287" s="88">
        <f t="shared" si="66"/>
        <v>6637329.3223111676</v>
      </c>
      <c r="O287" s="88">
        <f t="shared" si="67"/>
        <v>30933.886338923716</v>
      </c>
      <c r="P287" s="89">
        <f t="shared" si="62"/>
        <v>0.99169394427818691</v>
      </c>
      <c r="Q287" s="195">
        <v>-28896.32938976468</v>
      </c>
      <c r="R287" s="92">
        <f t="shared" si="68"/>
        <v>4.5678404333907907E-2</v>
      </c>
      <c r="S287" s="92">
        <f t="shared" si="68"/>
        <v>3.6394423441142944E-2</v>
      </c>
      <c r="T287" s="91">
        <v>214565</v>
      </c>
      <c r="U287" s="190">
        <v>6465112</v>
      </c>
      <c r="V287" s="190">
        <v>30401.166180758017</v>
      </c>
      <c r="W287" s="197"/>
      <c r="X287" s="88">
        <v>0</v>
      </c>
      <c r="Y287" s="88">
        <f t="shared" si="69"/>
        <v>0</v>
      </c>
      <c r="Z287" s="1"/>
      <c r="AA287" s="1"/>
      <c r="AB287" s="45"/>
    </row>
    <row r="288" spans="2:28">
      <c r="B288" s="207">
        <v>5006</v>
      </c>
      <c r="C288" t="s">
        <v>302</v>
      </c>
      <c r="D288" s="1">
        <v>558490</v>
      </c>
      <c r="E288" s="85">
        <f t="shared" si="63"/>
        <v>23239.430758988015</v>
      </c>
      <c r="F288" s="86">
        <f t="shared" si="56"/>
        <v>0.74502125273414666</v>
      </c>
      <c r="G288" s="187">
        <f t="shared" si="57"/>
        <v>4773.7207416563797</v>
      </c>
      <c r="H288" s="187">
        <f t="shared" si="58"/>
        <v>114722.05686348611</v>
      </c>
      <c r="I288" s="187">
        <f t="shared" si="59"/>
        <v>1692.8233128050192</v>
      </c>
      <c r="J288" s="87">
        <f t="shared" si="60"/>
        <v>40681.929853330228</v>
      </c>
      <c r="K288" s="187">
        <f t="shared" si="64"/>
        <v>1306.2908163415145</v>
      </c>
      <c r="L288" s="87">
        <f t="shared" si="61"/>
        <v>31392.780898319277</v>
      </c>
      <c r="M288" s="88">
        <f t="shared" si="65"/>
        <v>146114.83776180539</v>
      </c>
      <c r="N288" s="88">
        <f t="shared" si="66"/>
        <v>704604.83776180539</v>
      </c>
      <c r="O288" s="88">
        <f t="shared" si="67"/>
        <v>29319.442316985911</v>
      </c>
      <c r="P288" s="89">
        <f t="shared" si="62"/>
        <v>0.93993729325832198</v>
      </c>
      <c r="Q288" s="195">
        <v>29853.343333338373</v>
      </c>
      <c r="R288" s="92">
        <f t="shared" si="68"/>
        <v>5.9564328184346628E-2</v>
      </c>
      <c r="S288" s="92">
        <f t="shared" si="68"/>
        <v>5.6169419176765226E-2</v>
      </c>
      <c r="T288" s="91">
        <v>24032</v>
      </c>
      <c r="U288" s="190">
        <v>527094</v>
      </c>
      <c r="V288" s="190">
        <v>22003.506574827803</v>
      </c>
      <c r="W288" s="197"/>
      <c r="X288" s="88">
        <v>0</v>
      </c>
      <c r="Y288" s="88">
        <f t="shared" si="69"/>
        <v>0</v>
      </c>
      <c r="Z288" s="1"/>
      <c r="AA288" s="1"/>
    </row>
    <row r="289" spans="2:25">
      <c r="B289" s="207">
        <v>5007</v>
      </c>
      <c r="C289" t="s">
        <v>303</v>
      </c>
      <c r="D289" s="1">
        <v>372984</v>
      </c>
      <c r="E289" s="85">
        <f t="shared" si="63"/>
        <v>24728.767486574288</v>
      </c>
      <c r="F289" s="86">
        <f t="shared" si="56"/>
        <v>0.79276715176397372</v>
      </c>
      <c r="G289" s="187">
        <f t="shared" si="57"/>
        <v>3880.1187051046159</v>
      </c>
      <c r="H289" s="187">
        <f t="shared" si="58"/>
        <v>58523.830429092923</v>
      </c>
      <c r="I289" s="187">
        <f t="shared" si="59"/>
        <v>1171.5554581498236</v>
      </c>
      <c r="J289" s="87">
        <f t="shared" si="60"/>
        <v>17670.570975273789</v>
      </c>
      <c r="K289" s="187">
        <f t="shared" si="64"/>
        <v>785.02296168631904</v>
      </c>
      <c r="L289" s="87">
        <f t="shared" si="61"/>
        <v>11840.50133111475</v>
      </c>
      <c r="M289" s="88">
        <f t="shared" si="65"/>
        <v>70364.331760207671</v>
      </c>
      <c r="N289" s="88">
        <f t="shared" si="66"/>
        <v>443348.33176020766</v>
      </c>
      <c r="O289" s="88">
        <f t="shared" si="67"/>
        <v>29393.909153365221</v>
      </c>
      <c r="P289" s="89">
        <f t="shared" si="62"/>
        <v>0.94232458820981324</v>
      </c>
      <c r="Q289" s="195">
        <v>11995.174858386432</v>
      </c>
      <c r="R289" s="89">
        <f t="shared" si="68"/>
        <v>6.552244263643843E-2</v>
      </c>
      <c r="S289" s="89">
        <f t="shared" si="68"/>
        <v>5.4219413343736055E-2</v>
      </c>
      <c r="T289" s="91">
        <v>15083</v>
      </c>
      <c r="U289" s="190">
        <v>350048</v>
      </c>
      <c r="V289" s="190">
        <v>23456.945654359042</v>
      </c>
      <c r="W289" s="197"/>
      <c r="X289" s="88">
        <v>0</v>
      </c>
      <c r="Y289" s="88">
        <f t="shared" si="69"/>
        <v>0</v>
      </c>
    </row>
    <row r="290" spans="2:25">
      <c r="B290" s="207">
        <v>5014</v>
      </c>
      <c r="C290" t="s">
        <v>304</v>
      </c>
      <c r="D290" s="1">
        <v>238647</v>
      </c>
      <c r="E290" s="85">
        <f t="shared" si="63"/>
        <v>43764.349899138091</v>
      </c>
      <c r="F290" s="86">
        <f t="shared" si="56"/>
        <v>1.4030193392039529</v>
      </c>
      <c r="G290" s="187">
        <f t="shared" si="57"/>
        <v>-7541.230742433665</v>
      </c>
      <c r="H290" s="187">
        <f t="shared" si="58"/>
        <v>-41122.331238490777</v>
      </c>
      <c r="I290" s="187">
        <f t="shared" si="59"/>
        <v>0</v>
      </c>
      <c r="J290" s="87">
        <f t="shared" si="60"/>
        <v>0</v>
      </c>
      <c r="K290" s="187">
        <f t="shared" si="64"/>
        <v>-386.53249646350457</v>
      </c>
      <c r="L290" s="87">
        <f t="shared" si="61"/>
        <v>-2107.7617032154903</v>
      </c>
      <c r="M290" s="88">
        <f t="shared" si="65"/>
        <v>-43230.092941706265</v>
      </c>
      <c r="N290" s="88">
        <f t="shared" si="66"/>
        <v>195416.90705829373</v>
      </c>
      <c r="O290" s="88">
        <f t="shared" si="67"/>
        <v>35836.586660240915</v>
      </c>
      <c r="P290" s="89">
        <f t="shared" si="62"/>
        <v>1.1488671544591276</v>
      </c>
      <c r="Q290" s="195">
        <v>-12650.541424567818</v>
      </c>
      <c r="R290" s="89">
        <f t="shared" si="68"/>
        <v>-0.38456559300616344</v>
      </c>
      <c r="S290" s="89">
        <f t="shared" si="68"/>
        <v>-0.3915630133680959</v>
      </c>
      <c r="T290" s="91">
        <v>5453</v>
      </c>
      <c r="U290" s="190">
        <v>387770</v>
      </c>
      <c r="V290" s="190">
        <v>71929.14116119458</v>
      </c>
      <c r="W290" s="197"/>
      <c r="X290" s="88">
        <v>0</v>
      </c>
      <c r="Y290" s="88">
        <f t="shared" si="69"/>
        <v>0</v>
      </c>
    </row>
    <row r="291" spans="2:25">
      <c r="B291" s="207">
        <v>5020</v>
      </c>
      <c r="C291" t="s">
        <v>305</v>
      </c>
      <c r="D291" s="1">
        <v>20764</v>
      </c>
      <c r="E291" s="85">
        <f t="shared" si="63"/>
        <v>23122.494432071271</v>
      </c>
      <c r="F291" s="86">
        <f t="shared" si="56"/>
        <v>0.74127244969016726</v>
      </c>
      <c r="G291" s="187">
        <f t="shared" si="57"/>
        <v>4843.8825378064257</v>
      </c>
      <c r="H291" s="187">
        <f t="shared" si="58"/>
        <v>4349.8065189501704</v>
      </c>
      <c r="I291" s="187">
        <f t="shared" si="59"/>
        <v>1733.7510272258796</v>
      </c>
      <c r="J291" s="87">
        <f t="shared" si="60"/>
        <v>1556.9084224488399</v>
      </c>
      <c r="K291" s="187">
        <f t="shared" si="64"/>
        <v>1347.2185307623749</v>
      </c>
      <c r="L291" s="87">
        <f t="shared" si="61"/>
        <v>1209.8022406246128</v>
      </c>
      <c r="M291" s="88">
        <f t="shared" si="65"/>
        <v>5559.6087595747831</v>
      </c>
      <c r="N291" s="88">
        <f t="shared" si="66"/>
        <v>26323.608759574781</v>
      </c>
      <c r="O291" s="88">
        <f t="shared" si="67"/>
        <v>29313.595500640069</v>
      </c>
      <c r="P291" s="89">
        <f t="shared" si="62"/>
        <v>0.93974985310612291</v>
      </c>
      <c r="Q291" s="195">
        <v>1302.1690792833651</v>
      </c>
      <c r="R291" s="89">
        <f t="shared" si="68"/>
        <v>-1.3947001394700139E-3</v>
      </c>
      <c r="S291" s="89">
        <f t="shared" si="68"/>
        <v>5.2774956279723114E-3</v>
      </c>
      <c r="T291" s="91">
        <v>898</v>
      </c>
      <c r="U291" s="190">
        <v>20793</v>
      </c>
      <c r="V291" s="190">
        <v>23001.106194690266</v>
      </c>
      <c r="W291" s="197"/>
      <c r="X291" s="88">
        <v>0</v>
      </c>
      <c r="Y291" s="88">
        <f t="shared" si="69"/>
        <v>0</v>
      </c>
    </row>
    <row r="292" spans="2:25">
      <c r="B292" s="207">
        <v>5021</v>
      </c>
      <c r="C292" t="s">
        <v>306</v>
      </c>
      <c r="D292" s="1">
        <v>183995</v>
      </c>
      <c r="E292" s="85">
        <f t="shared" si="63"/>
        <v>24901.204493165515</v>
      </c>
      <c r="F292" s="86">
        <f t="shared" si="56"/>
        <v>0.79829522325594149</v>
      </c>
      <c r="G292" s="187">
        <f t="shared" si="57"/>
        <v>3776.6565011498801</v>
      </c>
      <c r="H292" s="187">
        <f t="shared" si="58"/>
        <v>27905.714886996462</v>
      </c>
      <c r="I292" s="187">
        <f t="shared" si="59"/>
        <v>1111.2025058428944</v>
      </c>
      <c r="J292" s="87">
        <f t="shared" si="60"/>
        <v>8210.6753156731465</v>
      </c>
      <c r="K292" s="187">
        <f t="shared" si="64"/>
        <v>724.67000937938985</v>
      </c>
      <c r="L292" s="87">
        <f t="shared" si="61"/>
        <v>5354.5866993043119</v>
      </c>
      <c r="M292" s="88">
        <f t="shared" si="65"/>
        <v>33260.301586300775</v>
      </c>
      <c r="N292" s="88">
        <f t="shared" si="66"/>
        <v>217255.30158630077</v>
      </c>
      <c r="O292" s="88">
        <f t="shared" si="67"/>
        <v>29402.531003694785</v>
      </c>
      <c r="P292" s="89">
        <f t="shared" si="62"/>
        <v>0.9426009917844117</v>
      </c>
      <c r="Q292" s="195">
        <v>7568.6711880008952</v>
      </c>
      <c r="R292" s="89">
        <f t="shared" si="68"/>
        <v>1.6676152218237678E-2</v>
      </c>
      <c r="S292" s="89">
        <f t="shared" si="68"/>
        <v>-1.6237433352913947E-3</v>
      </c>
      <c r="T292" s="91">
        <v>7389</v>
      </c>
      <c r="U292" s="190">
        <v>180977</v>
      </c>
      <c r="V292" s="190">
        <v>24941.703417861081</v>
      </c>
      <c r="W292" s="197"/>
      <c r="X292" s="88">
        <v>0</v>
      </c>
      <c r="Y292" s="88">
        <f t="shared" si="69"/>
        <v>0</v>
      </c>
    </row>
    <row r="293" spans="2:25">
      <c r="B293" s="207">
        <v>5022</v>
      </c>
      <c r="C293" t="s">
        <v>307</v>
      </c>
      <c r="D293" s="1">
        <v>58251</v>
      </c>
      <c r="E293" s="85">
        <f t="shared" si="63"/>
        <v>23450.483091787439</v>
      </c>
      <c r="F293" s="86">
        <f t="shared" si="56"/>
        <v>0.75178727359779784</v>
      </c>
      <c r="G293" s="187">
        <f t="shared" si="57"/>
        <v>4647.0893419767253</v>
      </c>
      <c r="H293" s="187">
        <f t="shared" si="58"/>
        <v>11543.369925470186</v>
      </c>
      <c r="I293" s="187">
        <f t="shared" si="59"/>
        <v>1618.9549963252211</v>
      </c>
      <c r="J293" s="87">
        <f t="shared" si="60"/>
        <v>4021.4842108718494</v>
      </c>
      <c r="K293" s="187">
        <f t="shared" si="64"/>
        <v>1232.4224998617165</v>
      </c>
      <c r="L293" s="87">
        <f t="shared" si="61"/>
        <v>3061.3374896565037</v>
      </c>
      <c r="M293" s="88">
        <f t="shared" si="65"/>
        <v>14604.70741512669</v>
      </c>
      <c r="N293" s="88">
        <f t="shared" si="66"/>
        <v>72855.707415126686</v>
      </c>
      <c r="O293" s="88">
        <f t="shared" si="67"/>
        <v>29329.99493362588</v>
      </c>
      <c r="P293" s="89">
        <f t="shared" si="62"/>
        <v>0.94027559430150442</v>
      </c>
      <c r="Q293" s="195">
        <v>4126.2979876836107</v>
      </c>
      <c r="R293" s="89">
        <f t="shared" si="68"/>
        <v>3.6679124399359317E-2</v>
      </c>
      <c r="S293" s="89">
        <f t="shared" si="68"/>
        <v>3.5427096471340756E-2</v>
      </c>
      <c r="T293" s="91">
        <v>2484</v>
      </c>
      <c r="U293" s="190">
        <v>56190</v>
      </c>
      <c r="V293" s="190">
        <v>22648.125755743651</v>
      </c>
      <c r="W293" s="197"/>
      <c r="X293" s="88">
        <v>0</v>
      </c>
      <c r="Y293" s="88">
        <f t="shared" si="69"/>
        <v>0</v>
      </c>
    </row>
    <row r="294" spans="2:25">
      <c r="B294" s="207">
        <v>5025</v>
      </c>
      <c r="C294" t="s">
        <v>308</v>
      </c>
      <c r="D294" s="1">
        <v>146470</v>
      </c>
      <c r="E294" s="85">
        <f t="shared" si="63"/>
        <v>25764.29199648197</v>
      </c>
      <c r="F294" s="86">
        <f t="shared" si="56"/>
        <v>0.82596451256034165</v>
      </c>
      <c r="G294" s="187">
        <f t="shared" si="57"/>
        <v>3258.8039991600067</v>
      </c>
      <c r="H294" s="187">
        <f t="shared" si="58"/>
        <v>18526.300735224639</v>
      </c>
      <c r="I294" s="187">
        <f t="shared" si="59"/>
        <v>809.12187968213505</v>
      </c>
      <c r="J294" s="87">
        <f t="shared" si="60"/>
        <v>4599.8578859929376</v>
      </c>
      <c r="K294" s="187">
        <f t="shared" si="64"/>
        <v>422.58938321863047</v>
      </c>
      <c r="L294" s="87">
        <f t="shared" si="61"/>
        <v>2402.4206435979145</v>
      </c>
      <c r="M294" s="88">
        <f t="shared" si="65"/>
        <v>20928.721378822553</v>
      </c>
      <c r="N294" s="88">
        <f t="shared" si="66"/>
        <v>167398.72137882255</v>
      </c>
      <c r="O294" s="88">
        <f t="shared" si="67"/>
        <v>29445.685378860606</v>
      </c>
      <c r="P294" s="89">
        <f t="shared" si="62"/>
        <v>0.94398445624963168</v>
      </c>
      <c r="Q294" s="195">
        <v>3259.5218437928015</v>
      </c>
      <c r="R294" s="89">
        <f t="shared" si="68"/>
        <v>7.6083283130317231E-2</v>
      </c>
      <c r="S294" s="89">
        <f t="shared" si="68"/>
        <v>5.9615517847584218E-2</v>
      </c>
      <c r="T294" s="91">
        <v>5685</v>
      </c>
      <c r="U294" s="190">
        <v>136114</v>
      </c>
      <c r="V294" s="190">
        <v>24314.755269739191</v>
      </c>
      <c r="W294" s="197"/>
      <c r="X294" s="88">
        <v>0</v>
      </c>
      <c r="Y294" s="88">
        <f t="shared" si="69"/>
        <v>0</v>
      </c>
    </row>
    <row r="295" spans="2:25">
      <c r="B295" s="207">
        <v>5026</v>
      </c>
      <c r="C295" t="s">
        <v>309</v>
      </c>
      <c r="D295" s="1">
        <v>43927</v>
      </c>
      <c r="E295" s="85">
        <f t="shared" si="63"/>
        <v>21585.749385749383</v>
      </c>
      <c r="F295" s="86">
        <f t="shared" si="56"/>
        <v>0.69200671115219015</v>
      </c>
      <c r="G295" s="187">
        <f t="shared" si="57"/>
        <v>5765.9295655995593</v>
      </c>
      <c r="H295" s="187">
        <f t="shared" si="58"/>
        <v>11733.666665995102</v>
      </c>
      <c r="I295" s="187">
        <f t="shared" si="59"/>
        <v>2271.6117934385406</v>
      </c>
      <c r="J295" s="87">
        <f t="shared" si="60"/>
        <v>4622.7299996474303</v>
      </c>
      <c r="K295" s="187">
        <f t="shared" si="64"/>
        <v>1885.079296975036</v>
      </c>
      <c r="L295" s="87">
        <f t="shared" si="61"/>
        <v>3836.1363693441981</v>
      </c>
      <c r="M295" s="88">
        <f t="shared" si="65"/>
        <v>15569.803035339301</v>
      </c>
      <c r="N295" s="88">
        <f t="shared" si="66"/>
        <v>59496.803035339297</v>
      </c>
      <c r="O295" s="88">
        <f t="shared" si="67"/>
        <v>29236.758248323978</v>
      </c>
      <c r="P295" s="89">
        <f t="shared" si="62"/>
        <v>0.93728656617922412</v>
      </c>
      <c r="Q295" s="195">
        <v>2929.9134480419307</v>
      </c>
      <c r="R295" s="89">
        <f t="shared" si="68"/>
        <v>6.0219154276887427E-2</v>
      </c>
      <c r="S295" s="89">
        <f t="shared" si="68"/>
        <v>4.0421450167540125E-2</v>
      </c>
      <c r="T295" s="91">
        <v>2035</v>
      </c>
      <c r="U295" s="190">
        <v>41432</v>
      </c>
      <c r="V295" s="190">
        <v>20747.12068102153</v>
      </c>
      <c r="W295" s="197"/>
      <c r="X295" s="88">
        <v>0</v>
      </c>
      <c r="Y295" s="88">
        <f t="shared" si="69"/>
        <v>0</v>
      </c>
    </row>
    <row r="296" spans="2:25">
      <c r="B296" s="207">
        <v>5027</v>
      </c>
      <c r="C296" t="s">
        <v>310</v>
      </c>
      <c r="D296" s="1">
        <v>133965</v>
      </c>
      <c r="E296" s="85">
        <f t="shared" si="63"/>
        <v>21818.403908794789</v>
      </c>
      <c r="F296" s="86">
        <f t="shared" si="56"/>
        <v>0.69946526579628421</v>
      </c>
      <c r="G296" s="187">
        <f t="shared" si="57"/>
        <v>5626.3368517723147</v>
      </c>
      <c r="H296" s="187">
        <f t="shared" si="58"/>
        <v>34545.708269882016</v>
      </c>
      <c r="I296" s="187">
        <f t="shared" si="59"/>
        <v>2190.1827103726482</v>
      </c>
      <c r="J296" s="87">
        <f t="shared" si="60"/>
        <v>13447.721841688059</v>
      </c>
      <c r="K296" s="187">
        <f t="shared" si="64"/>
        <v>1803.6502139091435</v>
      </c>
      <c r="L296" s="87">
        <f t="shared" si="61"/>
        <v>11074.412313402141</v>
      </c>
      <c r="M296" s="88">
        <f t="shared" si="65"/>
        <v>45620.120583284159</v>
      </c>
      <c r="N296" s="88">
        <f t="shared" si="66"/>
        <v>179585.12058328415</v>
      </c>
      <c r="O296" s="88">
        <f t="shared" si="67"/>
        <v>29248.39097447625</v>
      </c>
      <c r="P296" s="89">
        <f t="shared" si="62"/>
        <v>0.93765949391142889</v>
      </c>
      <c r="Q296" s="195">
        <v>9447.8752191535241</v>
      </c>
      <c r="R296" s="89">
        <f t="shared" si="68"/>
        <v>5.9313322368421052E-2</v>
      </c>
      <c r="S296" s="89">
        <f t="shared" si="68"/>
        <v>5.8105636170281166E-2</v>
      </c>
      <c r="T296" s="91">
        <v>6140</v>
      </c>
      <c r="U296" s="190">
        <v>126464</v>
      </c>
      <c r="V296" s="190">
        <v>20620.251100603295</v>
      </c>
      <c r="W296" s="197"/>
      <c r="X296" s="88">
        <v>0</v>
      </c>
      <c r="Y296" s="88">
        <f t="shared" si="69"/>
        <v>0</v>
      </c>
    </row>
    <row r="297" spans="2:25">
      <c r="B297" s="207">
        <v>5028</v>
      </c>
      <c r="C297" t="s">
        <v>311</v>
      </c>
      <c r="D297" s="1">
        <v>431424</v>
      </c>
      <c r="E297" s="85">
        <f t="shared" si="63"/>
        <v>24568.564920273351</v>
      </c>
      <c r="F297" s="86">
        <f t="shared" si="56"/>
        <v>0.78763129805591381</v>
      </c>
      <c r="G297" s="187">
        <f t="shared" si="57"/>
        <v>3976.2402448851781</v>
      </c>
      <c r="H297" s="187">
        <f t="shared" si="58"/>
        <v>69822.778700183728</v>
      </c>
      <c r="I297" s="187">
        <f t="shared" si="59"/>
        <v>1227.6263563551518</v>
      </c>
      <c r="J297" s="87">
        <f t="shared" si="60"/>
        <v>21557.118817596467</v>
      </c>
      <c r="K297" s="187">
        <f t="shared" si="64"/>
        <v>841.09385989164718</v>
      </c>
      <c r="L297" s="87">
        <f t="shared" si="61"/>
        <v>14769.608179697325</v>
      </c>
      <c r="M297" s="88">
        <f t="shared" si="65"/>
        <v>84592.386879881058</v>
      </c>
      <c r="N297" s="88">
        <f t="shared" si="66"/>
        <v>516016.38687988103</v>
      </c>
      <c r="O297" s="88">
        <f t="shared" si="67"/>
        <v>29385.89902505017</v>
      </c>
      <c r="P297" s="89">
        <f t="shared" si="62"/>
        <v>0.94206779552441011</v>
      </c>
      <c r="Q297" s="195">
        <v>16619.125871064403</v>
      </c>
      <c r="R297" s="89">
        <f t="shared" si="68"/>
        <v>6.7815110451085944E-2</v>
      </c>
      <c r="S297" s="89">
        <f t="shared" si="68"/>
        <v>5.4437016812177268E-2</v>
      </c>
      <c r="T297" s="91">
        <v>17560</v>
      </c>
      <c r="U297" s="190">
        <v>404025</v>
      </c>
      <c r="V297" s="190">
        <v>23300.173010380622</v>
      </c>
      <c r="W297" s="197"/>
      <c r="X297" s="88">
        <v>0</v>
      </c>
      <c r="Y297" s="88">
        <f t="shared" si="69"/>
        <v>0</v>
      </c>
    </row>
    <row r="298" spans="2:25">
      <c r="B298" s="207">
        <v>5029</v>
      </c>
      <c r="C298" t="s">
        <v>312</v>
      </c>
      <c r="D298" s="1">
        <v>204241</v>
      </c>
      <c r="E298" s="85">
        <f t="shared" si="63"/>
        <v>24073.668081093823</v>
      </c>
      <c r="F298" s="86">
        <f t="shared" si="56"/>
        <v>0.77176564855169349</v>
      </c>
      <c r="G298" s="187">
        <f t="shared" si="57"/>
        <v>4273.1783483928948</v>
      </c>
      <c r="H298" s="187">
        <f t="shared" si="58"/>
        <v>36253.645107765318</v>
      </c>
      <c r="I298" s="187">
        <f t="shared" si="59"/>
        <v>1400.8402500679865</v>
      </c>
      <c r="J298" s="87">
        <f t="shared" si="60"/>
        <v>11884.728681576798</v>
      </c>
      <c r="K298" s="187">
        <f t="shared" si="64"/>
        <v>1014.3077536044819</v>
      </c>
      <c r="L298" s="87">
        <f t="shared" si="61"/>
        <v>8605.3869815804246</v>
      </c>
      <c r="M298" s="88">
        <f t="shared" si="65"/>
        <v>44859.032089345739</v>
      </c>
      <c r="N298" s="88">
        <f t="shared" si="66"/>
        <v>249100.03208934574</v>
      </c>
      <c r="O298" s="88">
        <f t="shared" si="67"/>
        <v>29361.154183091199</v>
      </c>
      <c r="P298" s="89">
        <f t="shared" si="62"/>
        <v>0.94127451304919929</v>
      </c>
      <c r="Q298" s="195">
        <v>9533.7337067261687</v>
      </c>
      <c r="R298" s="89">
        <f t="shared" si="68"/>
        <v>6.6410125207547951E-2</v>
      </c>
      <c r="S298" s="89">
        <f t="shared" si="68"/>
        <v>6.1005170541833048E-2</v>
      </c>
      <c r="T298" s="91">
        <v>8484</v>
      </c>
      <c r="U298" s="190">
        <v>191522</v>
      </c>
      <c r="V298" s="190">
        <v>22689.491766378393</v>
      </c>
      <c r="W298" s="197"/>
      <c r="X298" s="88">
        <v>0</v>
      </c>
      <c r="Y298" s="88">
        <f t="shared" si="69"/>
        <v>0</v>
      </c>
    </row>
    <row r="299" spans="2:25">
      <c r="B299" s="207">
        <v>5031</v>
      </c>
      <c r="C299" t="s">
        <v>313</v>
      </c>
      <c r="D299" s="1">
        <v>422839</v>
      </c>
      <c r="E299" s="85">
        <f t="shared" si="63"/>
        <v>28603.057566123251</v>
      </c>
      <c r="F299" s="86">
        <f t="shared" si="56"/>
        <v>0.91697107390198473</v>
      </c>
      <c r="G299" s="187">
        <f t="shared" si="57"/>
        <v>1555.5446573752386</v>
      </c>
      <c r="H299" s="187">
        <f t="shared" si="58"/>
        <v>22995.616669978153</v>
      </c>
      <c r="I299" s="187">
        <f t="shared" si="59"/>
        <v>0</v>
      </c>
      <c r="J299" s="87">
        <f t="shared" si="60"/>
        <v>0</v>
      </c>
      <c r="K299" s="187">
        <f t="shared" si="64"/>
        <v>-386.53249646350457</v>
      </c>
      <c r="L299" s="87">
        <f t="shared" si="61"/>
        <v>-5714.1098952199882</v>
      </c>
      <c r="M299" s="88">
        <f t="shared" si="65"/>
        <v>17281.506774758163</v>
      </c>
      <c r="N299" s="88">
        <f t="shared" si="66"/>
        <v>440120.50677475816</v>
      </c>
      <c r="O299" s="88">
        <f t="shared" si="67"/>
        <v>29772.069727034985</v>
      </c>
      <c r="P299" s="89">
        <f t="shared" si="62"/>
        <v>0.95444784833834051</v>
      </c>
      <c r="Q299" s="195">
        <v>2584.7853146184334</v>
      </c>
      <c r="R299" s="89">
        <f t="shared" si="68"/>
        <v>4.6333345706049023E-2</v>
      </c>
      <c r="S299" s="89">
        <f t="shared" si="68"/>
        <v>3.7769026228917764E-2</v>
      </c>
      <c r="T299" s="91">
        <v>14783</v>
      </c>
      <c r="U299" s="190">
        <v>404115</v>
      </c>
      <c r="V299" s="190">
        <v>27562.065202564452</v>
      </c>
      <c r="W299" s="197"/>
      <c r="X299" s="88">
        <v>0</v>
      </c>
      <c r="Y299" s="88">
        <f t="shared" si="69"/>
        <v>0</v>
      </c>
    </row>
    <row r="300" spans="2:25">
      <c r="B300" s="207">
        <v>5032</v>
      </c>
      <c r="C300" t="s">
        <v>314</v>
      </c>
      <c r="D300" s="1">
        <v>101874</v>
      </c>
      <c r="E300" s="85">
        <f t="shared" si="63"/>
        <v>24163.662239089186</v>
      </c>
      <c r="F300" s="86">
        <f t="shared" si="56"/>
        <v>0.77465072611765451</v>
      </c>
      <c r="G300" s="187">
        <f t="shared" si="57"/>
        <v>4219.1818535956772</v>
      </c>
      <c r="H300" s="187">
        <f t="shared" si="58"/>
        <v>17788.070694759375</v>
      </c>
      <c r="I300" s="187">
        <f t="shared" si="59"/>
        <v>1369.3422947696095</v>
      </c>
      <c r="J300" s="87">
        <f t="shared" si="60"/>
        <v>5773.1471147486736</v>
      </c>
      <c r="K300" s="187">
        <f t="shared" si="64"/>
        <v>982.80979830610488</v>
      </c>
      <c r="L300" s="87">
        <f t="shared" si="61"/>
        <v>4143.5261096585382</v>
      </c>
      <c r="M300" s="88">
        <f t="shared" si="65"/>
        <v>21931.596804417914</v>
      </c>
      <c r="N300" s="88">
        <f t="shared" si="66"/>
        <v>123805.59680441792</v>
      </c>
      <c r="O300" s="88">
        <f t="shared" si="67"/>
        <v>29365.653890990965</v>
      </c>
      <c r="P300" s="89">
        <f t="shared" si="62"/>
        <v>0.94141876692749726</v>
      </c>
      <c r="Q300" s="195">
        <v>4478.335231913883</v>
      </c>
      <c r="R300" s="89">
        <f t="shared" si="68"/>
        <v>5.2482591896191914E-2</v>
      </c>
      <c r="S300" s="89">
        <f t="shared" si="68"/>
        <v>3.4508505886579541E-2</v>
      </c>
      <c r="T300" s="91">
        <v>4216</v>
      </c>
      <c r="U300" s="190">
        <v>96794</v>
      </c>
      <c r="V300" s="190">
        <v>23357.625482625484</v>
      </c>
      <c r="W300" s="197"/>
      <c r="X300" s="88">
        <v>0</v>
      </c>
      <c r="Y300" s="88">
        <f t="shared" si="69"/>
        <v>0</v>
      </c>
    </row>
    <row r="301" spans="2:25">
      <c r="B301" s="207">
        <v>5033</v>
      </c>
      <c r="C301" t="s">
        <v>315</v>
      </c>
      <c r="D301" s="1">
        <v>33777</v>
      </c>
      <c r="E301" s="85">
        <f t="shared" si="63"/>
        <v>43695.989650711512</v>
      </c>
      <c r="F301" s="86">
        <f t="shared" si="56"/>
        <v>1.4008278122922928</v>
      </c>
      <c r="G301" s="187">
        <f t="shared" si="57"/>
        <v>-7500.2145933777174</v>
      </c>
      <c r="H301" s="187">
        <f t="shared" si="58"/>
        <v>-5797.6658806809755</v>
      </c>
      <c r="I301" s="187">
        <f t="shared" si="59"/>
        <v>0</v>
      </c>
      <c r="J301" s="87">
        <f t="shared" si="60"/>
        <v>0</v>
      </c>
      <c r="K301" s="187">
        <f t="shared" si="64"/>
        <v>-386.53249646350457</v>
      </c>
      <c r="L301" s="87">
        <f t="shared" si="61"/>
        <v>-298.78961976628904</v>
      </c>
      <c r="M301" s="88">
        <f t="shared" si="65"/>
        <v>-6096.455500447265</v>
      </c>
      <c r="N301" s="88">
        <f t="shared" si="66"/>
        <v>27680.544499552736</v>
      </c>
      <c r="O301" s="88">
        <f t="shared" si="67"/>
        <v>35809.242560870298</v>
      </c>
      <c r="P301" s="89">
        <f t="shared" si="62"/>
        <v>1.147990543694464</v>
      </c>
      <c r="Q301" s="195">
        <v>610.98857121017772</v>
      </c>
      <c r="R301" s="89">
        <f t="shared" si="68"/>
        <v>6.2637639212231797E-2</v>
      </c>
      <c r="S301" s="89">
        <f t="shared" si="68"/>
        <v>3.5143780500401699E-2</v>
      </c>
      <c r="T301" s="91">
        <v>773</v>
      </c>
      <c r="U301" s="190">
        <v>31786</v>
      </c>
      <c r="V301" s="190">
        <v>42212.483399734396</v>
      </c>
      <c r="W301" s="197"/>
      <c r="X301" s="88">
        <v>0</v>
      </c>
      <c r="Y301" s="88">
        <f t="shared" si="69"/>
        <v>0</v>
      </c>
    </row>
    <row r="302" spans="2:25">
      <c r="B302" s="207">
        <v>5034</v>
      </c>
      <c r="C302" t="s">
        <v>316</v>
      </c>
      <c r="D302" s="1">
        <v>55447</v>
      </c>
      <c r="E302" s="85">
        <f t="shared" si="63"/>
        <v>22594.539527302364</v>
      </c>
      <c r="F302" s="86">
        <f t="shared" si="56"/>
        <v>0.72434700824466447</v>
      </c>
      <c r="G302" s="187">
        <f t="shared" si="57"/>
        <v>5160.6554806677705</v>
      </c>
      <c r="H302" s="187">
        <f t="shared" si="58"/>
        <v>12664.248549558708</v>
      </c>
      <c r="I302" s="187">
        <f t="shared" si="59"/>
        <v>1918.5352438949972</v>
      </c>
      <c r="J302" s="87">
        <f t="shared" si="60"/>
        <v>4708.0854885183226</v>
      </c>
      <c r="K302" s="187">
        <f t="shared" si="64"/>
        <v>1532.0027474314925</v>
      </c>
      <c r="L302" s="87">
        <f t="shared" si="61"/>
        <v>3759.5347421968827</v>
      </c>
      <c r="M302" s="88">
        <f t="shared" si="65"/>
        <v>16423.78329175559</v>
      </c>
      <c r="N302" s="88">
        <f t="shared" si="66"/>
        <v>71870.783291755593</v>
      </c>
      <c r="O302" s="88">
        <f t="shared" si="67"/>
        <v>29287.197755401627</v>
      </c>
      <c r="P302" s="89">
        <f t="shared" si="62"/>
        <v>0.93890358103384786</v>
      </c>
      <c r="Q302" s="195">
        <v>5194.5538090883947</v>
      </c>
      <c r="R302" s="89">
        <f t="shared" si="68"/>
        <v>1.5643031157840749E-2</v>
      </c>
      <c r="S302" s="89">
        <f t="shared" si="68"/>
        <v>4.0546021144749218E-3</v>
      </c>
      <c r="T302" s="91">
        <v>2454</v>
      </c>
      <c r="U302" s="190">
        <v>54593</v>
      </c>
      <c r="V302" s="190">
        <v>22503.297609233308</v>
      </c>
      <c r="W302" s="197"/>
      <c r="X302" s="88">
        <v>0</v>
      </c>
      <c r="Y302" s="88">
        <f t="shared" si="69"/>
        <v>0</v>
      </c>
    </row>
    <row r="303" spans="2:25">
      <c r="B303" s="207">
        <v>5035</v>
      </c>
      <c r="C303" t="s">
        <v>317</v>
      </c>
      <c r="D303" s="1">
        <v>623339</v>
      </c>
      <c r="E303" s="85">
        <f t="shared" si="63"/>
        <v>25219.039527450743</v>
      </c>
      <c r="F303" s="86">
        <f t="shared" si="56"/>
        <v>0.8084845371794076</v>
      </c>
      <c r="G303" s="187">
        <f t="shared" si="57"/>
        <v>3585.9554805787434</v>
      </c>
      <c r="H303" s="187">
        <f t="shared" si="58"/>
        <v>88634.061613464801</v>
      </c>
      <c r="I303" s="187">
        <f t="shared" si="59"/>
        <v>999.96024384306463</v>
      </c>
      <c r="J303" s="87">
        <f t="shared" si="60"/>
        <v>24716.017347069028</v>
      </c>
      <c r="K303" s="187">
        <f t="shared" si="64"/>
        <v>613.42774737956006</v>
      </c>
      <c r="L303" s="87">
        <f t="shared" si="61"/>
        <v>15162.093631980586</v>
      </c>
      <c r="M303" s="88">
        <f t="shared" si="65"/>
        <v>103796.15524544539</v>
      </c>
      <c r="N303" s="88">
        <f t="shared" si="66"/>
        <v>727135.15524544544</v>
      </c>
      <c r="O303" s="88">
        <f t="shared" si="67"/>
        <v>29418.422755409047</v>
      </c>
      <c r="P303" s="89">
        <f t="shared" si="62"/>
        <v>0.94311045748058497</v>
      </c>
      <c r="Q303" s="195">
        <v>19921.768744595727</v>
      </c>
      <c r="R303" s="89">
        <f t="shared" si="68"/>
        <v>6.801966965937907E-2</v>
      </c>
      <c r="S303" s="89">
        <f t="shared" si="68"/>
        <v>6.0414723190954429E-2</v>
      </c>
      <c r="T303" s="91">
        <v>24717</v>
      </c>
      <c r="U303" s="190">
        <v>583640</v>
      </c>
      <c r="V303" s="190">
        <v>23782.24196243022</v>
      </c>
      <c r="W303" s="197"/>
      <c r="X303" s="88">
        <v>0</v>
      </c>
      <c r="Y303" s="88">
        <f t="shared" si="69"/>
        <v>0</v>
      </c>
    </row>
    <row r="304" spans="2:25">
      <c r="B304" s="207">
        <v>5036</v>
      </c>
      <c r="C304" t="s">
        <v>318</v>
      </c>
      <c r="D304" s="1">
        <v>60045</v>
      </c>
      <c r="E304" s="85">
        <f t="shared" si="63"/>
        <v>22701.323251417769</v>
      </c>
      <c r="F304" s="86">
        <f t="shared" si="56"/>
        <v>0.7277703340884486</v>
      </c>
      <c r="G304" s="187">
        <f t="shared" si="57"/>
        <v>5096.5852461985278</v>
      </c>
      <c r="H304" s="187">
        <f t="shared" si="58"/>
        <v>13480.467976195107</v>
      </c>
      <c r="I304" s="187">
        <f t="shared" si="59"/>
        <v>1881.1609404546055</v>
      </c>
      <c r="J304" s="87">
        <f t="shared" si="60"/>
        <v>4975.670687502432</v>
      </c>
      <c r="K304" s="187">
        <f t="shared" si="64"/>
        <v>1494.628443991101</v>
      </c>
      <c r="L304" s="87">
        <f t="shared" si="61"/>
        <v>3953.2922343564619</v>
      </c>
      <c r="M304" s="88">
        <f t="shared" si="65"/>
        <v>17433.760210551569</v>
      </c>
      <c r="N304" s="88">
        <f t="shared" si="66"/>
        <v>77478.760210551569</v>
      </c>
      <c r="O304" s="88">
        <f t="shared" si="67"/>
        <v>29292.536941607399</v>
      </c>
      <c r="P304" s="89">
        <f t="shared" si="62"/>
        <v>0.93907474732603713</v>
      </c>
      <c r="Q304" s="195">
        <v>2709.4284128112558</v>
      </c>
      <c r="R304" s="89">
        <f t="shared" si="68"/>
        <v>2.8713872089636622E-2</v>
      </c>
      <c r="S304" s="89">
        <f t="shared" si="68"/>
        <v>2.8713872089636657E-2</v>
      </c>
      <c r="T304" s="91">
        <v>2645</v>
      </c>
      <c r="U304" s="190">
        <v>58369</v>
      </c>
      <c r="V304" s="190">
        <v>22067.674858223061</v>
      </c>
      <c r="W304" s="197"/>
      <c r="X304" s="88">
        <v>0</v>
      </c>
      <c r="Y304" s="88">
        <f t="shared" si="69"/>
        <v>0</v>
      </c>
    </row>
    <row r="305" spans="2:27">
      <c r="B305" s="207">
        <v>5037</v>
      </c>
      <c r="C305" t="s">
        <v>319</v>
      </c>
      <c r="D305" s="1">
        <v>501694</v>
      </c>
      <c r="E305" s="85">
        <f t="shared" si="63"/>
        <v>24384.854670943911</v>
      </c>
      <c r="F305" s="86">
        <f t="shared" si="56"/>
        <v>0.78174182333017916</v>
      </c>
      <c r="G305" s="187">
        <f t="shared" si="57"/>
        <v>4086.4663944828426</v>
      </c>
      <c r="H305" s="187">
        <f t="shared" si="58"/>
        <v>84074.959600089991</v>
      </c>
      <c r="I305" s="187">
        <f t="shared" si="59"/>
        <v>1291.9249436204559</v>
      </c>
      <c r="J305" s="87">
        <f t="shared" si="60"/>
        <v>26580.063790047257</v>
      </c>
      <c r="K305" s="187">
        <f t="shared" si="64"/>
        <v>905.39244715695133</v>
      </c>
      <c r="L305" s="87">
        <f t="shared" si="61"/>
        <v>18627.544207807117</v>
      </c>
      <c r="M305" s="88">
        <f t="shared" si="65"/>
        <v>102702.50380789711</v>
      </c>
      <c r="N305" s="88">
        <f t="shared" si="66"/>
        <v>604396.5038078971</v>
      </c>
      <c r="O305" s="88">
        <f t="shared" si="67"/>
        <v>29376.713512583701</v>
      </c>
      <c r="P305" s="89">
        <f t="shared" si="62"/>
        <v>0.94177332178812345</v>
      </c>
      <c r="Q305" s="195">
        <v>16004.787680596855</v>
      </c>
      <c r="R305" s="89">
        <f t="shared" si="68"/>
        <v>6.0206591660256464E-2</v>
      </c>
      <c r="S305" s="89">
        <f t="shared" si="68"/>
        <v>4.835437448897921E-2</v>
      </c>
      <c r="T305" s="91">
        <v>20574</v>
      </c>
      <c r="U305" s="190">
        <v>473204</v>
      </c>
      <c r="V305" s="190">
        <v>23260.125835627212</v>
      </c>
      <c r="W305" s="197"/>
      <c r="X305" s="88">
        <v>0</v>
      </c>
      <c r="Y305" s="88">
        <f t="shared" si="69"/>
        <v>0</v>
      </c>
    </row>
    <row r="306" spans="2:27">
      <c r="B306" s="207">
        <v>5038</v>
      </c>
      <c r="C306" t="s">
        <v>320</v>
      </c>
      <c r="D306" s="1">
        <v>354650</v>
      </c>
      <c r="E306" s="85">
        <f t="shared" si="63"/>
        <v>23342.986901862703</v>
      </c>
      <c r="F306" s="86">
        <f t="shared" si="56"/>
        <v>0.74834110717003799</v>
      </c>
      <c r="G306" s="187">
        <f t="shared" si="57"/>
        <v>4711.5870559315672</v>
      </c>
      <c r="H306" s="187">
        <f t="shared" si="58"/>
        <v>71583.142140768308</v>
      </c>
      <c r="I306" s="187">
        <f t="shared" si="59"/>
        <v>1656.5786627988784</v>
      </c>
      <c r="J306" s="87">
        <f t="shared" si="60"/>
        <v>25168.399623903359</v>
      </c>
      <c r="K306" s="187">
        <f t="shared" si="64"/>
        <v>1270.046166335374</v>
      </c>
      <c r="L306" s="87">
        <f t="shared" si="61"/>
        <v>19295.811405133336</v>
      </c>
      <c r="M306" s="88">
        <f t="shared" si="65"/>
        <v>90878.953545901648</v>
      </c>
      <c r="N306" s="88">
        <f t="shared" si="66"/>
        <v>445528.95354590163</v>
      </c>
      <c r="O306" s="88">
        <f t="shared" si="67"/>
        <v>29324.62012412964</v>
      </c>
      <c r="P306" s="89">
        <f t="shared" si="62"/>
        <v>0.94010328598011639</v>
      </c>
      <c r="Q306" s="195">
        <v>17886.670179902139</v>
      </c>
      <c r="R306" s="89">
        <f t="shared" si="68"/>
        <v>7.4283533306878868E-2</v>
      </c>
      <c r="S306" s="89">
        <f t="shared" si="68"/>
        <v>6.0778092981623059E-2</v>
      </c>
      <c r="T306" s="91">
        <v>15193</v>
      </c>
      <c r="U306" s="190">
        <v>330127</v>
      </c>
      <c r="V306" s="190">
        <v>22005.532595653913</v>
      </c>
      <c r="W306" s="197"/>
      <c r="X306" s="88">
        <v>0</v>
      </c>
      <c r="Y306" s="88">
        <f t="shared" si="69"/>
        <v>0</v>
      </c>
    </row>
    <row r="307" spans="2:27">
      <c r="B307" s="207">
        <v>5041</v>
      </c>
      <c r="C307" t="s">
        <v>321</v>
      </c>
      <c r="D307" s="1">
        <v>47416</v>
      </c>
      <c r="E307" s="85">
        <f t="shared" si="63"/>
        <v>22429.517502365183</v>
      </c>
      <c r="F307" s="86">
        <f t="shared" si="56"/>
        <v>0.71905664992984752</v>
      </c>
      <c r="G307" s="187">
        <f t="shared" si="57"/>
        <v>5259.6686956300791</v>
      </c>
      <c r="H307" s="187">
        <f t="shared" si="58"/>
        <v>11118.939622561988</v>
      </c>
      <c r="I307" s="187">
        <f t="shared" si="59"/>
        <v>1976.2929526230107</v>
      </c>
      <c r="J307" s="87">
        <f t="shared" si="60"/>
        <v>4177.883301845045</v>
      </c>
      <c r="K307" s="187">
        <f t="shared" si="64"/>
        <v>1589.7604561595062</v>
      </c>
      <c r="L307" s="87">
        <f t="shared" si="61"/>
        <v>3360.7536043211962</v>
      </c>
      <c r="M307" s="88">
        <f t="shared" si="65"/>
        <v>14479.693226883184</v>
      </c>
      <c r="N307" s="88">
        <f t="shared" si="66"/>
        <v>61895.693226883188</v>
      </c>
      <c r="O307" s="88">
        <f t="shared" si="67"/>
        <v>29278.946654154774</v>
      </c>
      <c r="P307" s="89">
        <f t="shared" si="62"/>
        <v>0.93863906311810719</v>
      </c>
      <c r="Q307" s="195">
        <v>3114.7864516759928</v>
      </c>
      <c r="R307" s="89">
        <f t="shared" si="68"/>
        <v>5.507220578091275E-2</v>
      </c>
      <c r="S307" s="89">
        <f t="shared" si="68"/>
        <v>8.6570141358678025E-3</v>
      </c>
      <c r="T307" s="91">
        <v>2114</v>
      </c>
      <c r="U307" s="190">
        <v>44941</v>
      </c>
      <c r="V307" s="190">
        <v>22237.0113805047</v>
      </c>
      <c r="W307" s="197"/>
      <c r="X307" s="88">
        <v>0</v>
      </c>
      <c r="Y307" s="88">
        <f t="shared" si="69"/>
        <v>0</v>
      </c>
    </row>
    <row r="308" spans="2:27">
      <c r="B308" s="207">
        <v>5042</v>
      </c>
      <c r="C308" t="s">
        <v>322</v>
      </c>
      <c r="D308" s="1">
        <v>31890</v>
      </c>
      <c r="E308" s="85">
        <f t="shared" si="63"/>
        <v>24511.913912375097</v>
      </c>
      <c r="F308" s="86">
        <f t="shared" si="56"/>
        <v>0.78581515181245709</v>
      </c>
      <c r="G308" s="187">
        <f t="shared" si="57"/>
        <v>4010.2308496241303</v>
      </c>
      <c r="H308" s="187">
        <f t="shared" si="58"/>
        <v>5217.310335360994</v>
      </c>
      <c r="I308" s="187">
        <f t="shared" si="59"/>
        <v>1247.4542091195406</v>
      </c>
      <c r="J308" s="87">
        <f t="shared" si="60"/>
        <v>1622.9379260645223</v>
      </c>
      <c r="K308" s="187">
        <f t="shared" si="64"/>
        <v>860.92171265603599</v>
      </c>
      <c r="L308" s="87">
        <f t="shared" si="61"/>
        <v>1120.0591481655028</v>
      </c>
      <c r="M308" s="88">
        <f t="shared" si="65"/>
        <v>6337.3694835264969</v>
      </c>
      <c r="N308" s="88">
        <f t="shared" si="66"/>
        <v>38227.369483526498</v>
      </c>
      <c r="O308" s="88">
        <f t="shared" si="67"/>
        <v>29383.066474655261</v>
      </c>
      <c r="P308" s="89">
        <f t="shared" si="62"/>
        <v>0.94197698821223741</v>
      </c>
      <c r="Q308" s="195">
        <v>1860.409211745724</v>
      </c>
      <c r="R308" s="89">
        <f t="shared" si="68"/>
        <v>4.3452653622145149E-2</v>
      </c>
      <c r="S308" s="89">
        <f t="shared" si="68"/>
        <v>3.8640420015893961E-2</v>
      </c>
      <c r="T308" s="91">
        <v>1301</v>
      </c>
      <c r="U308" s="190">
        <v>30562</v>
      </c>
      <c r="V308" s="190">
        <v>23600</v>
      </c>
      <c r="W308" s="197"/>
      <c r="X308" s="88">
        <v>0</v>
      </c>
      <c r="Y308" s="88">
        <f t="shared" si="69"/>
        <v>0</v>
      </c>
    </row>
    <row r="309" spans="2:27">
      <c r="B309" s="207">
        <v>5043</v>
      </c>
      <c r="C309" s="212" t="s">
        <v>323</v>
      </c>
      <c r="D309" s="1">
        <v>12491</v>
      </c>
      <c r="E309" s="85">
        <f t="shared" si="63"/>
        <v>29529.550827423169</v>
      </c>
      <c r="F309" s="86">
        <f t="shared" si="56"/>
        <v>0.94667305659432965</v>
      </c>
      <c r="G309" s="187">
        <f t="shared" si="57"/>
        <v>999.64870059528766</v>
      </c>
      <c r="H309" s="187">
        <f t="shared" si="58"/>
        <v>422.85140035180666</v>
      </c>
      <c r="I309" s="187">
        <f t="shared" si="59"/>
        <v>0</v>
      </c>
      <c r="J309" s="87">
        <f t="shared" si="60"/>
        <v>0</v>
      </c>
      <c r="K309" s="187">
        <f t="shared" si="64"/>
        <v>-386.53249646350457</v>
      </c>
      <c r="L309" s="87">
        <f t="shared" si="61"/>
        <v>-163.50324600406245</v>
      </c>
      <c r="M309" s="88">
        <f t="shared" si="65"/>
        <v>259.34815434774418</v>
      </c>
      <c r="N309" s="88">
        <f t="shared" si="66"/>
        <v>12750.348154347745</v>
      </c>
      <c r="O309" s="88">
        <f t="shared" si="67"/>
        <v>30142.667031554953</v>
      </c>
      <c r="P309" s="89">
        <f t="shared" si="62"/>
        <v>0.96632864141527852</v>
      </c>
      <c r="Q309" s="195">
        <v>105.96709653545153</v>
      </c>
      <c r="R309" s="89">
        <f t="shared" si="68"/>
        <v>0.10023782260195543</v>
      </c>
      <c r="S309" s="89">
        <f t="shared" si="68"/>
        <v>0.11584403285162855</v>
      </c>
      <c r="T309" s="91">
        <v>423</v>
      </c>
      <c r="U309" s="190">
        <v>11353</v>
      </c>
      <c r="V309" s="190">
        <v>26463.869463869465</v>
      </c>
      <c r="W309" s="197"/>
      <c r="X309" s="88">
        <v>0</v>
      </c>
      <c r="Y309" s="88">
        <f t="shared" si="69"/>
        <v>0</v>
      </c>
    </row>
    <row r="310" spans="2:27">
      <c r="B310" s="207">
        <v>5044</v>
      </c>
      <c r="C310" s="212" t="s">
        <v>324</v>
      </c>
      <c r="D310" s="1">
        <v>28969</v>
      </c>
      <c r="E310" s="85">
        <f t="shared" si="63"/>
        <v>35764.197530864192</v>
      </c>
      <c r="F310" s="86">
        <f t="shared" si="56"/>
        <v>1.1465464676741592</v>
      </c>
      <c r="G310" s="187">
        <f t="shared" si="57"/>
        <v>-2741.1393214693262</v>
      </c>
      <c r="H310" s="187">
        <f t="shared" si="58"/>
        <v>-2220.3228503901546</v>
      </c>
      <c r="I310" s="187">
        <f t="shared" si="59"/>
        <v>0</v>
      </c>
      <c r="J310" s="87">
        <f t="shared" si="60"/>
        <v>0</v>
      </c>
      <c r="K310" s="187">
        <f t="shared" si="64"/>
        <v>-386.53249646350457</v>
      </c>
      <c r="L310" s="87">
        <f t="shared" si="61"/>
        <v>-313.0913221354387</v>
      </c>
      <c r="M310" s="88">
        <f t="shared" si="65"/>
        <v>-2533.4141725255931</v>
      </c>
      <c r="N310" s="88">
        <f t="shared" si="66"/>
        <v>26435.585827474406</v>
      </c>
      <c r="O310" s="88">
        <f t="shared" si="67"/>
        <v>32636.525712931365</v>
      </c>
      <c r="P310" s="89">
        <f t="shared" si="62"/>
        <v>1.0462780058472105</v>
      </c>
      <c r="Q310" s="195">
        <v>531.95826996150799</v>
      </c>
      <c r="R310" s="89">
        <f t="shared" si="68"/>
        <v>7.1655815329979278E-2</v>
      </c>
      <c r="S310" s="89">
        <f t="shared" si="68"/>
        <v>7.6947942813090087E-2</v>
      </c>
      <c r="T310" s="91">
        <v>810</v>
      </c>
      <c r="U310" s="190">
        <v>27032</v>
      </c>
      <c r="V310" s="190">
        <v>33208.84520884521</v>
      </c>
      <c r="W310" s="197"/>
      <c r="X310" s="88">
        <v>0</v>
      </c>
      <c r="Y310" s="88">
        <f t="shared" si="69"/>
        <v>0</v>
      </c>
    </row>
    <row r="311" spans="2:27">
      <c r="B311" s="207">
        <v>5045</v>
      </c>
      <c r="C311" t="s">
        <v>325</v>
      </c>
      <c r="D311" s="1">
        <v>56537</v>
      </c>
      <c r="E311" s="85">
        <f t="shared" si="63"/>
        <v>24348.406546080965</v>
      </c>
      <c r="F311" s="86">
        <f t="shared" si="56"/>
        <v>0.78057335117925519</v>
      </c>
      <c r="G311" s="187">
        <f t="shared" si="57"/>
        <v>4108.3352694006098</v>
      </c>
      <c r="H311" s="187">
        <f t="shared" si="58"/>
        <v>9539.5544955482164</v>
      </c>
      <c r="I311" s="187">
        <f t="shared" si="59"/>
        <v>1304.6817873224868</v>
      </c>
      <c r="J311" s="87">
        <f t="shared" si="60"/>
        <v>3029.4711101628141</v>
      </c>
      <c r="K311" s="187">
        <f t="shared" si="64"/>
        <v>918.14929085898223</v>
      </c>
      <c r="L311" s="87">
        <f t="shared" si="61"/>
        <v>2131.9426533745568</v>
      </c>
      <c r="M311" s="88">
        <f t="shared" si="65"/>
        <v>11671.497148922774</v>
      </c>
      <c r="N311" s="88">
        <f t="shared" si="66"/>
        <v>68208.497148922776</v>
      </c>
      <c r="O311" s="88">
        <f t="shared" si="67"/>
        <v>29374.891106340558</v>
      </c>
      <c r="P311" s="89">
        <f t="shared" si="62"/>
        <v>0.94171489818057741</v>
      </c>
      <c r="Q311" s="195">
        <v>3103.1394232694638</v>
      </c>
      <c r="R311" s="89">
        <f t="shared" si="68"/>
        <v>7.3969948521170906E-2</v>
      </c>
      <c r="S311" s="89">
        <f t="shared" si="68"/>
        <v>6.1944445221622874E-2</v>
      </c>
      <c r="T311" s="91">
        <v>2322</v>
      </c>
      <c r="U311" s="190">
        <v>52643</v>
      </c>
      <c r="V311" s="190">
        <v>22928.135888501743</v>
      </c>
      <c r="W311" s="197"/>
      <c r="X311" s="88">
        <v>0</v>
      </c>
      <c r="Y311" s="88">
        <f t="shared" si="69"/>
        <v>0</v>
      </c>
    </row>
    <row r="312" spans="2:27">
      <c r="B312" s="207">
        <v>5046</v>
      </c>
      <c r="C312" t="s">
        <v>326</v>
      </c>
      <c r="D312" s="1">
        <v>25137</v>
      </c>
      <c r="E312" s="85">
        <f t="shared" si="63"/>
        <v>20570.376432078559</v>
      </c>
      <c r="F312" s="86">
        <f t="shared" si="56"/>
        <v>0.65945537898827145</v>
      </c>
      <c r="G312" s="187">
        <f t="shared" si="57"/>
        <v>6375.1533378020531</v>
      </c>
      <c r="H312" s="187">
        <f t="shared" si="58"/>
        <v>7790.4373787941086</v>
      </c>
      <c r="I312" s="187">
        <f t="shared" si="59"/>
        <v>2626.9923272233286</v>
      </c>
      <c r="J312" s="87">
        <f t="shared" si="60"/>
        <v>3210.1846238669077</v>
      </c>
      <c r="K312" s="187">
        <f t="shared" si="64"/>
        <v>2240.4598307598239</v>
      </c>
      <c r="L312" s="87">
        <f t="shared" si="61"/>
        <v>2737.8419131885048</v>
      </c>
      <c r="M312" s="88">
        <f t="shared" si="65"/>
        <v>10528.279291982613</v>
      </c>
      <c r="N312" s="88">
        <f t="shared" si="66"/>
        <v>35665.279291982617</v>
      </c>
      <c r="O312" s="88">
        <f t="shared" si="67"/>
        <v>29185.989600640441</v>
      </c>
      <c r="P312" s="89">
        <f t="shared" si="62"/>
        <v>0.93565899957102838</v>
      </c>
      <c r="Q312" s="195">
        <v>1949.1362081116622</v>
      </c>
      <c r="R312" s="89">
        <f t="shared" si="68"/>
        <v>7.823960880195599E-2</v>
      </c>
      <c r="S312" s="89">
        <f t="shared" si="68"/>
        <v>7.294546996986781E-2</v>
      </c>
      <c r="T312" s="91">
        <v>1222</v>
      </c>
      <c r="U312" s="190">
        <v>23313</v>
      </c>
      <c r="V312" s="190">
        <v>19171.875</v>
      </c>
      <c r="W312" s="197"/>
      <c r="X312" s="88">
        <v>0</v>
      </c>
      <c r="Y312" s="88">
        <f t="shared" si="69"/>
        <v>0</v>
      </c>
    </row>
    <row r="313" spans="2:27">
      <c r="B313" s="207">
        <v>5047</v>
      </c>
      <c r="C313" t="s">
        <v>327</v>
      </c>
      <c r="D313" s="1">
        <v>92814</v>
      </c>
      <c r="E313" s="85">
        <f t="shared" si="63"/>
        <v>23652.905198776756</v>
      </c>
      <c r="F313" s="86">
        <f t="shared" si="56"/>
        <v>0.75827662238152138</v>
      </c>
      <c r="G313" s="187">
        <f t="shared" si="57"/>
        <v>4525.6360777831351</v>
      </c>
      <c r="H313" s="187">
        <f t="shared" si="58"/>
        <v>17758.595969221024</v>
      </c>
      <c r="I313" s="187">
        <f t="shared" si="59"/>
        <v>1548.10725887896</v>
      </c>
      <c r="J313" s="87">
        <f t="shared" si="60"/>
        <v>6074.7728838410385</v>
      </c>
      <c r="K313" s="187">
        <f t="shared" si="64"/>
        <v>1161.5747624154556</v>
      </c>
      <c r="L313" s="87">
        <f t="shared" si="61"/>
        <v>4558.0193677182478</v>
      </c>
      <c r="M313" s="88">
        <f t="shared" si="65"/>
        <v>22316.61533693927</v>
      </c>
      <c r="N313" s="88">
        <f t="shared" si="66"/>
        <v>115130.61533693927</v>
      </c>
      <c r="O313" s="88">
        <f t="shared" si="67"/>
        <v>29340.11603897535</v>
      </c>
      <c r="P313" s="89">
        <f t="shared" si="62"/>
        <v>0.94060006174069077</v>
      </c>
      <c r="Q313" s="195">
        <v>4885.3185602538288</v>
      </c>
      <c r="R313" s="89">
        <f t="shared" si="68"/>
        <v>8.1470951504276287E-2</v>
      </c>
      <c r="S313" s="89">
        <f t="shared" si="68"/>
        <v>6.7415136385336791E-2</v>
      </c>
      <c r="T313" s="91">
        <v>3924</v>
      </c>
      <c r="U313" s="190">
        <v>85822</v>
      </c>
      <c r="V313" s="190">
        <v>22159.049832171444</v>
      </c>
      <c r="W313" s="197"/>
      <c r="X313" s="88">
        <v>0</v>
      </c>
      <c r="Y313" s="88">
        <f t="shared" si="69"/>
        <v>0</v>
      </c>
    </row>
    <row r="314" spans="2:27">
      <c r="B314" s="207">
        <v>5049</v>
      </c>
      <c r="C314" t="s">
        <v>328</v>
      </c>
      <c r="D314" s="1">
        <v>32525</v>
      </c>
      <c r="E314" s="85">
        <f t="shared" si="63"/>
        <v>29144.265232974911</v>
      </c>
      <c r="F314" s="86">
        <f t="shared" si="56"/>
        <v>0.934321378998903</v>
      </c>
      <c r="G314" s="187">
        <f t="shared" si="57"/>
        <v>1230.8200572642425</v>
      </c>
      <c r="H314" s="187">
        <f t="shared" si="58"/>
        <v>1373.5951839068946</v>
      </c>
      <c r="I314" s="187">
        <f t="shared" si="59"/>
        <v>0</v>
      </c>
      <c r="J314" s="87">
        <f t="shared" si="60"/>
        <v>0</v>
      </c>
      <c r="K314" s="187">
        <f t="shared" si="64"/>
        <v>-386.53249646350457</v>
      </c>
      <c r="L314" s="87">
        <f t="shared" si="61"/>
        <v>-431.37026605327111</v>
      </c>
      <c r="M314" s="88">
        <f t="shared" si="65"/>
        <v>942.22491785362354</v>
      </c>
      <c r="N314" s="88">
        <f t="shared" si="66"/>
        <v>33467.224917853622</v>
      </c>
      <c r="O314" s="88">
        <f t="shared" si="67"/>
        <v>29988.552793775645</v>
      </c>
      <c r="P314" s="89">
        <f t="shared" si="62"/>
        <v>0.96138797037710777</v>
      </c>
      <c r="Q314" s="195">
        <v>723.85361639140547</v>
      </c>
      <c r="R314" s="89">
        <f t="shared" si="68"/>
        <v>-6.0514153668399767E-2</v>
      </c>
      <c r="S314" s="89">
        <f t="shared" si="68"/>
        <v>-6.7248819233500817E-2</v>
      </c>
      <c r="T314" s="91">
        <v>1116</v>
      </c>
      <c r="U314" s="190">
        <v>34620</v>
      </c>
      <c r="V314" s="190">
        <v>31245.487364620938</v>
      </c>
      <c r="W314" s="197"/>
      <c r="X314" s="88">
        <v>0</v>
      </c>
      <c r="Y314" s="88">
        <f t="shared" si="69"/>
        <v>0</v>
      </c>
    </row>
    <row r="315" spans="2:27">
      <c r="B315" s="207">
        <v>5052</v>
      </c>
      <c r="C315" t="s">
        <v>329</v>
      </c>
      <c r="D315" s="1">
        <v>14869</v>
      </c>
      <c r="E315" s="85">
        <f t="shared" si="63"/>
        <v>24617.549668874173</v>
      </c>
      <c r="F315" s="86">
        <f t="shared" si="56"/>
        <v>0.78920167553830278</v>
      </c>
      <c r="G315" s="187">
        <f t="shared" si="57"/>
        <v>3946.8493957246847</v>
      </c>
      <c r="H315" s="187">
        <f t="shared" si="58"/>
        <v>2383.8970350177096</v>
      </c>
      <c r="I315" s="187">
        <f t="shared" si="59"/>
        <v>1210.4816943448641</v>
      </c>
      <c r="J315" s="87">
        <f t="shared" si="60"/>
        <v>731.13094338429789</v>
      </c>
      <c r="K315" s="187">
        <f t="shared" si="64"/>
        <v>823.94919788135951</v>
      </c>
      <c r="L315" s="87">
        <f t="shared" si="61"/>
        <v>497.66531552034115</v>
      </c>
      <c r="M315" s="88">
        <f t="shared" si="65"/>
        <v>2881.5623505380509</v>
      </c>
      <c r="N315" s="88">
        <f t="shared" si="66"/>
        <v>17750.56235053805</v>
      </c>
      <c r="O315" s="88">
        <f t="shared" si="67"/>
        <v>29388.348262480213</v>
      </c>
      <c r="P315" s="89">
        <f t="shared" si="62"/>
        <v>0.94214631439852958</v>
      </c>
      <c r="Q315" s="195">
        <v>589.19612905028271</v>
      </c>
      <c r="R315" s="89">
        <f t="shared" si="68"/>
        <v>0.14500231018019405</v>
      </c>
      <c r="S315" s="89">
        <f t="shared" si="68"/>
        <v>0.103296928021313</v>
      </c>
      <c r="T315" s="91">
        <v>604</v>
      </c>
      <c r="U315" s="190">
        <v>12986</v>
      </c>
      <c r="V315" s="190">
        <v>22312.7147766323</v>
      </c>
      <c r="W315" s="197"/>
      <c r="X315" s="88">
        <v>0</v>
      </c>
      <c r="Y315" s="88">
        <f t="shared" si="69"/>
        <v>0</v>
      </c>
    </row>
    <row r="316" spans="2:27">
      <c r="B316" s="207">
        <v>5053</v>
      </c>
      <c r="C316" t="s">
        <v>330</v>
      </c>
      <c r="D316" s="1">
        <v>169458</v>
      </c>
      <c r="E316" s="85">
        <f t="shared" si="63"/>
        <v>24424.618045546267</v>
      </c>
      <c r="F316" s="86">
        <f t="shared" si="56"/>
        <v>0.78301657740941699</v>
      </c>
      <c r="G316" s="187">
        <f t="shared" si="57"/>
        <v>4062.6083697214285</v>
      </c>
      <c r="H316" s="187">
        <f t="shared" si="58"/>
        <v>28186.376869127271</v>
      </c>
      <c r="I316" s="187">
        <f t="shared" si="59"/>
        <v>1278.007762509631</v>
      </c>
      <c r="J316" s="87">
        <f t="shared" si="60"/>
        <v>8866.8178562918201</v>
      </c>
      <c r="K316" s="187">
        <f t="shared" si="64"/>
        <v>891.47526604612642</v>
      </c>
      <c r="L316" s="87">
        <f t="shared" si="61"/>
        <v>6185.0553958280252</v>
      </c>
      <c r="M316" s="88">
        <f t="shared" si="65"/>
        <v>34371.432264955292</v>
      </c>
      <c r="N316" s="88">
        <f t="shared" si="66"/>
        <v>203829.43226495531</v>
      </c>
      <c r="O316" s="88">
        <f t="shared" si="67"/>
        <v>29378.701681313825</v>
      </c>
      <c r="P316" s="89">
        <f t="shared" si="62"/>
        <v>0.94183705949208552</v>
      </c>
      <c r="Q316" s="195">
        <v>6457.8803697861658</v>
      </c>
      <c r="R316" s="92">
        <f t="shared" si="68"/>
        <v>5.7744043643536178E-2</v>
      </c>
      <c r="S316" s="92">
        <f t="shared" si="68"/>
        <v>4.2955751306634614E-2</v>
      </c>
      <c r="T316" s="91">
        <v>6938</v>
      </c>
      <c r="U316" s="190">
        <v>160207</v>
      </c>
      <c r="V316" s="190">
        <v>23418.652243824003</v>
      </c>
      <c r="W316" s="197"/>
      <c r="X316" s="88">
        <v>0</v>
      </c>
      <c r="Y316" s="88">
        <f t="shared" si="69"/>
        <v>0</v>
      </c>
      <c r="Z316" s="1"/>
    </row>
    <row r="317" spans="2:27">
      <c r="B317" s="207">
        <v>5054</v>
      </c>
      <c r="C317" t="s">
        <v>331</v>
      </c>
      <c r="D317" s="1">
        <v>220855</v>
      </c>
      <c r="E317" s="85">
        <f t="shared" si="63"/>
        <v>22034.819914197345</v>
      </c>
      <c r="F317" s="86">
        <f t="shared" si="56"/>
        <v>0.70640323794925419</v>
      </c>
      <c r="G317" s="187">
        <f t="shared" si="57"/>
        <v>5496.4872485307815</v>
      </c>
      <c r="H317" s="187">
        <f t="shared" si="58"/>
        <v>55091.291692024024</v>
      </c>
      <c r="I317" s="187">
        <f t="shared" si="59"/>
        <v>2114.4371084817535</v>
      </c>
      <c r="J317" s="87">
        <f t="shared" si="60"/>
        <v>21193.003138312615</v>
      </c>
      <c r="K317" s="187">
        <f t="shared" si="64"/>
        <v>1727.9046120182488</v>
      </c>
      <c r="L317" s="87">
        <f t="shared" si="61"/>
        <v>17318.787926258905</v>
      </c>
      <c r="M317" s="88">
        <f t="shared" si="65"/>
        <v>72410.079618282936</v>
      </c>
      <c r="N317" s="88">
        <f t="shared" si="66"/>
        <v>293265.07961828297</v>
      </c>
      <c r="O317" s="88">
        <f t="shared" si="67"/>
        <v>29259.211774746378</v>
      </c>
      <c r="P317" s="89">
        <f t="shared" si="62"/>
        <v>0.93800639251907736</v>
      </c>
      <c r="Q317" s="195">
        <v>14626.290068660572</v>
      </c>
      <c r="R317" s="92">
        <f t="shared" si="68"/>
        <v>6.7319076960251301E-2</v>
      </c>
      <c r="S317" s="92">
        <f t="shared" si="68"/>
        <v>6.2420675529524863E-2</v>
      </c>
      <c r="T317" s="91">
        <v>10023</v>
      </c>
      <c r="U317" s="190">
        <v>206925</v>
      </c>
      <c r="V317" s="190">
        <v>20740.202465671042</v>
      </c>
      <c r="W317" s="197"/>
      <c r="X317" s="88">
        <v>0</v>
      </c>
      <c r="Y317" s="88">
        <f t="shared" si="69"/>
        <v>0</v>
      </c>
      <c r="Z317" s="1"/>
      <c r="AA317" s="1"/>
    </row>
    <row r="318" spans="2:27">
      <c r="B318" s="207">
        <v>5055</v>
      </c>
      <c r="C318" t="s">
        <v>332</v>
      </c>
      <c r="D318" s="1">
        <v>159200</v>
      </c>
      <c r="E318" s="85">
        <f t="shared" si="63"/>
        <v>26128.34400131298</v>
      </c>
      <c r="F318" s="86">
        <f t="shared" si="56"/>
        <v>0.83763547315797493</v>
      </c>
      <c r="G318" s="187">
        <f t="shared" si="57"/>
        <v>3040.3727962614007</v>
      </c>
      <c r="H318" s="187">
        <f t="shared" si="58"/>
        <v>18524.991447620716</v>
      </c>
      <c r="I318" s="187">
        <f t="shared" si="59"/>
        <v>681.70367799128155</v>
      </c>
      <c r="J318" s="87">
        <f t="shared" si="60"/>
        <v>4153.6205100008783</v>
      </c>
      <c r="K318" s="187">
        <f t="shared" si="64"/>
        <v>295.17118152777698</v>
      </c>
      <c r="L318" s="87">
        <f t="shared" si="61"/>
        <v>1798.478009048745</v>
      </c>
      <c r="M318" s="88">
        <f t="shared" si="65"/>
        <v>20323.46945666946</v>
      </c>
      <c r="N318" s="88">
        <f t="shared" si="66"/>
        <v>179523.46945666947</v>
      </c>
      <c r="O318" s="88">
        <f t="shared" si="67"/>
        <v>29463.887979102161</v>
      </c>
      <c r="P318" s="89">
        <f t="shared" si="62"/>
        <v>0.94456800427951348</v>
      </c>
      <c r="Q318" s="195">
        <v>3997.5526726876924</v>
      </c>
      <c r="R318" s="92">
        <f t="shared" si="68"/>
        <v>4.5751633986928102E-2</v>
      </c>
      <c r="S318" s="92">
        <f t="shared" si="68"/>
        <v>9.1940928677395183E-3</v>
      </c>
      <c r="T318" s="91">
        <v>6093</v>
      </c>
      <c r="U318" s="190">
        <v>152235</v>
      </c>
      <c r="V318" s="190">
        <v>25890.306122448979</v>
      </c>
      <c r="W318" s="197"/>
      <c r="X318" s="88">
        <v>0</v>
      </c>
      <c r="Y318" s="88">
        <f t="shared" si="69"/>
        <v>0</v>
      </c>
      <c r="Z318" s="1"/>
      <c r="AA318" s="1"/>
    </row>
    <row r="319" spans="2:27">
      <c r="B319" s="207">
        <v>5056</v>
      </c>
      <c r="C319" t="s">
        <v>333</v>
      </c>
      <c r="D319" s="1">
        <v>141463</v>
      </c>
      <c r="E319" s="85">
        <f t="shared" si="63"/>
        <v>26575.803118542175</v>
      </c>
      <c r="F319" s="86">
        <f t="shared" si="56"/>
        <v>0.85198034053113458</v>
      </c>
      <c r="G319" s="187">
        <f t="shared" si="57"/>
        <v>2771.8973259238837</v>
      </c>
      <c r="H319" s="187">
        <f t="shared" si="58"/>
        <v>14754.809465892833</v>
      </c>
      <c r="I319" s="187">
        <f t="shared" si="59"/>
        <v>525.09298696106339</v>
      </c>
      <c r="J319" s="87">
        <f t="shared" si="60"/>
        <v>2795.0699695937406</v>
      </c>
      <c r="K319" s="187">
        <f t="shared" si="64"/>
        <v>138.56049049755882</v>
      </c>
      <c r="L319" s="87">
        <f t="shared" si="61"/>
        <v>737.55749091850555</v>
      </c>
      <c r="M319" s="88">
        <f t="shared" si="65"/>
        <v>15492.366956811338</v>
      </c>
      <c r="N319" s="88">
        <f t="shared" si="66"/>
        <v>156955.36695681134</v>
      </c>
      <c r="O319" s="88">
        <f t="shared" si="67"/>
        <v>29486.260934963619</v>
      </c>
      <c r="P319" s="89">
        <f t="shared" si="62"/>
        <v>0.94528524764817135</v>
      </c>
      <c r="Q319" s="195">
        <v>3345.8354220772344</v>
      </c>
      <c r="R319" s="92">
        <f t="shared" si="68"/>
        <v>7.5813345095593718E-2</v>
      </c>
      <c r="S319" s="92">
        <f t="shared" si="68"/>
        <v>6.732486857971634E-2</v>
      </c>
      <c r="T319" s="91">
        <v>5323</v>
      </c>
      <c r="U319" s="190">
        <v>131494</v>
      </c>
      <c r="V319" s="190">
        <v>24899.450861579247</v>
      </c>
      <c r="W319" s="197"/>
      <c r="X319" s="88">
        <v>0</v>
      </c>
      <c r="Y319" s="88">
        <f t="shared" si="69"/>
        <v>0</v>
      </c>
      <c r="Z319" s="1"/>
      <c r="AA319" s="1"/>
    </row>
    <row r="320" spans="2:27">
      <c r="B320" s="207">
        <v>5057</v>
      </c>
      <c r="C320" t="s">
        <v>334</v>
      </c>
      <c r="D320" s="1">
        <v>263250</v>
      </c>
      <c r="E320" s="85">
        <f t="shared" si="63"/>
        <v>25019.007793195211</v>
      </c>
      <c r="F320" s="86">
        <f t="shared" si="56"/>
        <v>0.8020718201560354</v>
      </c>
      <c r="G320" s="187">
        <f t="shared" si="57"/>
        <v>3705.9745211320624</v>
      </c>
      <c r="H320" s="187">
        <f t="shared" si="58"/>
        <v>38994.263911351562</v>
      </c>
      <c r="I320" s="187">
        <f t="shared" si="59"/>
        <v>1069.9713508325008</v>
      </c>
      <c r="J320" s="87">
        <f t="shared" si="60"/>
        <v>11258.238553459574</v>
      </c>
      <c r="K320" s="187">
        <f t="shared" si="64"/>
        <v>683.4388543689962</v>
      </c>
      <c r="L320" s="87">
        <f t="shared" si="61"/>
        <v>7191.1436256705783</v>
      </c>
      <c r="M320" s="88">
        <f t="shared" si="65"/>
        <v>46185.40753702214</v>
      </c>
      <c r="N320" s="88">
        <f t="shared" si="66"/>
        <v>309435.40753702214</v>
      </c>
      <c r="O320" s="88">
        <f t="shared" si="67"/>
        <v>29408.42116869627</v>
      </c>
      <c r="P320" s="89">
        <f t="shared" si="62"/>
        <v>0.94278982162941638</v>
      </c>
      <c r="Q320" s="195">
        <v>8601.2815726276021</v>
      </c>
      <c r="R320" s="92">
        <f t="shared" si="68"/>
        <v>7.9703220037979305E-2</v>
      </c>
      <c r="S320" s="92">
        <f t="shared" si="68"/>
        <v>7.4572526158308353E-2</v>
      </c>
      <c r="T320" s="91">
        <v>10522</v>
      </c>
      <c r="U320" s="190">
        <v>243817</v>
      </c>
      <c r="V320" s="190">
        <v>23282.754010695186</v>
      </c>
      <c r="W320" s="197"/>
      <c r="X320" s="88">
        <v>0</v>
      </c>
      <c r="Y320" s="88">
        <f t="shared" si="69"/>
        <v>0</v>
      </c>
      <c r="Z320" s="1"/>
      <c r="AA320" s="1"/>
    </row>
    <row r="321" spans="2:27">
      <c r="B321" s="207">
        <v>5058</v>
      </c>
      <c r="C321" t="s">
        <v>335</v>
      </c>
      <c r="D321" s="1">
        <v>109810</v>
      </c>
      <c r="E321" s="85">
        <f t="shared" si="63"/>
        <v>25307.674579396175</v>
      </c>
      <c r="F321" s="86">
        <f t="shared" si="56"/>
        <v>0.81132604384630391</v>
      </c>
      <c r="G321" s="187">
        <f t="shared" si="57"/>
        <v>3532.7744494114841</v>
      </c>
      <c r="H321" s="187">
        <f t="shared" si="58"/>
        <v>15328.708335996429</v>
      </c>
      <c r="I321" s="187">
        <f t="shared" si="59"/>
        <v>968.93797566216358</v>
      </c>
      <c r="J321" s="87">
        <f t="shared" si="60"/>
        <v>4204.2218763981273</v>
      </c>
      <c r="K321" s="187">
        <f t="shared" si="64"/>
        <v>582.40547919865901</v>
      </c>
      <c r="L321" s="87">
        <f t="shared" si="61"/>
        <v>2527.0573742429815</v>
      </c>
      <c r="M321" s="88">
        <f t="shared" si="65"/>
        <v>17855.765710239411</v>
      </c>
      <c r="N321" s="88">
        <f t="shared" si="66"/>
        <v>127665.76571023942</v>
      </c>
      <c r="O321" s="88">
        <f t="shared" si="67"/>
        <v>29422.854508006316</v>
      </c>
      <c r="P321" s="89">
        <f t="shared" si="62"/>
        <v>0.94325253281392973</v>
      </c>
      <c r="Q321" s="195">
        <v>3291.2463641542581</v>
      </c>
      <c r="R321" s="92">
        <f t="shared" si="68"/>
        <v>7.2761376291983357E-2</v>
      </c>
      <c r="S321" s="92">
        <f t="shared" si="68"/>
        <v>5.1251756624455705E-2</v>
      </c>
      <c r="T321" s="91">
        <v>4339</v>
      </c>
      <c r="U321" s="190">
        <v>102362</v>
      </c>
      <c r="V321" s="190">
        <v>24073.84760112888</v>
      </c>
      <c r="W321" s="197"/>
      <c r="X321" s="88">
        <v>0</v>
      </c>
      <c r="Y321" s="88">
        <f t="shared" si="69"/>
        <v>0</v>
      </c>
      <c r="Z321" s="1"/>
      <c r="AA321" s="1"/>
    </row>
    <row r="322" spans="2:27">
      <c r="B322" s="207">
        <v>5059</v>
      </c>
      <c r="C322" t="s">
        <v>336</v>
      </c>
      <c r="D322" s="1">
        <v>454617</v>
      </c>
      <c r="E322" s="85">
        <f t="shared" si="63"/>
        <v>24190.762517958814</v>
      </c>
      <c r="F322" s="86">
        <f t="shared" si="56"/>
        <v>0.7755195203631885</v>
      </c>
      <c r="G322" s="187">
        <f t="shared" si="57"/>
        <v>4202.9216862739004</v>
      </c>
      <c r="H322" s="187">
        <f t="shared" si="58"/>
        <v>78985.507250145412</v>
      </c>
      <c r="I322" s="187">
        <f t="shared" si="59"/>
        <v>1359.8571971652398</v>
      </c>
      <c r="J322" s="87">
        <f t="shared" si="60"/>
        <v>25555.796306326352</v>
      </c>
      <c r="K322" s="187">
        <f t="shared" si="64"/>
        <v>973.3247007017352</v>
      </c>
      <c r="L322" s="87">
        <f t="shared" si="61"/>
        <v>18291.69110028771</v>
      </c>
      <c r="M322" s="88">
        <f t="shared" si="65"/>
        <v>97277.198350433115</v>
      </c>
      <c r="N322" s="88">
        <f t="shared" si="66"/>
        <v>551894.19835043314</v>
      </c>
      <c r="O322" s="88">
        <f t="shared" si="67"/>
        <v>29367.00890493445</v>
      </c>
      <c r="P322" s="89">
        <f t="shared" si="62"/>
        <v>0.94146220663977409</v>
      </c>
      <c r="Q322" s="195">
        <v>20525.221611327797</v>
      </c>
      <c r="R322" s="92">
        <f t="shared" si="68"/>
        <v>5.4950027498218999E-2</v>
      </c>
      <c r="S322" s="92">
        <f t="shared" si="68"/>
        <v>4.91680952451291E-2</v>
      </c>
      <c r="T322" s="91">
        <v>18793</v>
      </c>
      <c r="U322" s="190">
        <v>430937</v>
      </c>
      <c r="V322" s="190">
        <v>23057.089352594972</v>
      </c>
      <c r="W322" s="197"/>
      <c r="X322" s="88">
        <v>0</v>
      </c>
      <c r="Y322" s="88">
        <f t="shared" si="69"/>
        <v>0</v>
      </c>
      <c r="Z322" s="1"/>
      <c r="AA322" s="1"/>
    </row>
    <row r="323" spans="2:27">
      <c r="B323" s="207">
        <v>5060</v>
      </c>
      <c r="C323" t="s">
        <v>337</v>
      </c>
      <c r="D323" s="1">
        <v>329113</v>
      </c>
      <c r="E323" s="85">
        <f t="shared" si="63"/>
        <v>33016.954253611555</v>
      </c>
      <c r="F323" s="86">
        <f t="shared" si="56"/>
        <v>1.0584739735924087</v>
      </c>
      <c r="G323" s="187">
        <f t="shared" si="57"/>
        <v>-1092.7933551177441</v>
      </c>
      <c r="H323" s="187">
        <f t="shared" si="58"/>
        <v>-10892.964163813673</v>
      </c>
      <c r="I323" s="187">
        <f t="shared" si="59"/>
        <v>0</v>
      </c>
      <c r="J323" s="87">
        <f t="shared" si="60"/>
        <v>0</v>
      </c>
      <c r="K323" s="187">
        <f t="shared" si="64"/>
        <v>-386.53249646350457</v>
      </c>
      <c r="L323" s="87">
        <f t="shared" si="61"/>
        <v>-3852.9559247482134</v>
      </c>
      <c r="M323" s="88">
        <f t="shared" si="65"/>
        <v>-14745.920088561887</v>
      </c>
      <c r="N323" s="88">
        <f t="shared" si="66"/>
        <v>314367.07991143811</v>
      </c>
      <c r="O323" s="88">
        <f t="shared" si="67"/>
        <v>31537.628402030306</v>
      </c>
      <c r="P323" s="89">
        <f t="shared" si="62"/>
        <v>1.0110490082145103</v>
      </c>
      <c r="Q323" s="195">
        <v>-1261.2444012638462</v>
      </c>
      <c r="R323" s="89">
        <f t="shared" si="68"/>
        <v>3.5239533201220474E-2</v>
      </c>
      <c r="S323" s="89">
        <f t="shared" si="68"/>
        <v>2.7138742311403601E-2</v>
      </c>
      <c r="T323" s="91">
        <v>9968</v>
      </c>
      <c r="U323" s="190">
        <v>317910</v>
      </c>
      <c r="V323" s="190">
        <v>32144.590495449946</v>
      </c>
      <c r="W323" s="197"/>
      <c r="X323" s="88">
        <v>0</v>
      </c>
      <c r="Y323" s="88">
        <f t="shared" si="69"/>
        <v>0</v>
      </c>
    </row>
    <row r="324" spans="2:27" ht="28.5" customHeight="1">
      <c r="B324" s="207">
        <v>5061</v>
      </c>
      <c r="C324" t="s">
        <v>338</v>
      </c>
      <c r="D324" s="1">
        <v>46232</v>
      </c>
      <c r="E324" s="85">
        <f t="shared" si="63"/>
        <v>23611.84882533197</v>
      </c>
      <c r="F324" s="86">
        <f t="shared" si="56"/>
        <v>0.75696041670102188</v>
      </c>
      <c r="G324" s="187">
        <f t="shared" si="57"/>
        <v>4550.269901850007</v>
      </c>
      <c r="H324" s="187">
        <f t="shared" si="58"/>
        <v>8909.4284678223139</v>
      </c>
      <c r="I324" s="187">
        <f t="shared" si="59"/>
        <v>1562.476989584635</v>
      </c>
      <c r="J324" s="87">
        <f t="shared" si="60"/>
        <v>3059.3299456067157</v>
      </c>
      <c r="K324" s="187">
        <f t="shared" si="64"/>
        <v>1175.9444931211306</v>
      </c>
      <c r="L324" s="87">
        <f t="shared" si="61"/>
        <v>2302.4993175311738</v>
      </c>
      <c r="M324" s="88">
        <f t="shared" si="65"/>
        <v>11211.927785353488</v>
      </c>
      <c r="N324" s="88">
        <f t="shared" si="66"/>
        <v>57443.927785353488</v>
      </c>
      <c r="O324" s="88">
        <f t="shared" si="67"/>
        <v>29338.063220303109</v>
      </c>
      <c r="P324" s="89">
        <f t="shared" si="62"/>
        <v>0.9405342514566658</v>
      </c>
      <c r="Q324" s="195">
        <v>2918.7967229808855</v>
      </c>
      <c r="R324" s="89">
        <f t="shared" si="68"/>
        <v>3.5454321485363614E-2</v>
      </c>
      <c r="S324" s="89">
        <f t="shared" si="68"/>
        <v>3.492548883904821E-2</v>
      </c>
      <c r="T324" s="91">
        <v>1958</v>
      </c>
      <c r="U324" s="190">
        <v>44649</v>
      </c>
      <c r="V324" s="190">
        <v>22815.022994379153</v>
      </c>
      <c r="W324" s="197"/>
      <c r="X324" s="88">
        <v>0</v>
      </c>
      <c r="Y324" s="88">
        <f t="shared" si="69"/>
        <v>0</v>
      </c>
    </row>
    <row r="325" spans="2:27">
      <c r="B325" s="207">
        <v>5501</v>
      </c>
      <c r="C325" t="s">
        <v>339</v>
      </c>
      <c r="D325" s="1">
        <v>2331706</v>
      </c>
      <c r="E325" s="85">
        <f t="shared" si="63"/>
        <v>29610.845133024319</v>
      </c>
      <c r="F325" s="86">
        <f t="shared" si="56"/>
        <v>0.94927922995663094</v>
      </c>
      <c r="G325" s="187">
        <f t="shared" si="57"/>
        <v>950.87211723459768</v>
      </c>
      <c r="H325" s="187">
        <f t="shared" si="58"/>
        <v>74876.424871638388</v>
      </c>
      <c r="I325" s="187">
        <f t="shared" si="59"/>
        <v>0</v>
      </c>
      <c r="J325" s="87">
        <f t="shared" si="60"/>
        <v>0</v>
      </c>
      <c r="K325" s="187">
        <f t="shared" si="64"/>
        <v>-386.53249646350457</v>
      </c>
      <c r="L325" s="87">
        <f t="shared" si="61"/>
        <v>-30437.501434018668</v>
      </c>
      <c r="M325" s="88">
        <f t="shared" si="65"/>
        <v>44438.92343761972</v>
      </c>
      <c r="N325" s="88">
        <f t="shared" si="66"/>
        <v>2376144.9234376196</v>
      </c>
      <c r="O325" s="88">
        <f t="shared" si="67"/>
        <v>30175.184753795409</v>
      </c>
      <c r="P325" s="89">
        <f t="shared" si="62"/>
        <v>0.96737111076019899</v>
      </c>
      <c r="Q325" s="195">
        <v>5092.0629236033128</v>
      </c>
      <c r="R325" s="89">
        <f t="shared" si="68"/>
        <v>3.4748777737493027E-2</v>
      </c>
      <c r="S325" s="89">
        <f t="shared" si="68"/>
        <v>2.4853980231158309E-2</v>
      </c>
      <c r="T325" s="91">
        <v>78745</v>
      </c>
      <c r="U325" s="190">
        <v>2253403</v>
      </c>
      <c r="V325" s="190">
        <v>28892.745409785617</v>
      </c>
      <c r="W325" s="197"/>
      <c r="X325" s="88">
        <v>0</v>
      </c>
      <c r="Y325" s="88">
        <f t="shared" si="69"/>
        <v>0</v>
      </c>
    </row>
    <row r="326" spans="2:27">
      <c r="B326" s="207">
        <v>5503</v>
      </c>
      <c r="C326" t="s">
        <v>340</v>
      </c>
      <c r="D326" s="1">
        <v>679129</v>
      </c>
      <c r="E326" s="85">
        <f t="shared" si="63"/>
        <v>27104.446040868457</v>
      </c>
      <c r="F326" s="86">
        <f t="shared" si="56"/>
        <v>0.86892783878636792</v>
      </c>
      <c r="G326" s="187">
        <f t="shared" si="57"/>
        <v>2454.7115725281146</v>
      </c>
      <c r="H326" s="187">
        <f t="shared" si="58"/>
        <v>61505.253161264445</v>
      </c>
      <c r="I326" s="187">
        <f t="shared" si="59"/>
        <v>340.06796414686465</v>
      </c>
      <c r="J326" s="87">
        <f t="shared" si="60"/>
        <v>8520.7429096638407</v>
      </c>
      <c r="K326" s="187">
        <f t="shared" si="64"/>
        <v>-46.464532316639918</v>
      </c>
      <c r="L326" s="87">
        <f t="shared" si="61"/>
        <v>-1164.2153217257298</v>
      </c>
      <c r="M326" s="88">
        <f t="shared" si="65"/>
        <v>60341.037839538716</v>
      </c>
      <c r="N326" s="88">
        <f t="shared" si="66"/>
        <v>739470.03783953877</v>
      </c>
      <c r="O326" s="88">
        <f t="shared" si="67"/>
        <v>29512.693081079931</v>
      </c>
      <c r="P326" s="89">
        <f t="shared" si="62"/>
        <v>0.946132622560933</v>
      </c>
      <c r="Q326" s="195">
        <v>11569.157962721532</v>
      </c>
      <c r="R326" s="89">
        <f t="shared" si="68"/>
        <v>4.9163840847822896E-2</v>
      </c>
      <c r="S326" s="89">
        <f t="shared" si="68"/>
        <v>4.2757308773680336E-2</v>
      </c>
      <c r="T326" s="91">
        <v>25056</v>
      </c>
      <c r="U326" s="190">
        <v>647305</v>
      </c>
      <c r="V326" s="190">
        <v>25993.053045817775</v>
      </c>
      <c r="W326" s="197"/>
      <c r="X326" s="88">
        <v>0</v>
      </c>
      <c r="Y326" s="88">
        <f t="shared" si="69"/>
        <v>0</v>
      </c>
    </row>
    <row r="327" spans="2:27">
      <c r="B327" s="207">
        <v>5510</v>
      </c>
      <c r="C327" t="s">
        <v>345</v>
      </c>
      <c r="D327" s="1">
        <v>63759</v>
      </c>
      <c r="E327" s="85">
        <f t="shared" si="63"/>
        <v>22410.896309314587</v>
      </c>
      <c r="F327" s="86">
        <f t="shared" ref="F327:F362" si="70">E327/E$365</f>
        <v>0.71845968244308611</v>
      </c>
      <c r="G327" s="187">
        <f t="shared" ref="G327:G363" si="71">($E$365+$Y$365-E327-Y327)*0.6</f>
        <v>5270.8414114604366</v>
      </c>
      <c r="H327" s="187">
        <f t="shared" ref="H327:H362" si="72">G327*T327/1000</f>
        <v>14995.543815604942</v>
      </c>
      <c r="I327" s="187">
        <f t="shared" ref="I327:I362" si="73">IF(E327+Y327&lt;(E$365+Y$365)*0.9,((E$365+Y$365)*0.9-E327-Y327)*0.35,0)</f>
        <v>1982.8103701907191</v>
      </c>
      <c r="J327" s="87">
        <f t="shared" ref="J327:J363" si="74">I327*T327/1000</f>
        <v>5641.095503192596</v>
      </c>
      <c r="K327" s="187">
        <f t="shared" si="64"/>
        <v>1596.2778737272147</v>
      </c>
      <c r="L327" s="87">
        <f t="shared" ref="L327:L362" si="75">K327*T327/1000</f>
        <v>4541.4105507539261</v>
      </c>
      <c r="M327" s="88">
        <f t="shared" si="65"/>
        <v>19536.95436635887</v>
      </c>
      <c r="N327" s="88">
        <f t="shared" si="66"/>
        <v>83295.95436635887</v>
      </c>
      <c r="O327" s="88">
        <f t="shared" si="67"/>
        <v>29278.015594502238</v>
      </c>
      <c r="P327" s="89">
        <f t="shared" ref="P327:P362" si="76">O327/O$365</f>
        <v>0.9386092147437689</v>
      </c>
      <c r="Q327" s="195">
        <v>3781.1562701126713</v>
      </c>
      <c r="R327" s="89">
        <f t="shared" si="68"/>
        <v>8.0130105541344088E-2</v>
      </c>
      <c r="S327" s="89">
        <f t="shared" si="68"/>
        <v>8.8102946390682807E-2</v>
      </c>
      <c r="T327" s="91">
        <v>2845</v>
      </c>
      <c r="U327" s="190">
        <v>59029</v>
      </c>
      <c r="V327" s="190">
        <v>20596.30146545708</v>
      </c>
      <c r="W327" s="197"/>
      <c r="X327" s="88">
        <v>0</v>
      </c>
      <c r="Y327" s="88">
        <f t="shared" si="69"/>
        <v>0</v>
      </c>
    </row>
    <row r="328" spans="2:27">
      <c r="B328" s="207">
        <v>5512</v>
      </c>
      <c r="C328" t="s">
        <v>346</v>
      </c>
      <c r="D328" s="1">
        <v>104035</v>
      </c>
      <c r="E328" s="85">
        <f t="shared" ref="E328:E362" si="77">D328/T328*1000</f>
        <v>24301.565054893719</v>
      </c>
      <c r="F328" s="86">
        <f t="shared" si="70"/>
        <v>0.77907168331113152</v>
      </c>
      <c r="G328" s="187">
        <f t="shared" si="71"/>
        <v>4136.4401641129571</v>
      </c>
      <c r="H328" s="187">
        <f t="shared" si="72"/>
        <v>17708.10034256757</v>
      </c>
      <c r="I328" s="187">
        <f t="shared" si="73"/>
        <v>1321.076309238023</v>
      </c>
      <c r="J328" s="87">
        <f t="shared" si="74"/>
        <v>5655.5276798479763</v>
      </c>
      <c r="K328" s="187">
        <f t="shared" ref="K328:K362" si="78">I328+J$367</f>
        <v>934.54381277451841</v>
      </c>
      <c r="L328" s="87">
        <f t="shared" si="75"/>
        <v>4000.7820624877136</v>
      </c>
      <c r="M328" s="88">
        <f t="shared" ref="M328:M363" si="79">H328+L328</f>
        <v>21708.882405055283</v>
      </c>
      <c r="N328" s="88">
        <f t="shared" ref="N328:N362" si="80">D328+M328</f>
        <v>125743.88240505528</v>
      </c>
      <c r="O328" s="88">
        <f t="shared" ref="O328:O362" si="81">N328/T328*1000</f>
        <v>29372.549031781189</v>
      </c>
      <c r="P328" s="89">
        <f t="shared" si="76"/>
        <v>0.94163981478717096</v>
      </c>
      <c r="Q328" s="195">
        <v>4593.564285536846</v>
      </c>
      <c r="R328" s="89">
        <f t="shared" ref="R328:S362" si="82">(D328-U328)/U328</f>
        <v>4.5977358187046312E-2</v>
      </c>
      <c r="S328" s="89">
        <f t="shared" si="82"/>
        <v>2.7652597181667262E-2</v>
      </c>
      <c r="T328" s="91">
        <v>4281</v>
      </c>
      <c r="U328" s="190">
        <v>99462</v>
      </c>
      <c r="V328" s="190">
        <v>23647.646219686161</v>
      </c>
      <c r="W328" s="197"/>
      <c r="X328" s="88">
        <v>0</v>
      </c>
      <c r="Y328" s="88">
        <f t="shared" ref="Y328:Y362" si="83">X328*1000/T328</f>
        <v>0</v>
      </c>
    </row>
    <row r="329" spans="2:27">
      <c r="B329" s="207">
        <v>5514</v>
      </c>
      <c r="C329" t="s">
        <v>347</v>
      </c>
      <c r="D329" s="1">
        <v>36805</v>
      </c>
      <c r="E329" s="85">
        <f t="shared" si="77"/>
        <v>28073.989321128909</v>
      </c>
      <c r="F329" s="86">
        <f t="shared" si="70"/>
        <v>0.90000994044069738</v>
      </c>
      <c r="G329" s="187">
        <f t="shared" si="71"/>
        <v>1872.9856043718435</v>
      </c>
      <c r="H329" s="187">
        <f t="shared" si="72"/>
        <v>2455.4841273314869</v>
      </c>
      <c r="I329" s="187">
        <f t="shared" si="73"/>
        <v>0.72781605570653474</v>
      </c>
      <c r="J329" s="87">
        <f t="shared" si="74"/>
        <v>0.95416684903126703</v>
      </c>
      <c r="K329" s="187">
        <f t="shared" si="78"/>
        <v>-385.80468040779806</v>
      </c>
      <c r="L329" s="87">
        <f t="shared" si="75"/>
        <v>-505.78993601462327</v>
      </c>
      <c r="M329" s="88">
        <f t="shared" si="79"/>
        <v>1949.6941913168637</v>
      </c>
      <c r="N329" s="88">
        <f t="shared" si="80"/>
        <v>38754.694191316863</v>
      </c>
      <c r="O329" s="88">
        <f t="shared" si="81"/>
        <v>29561.170245092952</v>
      </c>
      <c r="P329" s="89">
        <f t="shared" si="76"/>
        <v>0.94768672764364936</v>
      </c>
      <c r="Q329" s="195">
        <v>43.540604610795754</v>
      </c>
      <c r="R329" s="89">
        <f>(D329-U329)/U329</f>
        <v>2.1056427897686289E-2</v>
      </c>
      <c r="S329" s="89">
        <f t="shared" si="82"/>
        <v>-3.8663834621352824E-3</v>
      </c>
      <c r="T329" s="91">
        <v>1311</v>
      </c>
      <c r="U329" s="190">
        <v>36046</v>
      </c>
      <c r="V329" s="190">
        <v>28182.955433932762</v>
      </c>
      <c r="W329" s="197"/>
      <c r="X329" s="88">
        <v>0</v>
      </c>
      <c r="Y329" s="88">
        <f t="shared" si="83"/>
        <v>0</v>
      </c>
    </row>
    <row r="330" spans="2:27">
      <c r="B330" s="207">
        <v>5516</v>
      </c>
      <c r="C330" t="s">
        <v>348</v>
      </c>
      <c r="D330" s="1">
        <v>35574</v>
      </c>
      <c r="E330" s="85">
        <f t="shared" si="77"/>
        <v>33246.728971962621</v>
      </c>
      <c r="F330" s="86">
        <f t="shared" si="70"/>
        <v>1.0658402060224497</v>
      </c>
      <c r="G330" s="187">
        <f t="shared" si="71"/>
        <v>-1230.6581861283832</v>
      </c>
      <c r="H330" s="187">
        <f t="shared" si="72"/>
        <v>-1316.8042591573701</v>
      </c>
      <c r="I330" s="187">
        <f t="shared" si="73"/>
        <v>0</v>
      </c>
      <c r="J330" s="87">
        <f t="shared" si="74"/>
        <v>0</v>
      </c>
      <c r="K330" s="187">
        <f t="shared" si="78"/>
        <v>-386.53249646350457</v>
      </c>
      <c r="L330" s="87">
        <f t="shared" si="75"/>
        <v>-413.5897712159499</v>
      </c>
      <c r="M330" s="88">
        <f t="shared" si="79"/>
        <v>-1730.39403037332</v>
      </c>
      <c r="N330" s="88">
        <f t="shared" si="80"/>
        <v>33843.605969626682</v>
      </c>
      <c r="O330" s="88">
        <f t="shared" si="81"/>
        <v>31629.538289370732</v>
      </c>
      <c r="P330" s="89">
        <f t="shared" si="76"/>
        <v>1.0139955011865265</v>
      </c>
      <c r="Q330" s="195">
        <v>-1334.8600631372742</v>
      </c>
      <c r="R330" s="89">
        <f t="shared" si="82"/>
        <v>0.12822301861659954</v>
      </c>
      <c r="S330" s="89">
        <f t="shared" si="82"/>
        <v>0.13771274494141217</v>
      </c>
      <c r="T330" s="91">
        <v>1070</v>
      </c>
      <c r="U330" s="190">
        <v>31531</v>
      </c>
      <c r="V330" s="190">
        <v>29222.428174235403</v>
      </c>
      <c r="W330" s="197"/>
      <c r="X330" s="88">
        <v>0</v>
      </c>
      <c r="Y330" s="88">
        <f t="shared" si="83"/>
        <v>0</v>
      </c>
    </row>
    <row r="331" spans="2:27">
      <c r="B331" s="207">
        <v>5518</v>
      </c>
      <c r="C331" t="s">
        <v>349</v>
      </c>
      <c r="D331" s="1">
        <v>18927</v>
      </c>
      <c r="E331" s="85">
        <f t="shared" si="77"/>
        <v>19195.74036511156</v>
      </c>
      <c r="F331" s="86">
        <f t="shared" si="70"/>
        <v>0.6153866108981062</v>
      </c>
      <c r="G331" s="187">
        <f t="shared" si="71"/>
        <v>7199.9349779822523</v>
      </c>
      <c r="H331" s="187">
        <f t="shared" si="72"/>
        <v>7099.1358882905015</v>
      </c>
      <c r="I331" s="187">
        <f t="shared" si="73"/>
        <v>3108.1149506617785</v>
      </c>
      <c r="J331" s="87">
        <f t="shared" si="74"/>
        <v>3064.6013413525134</v>
      </c>
      <c r="K331" s="187">
        <f t="shared" si="78"/>
        <v>2721.5824541982738</v>
      </c>
      <c r="L331" s="87">
        <f t="shared" si="75"/>
        <v>2683.480299839498</v>
      </c>
      <c r="M331" s="88">
        <f t="shared" si="79"/>
        <v>9782.6161881299995</v>
      </c>
      <c r="N331" s="88">
        <f t="shared" si="80"/>
        <v>28709.61618813</v>
      </c>
      <c r="O331" s="88">
        <f t="shared" si="81"/>
        <v>29117.257797292092</v>
      </c>
      <c r="P331" s="89">
        <f t="shared" si="76"/>
        <v>0.93345556116652006</v>
      </c>
      <c r="Q331" s="195">
        <v>2117.8953364959925</v>
      </c>
      <c r="R331" s="89">
        <f t="shared" si="82"/>
        <v>0.10111117575193437</v>
      </c>
      <c r="S331" s="89">
        <f t="shared" si="82"/>
        <v>9.7760938908875591E-2</v>
      </c>
      <c r="T331" s="91">
        <v>986</v>
      </c>
      <c r="U331" s="190">
        <v>17189</v>
      </c>
      <c r="V331" s="190">
        <v>17486.266531027468</v>
      </c>
      <c r="W331" s="197"/>
      <c r="X331" s="88">
        <v>0</v>
      </c>
      <c r="Y331" s="88">
        <f t="shared" si="83"/>
        <v>0</v>
      </c>
    </row>
    <row r="332" spans="2:27">
      <c r="B332" s="207">
        <v>5520</v>
      </c>
      <c r="C332" t="s">
        <v>350</v>
      </c>
      <c r="D332" s="1">
        <v>120059</v>
      </c>
      <c r="E332" s="85">
        <f t="shared" si="77"/>
        <v>30120.170597089815</v>
      </c>
      <c r="F332" s="86">
        <f t="shared" si="70"/>
        <v>0.96560743950800809</v>
      </c>
      <c r="G332" s="187">
        <f t="shared" si="71"/>
        <v>645.27683879530014</v>
      </c>
      <c r="H332" s="187">
        <f t="shared" si="72"/>
        <v>2572.0734794380664</v>
      </c>
      <c r="I332" s="187">
        <f t="shared" si="73"/>
        <v>0</v>
      </c>
      <c r="J332" s="87">
        <f t="shared" si="74"/>
        <v>0</v>
      </c>
      <c r="K332" s="187">
        <f t="shared" si="78"/>
        <v>-386.53249646350457</v>
      </c>
      <c r="L332" s="87">
        <f t="shared" si="75"/>
        <v>-1540.7185309035292</v>
      </c>
      <c r="M332" s="88">
        <f t="shared" si="79"/>
        <v>1031.3549485345372</v>
      </c>
      <c r="N332" s="88">
        <f t="shared" si="80"/>
        <v>121090.35494853454</v>
      </c>
      <c r="O332" s="88">
        <f t="shared" si="81"/>
        <v>30378.914939421611</v>
      </c>
      <c r="P332" s="89">
        <f t="shared" si="76"/>
        <v>0.9739023945807499</v>
      </c>
      <c r="Q332" s="195">
        <v>2257.1897087241359</v>
      </c>
      <c r="R332" s="89">
        <f t="shared" si="82"/>
        <v>6.7960042341597054E-2</v>
      </c>
      <c r="S332" s="89">
        <f t="shared" si="82"/>
        <v>5.804671530531031E-2</v>
      </c>
      <c r="T332" s="91">
        <v>3986</v>
      </c>
      <c r="U332" s="190">
        <v>112419</v>
      </c>
      <c r="V332" s="190">
        <v>28467.713345150671</v>
      </c>
      <c r="W332" s="197"/>
      <c r="X332" s="88">
        <v>0</v>
      </c>
      <c r="Y332" s="88">
        <f t="shared" si="83"/>
        <v>0</v>
      </c>
    </row>
    <row r="333" spans="2:27">
      <c r="B333" s="207">
        <v>5522</v>
      </c>
      <c r="C333" t="s">
        <v>351</v>
      </c>
      <c r="D333" s="1">
        <v>47672</v>
      </c>
      <c r="E333" s="85">
        <f t="shared" si="77"/>
        <v>23041.082648622523</v>
      </c>
      <c r="F333" s="86">
        <f t="shared" si="70"/>
        <v>0.73866251016448203</v>
      </c>
      <c r="G333" s="187">
        <f t="shared" si="71"/>
        <v>4892.7296078756744</v>
      </c>
      <c r="H333" s="187">
        <f t="shared" si="72"/>
        <v>10123.057558694771</v>
      </c>
      <c r="I333" s="187">
        <f t="shared" si="73"/>
        <v>1762.2451514329414</v>
      </c>
      <c r="J333" s="87">
        <f t="shared" si="74"/>
        <v>3646.0852183147558</v>
      </c>
      <c r="K333" s="187">
        <f t="shared" si="78"/>
        <v>1375.7126549694367</v>
      </c>
      <c r="L333" s="87">
        <f t="shared" si="75"/>
        <v>2846.3494831317644</v>
      </c>
      <c r="M333" s="88">
        <f t="shared" si="79"/>
        <v>12969.407041826535</v>
      </c>
      <c r="N333" s="88">
        <f t="shared" si="80"/>
        <v>60641.407041826533</v>
      </c>
      <c r="O333" s="88">
        <f t="shared" si="81"/>
        <v>29309.524911467634</v>
      </c>
      <c r="P333" s="89">
        <f t="shared" si="76"/>
        <v>0.93961935612983871</v>
      </c>
      <c r="Q333" s="195">
        <v>2617.6701837831624</v>
      </c>
      <c r="R333" s="89">
        <f t="shared" si="82"/>
        <v>3.7927280644458959E-2</v>
      </c>
      <c r="S333" s="89">
        <f t="shared" si="82"/>
        <v>2.7392494325689694E-2</v>
      </c>
      <c r="T333" s="91">
        <v>2069</v>
      </c>
      <c r="U333" s="190">
        <v>45930</v>
      </c>
      <c r="V333" s="190">
        <v>22426.7578125</v>
      </c>
      <c r="W333" s="197"/>
      <c r="X333" s="88">
        <v>0</v>
      </c>
      <c r="Y333" s="88">
        <f t="shared" si="83"/>
        <v>0</v>
      </c>
    </row>
    <row r="334" spans="2:27">
      <c r="B334" s="207">
        <v>5524</v>
      </c>
      <c r="C334" t="s">
        <v>352</v>
      </c>
      <c r="D334" s="1">
        <v>184325</v>
      </c>
      <c r="E334" s="85">
        <f t="shared" si="77"/>
        <v>27453.827822460527</v>
      </c>
      <c r="F334" s="86">
        <f t="shared" si="70"/>
        <v>0.88012849405644344</v>
      </c>
      <c r="G334" s="187">
        <f t="shared" si="71"/>
        <v>2245.0825035728726</v>
      </c>
      <c r="H334" s="187">
        <f t="shared" si="72"/>
        <v>15073.483928988268</v>
      </c>
      <c r="I334" s="187">
        <f t="shared" si="73"/>
        <v>217.78434058964012</v>
      </c>
      <c r="J334" s="87">
        <f t="shared" si="74"/>
        <v>1462.2040627188437</v>
      </c>
      <c r="K334" s="187">
        <f t="shared" si="78"/>
        <v>-168.74815587386445</v>
      </c>
      <c r="L334" s="87">
        <f t="shared" si="75"/>
        <v>-1132.9751185371258</v>
      </c>
      <c r="M334" s="88">
        <f t="shared" si="79"/>
        <v>13940.508810451141</v>
      </c>
      <c r="N334" s="88">
        <f t="shared" si="80"/>
        <v>198265.50881045114</v>
      </c>
      <c r="O334" s="88">
        <f t="shared" si="81"/>
        <v>29530.16217015954</v>
      </c>
      <c r="P334" s="89">
        <f t="shared" si="76"/>
        <v>0.94669265532443692</v>
      </c>
      <c r="Q334" s="195">
        <v>4308.0771696086267</v>
      </c>
      <c r="R334" s="89">
        <f t="shared" si="82"/>
        <v>6.1406994086179396E-2</v>
      </c>
      <c r="S334" s="89">
        <f t="shared" si="82"/>
        <v>7.2157020240164987E-2</v>
      </c>
      <c r="T334" s="91">
        <v>6714</v>
      </c>
      <c r="U334" s="190">
        <v>173661</v>
      </c>
      <c r="V334" s="190">
        <v>25606.163373636096</v>
      </c>
      <c r="W334" s="197"/>
      <c r="X334" s="88">
        <v>0</v>
      </c>
      <c r="Y334" s="88">
        <f t="shared" si="83"/>
        <v>0</v>
      </c>
    </row>
    <row r="335" spans="2:27">
      <c r="B335" s="207">
        <v>5526</v>
      </c>
      <c r="C335" t="s">
        <v>353</v>
      </c>
      <c r="D335" s="1">
        <v>86910</v>
      </c>
      <c r="E335" s="85">
        <f t="shared" si="77"/>
        <v>24938.307030129123</v>
      </c>
      <c r="F335" s="86">
        <f t="shared" si="70"/>
        <v>0.79948467487611741</v>
      </c>
      <c r="G335" s="187">
        <f t="shared" si="71"/>
        <v>3754.3949789717153</v>
      </c>
      <c r="H335" s="187">
        <f t="shared" si="72"/>
        <v>13084.066501716428</v>
      </c>
      <c r="I335" s="187">
        <f t="shared" si="73"/>
        <v>1098.2166179056317</v>
      </c>
      <c r="J335" s="87">
        <f t="shared" si="74"/>
        <v>3827.2849134011262</v>
      </c>
      <c r="K335" s="187">
        <f t="shared" si="78"/>
        <v>711.68412144212709</v>
      </c>
      <c r="L335" s="87">
        <f t="shared" si="75"/>
        <v>2480.2191632258127</v>
      </c>
      <c r="M335" s="88">
        <f t="shared" si="79"/>
        <v>15564.285664942241</v>
      </c>
      <c r="N335" s="88">
        <f t="shared" si="80"/>
        <v>102474.28566494225</v>
      </c>
      <c r="O335" s="88">
        <f t="shared" si="81"/>
        <v>29404.386130542967</v>
      </c>
      <c r="P335" s="89">
        <f t="shared" si="76"/>
        <v>0.94266046436542061</v>
      </c>
      <c r="Q335" s="195">
        <v>3319.8654134772169</v>
      </c>
      <c r="R335" s="89">
        <f t="shared" si="82"/>
        <v>7.3188199992591033E-2</v>
      </c>
      <c r="S335" s="89">
        <f t="shared" si="82"/>
        <v>5.5635337037188475E-2</v>
      </c>
      <c r="T335" s="91">
        <v>3485</v>
      </c>
      <c r="U335" s="190">
        <v>80983</v>
      </c>
      <c r="V335" s="190">
        <v>23623.978996499416</v>
      </c>
      <c r="W335" s="197"/>
      <c r="X335" s="88">
        <v>0</v>
      </c>
      <c r="Y335" s="88">
        <f t="shared" si="83"/>
        <v>0</v>
      </c>
    </row>
    <row r="336" spans="2:27">
      <c r="B336" s="207">
        <v>5528</v>
      </c>
      <c r="C336" t="s">
        <v>354</v>
      </c>
      <c r="D336" s="1">
        <v>24485</v>
      </c>
      <c r="E336" s="85">
        <f t="shared" si="77"/>
        <v>22819.198508853682</v>
      </c>
      <c r="F336" s="86">
        <f t="shared" si="70"/>
        <v>0.73154923783493131</v>
      </c>
      <c r="G336" s="187">
        <f t="shared" si="71"/>
        <v>5025.8600917369795</v>
      </c>
      <c r="H336" s="187">
        <f t="shared" si="72"/>
        <v>5392.7478784337791</v>
      </c>
      <c r="I336" s="187">
        <f t="shared" si="73"/>
        <v>1839.9046003520359</v>
      </c>
      <c r="J336" s="87">
        <f t="shared" si="74"/>
        <v>1974.2176361777344</v>
      </c>
      <c r="K336" s="187">
        <f t="shared" si="78"/>
        <v>1453.3721038885315</v>
      </c>
      <c r="L336" s="87">
        <f t="shared" si="75"/>
        <v>1559.4682674723942</v>
      </c>
      <c r="M336" s="88">
        <f t="shared" si="79"/>
        <v>6952.2161459061736</v>
      </c>
      <c r="N336" s="88">
        <f t="shared" si="80"/>
        <v>31437.216145906175</v>
      </c>
      <c r="O336" s="88">
        <f t="shared" si="81"/>
        <v>29298.430704479193</v>
      </c>
      <c r="P336" s="89">
        <f t="shared" si="76"/>
        <v>0.93926369251336117</v>
      </c>
      <c r="Q336" s="195">
        <v>1435.043454422108</v>
      </c>
      <c r="R336" s="89">
        <f t="shared" si="82"/>
        <v>0.13272575869726128</v>
      </c>
      <c r="S336" s="89">
        <f t="shared" si="82"/>
        <v>0.1147794978418528</v>
      </c>
      <c r="T336" s="91">
        <v>1073</v>
      </c>
      <c r="U336" s="190">
        <v>21616</v>
      </c>
      <c r="V336" s="190">
        <v>20469.696969696968</v>
      </c>
      <c r="W336" s="197"/>
      <c r="X336" s="88">
        <v>0</v>
      </c>
      <c r="Y336" s="88">
        <f t="shared" si="83"/>
        <v>0</v>
      </c>
    </row>
    <row r="337" spans="2:25">
      <c r="B337" s="207">
        <v>5530</v>
      </c>
      <c r="C337" t="s">
        <v>355</v>
      </c>
      <c r="D337" s="1">
        <v>398259</v>
      </c>
      <c r="E337" s="85">
        <f t="shared" si="77"/>
        <v>26739.559554182892</v>
      </c>
      <c r="F337" s="86">
        <f t="shared" si="70"/>
        <v>0.85723012595357395</v>
      </c>
      <c r="G337" s="187">
        <f t="shared" si="71"/>
        <v>2673.6434645394538</v>
      </c>
      <c r="H337" s="187">
        <f t="shared" si="72"/>
        <v>39821.245760850623</v>
      </c>
      <c r="I337" s="187">
        <f t="shared" si="73"/>
        <v>467.77823448681261</v>
      </c>
      <c r="J337" s="87">
        <f t="shared" si="74"/>
        <v>6967.0890244465872</v>
      </c>
      <c r="K337" s="187">
        <f t="shared" si="78"/>
        <v>81.245738023308036</v>
      </c>
      <c r="L337" s="87">
        <f t="shared" si="75"/>
        <v>1210.0740221191497</v>
      </c>
      <c r="M337" s="88">
        <f t="shared" si="79"/>
        <v>41031.319782969775</v>
      </c>
      <c r="N337" s="88">
        <f t="shared" si="80"/>
        <v>439290.31978296977</v>
      </c>
      <c r="O337" s="88">
        <f t="shared" si="81"/>
        <v>29494.448756745656</v>
      </c>
      <c r="P337" s="89">
        <f t="shared" si="76"/>
        <v>0.94554773691929339</v>
      </c>
      <c r="Q337" s="195">
        <v>10668.806533236613</v>
      </c>
      <c r="R337" s="89">
        <f t="shared" si="82"/>
        <v>2.8282619640851527E-2</v>
      </c>
      <c r="S337" s="89">
        <f t="shared" si="82"/>
        <v>2.5313897159009377E-2</v>
      </c>
      <c r="T337" s="91">
        <v>14894</v>
      </c>
      <c r="U337" s="190">
        <v>387305</v>
      </c>
      <c r="V337" s="190">
        <v>26079.388593360716</v>
      </c>
      <c r="W337" s="197"/>
      <c r="X337" s="88">
        <v>0</v>
      </c>
      <c r="Y337" s="88">
        <f t="shared" si="83"/>
        <v>0</v>
      </c>
    </row>
    <row r="338" spans="2:25">
      <c r="B338" s="207">
        <v>5532</v>
      </c>
      <c r="C338" t="s">
        <v>356</v>
      </c>
      <c r="D338" s="1">
        <v>124825</v>
      </c>
      <c r="E338" s="85">
        <f t="shared" si="77"/>
        <v>22406.210734159038</v>
      </c>
      <c r="F338" s="86">
        <f t="shared" si="70"/>
        <v>0.71830946993967459</v>
      </c>
      <c r="G338" s="187">
        <f t="shared" si="71"/>
        <v>5273.6527565537663</v>
      </c>
      <c r="H338" s="187">
        <f t="shared" si="72"/>
        <v>29379.519506761033</v>
      </c>
      <c r="I338" s="187">
        <f t="shared" si="73"/>
        <v>1984.4503214951612</v>
      </c>
      <c r="J338" s="87">
        <f t="shared" si="74"/>
        <v>11055.372741049543</v>
      </c>
      <c r="K338" s="187">
        <f t="shared" si="78"/>
        <v>1597.9178250316568</v>
      </c>
      <c r="L338" s="87">
        <f t="shared" si="75"/>
        <v>8902.0002032513603</v>
      </c>
      <c r="M338" s="88">
        <f t="shared" si="79"/>
        <v>38281.519710012391</v>
      </c>
      <c r="N338" s="88">
        <f t="shared" si="80"/>
        <v>163106.51971001239</v>
      </c>
      <c r="O338" s="88">
        <f t="shared" si="81"/>
        <v>29277.781315744462</v>
      </c>
      <c r="P338" s="89">
        <f t="shared" si="76"/>
        <v>0.93860170411859833</v>
      </c>
      <c r="Q338" s="195">
        <v>7909.4139651310034</v>
      </c>
      <c r="R338" s="89">
        <f t="shared" si="82"/>
        <v>5.2496226781001527E-2</v>
      </c>
      <c r="S338" s="89">
        <f t="shared" si="82"/>
        <v>4.2294324744352206E-2</v>
      </c>
      <c r="T338" s="91">
        <v>5571</v>
      </c>
      <c r="U338" s="190">
        <v>118599</v>
      </c>
      <c r="V338" s="190">
        <v>21497.009244154429</v>
      </c>
      <c r="W338" s="197"/>
      <c r="X338" s="88">
        <v>0</v>
      </c>
      <c r="Y338" s="88">
        <f t="shared" si="83"/>
        <v>0</v>
      </c>
    </row>
    <row r="339" spans="2:25">
      <c r="B339" s="207">
        <v>5534</v>
      </c>
      <c r="C339" t="s">
        <v>357</v>
      </c>
      <c r="D339" s="1">
        <v>56525</v>
      </c>
      <c r="E339" s="85">
        <f t="shared" si="77"/>
        <v>25268.216361198032</v>
      </c>
      <c r="F339" s="86">
        <f t="shared" si="70"/>
        <v>0.8100610726231483</v>
      </c>
      <c r="G339" s="187">
        <f t="shared" si="71"/>
        <v>3556.4493803303694</v>
      </c>
      <c r="H339" s="187">
        <f t="shared" si="72"/>
        <v>7955.7772637990365</v>
      </c>
      <c r="I339" s="187">
        <f t="shared" si="73"/>
        <v>982.74835203151338</v>
      </c>
      <c r="J339" s="87">
        <f t="shared" si="74"/>
        <v>2198.4080634944958</v>
      </c>
      <c r="K339" s="187">
        <f t="shared" si="78"/>
        <v>596.21585556800881</v>
      </c>
      <c r="L339" s="87">
        <f t="shared" si="75"/>
        <v>1333.7348689056357</v>
      </c>
      <c r="M339" s="88">
        <f t="shared" si="79"/>
        <v>9289.5121327046727</v>
      </c>
      <c r="N339" s="88">
        <f t="shared" si="80"/>
        <v>65814.512132704665</v>
      </c>
      <c r="O339" s="88">
        <f t="shared" si="81"/>
        <v>29420.881597096406</v>
      </c>
      <c r="P339" s="89">
        <f t="shared" si="76"/>
        <v>0.94318928425277193</v>
      </c>
      <c r="Q339" s="195">
        <v>2449.2475839163599</v>
      </c>
      <c r="R339" s="89">
        <f t="shared" si="82"/>
        <v>5.3784489187173753E-2</v>
      </c>
      <c r="S339" s="89">
        <f t="shared" si="82"/>
        <v>2.269384265773549E-2</v>
      </c>
      <c r="T339" s="91">
        <v>2237</v>
      </c>
      <c r="U339" s="190">
        <v>53640</v>
      </c>
      <c r="V339" s="190">
        <v>24707.508060801472</v>
      </c>
      <c r="W339" s="197"/>
      <c r="X339" s="88">
        <v>0</v>
      </c>
      <c r="Y339" s="88">
        <f t="shared" si="83"/>
        <v>0</v>
      </c>
    </row>
    <row r="340" spans="2:25">
      <c r="B340" s="207">
        <v>5536</v>
      </c>
      <c r="C340" t="s">
        <v>358</v>
      </c>
      <c r="D340" s="1">
        <v>62510</v>
      </c>
      <c r="E340" s="85">
        <f t="shared" si="77"/>
        <v>22788.917243893546</v>
      </c>
      <c r="F340" s="86">
        <f t="shared" si="70"/>
        <v>0.73057846595205067</v>
      </c>
      <c r="G340" s="187">
        <f t="shared" si="71"/>
        <v>5044.0288507130617</v>
      </c>
      <c r="H340" s="187">
        <f t="shared" si="72"/>
        <v>13835.771137505928</v>
      </c>
      <c r="I340" s="187">
        <f t="shared" si="73"/>
        <v>1850.5030430880836</v>
      </c>
      <c r="J340" s="87">
        <f t="shared" si="74"/>
        <v>5075.9298471906131</v>
      </c>
      <c r="K340" s="187">
        <f t="shared" si="78"/>
        <v>1463.9705466245791</v>
      </c>
      <c r="L340" s="87">
        <f t="shared" si="75"/>
        <v>4015.6712093912206</v>
      </c>
      <c r="M340" s="88">
        <f t="shared" si="79"/>
        <v>17851.442346897147</v>
      </c>
      <c r="N340" s="88">
        <f t="shared" si="80"/>
        <v>80361.442346897151</v>
      </c>
      <c r="O340" s="88">
        <f t="shared" si="81"/>
        <v>29296.91664123119</v>
      </c>
      <c r="P340" s="89">
        <f t="shared" si="76"/>
        <v>0.93921515391921728</v>
      </c>
      <c r="Q340" s="195">
        <v>3613.9860628889528</v>
      </c>
      <c r="R340" s="89">
        <f t="shared" si="82"/>
        <v>9.0430171300980355E-2</v>
      </c>
      <c r="S340" s="89">
        <f t="shared" si="82"/>
        <v>7.8901744407896574E-2</v>
      </c>
      <c r="T340" s="91">
        <v>2743</v>
      </c>
      <c r="U340" s="190">
        <v>57326</v>
      </c>
      <c r="V340" s="190">
        <v>21122.328666175388</v>
      </c>
      <c r="W340" s="197"/>
      <c r="X340" s="88">
        <v>0</v>
      </c>
      <c r="Y340" s="88">
        <f t="shared" si="83"/>
        <v>0</v>
      </c>
    </row>
    <row r="341" spans="2:25">
      <c r="B341" s="207">
        <v>5538</v>
      </c>
      <c r="C341" t="s">
        <v>359</v>
      </c>
      <c r="D341" s="1">
        <v>45039</v>
      </c>
      <c r="E341" s="85">
        <f t="shared" si="77"/>
        <v>24678.904109589042</v>
      </c>
      <c r="F341" s="86">
        <f t="shared" si="70"/>
        <v>0.79116860677496903</v>
      </c>
      <c r="G341" s="187">
        <f t="shared" si="71"/>
        <v>3910.0367312957633</v>
      </c>
      <c r="H341" s="187">
        <f t="shared" si="72"/>
        <v>7135.8170346147681</v>
      </c>
      <c r="I341" s="187">
        <f t="shared" si="73"/>
        <v>1189.0076400946598</v>
      </c>
      <c r="J341" s="87">
        <f t="shared" si="74"/>
        <v>2169.9389431727541</v>
      </c>
      <c r="K341" s="187">
        <f t="shared" si="78"/>
        <v>802.47514363115522</v>
      </c>
      <c r="L341" s="87">
        <f t="shared" si="75"/>
        <v>1464.5171371268584</v>
      </c>
      <c r="M341" s="88">
        <f t="shared" si="79"/>
        <v>8600.3341717416261</v>
      </c>
      <c r="N341" s="88">
        <f t="shared" si="80"/>
        <v>53639.334171741626</v>
      </c>
      <c r="O341" s="88">
        <f t="shared" si="81"/>
        <v>29391.415984515959</v>
      </c>
      <c r="P341" s="89">
        <f t="shared" si="76"/>
        <v>0.94224466096036297</v>
      </c>
      <c r="Q341" s="195">
        <v>2331.7541978754325</v>
      </c>
      <c r="R341" s="89">
        <f t="shared" si="82"/>
        <v>6.8287476280834911E-2</v>
      </c>
      <c r="S341" s="89">
        <f t="shared" si="82"/>
        <v>7.4726469288555045E-2</v>
      </c>
      <c r="T341" s="91">
        <v>1825</v>
      </c>
      <c r="U341" s="190">
        <v>42160</v>
      </c>
      <c r="V341" s="190">
        <v>22962.962962962964</v>
      </c>
      <c r="W341" s="197"/>
      <c r="X341" s="88">
        <v>0</v>
      </c>
      <c r="Y341" s="88">
        <f t="shared" si="83"/>
        <v>0</v>
      </c>
    </row>
    <row r="342" spans="2:25">
      <c r="B342" s="207">
        <v>5540</v>
      </c>
      <c r="C342" t="s">
        <v>360</v>
      </c>
      <c r="D342" s="1">
        <v>44022</v>
      </c>
      <c r="E342" s="85">
        <f t="shared" si="77"/>
        <v>22300.911854103342</v>
      </c>
      <c r="F342" s="86">
        <f t="shared" si="70"/>
        <v>0.71493374596673442</v>
      </c>
      <c r="G342" s="187">
        <f t="shared" si="71"/>
        <v>5336.8320845871831</v>
      </c>
      <c r="H342" s="187">
        <f t="shared" si="72"/>
        <v>10534.9065349751</v>
      </c>
      <c r="I342" s="187">
        <f t="shared" si="73"/>
        <v>2021.3049295146548</v>
      </c>
      <c r="J342" s="87">
        <f t="shared" si="74"/>
        <v>3990.0559308619286</v>
      </c>
      <c r="K342" s="187">
        <f t="shared" si="78"/>
        <v>1634.7724330511501</v>
      </c>
      <c r="L342" s="87">
        <f t="shared" si="75"/>
        <v>3227.0407828429707</v>
      </c>
      <c r="M342" s="88">
        <f t="shared" si="79"/>
        <v>13761.947317818071</v>
      </c>
      <c r="N342" s="88">
        <f t="shared" si="80"/>
        <v>57783.947317818071</v>
      </c>
      <c r="O342" s="88">
        <f t="shared" si="81"/>
        <v>29272.516371741676</v>
      </c>
      <c r="P342" s="89">
        <f t="shared" si="76"/>
        <v>0.93843291791995131</v>
      </c>
      <c r="Q342" s="195">
        <v>3645.7469515649937</v>
      </c>
      <c r="R342" s="89">
        <f t="shared" si="82"/>
        <v>4.2064149603503374E-2</v>
      </c>
      <c r="S342" s="89">
        <f t="shared" si="82"/>
        <v>5.5789411958969921E-2</v>
      </c>
      <c r="T342" s="91">
        <v>1974</v>
      </c>
      <c r="U342" s="190">
        <v>42245</v>
      </c>
      <c r="V342" s="190">
        <v>21122.5</v>
      </c>
      <c r="W342" s="197"/>
      <c r="X342" s="88">
        <v>0</v>
      </c>
      <c r="Y342" s="88">
        <f t="shared" si="83"/>
        <v>0</v>
      </c>
    </row>
    <row r="343" spans="2:25">
      <c r="B343" s="207">
        <v>5542</v>
      </c>
      <c r="C343" t="s">
        <v>361</v>
      </c>
      <c r="D343" s="1">
        <v>65854</v>
      </c>
      <c r="E343" s="85">
        <f t="shared" si="77"/>
        <v>23569.792412312097</v>
      </c>
      <c r="F343" s="86">
        <f t="shared" si="70"/>
        <v>0.75561215125345049</v>
      </c>
      <c r="G343" s="187">
        <f t="shared" si="71"/>
        <v>4575.5037496619307</v>
      </c>
      <c r="H343" s="187">
        <f t="shared" si="72"/>
        <v>12783.957476555435</v>
      </c>
      <c r="I343" s="187">
        <f t="shared" si="73"/>
        <v>1577.1967341415905</v>
      </c>
      <c r="J343" s="87">
        <f t="shared" si="74"/>
        <v>4406.6876751916034</v>
      </c>
      <c r="K343" s="187">
        <f t="shared" si="78"/>
        <v>1190.664237678086</v>
      </c>
      <c r="L343" s="87">
        <f t="shared" si="75"/>
        <v>3326.7158800725724</v>
      </c>
      <c r="M343" s="88">
        <f t="shared" si="79"/>
        <v>16110.673356628007</v>
      </c>
      <c r="N343" s="88">
        <f t="shared" si="80"/>
        <v>81964.673356628002</v>
      </c>
      <c r="O343" s="88">
        <f t="shared" si="81"/>
        <v>29335.960399652111</v>
      </c>
      <c r="P343" s="89">
        <f t="shared" si="76"/>
        <v>0.94046683818428711</v>
      </c>
      <c r="Q343" s="195">
        <v>3503.7711665008082</v>
      </c>
      <c r="R343" s="89">
        <f t="shared" si="82"/>
        <v>4.9533037962579289E-2</v>
      </c>
      <c r="S343" s="89">
        <f t="shared" si="82"/>
        <v>4.8030485295488999E-2</v>
      </c>
      <c r="T343" s="91">
        <v>2794</v>
      </c>
      <c r="U343" s="190">
        <v>62746</v>
      </c>
      <c r="V343" s="190">
        <v>22489.605734767025</v>
      </c>
      <c r="W343" s="197"/>
      <c r="X343" s="88">
        <v>0</v>
      </c>
      <c r="Y343" s="88">
        <f t="shared" si="83"/>
        <v>0</v>
      </c>
    </row>
    <row r="344" spans="2:25">
      <c r="B344" s="207">
        <v>5544</v>
      </c>
      <c r="C344" t="s">
        <v>362</v>
      </c>
      <c r="D344" s="1">
        <v>112930</v>
      </c>
      <c r="E344" s="85">
        <f t="shared" si="77"/>
        <v>23556.528994576554</v>
      </c>
      <c r="F344" s="86">
        <f t="shared" si="70"/>
        <v>0.75518694599780767</v>
      </c>
      <c r="G344" s="187">
        <f t="shared" si="71"/>
        <v>4583.4618003032565</v>
      </c>
      <c r="H344" s="187">
        <f t="shared" si="72"/>
        <v>21973.115870653812</v>
      </c>
      <c r="I344" s="187">
        <f t="shared" si="73"/>
        <v>1581.8389303490305</v>
      </c>
      <c r="J344" s="87">
        <f t="shared" si="74"/>
        <v>7583.335832093253</v>
      </c>
      <c r="K344" s="187">
        <f t="shared" si="78"/>
        <v>1195.3064338855261</v>
      </c>
      <c r="L344" s="87">
        <f t="shared" si="75"/>
        <v>5730.2990440472122</v>
      </c>
      <c r="M344" s="88">
        <f t="shared" si="79"/>
        <v>27703.414914701025</v>
      </c>
      <c r="N344" s="88">
        <f t="shared" si="80"/>
        <v>140633.41491470102</v>
      </c>
      <c r="O344" s="88">
        <f t="shared" si="81"/>
        <v>29335.297228765336</v>
      </c>
      <c r="P344" s="89">
        <f t="shared" si="76"/>
        <v>0.94044557792150496</v>
      </c>
      <c r="Q344" s="195">
        <v>5306.249739514984</v>
      </c>
      <c r="R344" s="89">
        <f t="shared" si="82"/>
        <v>3.9986002136516006E-2</v>
      </c>
      <c r="S344" s="89">
        <f t="shared" si="82"/>
        <v>3.5213433916448544E-2</v>
      </c>
      <c r="T344" s="91">
        <v>4794</v>
      </c>
      <c r="U344" s="190">
        <v>108588</v>
      </c>
      <c r="V344" s="190">
        <v>22755.238893545684</v>
      </c>
      <c r="W344" s="197"/>
      <c r="X344" s="88">
        <v>0</v>
      </c>
      <c r="Y344" s="88">
        <f t="shared" si="83"/>
        <v>0</v>
      </c>
    </row>
    <row r="345" spans="2:25">
      <c r="B345" s="207">
        <v>5546</v>
      </c>
      <c r="C345" t="s">
        <v>363</v>
      </c>
      <c r="D345" s="1">
        <v>27333</v>
      </c>
      <c r="E345" s="85">
        <f t="shared" si="77"/>
        <v>23624.027657735525</v>
      </c>
      <c r="F345" s="86">
        <f t="shared" si="70"/>
        <v>0.7573508517795845</v>
      </c>
      <c r="G345" s="187">
        <f t="shared" si="71"/>
        <v>4542.9626024078734</v>
      </c>
      <c r="H345" s="187">
        <f t="shared" si="72"/>
        <v>5256.2077309859096</v>
      </c>
      <c r="I345" s="187">
        <f t="shared" si="73"/>
        <v>1558.2143982433909</v>
      </c>
      <c r="J345" s="87">
        <f t="shared" si="74"/>
        <v>1802.8540587676032</v>
      </c>
      <c r="K345" s="187">
        <f t="shared" si="78"/>
        <v>1171.6819017798862</v>
      </c>
      <c r="L345" s="87">
        <f t="shared" si="75"/>
        <v>1355.6359603593282</v>
      </c>
      <c r="M345" s="88">
        <f t="shared" si="79"/>
        <v>6611.8436913452379</v>
      </c>
      <c r="N345" s="88">
        <f t="shared" si="80"/>
        <v>33944.843691345239</v>
      </c>
      <c r="O345" s="88">
        <f t="shared" si="81"/>
        <v>29338.672161923285</v>
      </c>
      <c r="P345" s="89">
        <f t="shared" si="76"/>
        <v>0.94055377321059386</v>
      </c>
      <c r="Q345" s="195">
        <v>2044.8071544887016</v>
      </c>
      <c r="R345" s="89">
        <f t="shared" si="82"/>
        <v>5.2889060092449924E-2</v>
      </c>
      <c r="S345" s="89">
        <f t="shared" si="82"/>
        <v>1.7398417617423678E-2</v>
      </c>
      <c r="T345" s="91">
        <v>1157</v>
      </c>
      <c r="U345" s="190">
        <v>25960</v>
      </c>
      <c r="V345" s="190">
        <v>23220.035778175312</v>
      </c>
      <c r="W345" s="197"/>
      <c r="X345" s="88">
        <v>0</v>
      </c>
      <c r="Y345" s="88">
        <f t="shared" si="83"/>
        <v>0</v>
      </c>
    </row>
    <row r="346" spans="2:25">
      <c r="B346" s="207">
        <v>5601</v>
      </c>
      <c r="C346" t="s">
        <v>341</v>
      </c>
      <c r="D346" s="1">
        <v>567374</v>
      </c>
      <c r="E346" s="85">
        <f t="shared" si="77"/>
        <v>26136.631656532154</v>
      </c>
      <c r="F346" s="86">
        <f t="shared" si="70"/>
        <v>0.83790116293917705</v>
      </c>
      <c r="G346" s="187">
        <f t="shared" si="71"/>
        <v>3035.4002031298965</v>
      </c>
      <c r="H346" s="187">
        <f t="shared" si="72"/>
        <v>65892.46760954379</v>
      </c>
      <c r="I346" s="187">
        <f t="shared" si="73"/>
        <v>678.80299866457074</v>
      </c>
      <c r="J346" s="87">
        <f t="shared" si="74"/>
        <v>14735.455495010501</v>
      </c>
      <c r="K346" s="187">
        <f t="shared" si="78"/>
        <v>292.27050220106617</v>
      </c>
      <c r="L346" s="87">
        <f t="shared" si="75"/>
        <v>6344.6080617807438</v>
      </c>
      <c r="M346" s="88">
        <f t="shared" si="79"/>
        <v>72237.075671324536</v>
      </c>
      <c r="N346" s="88">
        <f t="shared" si="80"/>
        <v>639611.07567132451</v>
      </c>
      <c r="O346" s="88">
        <f t="shared" si="81"/>
        <v>29464.302361863116</v>
      </c>
      <c r="P346" s="89">
        <f t="shared" si="76"/>
        <v>0.9445812887685735</v>
      </c>
      <c r="Q346" s="195">
        <v>17404.197631495845</v>
      </c>
      <c r="R346" s="89">
        <f t="shared" si="82"/>
        <v>2.2474198193197729E-2</v>
      </c>
      <c r="S346" s="89">
        <f t="shared" si="82"/>
        <v>4.0576047026163334E-3</v>
      </c>
      <c r="T346" s="91">
        <v>21708</v>
      </c>
      <c r="U346" s="190">
        <v>554903</v>
      </c>
      <c r="V346" s="190">
        <v>26031.008115588498</v>
      </c>
      <c r="W346" s="197"/>
      <c r="X346" s="88">
        <v>0</v>
      </c>
      <c r="Y346" s="88">
        <f t="shared" si="83"/>
        <v>0</v>
      </c>
    </row>
    <row r="347" spans="2:25">
      <c r="B347" s="207">
        <v>5603</v>
      </c>
      <c r="C347" t="s">
        <v>344</v>
      </c>
      <c r="D347" s="1">
        <v>323046</v>
      </c>
      <c r="E347" s="85">
        <f t="shared" si="77"/>
        <v>28492.32668901041</v>
      </c>
      <c r="F347" s="86">
        <f t="shared" si="70"/>
        <v>0.91342120826032935</v>
      </c>
      <c r="G347" s="187">
        <f t="shared" si="71"/>
        <v>1621.9831836429432</v>
      </c>
      <c r="H347" s="187">
        <f t="shared" si="72"/>
        <v>18390.045336143692</v>
      </c>
      <c r="I347" s="187">
        <f t="shared" si="73"/>
        <v>0</v>
      </c>
      <c r="J347" s="87">
        <f t="shared" si="74"/>
        <v>0</v>
      </c>
      <c r="K347" s="187">
        <f t="shared" si="78"/>
        <v>-386.53249646350457</v>
      </c>
      <c r="L347" s="87">
        <f t="shared" si="75"/>
        <v>-4382.5054449032141</v>
      </c>
      <c r="M347" s="88">
        <f t="shared" si="79"/>
        <v>14007.539891240478</v>
      </c>
      <c r="N347" s="88">
        <f t="shared" si="80"/>
        <v>337053.53989124048</v>
      </c>
      <c r="O347" s="88">
        <f t="shared" si="81"/>
        <v>29727.777376189846</v>
      </c>
      <c r="P347" s="89">
        <f t="shared" si="76"/>
        <v>0.95302790208167831</v>
      </c>
      <c r="Q347" s="195">
        <v>2857.2282281771986</v>
      </c>
      <c r="R347" s="89">
        <f t="shared" si="82"/>
        <v>1.9915513768477416E-2</v>
      </c>
      <c r="S347" s="89">
        <f t="shared" si="82"/>
        <v>1.7396759633222767E-2</v>
      </c>
      <c r="T347" s="91">
        <v>11338</v>
      </c>
      <c r="U347" s="190">
        <v>316738</v>
      </c>
      <c r="V347" s="190">
        <v>28005.128205128207</v>
      </c>
      <c r="W347" s="197"/>
      <c r="X347" s="88">
        <v>0</v>
      </c>
      <c r="Y347" s="88">
        <f t="shared" si="83"/>
        <v>0</v>
      </c>
    </row>
    <row r="348" spans="2:25">
      <c r="B348" s="207">
        <v>5605</v>
      </c>
      <c r="C348" t="s">
        <v>377</v>
      </c>
      <c r="D348" s="1">
        <v>256936</v>
      </c>
      <c r="E348" s="85">
        <f t="shared" si="77"/>
        <v>25532.743714598033</v>
      </c>
      <c r="F348" s="86">
        <f t="shared" si="70"/>
        <v>0.81854142234670146</v>
      </c>
      <c r="G348" s="187">
        <f t="shared" si="71"/>
        <v>3397.7329682903692</v>
      </c>
      <c r="H348" s="187">
        <f t="shared" si="72"/>
        <v>34191.386859905986</v>
      </c>
      <c r="I348" s="187">
        <f t="shared" si="73"/>
        <v>890.16377834151308</v>
      </c>
      <c r="J348" s="87">
        <f t="shared" si="74"/>
        <v>8957.7181014506459</v>
      </c>
      <c r="K348" s="187">
        <f t="shared" si="78"/>
        <v>503.63128187800851</v>
      </c>
      <c r="L348" s="87">
        <f t="shared" si="75"/>
        <v>5068.0415895384003</v>
      </c>
      <c r="M348" s="88">
        <f t="shared" si="79"/>
        <v>39259.428449444385</v>
      </c>
      <c r="N348" s="88">
        <f t="shared" si="80"/>
        <v>296195.42844944436</v>
      </c>
      <c r="O348" s="88">
        <f t="shared" si="81"/>
        <v>29434.107964766408</v>
      </c>
      <c r="P348" s="89">
        <f t="shared" si="76"/>
        <v>0.94361330173894964</v>
      </c>
      <c r="Q348" s="195">
        <v>6848.6656401208602</v>
      </c>
      <c r="R348" s="89">
        <f t="shared" si="82"/>
        <v>6.2918085278020244E-2</v>
      </c>
      <c r="S348" s="89">
        <f t="shared" si="82"/>
        <v>4.0419670077362614E-2</v>
      </c>
      <c r="T348" s="91">
        <v>10063</v>
      </c>
      <c r="U348" s="190">
        <v>241727</v>
      </c>
      <c r="V348" s="190">
        <v>24540.812182741116</v>
      </c>
      <c r="W348" s="197"/>
      <c r="X348" s="88">
        <v>0</v>
      </c>
      <c r="Y348" s="88">
        <f t="shared" si="83"/>
        <v>0</v>
      </c>
    </row>
    <row r="349" spans="2:25">
      <c r="B349" s="207">
        <v>5607</v>
      </c>
      <c r="C349" t="s">
        <v>343</v>
      </c>
      <c r="D349" s="1">
        <v>143415</v>
      </c>
      <c r="E349" s="85">
        <f t="shared" si="77"/>
        <v>24696.917513345961</v>
      </c>
      <c r="F349" s="86">
        <f t="shared" si="70"/>
        <v>0.79174608944965952</v>
      </c>
      <c r="G349" s="187">
        <f t="shared" si="71"/>
        <v>3899.2286890416121</v>
      </c>
      <c r="H349" s="187">
        <f t="shared" si="72"/>
        <v>22642.820997264644</v>
      </c>
      <c r="I349" s="187">
        <f t="shared" si="73"/>
        <v>1182.7029487797381</v>
      </c>
      <c r="J349" s="87">
        <f t="shared" si="74"/>
        <v>6867.9560235639392</v>
      </c>
      <c r="K349" s="187">
        <f t="shared" si="78"/>
        <v>796.17045231623354</v>
      </c>
      <c r="L349" s="87">
        <f t="shared" si="75"/>
        <v>4623.361816600368</v>
      </c>
      <c r="M349" s="88">
        <f t="shared" si="79"/>
        <v>27266.182813865013</v>
      </c>
      <c r="N349" s="88">
        <f t="shared" si="80"/>
        <v>170681.18281386502</v>
      </c>
      <c r="O349" s="88">
        <f t="shared" si="81"/>
        <v>29392.316654703809</v>
      </c>
      <c r="P349" s="89">
        <f t="shared" si="76"/>
        <v>0.94227353509409761</v>
      </c>
      <c r="Q349" s="195">
        <v>4420.4048367466676</v>
      </c>
      <c r="R349" s="89">
        <f t="shared" si="82"/>
        <v>4.4233289646133683E-2</v>
      </c>
      <c r="S349" s="89">
        <f t="shared" si="82"/>
        <v>5.7511260531815413E-3</v>
      </c>
      <c r="T349" s="91">
        <v>5807</v>
      </c>
      <c r="U349" s="190">
        <v>137340</v>
      </c>
      <c r="V349" s="190">
        <v>24555.694618272842</v>
      </c>
      <c r="W349" s="197"/>
      <c r="X349" s="88">
        <v>0</v>
      </c>
      <c r="Y349" s="88">
        <f t="shared" si="83"/>
        <v>0</v>
      </c>
    </row>
    <row r="350" spans="2:25">
      <c r="B350" s="207">
        <v>5610</v>
      </c>
      <c r="C350" t="s">
        <v>370</v>
      </c>
      <c r="D350" s="1">
        <v>57505</v>
      </c>
      <c r="E350" s="85">
        <f t="shared" si="77"/>
        <v>22419.103313840158</v>
      </c>
      <c r="F350" s="86">
        <f t="shared" si="70"/>
        <v>0.71872278668416012</v>
      </c>
      <c r="G350" s="187">
        <f t="shared" si="71"/>
        <v>5265.9172087450943</v>
      </c>
      <c r="H350" s="187">
        <f t="shared" si="72"/>
        <v>13507.077640431167</v>
      </c>
      <c r="I350" s="187">
        <f t="shared" si="73"/>
        <v>1979.9379186067692</v>
      </c>
      <c r="J350" s="87">
        <f t="shared" si="74"/>
        <v>5078.5407612263634</v>
      </c>
      <c r="K350" s="187">
        <f t="shared" si="78"/>
        <v>1593.4054221432648</v>
      </c>
      <c r="L350" s="87">
        <f t="shared" si="75"/>
        <v>4087.084907797474</v>
      </c>
      <c r="M350" s="88">
        <f t="shared" si="79"/>
        <v>17594.16254822864</v>
      </c>
      <c r="N350" s="88">
        <f t="shared" si="80"/>
        <v>75099.162548228633</v>
      </c>
      <c r="O350" s="88">
        <f t="shared" si="81"/>
        <v>29278.425944728511</v>
      </c>
      <c r="P350" s="89">
        <f t="shared" si="76"/>
        <v>0.93862236995582249</v>
      </c>
      <c r="Q350" s="195">
        <v>3537.7772698906792</v>
      </c>
      <c r="R350" s="89">
        <f t="shared" si="82"/>
        <v>5.6513990703485277E-2</v>
      </c>
      <c r="S350" s="89">
        <f t="shared" si="82"/>
        <v>4.7452272264702992E-2</v>
      </c>
      <c r="T350" s="91">
        <v>2565</v>
      </c>
      <c r="U350" s="190">
        <v>54429</v>
      </c>
      <c r="V350" s="190">
        <v>21403.46047974833</v>
      </c>
      <c r="W350" s="197"/>
      <c r="X350" s="88">
        <v>0</v>
      </c>
      <c r="Y350" s="88">
        <f t="shared" si="83"/>
        <v>0</v>
      </c>
    </row>
    <row r="351" spans="2:25">
      <c r="B351" s="207">
        <v>5612</v>
      </c>
      <c r="C351" t="s">
        <v>364</v>
      </c>
      <c r="D351" s="1">
        <v>55281</v>
      </c>
      <c r="E351" s="85">
        <f t="shared" si="77"/>
        <v>19410.463483146068</v>
      </c>
      <c r="F351" s="86">
        <f t="shared" si="70"/>
        <v>0.62227031162417423</v>
      </c>
      <c r="G351" s="187">
        <f t="shared" si="71"/>
        <v>7071.1011071615476</v>
      </c>
      <c r="H351" s="187">
        <f t="shared" si="72"/>
        <v>20138.495953196085</v>
      </c>
      <c r="I351" s="187">
        <f t="shared" si="73"/>
        <v>3032.9618593497007</v>
      </c>
      <c r="J351" s="87">
        <f t="shared" si="74"/>
        <v>8637.8753754279478</v>
      </c>
      <c r="K351" s="187">
        <f t="shared" si="78"/>
        <v>2646.429362886196</v>
      </c>
      <c r="L351" s="87">
        <f t="shared" si="75"/>
        <v>7537.0308254998863</v>
      </c>
      <c r="M351" s="88">
        <f t="shared" si="79"/>
        <v>27675.52677869597</v>
      </c>
      <c r="N351" s="88">
        <f t="shared" si="80"/>
        <v>82956.526778695974</v>
      </c>
      <c r="O351" s="88">
        <f t="shared" si="81"/>
        <v>29127.993953193811</v>
      </c>
      <c r="P351" s="89">
        <f t="shared" si="76"/>
        <v>0.93379974620282324</v>
      </c>
      <c r="Q351" s="195">
        <v>6125.1406879721799</v>
      </c>
      <c r="R351" s="89">
        <f t="shared" si="82"/>
        <v>8.6476287808808783E-2</v>
      </c>
      <c r="S351" s="89">
        <f t="shared" si="82"/>
        <v>8.6094800348201841E-2</v>
      </c>
      <c r="T351" s="91">
        <v>2848</v>
      </c>
      <c r="U351" s="190">
        <v>50881</v>
      </c>
      <c r="V351" s="190">
        <v>17871.794871794871</v>
      </c>
      <c r="W351" s="197"/>
      <c r="X351" s="88">
        <v>0</v>
      </c>
      <c r="Y351" s="88">
        <f t="shared" si="83"/>
        <v>0</v>
      </c>
    </row>
    <row r="352" spans="2:25">
      <c r="B352" s="207">
        <v>5614</v>
      </c>
      <c r="C352" t="s">
        <v>365</v>
      </c>
      <c r="D352" s="1">
        <v>21902</v>
      </c>
      <c r="E352" s="85">
        <f t="shared" si="77"/>
        <v>25349.537037037036</v>
      </c>
      <c r="F352" s="86">
        <f t="shared" si="70"/>
        <v>0.81266809137567653</v>
      </c>
      <c r="G352" s="187">
        <f t="shared" si="71"/>
        <v>3507.6569748269671</v>
      </c>
      <c r="H352" s="187">
        <f t="shared" si="72"/>
        <v>3030.6156262504992</v>
      </c>
      <c r="I352" s="187">
        <f t="shared" si="73"/>
        <v>954.28611548786182</v>
      </c>
      <c r="J352" s="87">
        <f t="shared" si="74"/>
        <v>824.50320378151252</v>
      </c>
      <c r="K352" s="187">
        <f t="shared" si="78"/>
        <v>567.75361902435725</v>
      </c>
      <c r="L352" s="87">
        <f t="shared" si="75"/>
        <v>490.53912683704465</v>
      </c>
      <c r="M352" s="88">
        <f t="shared" si="79"/>
        <v>3521.1547530875437</v>
      </c>
      <c r="N352" s="88">
        <f t="shared" si="80"/>
        <v>25423.154753087543</v>
      </c>
      <c r="O352" s="88">
        <f t="shared" si="81"/>
        <v>29424.94763088836</v>
      </c>
      <c r="P352" s="89">
        <f t="shared" si="76"/>
        <v>0.94331963519039841</v>
      </c>
      <c r="Q352" s="195">
        <v>24.112343542125018</v>
      </c>
      <c r="R352" s="89">
        <f t="shared" si="82"/>
        <v>0.12931834588016913</v>
      </c>
      <c r="S352" s="89">
        <f t="shared" si="82"/>
        <v>0.1267041830424836</v>
      </c>
      <c r="T352" s="91">
        <v>864</v>
      </c>
      <c r="U352" s="190">
        <v>19394</v>
      </c>
      <c r="V352" s="190">
        <v>22498.839907192574</v>
      </c>
      <c r="W352" s="197"/>
      <c r="X352" s="88">
        <v>0</v>
      </c>
      <c r="Y352" s="88">
        <f t="shared" si="83"/>
        <v>0</v>
      </c>
    </row>
    <row r="353" spans="2:28">
      <c r="B353" s="207">
        <v>5616</v>
      </c>
      <c r="C353" t="s">
        <v>366</v>
      </c>
      <c r="D353" s="1">
        <v>21571</v>
      </c>
      <c r="E353" s="85">
        <f t="shared" si="77"/>
        <v>22033.707865168541</v>
      </c>
      <c r="F353" s="86">
        <f t="shared" si="70"/>
        <v>0.70636758732729477</v>
      </c>
      <c r="G353" s="187">
        <f t="shared" si="71"/>
        <v>5497.1544779480646</v>
      </c>
      <c r="H353" s="187">
        <f t="shared" si="72"/>
        <v>5381.7142339111551</v>
      </c>
      <c r="I353" s="187">
        <f t="shared" si="73"/>
        <v>2114.8263256418354</v>
      </c>
      <c r="J353" s="87">
        <f t="shared" si="74"/>
        <v>2070.4149728033567</v>
      </c>
      <c r="K353" s="187">
        <f t="shared" si="78"/>
        <v>1728.2938291783307</v>
      </c>
      <c r="L353" s="87">
        <f t="shared" si="75"/>
        <v>1691.9996587655858</v>
      </c>
      <c r="M353" s="88">
        <f t="shared" si="79"/>
        <v>7073.7138926767411</v>
      </c>
      <c r="N353" s="88">
        <f t="shared" si="80"/>
        <v>28644.71389267674</v>
      </c>
      <c r="O353" s="88">
        <f t="shared" si="81"/>
        <v>29259.156172294934</v>
      </c>
      <c r="P353" s="89">
        <f t="shared" si="76"/>
        <v>0.9380046099879793</v>
      </c>
      <c r="Q353" s="195">
        <v>1789.9983614904413</v>
      </c>
      <c r="R353" s="89">
        <f t="shared" si="82"/>
        <v>-9.7323600973236012E-3</v>
      </c>
      <c r="S353" s="89">
        <f t="shared" si="82"/>
        <v>-1.8835944120943606E-2</v>
      </c>
      <c r="T353" s="91">
        <v>979</v>
      </c>
      <c r="U353" s="190">
        <v>21783</v>
      </c>
      <c r="V353" s="190">
        <v>22456.701030927834</v>
      </c>
      <c r="W353" s="197"/>
      <c r="X353" s="88">
        <v>0</v>
      </c>
      <c r="Y353" s="88">
        <f t="shared" si="83"/>
        <v>0</v>
      </c>
    </row>
    <row r="354" spans="2:28">
      <c r="B354" s="207">
        <v>5618</v>
      </c>
      <c r="C354" t="s">
        <v>367</v>
      </c>
      <c r="D354" s="1">
        <v>30276</v>
      </c>
      <c r="E354" s="85">
        <f t="shared" si="77"/>
        <v>27202.156334231804</v>
      </c>
      <c r="F354" s="86">
        <f t="shared" si="70"/>
        <v>0.87206028406532243</v>
      </c>
      <c r="G354" s="187">
        <f t="shared" si="71"/>
        <v>2396.0853965101064</v>
      </c>
      <c r="H354" s="187">
        <f t="shared" si="72"/>
        <v>2666.8430463157483</v>
      </c>
      <c r="I354" s="187">
        <f t="shared" si="73"/>
        <v>305.86936146969327</v>
      </c>
      <c r="J354" s="87">
        <f t="shared" si="74"/>
        <v>340.43259931576864</v>
      </c>
      <c r="K354" s="187">
        <f t="shared" si="78"/>
        <v>-80.663134993811298</v>
      </c>
      <c r="L354" s="87">
        <f t="shared" si="75"/>
        <v>-89.778069248111976</v>
      </c>
      <c r="M354" s="88">
        <f t="shared" si="79"/>
        <v>2577.0649770676364</v>
      </c>
      <c r="N354" s="88">
        <f t="shared" si="80"/>
        <v>32853.064977067639</v>
      </c>
      <c r="O354" s="88">
        <f t="shared" si="81"/>
        <v>29517.578595748102</v>
      </c>
      <c r="P354" s="89">
        <f t="shared" si="76"/>
        <v>0.94628924482488086</v>
      </c>
      <c r="Q354" s="195">
        <v>865.06902588239018</v>
      </c>
      <c r="R354" s="89">
        <f t="shared" si="82"/>
        <v>7.4202242704555282E-3</v>
      </c>
      <c r="S354" s="89">
        <f t="shared" si="82"/>
        <v>1.2851061058975365E-2</v>
      </c>
      <c r="T354" s="91">
        <v>1113</v>
      </c>
      <c r="U354" s="190">
        <v>30053</v>
      </c>
      <c r="V354" s="190">
        <v>26857.015192135837</v>
      </c>
      <c r="W354" s="197"/>
      <c r="X354" s="88">
        <v>0</v>
      </c>
      <c r="Y354" s="88">
        <f t="shared" si="83"/>
        <v>0</v>
      </c>
    </row>
    <row r="355" spans="2:28">
      <c r="B355" s="207">
        <v>5620</v>
      </c>
      <c r="C355" t="s">
        <v>368</v>
      </c>
      <c r="D355" s="1">
        <v>80101</v>
      </c>
      <c r="E355" s="85">
        <f t="shared" si="77"/>
        <v>27143.680108437817</v>
      </c>
      <c r="F355" s="86">
        <f t="shared" si="70"/>
        <v>0.87018562407695965</v>
      </c>
      <c r="G355" s="187">
        <f t="shared" si="71"/>
        <v>2431.1711319864989</v>
      </c>
      <c r="H355" s="187">
        <f t="shared" si="72"/>
        <v>7174.3860104921578</v>
      </c>
      <c r="I355" s="187">
        <f t="shared" si="73"/>
        <v>326.33604049758884</v>
      </c>
      <c r="J355" s="87">
        <f t="shared" si="74"/>
        <v>963.01765550838468</v>
      </c>
      <c r="K355" s="187">
        <f t="shared" si="78"/>
        <v>-60.196455965915732</v>
      </c>
      <c r="L355" s="87">
        <f t="shared" si="75"/>
        <v>-177.63974155541734</v>
      </c>
      <c r="M355" s="88">
        <f t="shared" si="79"/>
        <v>6996.7462689367403</v>
      </c>
      <c r="N355" s="88">
        <f t="shared" si="80"/>
        <v>87097.746268936738</v>
      </c>
      <c r="O355" s="88">
        <f t="shared" si="81"/>
        <v>29514.654784458402</v>
      </c>
      <c r="P355" s="89">
        <f t="shared" si="76"/>
        <v>0.94619551182546269</v>
      </c>
      <c r="Q355" s="195">
        <v>1039.2390344824207</v>
      </c>
      <c r="R355" s="89">
        <f t="shared" si="82"/>
        <v>2.4886125185526384E-2</v>
      </c>
      <c r="S355" s="89">
        <f t="shared" si="82"/>
        <v>1.8287400557086862E-2</v>
      </c>
      <c r="T355" s="91">
        <v>2951</v>
      </c>
      <c r="U355" s="190">
        <v>78156</v>
      </c>
      <c r="V355" s="190">
        <v>26656.207366984992</v>
      </c>
      <c r="W355" s="197"/>
      <c r="X355" s="88">
        <v>0</v>
      </c>
      <c r="Y355" s="88">
        <f t="shared" si="83"/>
        <v>0</v>
      </c>
    </row>
    <row r="356" spans="2:28">
      <c r="B356" s="207">
        <v>5622</v>
      </c>
      <c r="C356" t="s">
        <v>369</v>
      </c>
      <c r="D356" s="1">
        <v>99100</v>
      </c>
      <c r="E356" s="85">
        <f t="shared" si="77"/>
        <v>25482.129082026226</v>
      </c>
      <c r="F356" s="86">
        <f t="shared" si="70"/>
        <v>0.81691879323171157</v>
      </c>
      <c r="G356" s="187">
        <f t="shared" si="71"/>
        <v>3428.1017478334534</v>
      </c>
      <c r="H356" s="187">
        <f t="shared" si="72"/>
        <v>13331.8876973243</v>
      </c>
      <c r="I356" s="187">
        <f t="shared" si="73"/>
        <v>907.87889974164568</v>
      </c>
      <c r="J356" s="87">
        <f t="shared" si="74"/>
        <v>3530.7410410952602</v>
      </c>
      <c r="K356" s="187">
        <f t="shared" si="78"/>
        <v>521.34640327814111</v>
      </c>
      <c r="L356" s="87">
        <f t="shared" si="75"/>
        <v>2027.5161623486906</v>
      </c>
      <c r="M356" s="88">
        <f t="shared" si="79"/>
        <v>15359.403859672992</v>
      </c>
      <c r="N356" s="88">
        <f t="shared" si="80"/>
        <v>114459.403859673</v>
      </c>
      <c r="O356" s="88">
        <f t="shared" si="81"/>
        <v>29431.577233137821</v>
      </c>
      <c r="P356" s="89">
        <f t="shared" si="76"/>
        <v>0.94353217028320024</v>
      </c>
      <c r="Q356" s="195">
        <v>3037.7836852260752</v>
      </c>
      <c r="R356" s="89">
        <f t="shared" si="82"/>
        <v>7.5128831027935994E-2</v>
      </c>
      <c r="S356" s="89">
        <f t="shared" si="82"/>
        <v>6.7941032209029584E-2</v>
      </c>
      <c r="T356" s="91">
        <v>3889</v>
      </c>
      <c r="U356" s="190">
        <v>92175</v>
      </c>
      <c r="V356" s="190">
        <v>23860.988868754856</v>
      </c>
      <c r="W356" s="197"/>
      <c r="X356" s="88">
        <v>0</v>
      </c>
      <c r="Y356" s="88">
        <f t="shared" si="83"/>
        <v>0</v>
      </c>
    </row>
    <row r="357" spans="2:28">
      <c r="B357" s="207">
        <v>5624</v>
      </c>
      <c r="C357" t="s">
        <v>371</v>
      </c>
      <c r="D357" s="1">
        <v>32288</v>
      </c>
      <c r="E357" s="85">
        <f t="shared" si="77"/>
        <v>26574.485596707822</v>
      </c>
      <c r="F357" s="86">
        <f t="shared" si="70"/>
        <v>0.8519381027595766</v>
      </c>
      <c r="G357" s="187">
        <f t="shared" si="71"/>
        <v>2772.6878390244956</v>
      </c>
      <c r="H357" s="187">
        <f t="shared" si="72"/>
        <v>3368.8157244147619</v>
      </c>
      <c r="I357" s="187">
        <f t="shared" si="73"/>
        <v>525.55411960308697</v>
      </c>
      <c r="J357" s="87">
        <f t="shared" si="74"/>
        <v>638.54825531775066</v>
      </c>
      <c r="K357" s="187">
        <f t="shared" si="78"/>
        <v>139.0216231395824</v>
      </c>
      <c r="L357" s="87">
        <f t="shared" si="75"/>
        <v>168.91127211459263</v>
      </c>
      <c r="M357" s="88">
        <f t="shared" si="79"/>
        <v>3537.7269965293544</v>
      </c>
      <c r="N357" s="88">
        <f t="shared" si="80"/>
        <v>35825.726996529353</v>
      </c>
      <c r="O357" s="88">
        <f t="shared" si="81"/>
        <v>29486.195058871897</v>
      </c>
      <c r="P357" s="89">
        <f t="shared" si="76"/>
        <v>0.94528313575959333</v>
      </c>
      <c r="Q357" s="195">
        <v>1410.3392331061123</v>
      </c>
      <c r="R357" s="89">
        <f t="shared" si="82"/>
        <v>-1.1813674481238906E-2</v>
      </c>
      <c r="S357" s="89">
        <f t="shared" si="82"/>
        <v>-2.8671316164598708E-3</v>
      </c>
      <c r="T357" s="91">
        <v>1215</v>
      </c>
      <c r="U357" s="190">
        <v>32674</v>
      </c>
      <c r="V357" s="190">
        <v>26650.89722675367</v>
      </c>
      <c r="W357" s="197"/>
      <c r="X357" s="88">
        <v>0</v>
      </c>
      <c r="Y357" s="88">
        <f t="shared" si="83"/>
        <v>0</v>
      </c>
    </row>
    <row r="358" spans="2:28">
      <c r="B358" s="207">
        <v>5626</v>
      </c>
      <c r="C358" t="s">
        <v>372</v>
      </c>
      <c r="D358" s="1">
        <v>23277</v>
      </c>
      <c r="E358" s="85">
        <f t="shared" si="77"/>
        <v>21754.205607476633</v>
      </c>
      <c r="F358" s="86">
        <f t="shared" si="70"/>
        <v>0.69740716465914865</v>
      </c>
      <c r="G358" s="187">
        <f t="shared" si="71"/>
        <v>5664.8558325632084</v>
      </c>
      <c r="H358" s="187">
        <f t="shared" si="72"/>
        <v>6061.3957408426331</v>
      </c>
      <c r="I358" s="187">
        <f t="shared" si="73"/>
        <v>2212.6521158340029</v>
      </c>
      <c r="J358" s="87">
        <f t="shared" si="74"/>
        <v>2367.5377639423832</v>
      </c>
      <c r="K358" s="187">
        <f t="shared" si="78"/>
        <v>1826.1196193704982</v>
      </c>
      <c r="L358" s="87">
        <f t="shared" si="75"/>
        <v>1953.9479927264331</v>
      </c>
      <c r="M358" s="88">
        <f t="shared" si="79"/>
        <v>8015.343733569066</v>
      </c>
      <c r="N358" s="88">
        <f t="shared" si="80"/>
        <v>31292.343733569065</v>
      </c>
      <c r="O358" s="88">
        <f t="shared" si="81"/>
        <v>29245.181059410341</v>
      </c>
      <c r="P358" s="89">
        <f t="shared" si="76"/>
        <v>0.93755658885457205</v>
      </c>
      <c r="Q358" s="195">
        <v>2265.0090365625883</v>
      </c>
      <c r="R358" s="89">
        <f t="shared" si="82"/>
        <v>7.6623376623376621E-3</v>
      </c>
      <c r="S358" s="89">
        <f t="shared" si="82"/>
        <v>-7.4055103774730742E-3</v>
      </c>
      <c r="T358" s="91">
        <v>1070</v>
      </c>
      <c r="U358" s="190">
        <v>23100</v>
      </c>
      <c r="V358" s="190">
        <v>21916.50853889943</v>
      </c>
      <c r="W358" s="197"/>
      <c r="X358" s="88">
        <v>0</v>
      </c>
      <c r="Y358" s="88">
        <f t="shared" si="83"/>
        <v>0</v>
      </c>
    </row>
    <row r="359" spans="2:28">
      <c r="B359" s="207">
        <v>5628</v>
      </c>
      <c r="C359" t="s">
        <v>374</v>
      </c>
      <c r="D359" s="1">
        <v>67640</v>
      </c>
      <c r="E359" s="85">
        <f t="shared" si="77"/>
        <v>24096.900605628787</v>
      </c>
      <c r="F359" s="86">
        <f t="shared" si="70"/>
        <v>0.77251044840125616</v>
      </c>
      <c r="G359" s="187">
        <f t="shared" si="71"/>
        <v>4259.2388336719168</v>
      </c>
      <c r="H359" s="187">
        <f t="shared" si="72"/>
        <v>11955.68340611707</v>
      </c>
      <c r="I359" s="187">
        <f t="shared" si="73"/>
        <v>1392.7088664807491</v>
      </c>
      <c r="J359" s="87">
        <f t="shared" si="74"/>
        <v>3909.3337882114624</v>
      </c>
      <c r="K359" s="187">
        <f t="shared" si="78"/>
        <v>1006.1763700172445</v>
      </c>
      <c r="L359" s="87">
        <f t="shared" si="75"/>
        <v>2824.3370706384053</v>
      </c>
      <c r="M359" s="88">
        <f t="shared" si="79"/>
        <v>14780.020476755475</v>
      </c>
      <c r="N359" s="88">
        <f t="shared" si="80"/>
        <v>82420.020476755482</v>
      </c>
      <c r="O359" s="88">
        <f t="shared" si="81"/>
        <v>29362.315809317948</v>
      </c>
      <c r="P359" s="89">
        <f t="shared" si="76"/>
        <v>0.94131175304167747</v>
      </c>
      <c r="Q359" s="195">
        <v>3101.7869772253925</v>
      </c>
      <c r="R359" s="89">
        <f t="shared" si="82"/>
        <v>4.637851551622784E-2</v>
      </c>
      <c r="S359" s="89">
        <f t="shared" si="82"/>
        <v>4.5260191488244783E-2</v>
      </c>
      <c r="T359" s="91">
        <v>2807</v>
      </c>
      <c r="U359" s="190">
        <v>64642</v>
      </c>
      <c r="V359" s="190">
        <v>23053.495007132668</v>
      </c>
      <c r="W359" s="197"/>
      <c r="X359" s="88">
        <v>0</v>
      </c>
      <c r="Y359" s="88">
        <f t="shared" si="83"/>
        <v>0</v>
      </c>
    </row>
    <row r="360" spans="2:28">
      <c r="B360" s="207">
        <v>5630</v>
      </c>
      <c r="C360" t="s">
        <v>373</v>
      </c>
      <c r="D360" s="1">
        <v>21823</v>
      </c>
      <c r="E360" s="85">
        <f t="shared" si="77"/>
        <v>24465.246636771302</v>
      </c>
      <c r="F360" s="86">
        <f t="shared" si="70"/>
        <v>0.78431906903432869</v>
      </c>
      <c r="G360" s="187">
        <f t="shared" si="71"/>
        <v>4038.2312149864074</v>
      </c>
      <c r="H360" s="187">
        <f t="shared" si="72"/>
        <v>3602.1022437678753</v>
      </c>
      <c r="I360" s="187">
        <f t="shared" si="73"/>
        <v>1263.7877555808689</v>
      </c>
      <c r="J360" s="87">
        <f t="shared" si="74"/>
        <v>1127.2986779781349</v>
      </c>
      <c r="K360" s="187">
        <f t="shared" si="78"/>
        <v>877.25525911736429</v>
      </c>
      <c r="L360" s="87">
        <f t="shared" si="75"/>
        <v>782.51169113268884</v>
      </c>
      <c r="M360" s="88">
        <f t="shared" si="79"/>
        <v>4384.6139349005643</v>
      </c>
      <c r="N360" s="88">
        <f t="shared" si="80"/>
        <v>26207.613934900564</v>
      </c>
      <c r="O360" s="88">
        <f t="shared" si="81"/>
        <v>29380.733110875073</v>
      </c>
      <c r="P360" s="89">
        <f t="shared" si="76"/>
        <v>0.94190218407333104</v>
      </c>
      <c r="Q360" s="195">
        <v>469.30024356432341</v>
      </c>
      <c r="R360" s="89">
        <f t="shared" si="82"/>
        <v>-4.0198794915776048E-2</v>
      </c>
      <c r="S360" s="89">
        <f t="shared" si="82"/>
        <v>-2.2982629802157522E-2</v>
      </c>
      <c r="T360" s="91">
        <v>892</v>
      </c>
      <c r="U360" s="190">
        <v>22737</v>
      </c>
      <c r="V360" s="190">
        <v>25040.748898678412</v>
      </c>
      <c r="W360" s="197"/>
      <c r="X360" s="88">
        <v>0</v>
      </c>
      <c r="Y360" s="88">
        <f t="shared" si="83"/>
        <v>0</v>
      </c>
    </row>
    <row r="361" spans="2:28">
      <c r="B361" s="207">
        <v>5632</v>
      </c>
      <c r="C361" t="s">
        <v>376</v>
      </c>
      <c r="D361" s="1">
        <v>49715</v>
      </c>
      <c r="E361" s="85">
        <f t="shared" si="77"/>
        <v>23528.159015617603</v>
      </c>
      <c r="F361" s="86">
        <f t="shared" si="70"/>
        <v>0.75427744707404998</v>
      </c>
      <c r="G361" s="187">
        <f t="shared" si="71"/>
        <v>4600.4837876786269</v>
      </c>
      <c r="H361" s="187">
        <f t="shared" si="72"/>
        <v>9720.8222433649389</v>
      </c>
      <c r="I361" s="187">
        <f t="shared" si="73"/>
        <v>1591.7684229846636</v>
      </c>
      <c r="J361" s="87">
        <f t="shared" si="74"/>
        <v>3363.4066777665939</v>
      </c>
      <c r="K361" s="187">
        <f t="shared" si="78"/>
        <v>1205.2359265211589</v>
      </c>
      <c r="L361" s="87">
        <f t="shared" si="75"/>
        <v>2546.6635127392092</v>
      </c>
      <c r="M361" s="88">
        <f t="shared" si="79"/>
        <v>12267.485756104148</v>
      </c>
      <c r="N361" s="88">
        <f t="shared" si="80"/>
        <v>61982.48575610415</v>
      </c>
      <c r="O361" s="88">
        <f t="shared" si="81"/>
        <v>29333.878729817392</v>
      </c>
      <c r="P361" s="89">
        <f t="shared" si="76"/>
        <v>0.94040010297531718</v>
      </c>
      <c r="Q361" s="195">
        <v>3037.4083123894834</v>
      </c>
      <c r="R361" s="89">
        <f t="shared" si="82"/>
        <v>-4.4254762865986119E-2</v>
      </c>
      <c r="S361" s="89">
        <f t="shared" si="82"/>
        <v>-4.2445495971269703E-2</v>
      </c>
      <c r="T361" s="91">
        <v>2113</v>
      </c>
      <c r="U361" s="190">
        <v>52017</v>
      </c>
      <c r="V361" s="190">
        <v>24571.091166745395</v>
      </c>
      <c r="W361" s="197"/>
      <c r="X361" s="88">
        <v>0</v>
      </c>
      <c r="Y361" s="88">
        <f t="shared" si="83"/>
        <v>0</v>
      </c>
    </row>
    <row r="362" spans="2:28">
      <c r="B362" s="207">
        <v>5634</v>
      </c>
      <c r="C362" t="s">
        <v>342</v>
      </c>
      <c r="D362" s="1">
        <v>43848</v>
      </c>
      <c r="E362" s="85">
        <f t="shared" si="77"/>
        <v>22235.294117647059</v>
      </c>
      <c r="F362" s="86">
        <f t="shared" si="70"/>
        <v>0.71283013987055965</v>
      </c>
      <c r="G362" s="187">
        <f t="shared" si="71"/>
        <v>5376.2027264609533</v>
      </c>
      <c r="H362" s="187">
        <f t="shared" si="72"/>
        <v>10601.871776581</v>
      </c>
      <c r="I362" s="187">
        <f t="shared" si="73"/>
        <v>2044.2711372743538</v>
      </c>
      <c r="J362" s="87">
        <f t="shared" si="74"/>
        <v>4031.3026827050257</v>
      </c>
      <c r="K362" s="187">
        <f t="shared" si="78"/>
        <v>1657.7386408108491</v>
      </c>
      <c r="L362" s="87">
        <f t="shared" si="75"/>
        <v>3269.0605996789945</v>
      </c>
      <c r="M362" s="88">
        <f t="shared" si="79"/>
        <v>13870.932376259994</v>
      </c>
      <c r="N362" s="88">
        <f t="shared" si="80"/>
        <v>57718.932376259996</v>
      </c>
      <c r="O362" s="88">
        <f t="shared" si="81"/>
        <v>29269.235484918863</v>
      </c>
      <c r="P362" s="89">
        <f t="shared" si="76"/>
        <v>0.93832773761514265</v>
      </c>
      <c r="Q362" s="195">
        <v>2638.840672991977</v>
      </c>
      <c r="R362" s="89">
        <f t="shared" si="82"/>
        <v>1.7992710050379588E-2</v>
      </c>
      <c r="S362" s="89">
        <f t="shared" si="82"/>
        <v>-2.1400058177567472E-3</v>
      </c>
      <c r="T362" s="91">
        <v>1972</v>
      </c>
      <c r="U362" s="190">
        <v>43073</v>
      </c>
      <c r="V362" s="190">
        <v>22282.979824107606</v>
      </c>
      <c r="W362" s="197"/>
      <c r="X362" s="88">
        <v>0</v>
      </c>
      <c r="Y362" s="88">
        <f t="shared" si="83"/>
        <v>0</v>
      </c>
    </row>
    <row r="363" spans="2:28">
      <c r="B363" s="207">
        <v>5636</v>
      </c>
      <c r="C363" t="s">
        <v>375</v>
      </c>
      <c r="D363" s="1">
        <v>21873</v>
      </c>
      <c r="E363" s="85">
        <f t="shared" ref="E363" si="84">D363/T363*1000</f>
        <v>25463.329452852155</v>
      </c>
      <c r="F363" s="86">
        <f t="shared" ref="F363" si="85">E363/E$365</f>
        <v>0.81631610535077948</v>
      </c>
      <c r="G363" s="187">
        <f t="shared" si="71"/>
        <v>3439.3815253378962</v>
      </c>
      <c r="H363" s="187">
        <f t="shared" ref="H363" si="86">G363*T363/1000</f>
        <v>2954.4287302652529</v>
      </c>
      <c r="I363" s="187">
        <f t="shared" ref="I363" si="87">IF(E363+Y363&lt;(E$365+Y$365)*0.9,((E$365+Y$365)*0.9-E363-Y363)*0.35,0)</f>
        <v>914.45876995257049</v>
      </c>
      <c r="J363" s="87">
        <f t="shared" si="74"/>
        <v>785.52008338925805</v>
      </c>
      <c r="K363" s="187">
        <f t="shared" ref="K363" si="88">I363+J$367</f>
        <v>527.92627348906592</v>
      </c>
      <c r="L363" s="87">
        <f t="shared" ref="L363" si="89">K363*T363/1000</f>
        <v>453.48866892710765</v>
      </c>
      <c r="M363" s="88">
        <f t="shared" si="79"/>
        <v>3407.9173991923603</v>
      </c>
      <c r="N363" s="88">
        <f t="shared" ref="N363" si="90">D363+M363</f>
        <v>25280.91739919236</v>
      </c>
      <c r="O363" s="88">
        <f t="shared" ref="O363" si="91">N363/T363*1000</f>
        <v>29430.637251679116</v>
      </c>
      <c r="P363" s="89">
        <f t="shared" ref="P363" si="92">O363/O$365</f>
        <v>0.9435020358891536</v>
      </c>
      <c r="Q363" s="195">
        <v>286.07164710959023</v>
      </c>
      <c r="R363" s="89">
        <f t="shared" ref="R363" si="93">(D363-U363)/U363</f>
        <v>0.13021237017516665</v>
      </c>
      <c r="S363" s="89">
        <f t="shared" ref="S363" si="94">(E363-V363)/V363</f>
        <v>0.13679102192240267</v>
      </c>
      <c r="T363" s="91">
        <v>859</v>
      </c>
      <c r="U363" s="190">
        <v>19353</v>
      </c>
      <c r="V363" s="190">
        <v>22399.305555555558</v>
      </c>
      <c r="W363" s="197"/>
      <c r="X363" s="88">
        <v>0</v>
      </c>
      <c r="Y363" s="88">
        <f t="shared" ref="Y363" si="95">X363*1000/T363</f>
        <v>0</v>
      </c>
    </row>
    <row r="364" spans="2:28">
      <c r="B364" s="85"/>
      <c r="C364" s="85"/>
      <c r="D364" s="85"/>
      <c r="E364" s="85"/>
      <c r="F364" s="86"/>
      <c r="G364" s="187"/>
      <c r="H364" s="187"/>
      <c r="I364" s="187"/>
      <c r="J364" s="87"/>
      <c r="K364" s="187"/>
      <c r="L364" s="87"/>
      <c r="M364" s="88"/>
      <c r="N364" s="88"/>
      <c r="O364" s="88"/>
      <c r="P364" s="89"/>
      <c r="Q364" s="90"/>
      <c r="R364" s="89"/>
      <c r="S364" s="89"/>
      <c r="T364" s="91"/>
      <c r="U364" s="1"/>
      <c r="V364" s="125"/>
      <c r="X364" s="88"/>
      <c r="Y364" s="88"/>
    </row>
    <row r="365" spans="2:28" ht="23.25" customHeight="1">
      <c r="B365" s="204"/>
      <c r="C365" s="213" t="s">
        <v>379</v>
      </c>
      <c r="D365" s="166">
        <f>SUM(D7:D363)</f>
        <v>173127354.211</v>
      </c>
      <c r="E365" s="214">
        <f>D365/T365*1000</f>
        <v>31192.976943546029</v>
      </c>
      <c r="F365" s="215">
        <f>E365/E$365</f>
        <v>1</v>
      </c>
      <c r="G365" s="216">
        <f>($E$365-E365)*0.6</f>
        <v>0</v>
      </c>
      <c r="H365" s="166">
        <f>SUM(H7:H363)</f>
        <v>-4.7721187002025545E-9</v>
      </c>
      <c r="I365" s="217">
        <f>IF(E365&lt;E$365*0.9,(E$365*0.9-E365)*0.35,0)</f>
        <v>0</v>
      </c>
      <c r="J365" s="166">
        <f>SUM(J7:J363)</f>
        <v>2145333.8214692324</v>
      </c>
      <c r="K365" s="94"/>
      <c r="L365" s="166">
        <f>SUM(L7:L363)</f>
        <v>-1.2944951777171809E-9</v>
      </c>
      <c r="M365" s="166">
        <f>SUM(M7:M363)</f>
        <v>-4.3742147681768984E-9</v>
      </c>
      <c r="N365" s="166">
        <f>SUM(N7:N363)</f>
        <v>173127354.21100006</v>
      </c>
      <c r="O365" s="218">
        <f t="shared" ref="O365" si="96">N365/T365*1000</f>
        <v>31192.97694354604</v>
      </c>
      <c r="P365" s="219">
        <f>O365/O$365</f>
        <v>1</v>
      </c>
      <c r="Q365" s="166">
        <f>SUM(Q7:Q363)</f>
        <v>1.0850271792151034E-9</v>
      </c>
      <c r="R365" s="219">
        <f>(D365-U365)/U365</f>
        <v>3.5596223989660912E-2</v>
      </c>
      <c r="S365" s="219">
        <f>(E365-V365)/V365</f>
        <v>2.1500273398610069E-2</v>
      </c>
      <c r="T365" s="166">
        <f>SUM(T7:T363)</f>
        <v>5550203</v>
      </c>
      <c r="U365" s="166">
        <f>SUM(U7:U363)</f>
        <v>167176502</v>
      </c>
      <c r="V365" s="274">
        <v>30536.4352373246</v>
      </c>
      <c r="W365" s="205"/>
      <c r="X365" s="95">
        <f>SUM(X7:X362)</f>
        <v>14736.074999999997</v>
      </c>
      <c r="Y365" s="96">
        <f>X365*1000/T365</f>
        <v>2.6550515359528286</v>
      </c>
      <c r="Z365" s="1"/>
      <c r="AA365" s="45"/>
      <c r="AB365" s="1"/>
    </row>
    <row r="367" spans="2:28" ht="19.5" customHeight="1">
      <c r="B367" s="189" t="s">
        <v>417</v>
      </c>
      <c r="C367" s="101" t="s">
        <v>418</v>
      </c>
      <c r="D367" s="97"/>
      <c r="E367" s="97"/>
      <c r="F367" s="97"/>
      <c r="G367" s="97"/>
      <c r="H367" s="97"/>
      <c r="I367" s="97"/>
      <c r="J367" s="98">
        <f>-J365*1000/$T$365</f>
        <v>-386.53249646350457</v>
      </c>
      <c r="S367" s="99"/>
    </row>
    <row r="368" spans="2:28" ht="20.25" customHeight="1">
      <c r="B368" s="100"/>
      <c r="C368" s="101" t="s">
        <v>415</v>
      </c>
      <c r="D368" s="101"/>
      <c r="E368" s="101"/>
      <c r="F368" s="101"/>
      <c r="G368" s="101"/>
      <c r="H368" s="101"/>
      <c r="I368" s="101"/>
      <c r="J368" s="102">
        <f>J365/D365</f>
        <v>1.2391651401630005E-2</v>
      </c>
    </row>
    <row r="369" spans="2:10" ht="21.75" customHeight="1">
      <c r="B369" s="100" t="s">
        <v>416</v>
      </c>
      <c r="C369" s="101" t="s">
        <v>446</v>
      </c>
      <c r="D369" s="165"/>
      <c r="E369" s="103"/>
      <c r="F369" s="103"/>
      <c r="G369" s="103"/>
      <c r="H369" s="103"/>
      <c r="I369" s="103"/>
      <c r="J369" s="103"/>
    </row>
    <row r="371" spans="2:10">
      <c r="C371" s="231" t="s">
        <v>445</v>
      </c>
    </row>
  </sheetData>
  <sheetProtection sheet="1" objects="1" scenarios="1"/>
  <mergeCells count="10">
    <mergeCell ref="R1:S1"/>
    <mergeCell ref="D2:F2"/>
    <mergeCell ref="G2:H2"/>
    <mergeCell ref="N2:P2"/>
    <mergeCell ref="G3:H3"/>
    <mergeCell ref="D1:F1"/>
    <mergeCell ref="G1:H1"/>
    <mergeCell ref="I1:L1"/>
    <mergeCell ref="N1:P1"/>
    <mergeCell ref="R2:S2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390012-6A72-417C-A5EE-B33A081868F9}">
  <dimension ref="A1:T25"/>
  <sheetViews>
    <sheetView workbookViewId="0">
      <selection activeCell="R23" sqref="R23"/>
    </sheetView>
  </sheetViews>
  <sheetFormatPr baseColWidth="10" defaultRowHeight="15"/>
  <cols>
    <col min="2" max="2" width="18.85546875" customWidth="1"/>
    <col min="11" max="11" width="12.5703125" customWidth="1"/>
  </cols>
  <sheetData>
    <row r="1" spans="1:20" ht="33" customHeight="1">
      <c r="A1" s="48"/>
      <c r="B1" s="2"/>
      <c r="C1" s="263" t="s">
        <v>440</v>
      </c>
      <c r="D1" s="263"/>
      <c r="E1" s="263"/>
      <c r="F1" s="264" t="s">
        <v>383</v>
      </c>
      <c r="G1" s="264"/>
      <c r="H1" s="264" t="s">
        <v>441</v>
      </c>
      <c r="I1" s="264"/>
      <c r="J1" s="264"/>
      <c r="K1" s="4" t="s">
        <v>384</v>
      </c>
      <c r="L1" s="49" t="s">
        <v>5</v>
      </c>
      <c r="M1" s="44"/>
      <c r="N1" s="265" t="s">
        <v>385</v>
      </c>
      <c r="O1" s="266"/>
      <c r="Q1" s="120"/>
    </row>
    <row r="2" spans="1:20">
      <c r="A2" s="108"/>
      <c r="B2" s="109"/>
      <c r="C2" s="267" t="s">
        <v>448</v>
      </c>
      <c r="D2" s="267"/>
      <c r="E2" s="267"/>
      <c r="F2" s="268" t="str">
        <f>C2</f>
        <v>Jan-sep</v>
      </c>
      <c r="G2" s="268"/>
      <c r="H2" s="268" t="str">
        <f>C2</f>
        <v>Jan-sep</v>
      </c>
      <c r="I2" s="269"/>
      <c r="J2" s="269"/>
      <c r="K2" s="105" t="s">
        <v>386</v>
      </c>
      <c r="L2" s="106" t="s">
        <v>11</v>
      </c>
      <c r="M2" s="107"/>
      <c r="N2" s="270" t="str">
        <f>C2</f>
        <v>Jan-sep</v>
      </c>
      <c r="O2" s="271"/>
      <c r="P2" s="26"/>
      <c r="Q2" s="253" t="str">
        <f>C2</f>
        <v>Jan-sep</v>
      </c>
      <c r="R2" s="254"/>
      <c r="S2" s="255"/>
      <c r="T2" s="255"/>
    </row>
    <row r="3" spans="1:20">
      <c r="C3" s="256"/>
      <c r="D3" s="257"/>
      <c r="E3" s="46" t="s">
        <v>13</v>
      </c>
      <c r="F3" s="3"/>
      <c r="G3" s="3"/>
      <c r="H3" s="258"/>
      <c r="I3" s="258"/>
      <c r="J3" s="47" t="s">
        <v>19</v>
      </c>
      <c r="K3" s="104" t="str">
        <f>RIGHT(C2,3)</f>
        <v>sep</v>
      </c>
      <c r="L3" s="193" t="s">
        <v>439</v>
      </c>
      <c r="M3" s="44"/>
      <c r="N3" s="117" t="s">
        <v>387</v>
      </c>
      <c r="O3" s="50" t="s">
        <v>387</v>
      </c>
      <c r="Q3" s="259" t="s">
        <v>421</v>
      </c>
      <c r="R3" s="260"/>
      <c r="S3" s="261"/>
      <c r="T3" s="262"/>
    </row>
    <row r="4" spans="1:20">
      <c r="A4" s="48" t="s">
        <v>381</v>
      </c>
      <c r="B4" s="2" t="s">
        <v>382</v>
      </c>
      <c r="C4" s="110" t="s">
        <v>20</v>
      </c>
      <c r="D4" s="110" t="s">
        <v>21</v>
      </c>
      <c r="E4" s="110" t="s">
        <v>22</v>
      </c>
      <c r="F4" s="110" t="s">
        <v>21</v>
      </c>
      <c r="G4" s="110" t="s">
        <v>20</v>
      </c>
      <c r="H4" s="110" t="s">
        <v>20</v>
      </c>
      <c r="I4" s="110" t="s">
        <v>21</v>
      </c>
      <c r="J4" s="110" t="s">
        <v>24</v>
      </c>
      <c r="K4" s="111" t="s">
        <v>388</v>
      </c>
      <c r="L4" s="112"/>
      <c r="M4" s="113"/>
      <c r="N4" s="118" t="s">
        <v>25</v>
      </c>
      <c r="O4" s="114" t="s">
        <v>414</v>
      </c>
      <c r="P4" s="115"/>
      <c r="Q4" s="122" t="s">
        <v>25</v>
      </c>
      <c r="R4" s="116" t="s">
        <v>389</v>
      </c>
      <c r="S4" s="21"/>
      <c r="T4" s="21"/>
    </row>
    <row r="5" spans="1:20">
      <c r="A5" s="5"/>
      <c r="B5" s="5"/>
      <c r="C5" s="6">
        <v>1</v>
      </c>
      <c r="D5" s="6">
        <v>2</v>
      </c>
      <c r="E5" s="6">
        <v>3</v>
      </c>
      <c r="F5" s="6"/>
      <c r="G5" s="6"/>
      <c r="H5" s="6"/>
      <c r="I5" s="6"/>
      <c r="J5" s="6"/>
      <c r="K5" s="6"/>
      <c r="L5" s="51"/>
      <c r="M5" s="29"/>
      <c r="N5" s="119"/>
      <c r="O5" s="6"/>
      <c r="Q5" s="123"/>
      <c r="R5" s="8"/>
      <c r="S5" s="22"/>
      <c r="T5" s="22"/>
    </row>
    <row r="6" spans="1:20">
      <c r="A6" s="9"/>
      <c r="B6" s="10"/>
      <c r="C6" s="232"/>
      <c r="D6" s="11"/>
      <c r="E6" s="11"/>
      <c r="F6" s="11"/>
      <c r="G6" s="11"/>
      <c r="H6" s="11"/>
      <c r="I6" s="11"/>
      <c r="J6" s="11"/>
      <c r="K6" s="233"/>
      <c r="L6" s="12"/>
      <c r="N6" s="120"/>
      <c r="Q6" s="124"/>
      <c r="R6" s="23"/>
      <c r="S6" s="23"/>
      <c r="T6" s="23"/>
    </row>
    <row r="7" spans="1:20">
      <c r="A7" s="19">
        <v>3</v>
      </c>
      <c r="B7" t="s">
        <v>26</v>
      </c>
      <c r="C7" s="194">
        <v>5615771</v>
      </c>
      <c r="D7" s="52">
        <f t="shared" ref="D7:D21" si="0">C7*1000/L7</f>
        <v>7824.5684189993171</v>
      </c>
      <c r="E7" s="37">
        <f>D7/D$23</f>
        <v>1.2922132123896375</v>
      </c>
      <c r="F7" s="53">
        <f t="shared" ref="F7:F10" si="1">($D$23-D7)*0.875</f>
        <v>-1548.2251457704983</v>
      </c>
      <c r="G7" s="52">
        <f t="shared" ref="G7:G10" si="2">(F7*L7)/1000</f>
        <v>-1111176.6693709441</v>
      </c>
      <c r="H7" s="52">
        <f>G7+C7</f>
        <v>4504594.3306290563</v>
      </c>
      <c r="I7" s="54">
        <f t="shared" ref="I7:I10" si="3">H7*1000/L7</f>
        <v>6276.3432732288193</v>
      </c>
      <c r="J7" s="37">
        <f>I7/I$23</f>
        <v>1.0365266515487048</v>
      </c>
      <c r="K7" s="234">
        <v>-225235.41949726839</v>
      </c>
      <c r="L7" s="63">
        <v>717710</v>
      </c>
      <c r="N7" s="121">
        <f>(C7-Q7)/Q7</f>
        <v>-2.683858499748815E-2</v>
      </c>
      <c r="O7" s="27">
        <f>(D7-R7)/R7</f>
        <v>-3.859852836224107E-2</v>
      </c>
      <c r="Q7" s="1">
        <v>5770647</v>
      </c>
      <c r="R7" s="24">
        <v>8138.7106737730192</v>
      </c>
      <c r="S7" s="24"/>
      <c r="T7" s="1"/>
    </row>
    <row r="8" spans="1:20">
      <c r="A8" s="19">
        <v>11</v>
      </c>
      <c r="B8" t="s">
        <v>391</v>
      </c>
      <c r="C8" s="194">
        <v>3266541</v>
      </c>
      <c r="D8" s="52">
        <f t="shared" si="0"/>
        <v>6540.708466071439</v>
      </c>
      <c r="E8" s="37">
        <f t="shared" ref="E8:E21" si="4">D8/D$23</f>
        <v>1.0801860812825759</v>
      </c>
      <c r="F8" s="53">
        <f t="shared" si="1"/>
        <v>-424.8476869586051</v>
      </c>
      <c r="G8" s="52">
        <f t="shared" si="2"/>
        <v>-212176.15727780567</v>
      </c>
      <c r="H8" s="52">
        <f t="shared" ref="H8:H10" si="5">G8+C8</f>
        <v>3054364.8427221943</v>
      </c>
      <c r="I8" s="54">
        <f t="shared" si="3"/>
        <v>6115.8607791128343</v>
      </c>
      <c r="J8" s="37">
        <f t="shared" ref="J8:J21" si="6">I8/I$23</f>
        <v>1.0100232601603221</v>
      </c>
      <c r="K8" s="234">
        <v>-37396.145879348915</v>
      </c>
      <c r="L8" s="63">
        <v>499417</v>
      </c>
      <c r="N8" s="121">
        <f>(C8-Q8)/Q8</f>
        <v>3.6362165403419494E-2</v>
      </c>
      <c r="O8" s="27">
        <f t="shared" ref="O8:O10" si="7">(D8-R8)/R8</f>
        <v>2.1697123118303054E-2</v>
      </c>
      <c r="Q8" s="1">
        <v>3151930</v>
      </c>
      <c r="R8" s="24">
        <v>6401.8076571544634</v>
      </c>
      <c r="S8" s="24"/>
      <c r="T8" s="1"/>
    </row>
    <row r="9" spans="1:20">
      <c r="A9" s="20">
        <v>15</v>
      </c>
      <c r="B9" t="s">
        <v>392</v>
      </c>
      <c r="C9" s="194">
        <v>1503013</v>
      </c>
      <c r="D9" s="52">
        <f t="shared" si="0"/>
        <v>5553.8791829253869</v>
      </c>
      <c r="E9" s="37">
        <f t="shared" si="4"/>
        <v>0.91721302388583226</v>
      </c>
      <c r="F9" s="53">
        <f t="shared" si="1"/>
        <v>438.62793579419053</v>
      </c>
      <c r="G9" s="52">
        <f t="shared" si="2"/>
        <v>118703.24649636702</v>
      </c>
      <c r="H9" s="52">
        <f t="shared" si="5"/>
        <v>1621716.246496367</v>
      </c>
      <c r="I9" s="54">
        <f t="shared" si="3"/>
        <v>5992.5071187195772</v>
      </c>
      <c r="J9" s="37">
        <f t="shared" si="6"/>
        <v>0.98965162798572903</v>
      </c>
      <c r="K9" s="234">
        <v>26420.484809632297</v>
      </c>
      <c r="L9" s="63">
        <v>270624</v>
      </c>
      <c r="N9" s="121">
        <f t="shared" ref="N9:N10" si="8">(C9-Q9)/Q9</f>
        <v>3.2313963591157756E-2</v>
      </c>
      <c r="O9" s="27">
        <f t="shared" si="7"/>
        <v>2.3696851865100808E-2</v>
      </c>
      <c r="Q9" s="1">
        <v>1455965</v>
      </c>
      <c r="R9" s="24">
        <v>5425.3162670243883</v>
      </c>
      <c r="S9" s="24"/>
      <c r="T9" s="1"/>
    </row>
    <row r="10" spans="1:20">
      <c r="A10" s="20">
        <v>18</v>
      </c>
      <c r="B10" t="s">
        <v>393</v>
      </c>
      <c r="C10" s="194">
        <v>1325707</v>
      </c>
      <c r="D10" s="52">
        <f t="shared" si="0"/>
        <v>5453.7664399932537</v>
      </c>
      <c r="E10" s="37">
        <f t="shared" si="4"/>
        <v>0.9006795868682268</v>
      </c>
      <c r="F10" s="53">
        <f t="shared" si="1"/>
        <v>526.22658585980707</v>
      </c>
      <c r="G10" s="52">
        <f t="shared" si="2"/>
        <v>127915.68471738776</v>
      </c>
      <c r="H10" s="52">
        <f t="shared" si="5"/>
        <v>1453622.6847173877</v>
      </c>
      <c r="I10" s="54">
        <f t="shared" si="3"/>
        <v>5979.9930258530603</v>
      </c>
      <c r="J10" s="37">
        <f t="shared" si="6"/>
        <v>0.98758494835852828</v>
      </c>
      <c r="K10" s="234">
        <v>28968.709136607227</v>
      </c>
      <c r="L10" s="63">
        <v>243081</v>
      </c>
      <c r="N10" s="121">
        <f t="shared" si="8"/>
        <v>3.1637654847939886E-2</v>
      </c>
      <c r="O10" s="27">
        <f t="shared" si="7"/>
        <v>2.3162371313927368E-2</v>
      </c>
      <c r="Q10" s="1">
        <v>1285051</v>
      </c>
      <c r="R10" s="24">
        <v>5330.3039604453215</v>
      </c>
      <c r="S10" s="24"/>
      <c r="T10" s="1"/>
    </row>
    <row r="11" spans="1:20">
      <c r="A11" s="20">
        <v>31</v>
      </c>
      <c r="B11" t="s">
        <v>428</v>
      </c>
      <c r="C11" s="194">
        <v>1598242</v>
      </c>
      <c r="D11" s="52">
        <f t="shared" si="0"/>
        <v>5120.0761167636283</v>
      </c>
      <c r="E11" s="37">
        <f t="shared" si="4"/>
        <v>0.84557123821133862</v>
      </c>
      <c r="F11" s="53">
        <f t="shared" ref="F11:F21" si="9">($D$23-D11)*0.875</f>
        <v>818.20561868572929</v>
      </c>
      <c r="G11" s="52">
        <f t="shared" ref="G11:G21" si="10">(F11*L11)/1000</f>
        <v>255404.52028398777</v>
      </c>
      <c r="H11" s="52">
        <f t="shared" ref="H11:H21" si="11">G11+C11</f>
        <v>1853646.5202839877</v>
      </c>
      <c r="I11" s="54">
        <f t="shared" ref="I11:I21" si="12">H11*1000/L11</f>
        <v>5938.2817354493573</v>
      </c>
      <c r="J11" s="37">
        <f t="shared" si="6"/>
        <v>0.98069640477641729</v>
      </c>
      <c r="K11" s="234">
        <v>53171.830433724565</v>
      </c>
      <c r="L11" s="63">
        <v>312152</v>
      </c>
      <c r="N11" s="121">
        <f t="shared" ref="N11:N21" si="13">(C11-Q11)/Q11</f>
        <v>2.1214140715802333E-2</v>
      </c>
      <c r="O11" s="27">
        <f t="shared" ref="O11:O21" si="14">(D11-R11)/R11</f>
        <v>1.1428999198589789E-2</v>
      </c>
      <c r="Q11" s="1">
        <v>1565041</v>
      </c>
      <c r="R11" s="24">
        <v>5062.2200083451662</v>
      </c>
      <c r="S11" s="24"/>
      <c r="T11" s="1"/>
    </row>
    <row r="12" spans="1:20">
      <c r="A12" s="20">
        <v>32</v>
      </c>
      <c r="B12" t="s">
        <v>429</v>
      </c>
      <c r="C12" s="194">
        <v>4926121</v>
      </c>
      <c r="D12" s="52">
        <f t="shared" si="0"/>
        <v>6759.1941855343621</v>
      </c>
      <c r="E12" s="37">
        <f t="shared" si="4"/>
        <v>1.1162685996132868</v>
      </c>
      <c r="F12" s="53">
        <f t="shared" si="9"/>
        <v>-616.02269148866276</v>
      </c>
      <c r="G12" s="52">
        <f t="shared" si="10"/>
        <v>-448959.18562501186</v>
      </c>
      <c r="H12" s="52">
        <f t="shared" si="11"/>
        <v>4477161.814374988</v>
      </c>
      <c r="I12" s="54">
        <f t="shared" si="12"/>
        <v>6143.1714940456986</v>
      </c>
      <c r="J12" s="37">
        <f t="shared" si="6"/>
        <v>1.0145335749516609</v>
      </c>
      <c r="K12" s="234">
        <v>-100972.77191291441</v>
      </c>
      <c r="L12" s="63">
        <v>728803</v>
      </c>
      <c r="N12" s="121">
        <f t="shared" si="13"/>
        <v>8.670132016647767E-3</v>
      </c>
      <c r="O12" s="27">
        <f t="shared" si="14"/>
        <v>-9.0216589029406893E-3</v>
      </c>
      <c r="Q12" s="1">
        <v>4883778</v>
      </c>
      <c r="R12" s="24">
        <v>6820.7284712717519</v>
      </c>
      <c r="S12" s="24"/>
      <c r="T12" s="1"/>
    </row>
    <row r="13" spans="1:20">
      <c r="A13" s="20">
        <v>33</v>
      </c>
      <c r="B13" t="s">
        <v>430</v>
      </c>
      <c r="C13" s="194">
        <v>1550085</v>
      </c>
      <c r="D13" s="52">
        <f t="shared" si="0"/>
        <v>5744.9067708352641</v>
      </c>
      <c r="E13" s="37">
        <f t="shared" si="4"/>
        <v>0.94876088183908103</v>
      </c>
      <c r="F13" s="53">
        <f t="shared" si="9"/>
        <v>271.478796373048</v>
      </c>
      <c r="G13" s="52">
        <f t="shared" si="10"/>
        <v>73250.137358579435</v>
      </c>
      <c r="H13" s="52">
        <f t="shared" si="11"/>
        <v>1623335.1373585793</v>
      </c>
      <c r="I13" s="54">
        <f t="shared" si="12"/>
        <v>6016.3855672083118</v>
      </c>
      <c r="J13" s="37">
        <f t="shared" si="6"/>
        <v>0.99359511022988511</v>
      </c>
      <c r="K13" s="234">
        <v>14614.830935080092</v>
      </c>
      <c r="L13" s="63">
        <v>269819</v>
      </c>
      <c r="N13" s="121">
        <f t="shared" si="13"/>
        <v>1.3520935578911028E-2</v>
      </c>
      <c r="O13" s="27">
        <f t="shared" si="14"/>
        <v>3.1573056593642754E-3</v>
      </c>
      <c r="Q13" s="1">
        <v>1529406</v>
      </c>
      <c r="R13" s="24">
        <v>5726.8254324870813</v>
      </c>
      <c r="S13" s="24"/>
      <c r="T13" s="1"/>
    </row>
    <row r="14" spans="1:20">
      <c r="A14" s="20">
        <v>34</v>
      </c>
      <c r="B14" t="s">
        <v>394</v>
      </c>
      <c r="C14" s="194">
        <v>1891828</v>
      </c>
      <c r="D14" s="52">
        <f t="shared" si="0"/>
        <v>5027.3927462902338</v>
      </c>
      <c r="E14" s="37">
        <f t="shared" si="4"/>
        <v>0.83026474851361798</v>
      </c>
      <c r="F14" s="53">
        <f t="shared" si="9"/>
        <v>899.30356784994945</v>
      </c>
      <c r="G14" s="52">
        <f t="shared" si="10"/>
        <v>338411.52979620738</v>
      </c>
      <c r="H14" s="52">
        <f t="shared" si="11"/>
        <v>2230239.5297962073</v>
      </c>
      <c r="I14" s="54">
        <f t="shared" si="12"/>
        <v>5926.6963141401829</v>
      </c>
      <c r="J14" s="37">
        <f t="shared" si="6"/>
        <v>0.97878309356420223</v>
      </c>
      <c r="K14" s="234">
        <v>61614.701688703848</v>
      </c>
      <c r="L14" s="63">
        <v>376304</v>
      </c>
      <c r="N14" s="121">
        <f t="shared" si="13"/>
        <v>3.9644730110178286E-2</v>
      </c>
      <c r="O14" s="27">
        <f t="shared" si="14"/>
        <v>3.2251533923651432E-2</v>
      </c>
      <c r="Q14" s="1">
        <v>1819687</v>
      </c>
      <c r="R14" s="24">
        <v>4870.3175350883766</v>
      </c>
      <c r="S14" s="24"/>
      <c r="T14" s="1"/>
    </row>
    <row r="15" spans="1:20">
      <c r="A15" s="20">
        <v>39</v>
      </c>
      <c r="B15" t="s">
        <v>431</v>
      </c>
      <c r="C15" s="194">
        <v>1414472</v>
      </c>
      <c r="D15" s="52">
        <f t="shared" si="0"/>
        <v>5515.9730454857427</v>
      </c>
      <c r="E15" s="37">
        <f t="shared" si="4"/>
        <v>0.91095289438000193</v>
      </c>
      <c r="F15" s="53">
        <f t="shared" si="9"/>
        <v>471.79580605387923</v>
      </c>
      <c r="G15" s="52">
        <f t="shared" si="10"/>
        <v>120983.54213800836</v>
      </c>
      <c r="H15" s="52">
        <f t="shared" si="11"/>
        <v>1535455.5421380084</v>
      </c>
      <c r="I15" s="54">
        <f t="shared" si="12"/>
        <v>5987.7688515396221</v>
      </c>
      <c r="J15" s="37">
        <f t="shared" si="6"/>
        <v>0.98886911179750026</v>
      </c>
      <c r="K15" s="234">
        <v>21979.37529082266</v>
      </c>
      <c r="L15" s="63">
        <v>256432</v>
      </c>
      <c r="N15" s="121">
        <f t="shared" si="13"/>
        <v>8.2263489793867276E-3</v>
      </c>
      <c r="O15" s="27">
        <f t="shared" si="14"/>
        <v>-3.0852938967507568E-3</v>
      </c>
      <c r="Q15" s="1">
        <v>1402931</v>
      </c>
      <c r="R15" s="24">
        <v>5533.0441127171616</v>
      </c>
      <c r="S15" s="24"/>
      <c r="T15" s="1"/>
    </row>
    <row r="16" spans="1:20">
      <c r="A16" s="20">
        <v>40</v>
      </c>
      <c r="B16" t="s">
        <v>432</v>
      </c>
      <c r="C16" s="194">
        <v>942356</v>
      </c>
      <c r="D16" s="52">
        <f t="shared" si="0"/>
        <v>5321.2492870977394</v>
      </c>
      <c r="E16" s="37">
        <f t="shared" si="4"/>
        <v>0.87879462060937963</v>
      </c>
      <c r="F16" s="53">
        <f t="shared" si="9"/>
        <v>642.17909464338209</v>
      </c>
      <c r="G16" s="52">
        <f t="shared" si="10"/>
        <v>113725.42240768047</v>
      </c>
      <c r="H16" s="52">
        <f t="shared" si="11"/>
        <v>1056081.4224076804</v>
      </c>
      <c r="I16" s="54">
        <f t="shared" si="12"/>
        <v>5963.4283817411215</v>
      </c>
      <c r="J16" s="37">
        <f t="shared" si="6"/>
        <v>0.9848493275761725</v>
      </c>
      <c r="K16" s="234">
        <v>26416.698889482126</v>
      </c>
      <c r="L16" s="63">
        <v>177093</v>
      </c>
      <c r="N16" s="121">
        <f t="shared" si="13"/>
        <v>2.7163777270324329E-2</v>
      </c>
      <c r="O16" s="27">
        <f t="shared" si="14"/>
        <v>1.8190964322115165E-2</v>
      </c>
      <c r="Q16" s="1">
        <v>917435</v>
      </c>
      <c r="R16" s="24">
        <v>5226.1800325840522</v>
      </c>
      <c r="S16" s="24"/>
      <c r="T16" s="1"/>
    </row>
    <row r="17" spans="1:20">
      <c r="A17" s="20">
        <v>42</v>
      </c>
      <c r="B17" t="s">
        <v>395</v>
      </c>
      <c r="C17" s="194">
        <v>1644576</v>
      </c>
      <c r="D17" s="52">
        <f t="shared" si="0"/>
        <v>5141.7101766453025</v>
      </c>
      <c r="E17" s="37">
        <f t="shared" si="4"/>
        <v>0.84914406376793383</v>
      </c>
      <c r="F17" s="53">
        <f t="shared" si="9"/>
        <v>799.27581628926441</v>
      </c>
      <c r="G17" s="52">
        <f t="shared" si="10"/>
        <v>255648.36984012122</v>
      </c>
      <c r="H17" s="52">
        <f t="shared" si="11"/>
        <v>1900224.3698401211</v>
      </c>
      <c r="I17" s="54">
        <f t="shared" si="12"/>
        <v>5940.9859929345666</v>
      </c>
      <c r="J17" s="37">
        <f t="shared" si="6"/>
        <v>0.98114300797099163</v>
      </c>
      <c r="K17" s="234">
        <v>54788.274721055204</v>
      </c>
      <c r="L17" s="63">
        <v>319850</v>
      </c>
      <c r="N17" s="121">
        <f t="shared" si="13"/>
        <v>3.3059517684948053E-2</v>
      </c>
      <c r="O17" s="27">
        <f t="shared" si="14"/>
        <v>2.0789412611678933E-2</v>
      </c>
      <c r="Q17" s="1">
        <v>1591947</v>
      </c>
      <c r="R17" s="24">
        <v>5036.9940294446151</v>
      </c>
      <c r="S17" s="24"/>
      <c r="T17" s="1"/>
    </row>
    <row r="18" spans="1:20">
      <c r="A18" s="20">
        <v>46</v>
      </c>
      <c r="B18" t="s">
        <v>396</v>
      </c>
      <c r="C18" s="194">
        <v>3936645</v>
      </c>
      <c r="D18" s="52">
        <f t="shared" si="0"/>
        <v>6044.297626742863</v>
      </c>
      <c r="E18" s="37">
        <f t="shared" si="4"/>
        <v>0.9982047359861087</v>
      </c>
      <c r="F18" s="53">
        <f t="shared" si="9"/>
        <v>9.5117974538989074</v>
      </c>
      <c r="G18" s="52">
        <f t="shared" si="10"/>
        <v>6195.0241699269045</v>
      </c>
      <c r="H18" s="52">
        <f t="shared" si="11"/>
        <v>3942840.024169927</v>
      </c>
      <c r="I18" s="54">
        <f t="shared" si="12"/>
        <v>6053.8094241967619</v>
      </c>
      <c r="J18" s="37">
        <f t="shared" si="6"/>
        <v>0.9997755919982636</v>
      </c>
      <c r="K18" s="234">
        <v>5532.6687476117095</v>
      </c>
      <c r="L18" s="63">
        <v>651299</v>
      </c>
      <c r="N18" s="121">
        <f t="shared" si="13"/>
        <v>3.3399371504218629E-2</v>
      </c>
      <c r="O18" s="27">
        <f t="shared" si="14"/>
        <v>2.5316852724913724E-2</v>
      </c>
      <c r="Q18" s="1">
        <v>3809413</v>
      </c>
      <c r="R18" s="24">
        <v>5895.0534273179564</v>
      </c>
      <c r="S18" s="24"/>
      <c r="T18" s="1"/>
    </row>
    <row r="19" spans="1:20">
      <c r="A19" s="20">
        <v>50</v>
      </c>
      <c r="B19" t="s">
        <v>397</v>
      </c>
      <c r="C19" s="194">
        <v>2664439</v>
      </c>
      <c r="D19" s="52">
        <f t="shared" si="0"/>
        <v>5516.9394313353596</v>
      </c>
      <c r="E19" s="37">
        <f t="shared" si="4"/>
        <v>0.91111249124161409</v>
      </c>
      <c r="F19" s="53">
        <f t="shared" si="9"/>
        <v>470.95021843546442</v>
      </c>
      <c r="G19" s="52">
        <f t="shared" si="10"/>
        <v>227448.23369471816</v>
      </c>
      <c r="H19" s="52">
        <f t="shared" si="11"/>
        <v>2891887.2336947182</v>
      </c>
      <c r="I19" s="54">
        <f t="shared" si="12"/>
        <v>5987.8896497708247</v>
      </c>
      <c r="J19" s="37">
        <f t="shared" si="6"/>
        <v>0.98888906140520183</v>
      </c>
      <c r="K19" s="234">
        <v>43465.484798911988</v>
      </c>
      <c r="L19" s="63">
        <v>482956</v>
      </c>
      <c r="N19" s="121">
        <f t="shared" si="13"/>
        <v>2.375535663581178E-2</v>
      </c>
      <c r="O19" s="27">
        <f t="shared" si="14"/>
        <v>1.4246071048991806E-2</v>
      </c>
      <c r="Q19" s="1">
        <v>2602613</v>
      </c>
      <c r="R19" s="24">
        <v>5439.4486592680832</v>
      </c>
      <c r="S19" s="24"/>
      <c r="T19" s="1"/>
    </row>
    <row r="20" spans="1:20">
      <c r="A20" s="20">
        <v>55</v>
      </c>
      <c r="B20" t="s">
        <v>433</v>
      </c>
      <c r="C20" s="194">
        <v>934870</v>
      </c>
      <c r="D20" s="52">
        <f t="shared" si="0"/>
        <v>5511.8801957431751</v>
      </c>
      <c r="E20" s="37">
        <f t="shared" si="4"/>
        <v>0.91027696770514166</v>
      </c>
      <c r="F20" s="53">
        <f t="shared" si="9"/>
        <v>475.37704957862582</v>
      </c>
      <c r="G20" s="52">
        <f t="shared" si="10"/>
        <v>80628.701379030725</v>
      </c>
      <c r="H20" s="52">
        <f t="shared" si="11"/>
        <v>1015498.7013790307</v>
      </c>
      <c r="I20" s="54">
        <f t="shared" si="12"/>
        <v>5987.2572453218008</v>
      </c>
      <c r="J20" s="37">
        <f t="shared" si="6"/>
        <v>0.98878462096314268</v>
      </c>
      <c r="K20" s="234">
        <v>15824.344612125045</v>
      </c>
      <c r="L20" s="63">
        <v>169610</v>
      </c>
      <c r="N20" s="121">
        <f t="shared" si="13"/>
        <v>3.0552695573188234E-2</v>
      </c>
      <c r="O20" s="27">
        <f t="shared" si="14"/>
        <v>2.2836158084962612E-2</v>
      </c>
      <c r="Q20" s="1">
        <v>907154</v>
      </c>
      <c r="R20" s="24">
        <v>5388.8202447427821</v>
      </c>
      <c r="S20" s="24"/>
      <c r="T20" s="1"/>
    </row>
    <row r="21" spans="1:20">
      <c r="A21" s="20">
        <v>56</v>
      </c>
      <c r="B21" t="s">
        <v>434</v>
      </c>
      <c r="C21" s="194">
        <v>392747</v>
      </c>
      <c r="D21" s="52">
        <f t="shared" si="0"/>
        <v>5232.9287303638766</v>
      </c>
      <c r="E21" s="37">
        <f t="shared" si="4"/>
        <v>0.86420864164854871</v>
      </c>
      <c r="F21" s="53">
        <f t="shared" si="9"/>
        <v>719.459581785512</v>
      </c>
      <c r="G21" s="52">
        <f t="shared" si="10"/>
        <v>53997.599991748037</v>
      </c>
      <c r="H21" s="52">
        <f t="shared" si="11"/>
        <v>446744.59999174805</v>
      </c>
      <c r="I21" s="54">
        <f t="shared" si="12"/>
        <v>5952.3883121493882</v>
      </c>
      <c r="J21" s="37">
        <f t="shared" si="6"/>
        <v>0.98302608020606852</v>
      </c>
      <c r="K21" s="234">
        <v>10806.933225775669</v>
      </c>
      <c r="L21" s="63">
        <v>75053</v>
      </c>
      <c r="N21" s="121">
        <f t="shared" si="13"/>
        <v>2.1562879593816735E-2</v>
      </c>
      <c r="O21" s="27">
        <f t="shared" si="14"/>
        <v>8.7547217627136631E-3</v>
      </c>
      <c r="Q21" s="1">
        <v>384457</v>
      </c>
      <c r="R21" s="24">
        <v>5187.5134930915374</v>
      </c>
      <c r="S21" s="24"/>
      <c r="T21" s="1"/>
    </row>
    <row r="22" spans="1:20">
      <c r="A22" s="13"/>
      <c r="B22" s="9"/>
      <c r="C22" s="55"/>
      <c r="D22" s="52"/>
      <c r="E22" s="37"/>
      <c r="F22" s="56"/>
      <c r="G22" s="52"/>
      <c r="H22" s="52"/>
      <c r="I22" s="54"/>
      <c r="J22" s="37"/>
      <c r="K22" s="57"/>
      <c r="L22" s="14"/>
      <c r="N22" s="121"/>
      <c r="O22" s="27"/>
      <c r="Q22" s="15"/>
      <c r="R22" s="15"/>
      <c r="S22" s="15"/>
      <c r="T22" s="25"/>
    </row>
    <row r="23" spans="1:20">
      <c r="A23" s="16" t="s">
        <v>379</v>
      </c>
      <c r="B23" s="17"/>
      <c r="C23" s="58">
        <f>SUM(C7:C21)</f>
        <v>33607413</v>
      </c>
      <c r="D23" s="58">
        <f>C23*1000/L23</f>
        <v>6055.1682524044618</v>
      </c>
      <c r="E23" s="59">
        <f>D23/D$23</f>
        <v>1</v>
      </c>
      <c r="F23" s="60"/>
      <c r="G23" s="58">
        <f>SUM(G7:G21)</f>
        <v>1.5133991837501526E-9</v>
      </c>
      <c r="H23" s="58">
        <f>SUM(H7:H22)</f>
        <v>33607413</v>
      </c>
      <c r="I23" s="61">
        <f>H23*1000/L23</f>
        <v>6055.1682524044618</v>
      </c>
      <c r="J23" s="59">
        <f>I23/I$23</f>
        <v>1</v>
      </c>
      <c r="K23" s="62">
        <f>SUM(K7:K21)</f>
        <v>7.4942363426089287E-10</v>
      </c>
      <c r="L23" s="18">
        <f>SUM(L7:L21)</f>
        <v>5550203</v>
      </c>
      <c r="N23" s="229">
        <f>(C23-Q23)/Q23</f>
        <v>1.6021728394763141E-2</v>
      </c>
      <c r="O23" s="127">
        <f>(D23-R23)/R23</f>
        <v>4.8149609683106375E-3</v>
      </c>
      <c r="Q23" s="126">
        <f>SUM(Q7:Q21)</f>
        <v>33077455</v>
      </c>
      <c r="R23" s="238">
        <v>6026.1525630244141</v>
      </c>
      <c r="S23" s="15"/>
      <c r="T23" s="24"/>
    </row>
    <row r="25" spans="1:20">
      <c r="A25" s="64" t="s">
        <v>417</v>
      </c>
      <c r="B25" s="172" t="str">
        <f>komm!C369</f>
        <v>Utbetales/trekkes ved 10. termin rammetilskudd i november</v>
      </c>
      <c r="C25" s="65"/>
      <c r="D25" s="65"/>
      <c r="E25" s="65"/>
      <c r="O25" s="66"/>
      <c r="Q25" s="45"/>
    </row>
  </sheetData>
  <sheetProtection sheet="1" objects="1" scenarios="1"/>
  <mergeCells count="14">
    <mergeCell ref="C1:E1"/>
    <mergeCell ref="F1:G1"/>
    <mergeCell ref="H1:J1"/>
    <mergeCell ref="N1:O1"/>
    <mergeCell ref="C2:E2"/>
    <mergeCell ref="F2:G2"/>
    <mergeCell ref="H2:J2"/>
    <mergeCell ref="N2:O2"/>
    <mergeCell ref="Q2:R2"/>
    <mergeCell ref="S2:T2"/>
    <mergeCell ref="C3:D3"/>
    <mergeCell ref="H3:I3"/>
    <mergeCell ref="Q3:R3"/>
    <mergeCell ref="S3:T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AB731D-BFF1-46DE-95F0-186DFB26424E}">
  <dimension ref="B1:T63"/>
  <sheetViews>
    <sheetView tabSelected="1" zoomScale="85" zoomScaleNormal="85" workbookViewId="0">
      <selection activeCell="N5" sqref="N5"/>
    </sheetView>
  </sheetViews>
  <sheetFormatPr baseColWidth="10" defaultColWidth="11.5703125" defaultRowHeight="15"/>
  <cols>
    <col min="1" max="1" width="11.5703125" style="29"/>
    <col min="2" max="2" width="23" style="29" customWidth="1"/>
    <col min="3" max="3" width="12.85546875" style="29" customWidth="1"/>
    <col min="4" max="5" width="13.85546875" style="29" customWidth="1"/>
    <col min="6" max="6" width="14.85546875" style="29" customWidth="1"/>
    <col min="7" max="7" width="11.5703125" style="29" bestFit="1" customWidth="1"/>
    <col min="8" max="8" width="12.140625" style="29" customWidth="1"/>
    <col min="9" max="9" width="15.28515625" style="29" customWidth="1"/>
    <col min="10" max="10" width="14.85546875" style="29" customWidth="1"/>
    <col min="11" max="13" width="14.5703125" style="29" customWidth="1"/>
    <col min="14" max="14" width="13.85546875" style="29" customWidth="1"/>
    <col min="15" max="15" width="11.5703125" style="29" bestFit="1" customWidth="1"/>
    <col min="16" max="16" width="12.42578125" style="29" bestFit="1" customWidth="1"/>
    <col min="17" max="17" width="12.5703125" style="29" bestFit="1" customWidth="1"/>
    <col min="18" max="18" width="13.85546875" style="29" bestFit="1" customWidth="1"/>
    <col min="19" max="19" width="12.28515625" style="29" customWidth="1"/>
    <col min="20" max="16384" width="11.5703125" style="29"/>
  </cols>
  <sheetData>
    <row r="1" spans="2:18">
      <c r="B1" s="133" t="s">
        <v>398</v>
      </c>
      <c r="C1" s="273"/>
      <c r="D1" s="273"/>
      <c r="E1" s="129"/>
      <c r="F1" s="129"/>
      <c r="G1" s="273"/>
      <c r="H1" s="273"/>
      <c r="I1" s="129"/>
      <c r="J1" s="129"/>
      <c r="K1" s="273"/>
      <c r="L1" s="273"/>
      <c r="M1" s="156"/>
    </row>
    <row r="2" spans="2:18">
      <c r="B2" s="134"/>
      <c r="C2" s="132" t="s">
        <v>444</v>
      </c>
      <c r="D2" s="132">
        <v>2023</v>
      </c>
      <c r="E2" s="132">
        <v>-2024</v>
      </c>
      <c r="F2" s="132"/>
      <c r="G2" s="132" t="s">
        <v>444</v>
      </c>
      <c r="H2" s="132">
        <v>2023</v>
      </c>
      <c r="I2" s="132">
        <v>-2024</v>
      </c>
      <c r="J2" s="132"/>
      <c r="K2" s="132" t="str">
        <f>G2</f>
        <v>2022 -</v>
      </c>
      <c r="L2" s="132">
        <f>H2</f>
        <v>2023</v>
      </c>
      <c r="M2" s="132">
        <f>I2</f>
        <v>-2024</v>
      </c>
    </row>
    <row r="3" spans="2:18">
      <c r="B3" s="7" t="s">
        <v>390</v>
      </c>
      <c r="C3" s="28">
        <v>25046985</v>
      </c>
      <c r="D3" s="28">
        <v>25063955</v>
      </c>
      <c r="E3" s="28">
        <v>25701680.805999998</v>
      </c>
      <c r="F3" s="7"/>
      <c r="G3" s="28">
        <v>5183875</v>
      </c>
      <c r="H3" s="28">
        <v>4993742</v>
      </c>
      <c r="I3" s="28">
        <v>5090096.4759999998</v>
      </c>
      <c r="J3" s="7"/>
      <c r="K3" s="28">
        <f t="shared" ref="K3:K14" si="0">C3+G3</f>
        <v>30230860</v>
      </c>
      <c r="L3" s="28">
        <f t="shared" ref="L3:L14" si="1">D3+H3</f>
        <v>30057697</v>
      </c>
      <c r="M3" s="28">
        <f t="shared" ref="M3:M14" si="2">E3+I3</f>
        <v>30791777.281999998</v>
      </c>
      <c r="P3" s="162"/>
      <c r="Q3" s="162"/>
      <c r="R3" s="162"/>
    </row>
    <row r="4" spans="2:18">
      <c r="B4" s="7" t="s">
        <v>399</v>
      </c>
      <c r="C4" s="28">
        <v>26348339</v>
      </c>
      <c r="D4" s="28">
        <v>26304885</v>
      </c>
      <c r="E4" s="28">
        <v>26869918</v>
      </c>
      <c r="F4" s="7"/>
      <c r="G4" s="28">
        <v>5437205</v>
      </c>
      <c r="H4" s="28">
        <v>5229541</v>
      </c>
      <c r="I4" s="28">
        <v>5310162</v>
      </c>
      <c r="J4" s="28"/>
      <c r="K4" s="28">
        <f t="shared" si="0"/>
        <v>31785544</v>
      </c>
      <c r="L4" s="28">
        <f t="shared" si="1"/>
        <v>31534426</v>
      </c>
      <c r="M4" s="28">
        <f t="shared" si="2"/>
        <v>32180080</v>
      </c>
      <c r="P4" s="162"/>
      <c r="Q4" s="162"/>
    </row>
    <row r="5" spans="2:18">
      <c r="B5" s="7" t="s">
        <v>400</v>
      </c>
      <c r="C5" s="28">
        <v>58238448</v>
      </c>
      <c r="D5" s="28">
        <v>60452989</v>
      </c>
      <c r="E5" s="28">
        <v>61849967</v>
      </c>
      <c r="F5" s="28"/>
      <c r="G5" s="28">
        <v>11795438</v>
      </c>
      <c r="H5" s="28">
        <v>11982449</v>
      </c>
      <c r="I5" s="28">
        <v>12068811</v>
      </c>
      <c r="J5" s="28"/>
      <c r="K5" s="28">
        <f t="shared" si="0"/>
        <v>70033886</v>
      </c>
      <c r="L5" s="28">
        <f t="shared" si="1"/>
        <v>72435438</v>
      </c>
      <c r="M5" s="28">
        <f t="shared" si="2"/>
        <v>73918778</v>
      </c>
      <c r="N5" s="162"/>
      <c r="P5" s="162"/>
    </row>
    <row r="6" spans="2:18">
      <c r="B6" s="7" t="s">
        <v>401</v>
      </c>
      <c r="C6" s="28">
        <v>60397398</v>
      </c>
      <c r="D6" s="28">
        <v>62209675</v>
      </c>
      <c r="E6" s="28">
        <v>63631848</v>
      </c>
      <c r="F6" s="28"/>
      <c r="G6" s="28">
        <v>12221762</v>
      </c>
      <c r="H6" s="28">
        <v>12319395</v>
      </c>
      <c r="I6" s="28">
        <v>12407989</v>
      </c>
      <c r="J6" s="28"/>
      <c r="K6" s="28">
        <f t="shared" si="0"/>
        <v>72619160</v>
      </c>
      <c r="L6" s="28">
        <f t="shared" si="1"/>
        <v>74529070</v>
      </c>
      <c r="M6" s="28">
        <f t="shared" si="2"/>
        <v>76039837</v>
      </c>
      <c r="O6" s="162"/>
      <c r="P6" s="162"/>
    </row>
    <row r="7" spans="2:18">
      <c r="B7" s="7" t="s">
        <v>402</v>
      </c>
      <c r="C7" s="28">
        <v>97791092</v>
      </c>
      <c r="D7" s="28">
        <v>99697151</v>
      </c>
      <c r="E7" s="28">
        <v>104018526</v>
      </c>
      <c r="F7" s="28"/>
      <c r="G7" s="28">
        <v>19699908</v>
      </c>
      <c r="H7" s="28">
        <v>19731661</v>
      </c>
      <c r="I7" s="239">
        <v>20231818</v>
      </c>
      <c r="J7" s="28"/>
      <c r="K7" s="28">
        <f t="shared" si="0"/>
        <v>117491000</v>
      </c>
      <c r="L7" s="28">
        <f t="shared" si="1"/>
        <v>119428812</v>
      </c>
      <c r="M7" s="28">
        <f t="shared" si="2"/>
        <v>124250344</v>
      </c>
      <c r="O7" s="162"/>
      <c r="P7" s="162"/>
      <c r="Q7" s="162"/>
    </row>
    <row r="8" spans="2:18">
      <c r="B8" s="7" t="s">
        <v>403</v>
      </c>
      <c r="C8" s="28">
        <v>102840296</v>
      </c>
      <c r="D8" s="28">
        <v>104847661</v>
      </c>
      <c r="E8" s="28">
        <v>109061725.594</v>
      </c>
      <c r="F8" s="28"/>
      <c r="G8" s="28">
        <v>20707889</v>
      </c>
      <c r="H8" s="28">
        <v>20742396</v>
      </c>
      <c r="I8" s="28">
        <v>21201261</v>
      </c>
      <c r="J8" s="28"/>
      <c r="K8" s="28">
        <f t="shared" si="0"/>
        <v>123548185</v>
      </c>
      <c r="L8" s="28">
        <f t="shared" si="1"/>
        <v>125590057</v>
      </c>
      <c r="M8" s="28">
        <f t="shared" si="2"/>
        <v>130262986.594</v>
      </c>
      <c r="O8" s="162"/>
      <c r="P8" s="162"/>
      <c r="Q8" s="162"/>
      <c r="R8" s="162"/>
    </row>
    <row r="9" spans="2:18">
      <c r="B9" s="7" t="s">
        <v>404</v>
      </c>
      <c r="C9" s="28">
        <v>124903414</v>
      </c>
      <c r="D9" s="28">
        <v>127895476</v>
      </c>
      <c r="E9" s="28">
        <v>132737375</v>
      </c>
      <c r="F9" s="28"/>
      <c r="G9" s="28">
        <v>25114257</v>
      </c>
      <c r="H9" s="28">
        <v>25309163</v>
      </c>
      <c r="I9" s="28">
        <v>25785293</v>
      </c>
      <c r="J9" s="28"/>
      <c r="K9" s="28">
        <f t="shared" si="0"/>
        <v>150017671</v>
      </c>
      <c r="L9" s="28">
        <f t="shared" si="1"/>
        <v>153204639</v>
      </c>
      <c r="M9" s="28">
        <f t="shared" si="2"/>
        <v>158522668</v>
      </c>
      <c r="O9" s="162"/>
      <c r="P9" s="162"/>
      <c r="Q9" s="162"/>
      <c r="R9" s="162"/>
    </row>
    <row r="10" spans="2:18">
      <c r="B10" s="7" t="s">
        <v>405</v>
      </c>
      <c r="C10" s="28">
        <v>129404724</v>
      </c>
      <c r="D10" s="28">
        <v>130669635</v>
      </c>
      <c r="E10" s="28">
        <v>135520524.042</v>
      </c>
      <c r="F10" s="28"/>
      <c r="G10" s="28">
        <v>26034503</v>
      </c>
      <c r="H10" s="28">
        <v>25857833</v>
      </c>
      <c r="I10" s="28">
        <v>26332332</v>
      </c>
      <c r="J10" s="28"/>
      <c r="K10" s="28">
        <f t="shared" si="0"/>
        <v>155439227</v>
      </c>
      <c r="L10" s="28">
        <f t="shared" si="1"/>
        <v>156527468</v>
      </c>
      <c r="M10" s="28">
        <f t="shared" si="2"/>
        <v>161852856.042</v>
      </c>
      <c r="O10" s="162"/>
      <c r="P10" s="162"/>
      <c r="Q10" s="162"/>
    </row>
    <row r="11" spans="2:18">
      <c r="B11" s="7" t="s">
        <v>406</v>
      </c>
      <c r="C11" s="28">
        <v>165668406</v>
      </c>
      <c r="D11" s="28">
        <v>167176502</v>
      </c>
      <c r="E11" s="28">
        <v>173127354.21100006</v>
      </c>
      <c r="F11" s="28"/>
      <c r="G11" s="28">
        <v>33286461</v>
      </c>
      <c r="H11" s="28">
        <v>33077457</v>
      </c>
      <c r="I11" s="28">
        <v>33607413</v>
      </c>
      <c r="J11" s="28"/>
      <c r="K11" s="28">
        <f t="shared" si="0"/>
        <v>198954867</v>
      </c>
      <c r="L11" s="28">
        <f t="shared" si="1"/>
        <v>200253959</v>
      </c>
      <c r="M11" s="28">
        <f t="shared" si="2"/>
        <v>206734767.21100006</v>
      </c>
    </row>
    <row r="12" spans="2:18" ht="15.75" thickBot="1">
      <c r="B12" s="7" t="s">
        <v>407</v>
      </c>
      <c r="C12" s="28">
        <v>167290401</v>
      </c>
      <c r="D12" s="28">
        <v>168506575</v>
      </c>
      <c r="E12" s="28"/>
      <c r="F12" s="28"/>
      <c r="G12" s="28">
        <v>33623340</v>
      </c>
      <c r="H12" s="28">
        <v>33339082</v>
      </c>
      <c r="I12" s="28"/>
      <c r="J12" s="28"/>
      <c r="K12" s="28">
        <f t="shared" si="0"/>
        <v>200913741</v>
      </c>
      <c r="L12" s="28">
        <f t="shared" si="1"/>
        <v>201845657</v>
      </c>
      <c r="M12" s="28">
        <f t="shared" si="2"/>
        <v>0</v>
      </c>
    </row>
    <row r="13" spans="2:18">
      <c r="B13" s="7" t="s">
        <v>408</v>
      </c>
      <c r="C13" s="28">
        <v>216186638</v>
      </c>
      <c r="D13" s="28">
        <v>205956451.00000006</v>
      </c>
      <c r="E13" s="28"/>
      <c r="F13" s="30" t="s">
        <v>21</v>
      </c>
      <c r="G13" s="28">
        <v>43645701</v>
      </c>
      <c r="H13" s="28">
        <v>40808867</v>
      </c>
      <c r="I13" s="28"/>
      <c r="J13" s="30" t="s">
        <v>21</v>
      </c>
      <c r="K13" s="28">
        <f t="shared" si="0"/>
        <v>259832339</v>
      </c>
      <c r="L13" s="28">
        <f t="shared" si="1"/>
        <v>246765318.00000006</v>
      </c>
      <c r="M13" s="28">
        <f t="shared" si="2"/>
        <v>0</v>
      </c>
      <c r="N13" s="31"/>
      <c r="O13" s="135"/>
    </row>
    <row r="14" spans="2:18">
      <c r="B14" s="38" t="s">
        <v>409</v>
      </c>
      <c r="C14" s="28">
        <v>220842958</v>
      </c>
      <c r="D14" s="28">
        <v>210494834</v>
      </c>
      <c r="E14" s="28"/>
      <c r="F14" s="198">
        <f>E14*1000/$O$15</f>
        <v>0</v>
      </c>
      <c r="G14" s="28">
        <v>44561358</v>
      </c>
      <c r="H14" s="28">
        <v>41690857.868000008</v>
      </c>
      <c r="I14" s="28"/>
      <c r="J14" s="198">
        <f>I14*1000/$O$15</f>
        <v>0</v>
      </c>
      <c r="K14" s="28">
        <f t="shared" si="0"/>
        <v>265404316</v>
      </c>
      <c r="L14" s="28">
        <f t="shared" si="1"/>
        <v>252185691.868</v>
      </c>
      <c r="M14" s="28">
        <f t="shared" si="2"/>
        <v>0</v>
      </c>
      <c r="O14" s="191" t="s">
        <v>425</v>
      </c>
      <c r="P14" s="191"/>
    </row>
    <row r="15" spans="2:18">
      <c r="B15" s="130" t="s">
        <v>423</v>
      </c>
      <c r="C15" s="133"/>
      <c r="D15" s="199"/>
      <c r="E15" s="199">
        <v>220250000</v>
      </c>
      <c r="F15" s="200">
        <f>E15*1000/$O$15</f>
        <v>39683.233207866448</v>
      </c>
      <c r="G15" s="133"/>
      <c r="H15" s="201"/>
      <c r="I15" s="202">
        <v>43250000</v>
      </c>
      <c r="J15" s="200">
        <f>I15*1000/$O$15</f>
        <v>7792.5077695356367</v>
      </c>
      <c r="K15" s="133"/>
      <c r="L15" s="203"/>
      <c r="M15" s="203">
        <f>E15+I15</f>
        <v>263500000</v>
      </c>
      <c r="N15" s="32"/>
      <c r="O15" s="192">
        <v>5550203</v>
      </c>
      <c r="P15" s="191"/>
    </row>
    <row r="16" spans="2:18">
      <c r="B16" s="7" t="s">
        <v>422</v>
      </c>
      <c r="C16" s="38"/>
      <c r="D16" s="167"/>
      <c r="E16" s="167">
        <v>220400000</v>
      </c>
      <c r="F16" s="41">
        <f>E16*1000/$O$15</f>
        <v>39710.259246373513</v>
      </c>
      <c r="G16" s="38"/>
      <c r="H16" s="168"/>
      <c r="I16" s="168">
        <v>43100000</v>
      </c>
      <c r="J16" s="41">
        <f>I16*1000/$O$15</f>
        <v>7765.4817310285771</v>
      </c>
      <c r="K16" s="38"/>
      <c r="L16" s="42"/>
      <c r="M16" s="42">
        <f>E16+I16</f>
        <v>263500000</v>
      </c>
      <c r="N16" s="32"/>
      <c r="O16" s="136"/>
    </row>
    <row r="17" spans="2:20">
      <c r="B17" s="40" t="s">
        <v>449</v>
      </c>
      <c r="C17" s="43"/>
      <c r="D17" s="38"/>
      <c r="E17" s="38">
        <v>218400000</v>
      </c>
      <c r="F17" s="41">
        <f>E17*1000/$O$15</f>
        <v>39349.912066279379</v>
      </c>
      <c r="G17" s="43"/>
      <c r="H17" s="38"/>
      <c r="I17" s="38">
        <v>42600000</v>
      </c>
      <c r="J17" s="41">
        <f>I17*1000/$O$15</f>
        <v>7675.3949360050437</v>
      </c>
      <c r="K17" s="43"/>
      <c r="L17" s="38"/>
      <c r="M17" s="38">
        <f>E17+I17</f>
        <v>261000000</v>
      </c>
      <c r="N17" s="33"/>
      <c r="O17" s="146"/>
    </row>
    <row r="18" spans="2:20" ht="15.75" thickBot="1">
      <c r="B18" s="40"/>
      <c r="C18" s="196"/>
      <c r="D18" s="196"/>
      <c r="E18" s="169"/>
      <c r="F18" s="170">
        <f>E18*1000/$O$15</f>
        <v>0</v>
      </c>
      <c r="G18" s="43"/>
      <c r="H18" s="38"/>
      <c r="I18" s="38"/>
      <c r="J18" s="170">
        <f>I18*1000/$O$15</f>
        <v>0</v>
      </c>
      <c r="K18" s="43"/>
      <c r="L18" s="38"/>
      <c r="M18" s="38">
        <f>E18+I18</f>
        <v>0</v>
      </c>
      <c r="N18" s="33"/>
      <c r="O18" s="146"/>
    </row>
    <row r="19" spans="2:20">
      <c r="B19" s="137"/>
      <c r="C19" s="138"/>
      <c r="D19" s="139"/>
      <c r="E19" s="139"/>
      <c r="F19" s="140"/>
      <c r="G19" s="138"/>
      <c r="H19" s="139"/>
      <c r="I19" s="139"/>
      <c r="J19" s="140"/>
      <c r="K19" s="138"/>
      <c r="L19" s="141"/>
      <c r="M19" s="141"/>
      <c r="N19" s="33"/>
      <c r="O19" s="32"/>
      <c r="P19" s="145"/>
      <c r="Q19" s="145"/>
    </row>
    <row r="20" spans="2:20">
      <c r="B20" s="158"/>
      <c r="C20" s="158"/>
      <c r="D20" s="158"/>
      <c r="E20" s="241"/>
      <c r="F20" s="140"/>
      <c r="G20" s="138"/>
      <c r="H20" s="142"/>
      <c r="I20" s="241"/>
      <c r="J20" s="140"/>
      <c r="K20" s="138"/>
      <c r="L20" s="141"/>
      <c r="M20" s="141"/>
      <c r="N20" s="143"/>
      <c r="O20" s="32"/>
      <c r="P20" s="145"/>
    </row>
    <row r="21" spans="2:20">
      <c r="B21" s="159"/>
      <c r="C21" s="160"/>
      <c r="D21" s="161"/>
      <c r="E21" s="161"/>
      <c r="F21" s="140"/>
      <c r="G21" s="138"/>
      <c r="H21" s="142"/>
      <c r="I21" s="142"/>
      <c r="J21" s="140"/>
      <c r="K21" s="138"/>
      <c r="L21" s="141"/>
      <c r="M21" s="141"/>
      <c r="N21" s="33"/>
      <c r="O21" s="32"/>
    </row>
    <row r="22" spans="2:20">
      <c r="B22" s="34" t="s">
        <v>410</v>
      </c>
      <c r="C22" s="273"/>
      <c r="D22" s="273"/>
      <c r="E22" s="273"/>
      <c r="F22" s="35"/>
      <c r="G22" s="273"/>
      <c r="H22" s="273"/>
      <c r="I22" s="129"/>
      <c r="J22" s="35"/>
      <c r="K22" s="273"/>
      <c r="L22" s="273"/>
      <c r="M22" s="273"/>
    </row>
    <row r="23" spans="2:20">
      <c r="B23" s="36" t="s">
        <v>411</v>
      </c>
      <c r="C23" s="132" t="str">
        <f t="shared" ref="C23:L23" si="3">C2</f>
        <v>2022 -</v>
      </c>
      <c r="D23" s="132">
        <f>D2</f>
        <v>2023</v>
      </c>
      <c r="E23" s="132">
        <f>E2</f>
        <v>-2024</v>
      </c>
      <c r="F23" s="132"/>
      <c r="G23" s="132" t="str">
        <f t="shared" si="3"/>
        <v>2022 -</v>
      </c>
      <c r="H23" s="132">
        <f t="shared" si="3"/>
        <v>2023</v>
      </c>
      <c r="I23" s="132">
        <f t="shared" si="3"/>
        <v>-2024</v>
      </c>
      <c r="J23" s="132"/>
      <c r="K23" s="132" t="str">
        <f t="shared" si="3"/>
        <v>2022 -</v>
      </c>
      <c r="L23" s="132">
        <f t="shared" si="3"/>
        <v>2023</v>
      </c>
      <c r="M23" s="132">
        <f t="shared" ref="M23" si="4">M2</f>
        <v>-2024</v>
      </c>
      <c r="P23"/>
      <c r="R23" s="44"/>
      <c r="S23" s="44"/>
      <c r="T23" s="44"/>
    </row>
    <row r="24" spans="2:20">
      <c r="B24" s="7" t="s">
        <v>390</v>
      </c>
      <c r="C24" s="37">
        <v>0.19071798478692495</v>
      </c>
      <c r="D24" s="37">
        <f>(D3-C3)/C3</f>
        <v>6.775266564019582E-4</v>
      </c>
      <c r="E24" s="37">
        <f>(E3-D3)/D3</f>
        <v>2.5443941548729958E-2</v>
      </c>
      <c r="F24" s="7"/>
      <c r="G24" s="37">
        <v>0.21789441089515518</v>
      </c>
      <c r="H24" s="37">
        <f>(H3-G3)/G3</f>
        <v>-3.6677774830604519E-2</v>
      </c>
      <c r="I24" s="37">
        <f>(I3-H3)/H3</f>
        <v>1.9295044878169475E-2</v>
      </c>
      <c r="J24" s="7"/>
      <c r="K24" s="37">
        <v>0.19529161023657679</v>
      </c>
      <c r="L24" s="37">
        <f>(L3-K3)/K3</f>
        <v>-5.7280209693009064E-3</v>
      </c>
      <c r="M24" s="37">
        <f>(M3-L3)/L3</f>
        <v>2.4422372811862391E-2</v>
      </c>
      <c r="O24" s="144"/>
      <c r="P24"/>
      <c r="R24" s="171"/>
      <c r="S24" s="31"/>
      <c r="T24" s="145"/>
    </row>
    <row r="25" spans="2:20">
      <c r="B25" s="7" t="s">
        <v>399</v>
      </c>
      <c r="C25" s="37">
        <v>0.18706135092763768</v>
      </c>
      <c r="D25" s="37">
        <f t="shared" ref="D25:D30" si="5">(D4-C4)/C4</f>
        <v>-1.6492121192155603E-3</v>
      </c>
      <c r="E25" s="37">
        <f t="shared" ref="E25:E32" si="6">(E4-D4)/D4</f>
        <v>2.1480154731716182E-2</v>
      </c>
      <c r="F25" s="7"/>
      <c r="G25" s="37">
        <v>0.21441677471374504</v>
      </c>
      <c r="H25" s="37">
        <f t="shared" ref="H25:H30" si="7">(H4-G4)/G4</f>
        <v>-3.8193152548046283E-2</v>
      </c>
      <c r="I25" s="37">
        <f t="shared" ref="I25:I32" si="8">(I4-H4)/H4</f>
        <v>1.5416458155696647E-2</v>
      </c>
      <c r="J25" s="7"/>
      <c r="K25" s="37">
        <v>0.1916530304678177</v>
      </c>
      <c r="L25" s="37">
        <f t="shared" ref="L25:L29" si="9">(L4-K4)/K4</f>
        <v>-7.9003838977869945E-3</v>
      </c>
      <c r="M25" s="37">
        <f t="shared" ref="M25:M32" si="10">(M4-L4)/L4</f>
        <v>2.0474575944398037E-2</v>
      </c>
      <c r="O25" s="144"/>
      <c r="P25"/>
      <c r="R25" s="171"/>
      <c r="S25" s="31"/>
      <c r="T25" s="145"/>
    </row>
    <row r="26" spans="2:20">
      <c r="B26" s="7" t="s">
        <v>400</v>
      </c>
      <c r="C26" s="37">
        <v>8.88802359492845E-2</v>
      </c>
      <c r="D26" s="37">
        <f t="shared" si="5"/>
        <v>3.8025412353021495E-2</v>
      </c>
      <c r="E26" s="37">
        <f t="shared" si="6"/>
        <v>2.3108501715274989E-2</v>
      </c>
      <c r="F26" s="7"/>
      <c r="G26" s="37">
        <v>7.772182725496124E-2</v>
      </c>
      <c r="H26" s="37">
        <f t="shared" si="7"/>
        <v>1.5854519348921167E-2</v>
      </c>
      <c r="I26" s="37">
        <f t="shared" si="8"/>
        <v>7.2073747194751261E-3</v>
      </c>
      <c r="J26" s="7"/>
      <c r="K26" s="37">
        <v>8.6984731203032878E-2</v>
      </c>
      <c r="L26" s="37">
        <f t="shared" si="9"/>
        <v>3.4291285792708973E-2</v>
      </c>
      <c r="M26" s="37">
        <f t="shared" si="10"/>
        <v>2.0478098027101044E-2</v>
      </c>
      <c r="O26" s="144"/>
      <c r="P26"/>
      <c r="R26" s="171"/>
      <c r="S26" s="171"/>
      <c r="T26" s="145"/>
    </row>
    <row r="27" spans="2:20">
      <c r="B27" s="7" t="s">
        <v>401</v>
      </c>
      <c r="C27" s="37">
        <v>9.3784666680478412E-2</v>
      </c>
      <c r="D27" s="37">
        <f t="shared" si="5"/>
        <v>3.0005878730073769E-2</v>
      </c>
      <c r="E27" s="37">
        <f t="shared" si="6"/>
        <v>2.2860961739472198E-2</v>
      </c>
      <c r="F27" s="7"/>
      <c r="G27" s="37">
        <v>8.3334625997186745E-2</v>
      </c>
      <c r="H27" s="37">
        <f t="shared" si="7"/>
        <v>7.9884553471095254E-3</v>
      </c>
      <c r="I27" s="37">
        <f t="shared" si="8"/>
        <v>7.1914245788855706E-3</v>
      </c>
      <c r="J27" s="7"/>
      <c r="K27" s="37">
        <v>9.201184396934145E-2</v>
      </c>
      <c r="L27" s="37">
        <f t="shared" si="9"/>
        <v>2.6300359299116102E-2</v>
      </c>
      <c r="M27" s="37">
        <f t="shared" si="10"/>
        <v>2.027084196810721E-2</v>
      </c>
      <c r="O27" s="144"/>
      <c r="R27" s="171"/>
    </row>
    <row r="28" spans="2:20">
      <c r="B28" s="7" t="s">
        <v>402</v>
      </c>
      <c r="C28" s="37">
        <v>0.12414225621717354</v>
      </c>
      <c r="D28" s="37">
        <f t="shared" si="5"/>
        <v>1.949113115538172E-2</v>
      </c>
      <c r="E28" s="37">
        <f t="shared" si="6"/>
        <v>4.334501995949714E-2</v>
      </c>
      <c r="F28" s="7"/>
      <c r="G28" s="37">
        <v>0.10399978749305865</v>
      </c>
      <c r="H28" s="37">
        <f t="shared" si="7"/>
        <v>1.6118349385184946E-3</v>
      </c>
      <c r="I28" s="37">
        <f t="shared" si="8"/>
        <v>2.534794207137453E-2</v>
      </c>
      <c r="J28" s="7"/>
      <c r="K28" s="37">
        <v>0.12071380458122613</v>
      </c>
      <c r="L28" s="37">
        <f t="shared" si="9"/>
        <v>1.6493280336366191E-2</v>
      </c>
      <c r="M28" s="37">
        <f t="shared" si="10"/>
        <v>4.0371598103144488E-2</v>
      </c>
      <c r="O28" s="144"/>
      <c r="R28" s="171"/>
    </row>
    <row r="29" spans="2:20">
      <c r="B29" s="7" t="s">
        <v>403</v>
      </c>
      <c r="C29" s="37">
        <v>0.13394565487367316</v>
      </c>
      <c r="D29" s="37">
        <f t="shared" si="5"/>
        <v>1.951924564666753E-2</v>
      </c>
      <c r="E29" s="37">
        <f t="shared" si="6"/>
        <v>4.0192261360985408E-2</v>
      </c>
      <c r="F29" s="7"/>
      <c r="G29" s="37">
        <v>0.11344475619176839</v>
      </c>
      <c r="H29" s="37">
        <f t="shared" si="7"/>
        <v>1.6663697588875429E-3</v>
      </c>
      <c r="I29" s="37">
        <f t="shared" si="8"/>
        <v>2.2122082714070256E-2</v>
      </c>
      <c r="J29" s="7"/>
      <c r="K29" s="37">
        <v>0.13045700221438322</v>
      </c>
      <c r="L29" s="37">
        <f t="shared" si="9"/>
        <v>1.6526928339740482E-2</v>
      </c>
      <c r="M29" s="37">
        <f t="shared" si="10"/>
        <v>3.7207798974085958E-2</v>
      </c>
      <c r="O29" s="144"/>
    </row>
    <row r="30" spans="2:20">
      <c r="B30" s="7" t="s">
        <v>404</v>
      </c>
      <c r="C30" s="37">
        <v>0.10559415528621811</v>
      </c>
      <c r="D30" s="37">
        <f t="shared" si="5"/>
        <v>2.3955005745479464E-2</v>
      </c>
      <c r="E30" s="37">
        <f t="shared" si="6"/>
        <v>3.7858250748447113E-2</v>
      </c>
      <c r="F30" s="7"/>
      <c r="G30" s="37">
        <v>8.2000718368055961E-2</v>
      </c>
      <c r="H30" s="37">
        <f t="shared" si="7"/>
        <v>7.7607711030431839E-3</v>
      </c>
      <c r="I30" s="37">
        <f t="shared" si="8"/>
        <v>1.8812554172573784E-2</v>
      </c>
      <c r="J30" s="7"/>
      <c r="K30" s="37">
        <v>0.10157296296468447</v>
      </c>
      <c r="L30" s="37">
        <f t="shared" ref="L30:L35" si="11">(L9-K9)/K9</f>
        <v>2.1243950654319915E-2</v>
      </c>
      <c r="M30" s="37">
        <f t="shared" si="10"/>
        <v>3.4711931927857619E-2</v>
      </c>
      <c r="O30" s="144"/>
    </row>
    <row r="31" spans="2:20">
      <c r="B31" s="7" t="s">
        <v>405</v>
      </c>
      <c r="C31" s="37">
        <v>0.11626707417611175</v>
      </c>
      <c r="D31" s="37">
        <f>(D10-C10)/C10</f>
        <v>9.774844077562423E-3</v>
      </c>
      <c r="E31" s="37">
        <f t="shared" si="6"/>
        <v>3.7123307507516919E-2</v>
      </c>
      <c r="F31" s="7"/>
      <c r="G31" s="37">
        <v>9.3629953338264668E-2</v>
      </c>
      <c r="H31" s="37">
        <f>(H10-G10)/G10</f>
        <v>-6.7859947240014526E-3</v>
      </c>
      <c r="I31" s="37">
        <f t="shared" si="8"/>
        <v>1.8350300274582173E-2</v>
      </c>
      <c r="J31" s="7"/>
      <c r="K31" s="37">
        <v>0.11241047480797835</v>
      </c>
      <c r="L31" s="37">
        <f t="shared" si="11"/>
        <v>7.0010705856122148E-3</v>
      </c>
      <c r="M31" s="37">
        <f t="shared" si="10"/>
        <v>3.4022067245092061E-2</v>
      </c>
      <c r="O31" s="144"/>
    </row>
    <row r="32" spans="2:20">
      <c r="B32" s="7" t="s">
        <v>406</v>
      </c>
      <c r="C32" s="37">
        <v>0.10022929644670268</v>
      </c>
      <c r="D32" s="37">
        <f>(D11-C11)/C11</f>
        <v>9.10309959763843E-3</v>
      </c>
      <c r="E32" s="37">
        <f t="shared" si="6"/>
        <v>3.5596223989661266E-2</v>
      </c>
      <c r="F32" s="7"/>
      <c r="G32" s="37">
        <v>7.5351622284985556E-2</v>
      </c>
      <c r="H32" s="37">
        <f>(H11-G11)/G11</f>
        <v>-6.2789492700951292E-3</v>
      </c>
      <c r="I32" s="37">
        <f t="shared" si="8"/>
        <v>1.6021666961882831E-2</v>
      </c>
      <c r="J32" s="7"/>
      <c r="K32" s="37">
        <v>9.5987226461542535E-2</v>
      </c>
      <c r="L32" s="37">
        <f t="shared" si="11"/>
        <v>6.5295814050128267E-3</v>
      </c>
      <c r="M32" s="37">
        <f t="shared" si="10"/>
        <v>3.2362946747035624E-2</v>
      </c>
      <c r="O32" s="144"/>
    </row>
    <row r="33" spans="2:19">
      <c r="B33" s="7" t="s">
        <v>407</v>
      </c>
      <c r="C33" s="37">
        <v>9.7573038196394943E-2</v>
      </c>
      <c r="D33" s="37">
        <f>(D12-C12)/C12</f>
        <v>7.2698373172050681E-3</v>
      </c>
      <c r="E33" s="37"/>
      <c r="F33" s="7"/>
      <c r="G33" s="37">
        <v>7.3429833028006611E-2</v>
      </c>
      <c r="H33" s="37">
        <f>(H12-G12)/G12</f>
        <v>-8.4541868832781041E-3</v>
      </c>
      <c r="I33" s="37"/>
      <c r="J33" s="7"/>
      <c r="K33" s="37">
        <v>9.3457238038095261E-2</v>
      </c>
      <c r="L33" s="37">
        <f t="shared" si="11"/>
        <v>4.638388570943985E-3</v>
      </c>
      <c r="M33" s="37"/>
      <c r="O33" s="144"/>
    </row>
    <row r="34" spans="2:19">
      <c r="B34" s="38" t="s">
        <v>408</v>
      </c>
      <c r="C34" s="39">
        <v>0.13610393658121803</v>
      </c>
      <c r="D34" s="39">
        <f>(D13-C13)/C13</f>
        <v>-4.7321088364397156E-2</v>
      </c>
      <c r="E34" s="39"/>
      <c r="F34" s="38"/>
      <c r="G34" s="39">
        <v>0.11056539758734973</v>
      </c>
      <c r="H34" s="39">
        <f>(H13-G13)/G13</f>
        <v>-6.4996871054952235E-2</v>
      </c>
      <c r="I34" s="39"/>
      <c r="J34" s="38"/>
      <c r="K34" s="39">
        <v>0.13173230159837249</v>
      </c>
      <c r="L34" s="39">
        <f t="shared" si="11"/>
        <v>-5.0290202714143063E-2</v>
      </c>
      <c r="M34" s="39"/>
      <c r="O34" s="144"/>
    </row>
    <row r="35" spans="2:19">
      <c r="B35" s="236" t="s">
        <v>409</v>
      </c>
      <c r="C35" s="237">
        <v>0.12700596682061102</v>
      </c>
      <c r="D35" s="237">
        <f>(D14-C14)/C14</f>
        <v>-4.6857387229888491E-2</v>
      </c>
      <c r="E35" s="237"/>
      <c r="F35" s="236"/>
      <c r="G35" s="237">
        <v>0.10162638708359681</v>
      </c>
      <c r="H35" s="237">
        <f>(H14-G14)/G14</f>
        <v>-6.4416801031961179E-2</v>
      </c>
      <c r="I35" s="237"/>
      <c r="J35" s="236"/>
      <c r="K35" s="237">
        <v>0.12266336426832546</v>
      </c>
      <c r="L35" s="237">
        <f t="shared" si="11"/>
        <v>-4.9805611043642561E-2</v>
      </c>
      <c r="M35" s="237"/>
      <c r="O35" s="144"/>
    </row>
    <row r="36" spans="2:19">
      <c r="B36" s="235" t="str">
        <f>B15</f>
        <v>Anslag NB2024</v>
      </c>
      <c r="D36" s="39"/>
      <c r="E36" s="39">
        <f>(E15-D$14)/D$14</f>
        <v>4.6343968707564576E-2</v>
      </c>
      <c r="H36" s="39"/>
      <c r="I36" s="39">
        <f>(I15-H$14)/H$14</f>
        <v>3.7397698481918693E-2</v>
      </c>
      <c r="L36" s="39"/>
      <c r="M36" s="39">
        <f>(M15-L$14)/L$14</f>
        <v>4.4864988367072693E-2</v>
      </c>
      <c r="P36" s="31"/>
      <c r="Q36" s="145"/>
      <c r="R36" s="145"/>
      <c r="S36" s="145"/>
    </row>
    <row r="37" spans="2:19">
      <c r="B37" s="130" t="str">
        <f>B16</f>
        <v>Anslag RNB2024</v>
      </c>
      <c r="D37" s="39"/>
      <c r="E37" s="39">
        <f>(E16-D$14)/D$14</f>
        <v>4.7056575269680968E-2</v>
      </c>
      <c r="H37" s="39"/>
      <c r="I37" s="39">
        <f>(I16-H$14)/H$14</f>
        <v>3.3799787388917819E-2</v>
      </c>
      <c r="L37" s="39"/>
      <c r="M37" s="39">
        <f>(M16-L$14)/L$14</f>
        <v>4.4864988367072693E-2</v>
      </c>
      <c r="P37" s="31"/>
      <c r="Q37" s="145"/>
      <c r="R37" s="145"/>
      <c r="S37" s="145"/>
    </row>
    <row r="38" spans="2:19">
      <c r="B38" s="7" t="str">
        <f>B17</f>
        <v>Anslag NB2025</v>
      </c>
      <c r="D38" s="39"/>
      <c r="E38" s="39">
        <f>(E17-D$14)/D$14</f>
        <v>3.7555154441462443E-2</v>
      </c>
      <c r="H38" s="39"/>
      <c r="I38" s="39">
        <f>(I17-H$14)/H$14</f>
        <v>2.1806750412248235E-2</v>
      </c>
      <c r="L38" s="37"/>
      <c r="M38" s="39">
        <f>(M17-L$14)/L$14</f>
        <v>3.4951658306664038E-2</v>
      </c>
      <c r="P38" s="31"/>
      <c r="Q38" s="145"/>
      <c r="R38" s="145"/>
      <c r="S38" s="145"/>
    </row>
    <row r="39" spans="2:19">
      <c r="B39" s="7">
        <f>B18</f>
        <v>0</v>
      </c>
      <c r="D39" s="39"/>
      <c r="E39" s="39"/>
      <c r="H39" s="39"/>
      <c r="I39" s="39"/>
      <c r="L39" s="37"/>
      <c r="M39" s="37"/>
    </row>
    <row r="40" spans="2:19">
      <c r="B40" s="137"/>
      <c r="D40" s="146"/>
      <c r="E40" s="146"/>
      <c r="G40" s="147"/>
      <c r="H40" s="146"/>
      <c r="I40" s="146"/>
      <c r="L40" s="146"/>
      <c r="M40" s="146"/>
    </row>
    <row r="41" spans="2:19">
      <c r="B41" s="142"/>
      <c r="C41" s="148"/>
      <c r="D41" s="149"/>
      <c r="E41" s="149"/>
      <c r="F41" s="148"/>
      <c r="G41" s="148"/>
      <c r="H41" s="149"/>
      <c r="I41" s="149"/>
      <c r="J41" s="148"/>
      <c r="K41" s="148"/>
      <c r="L41" s="149"/>
      <c r="M41" s="149"/>
    </row>
    <row r="42" spans="2:19">
      <c r="B42" s="7" t="s">
        <v>412</v>
      </c>
      <c r="C42" s="272"/>
      <c r="D42" s="272"/>
      <c r="E42" s="272"/>
      <c r="F42" s="272"/>
      <c r="G42" s="272"/>
      <c r="H42" s="272"/>
      <c r="I42" s="272"/>
      <c r="J42" s="272"/>
      <c r="K42" s="272"/>
      <c r="L42" s="272"/>
      <c r="M42" s="272"/>
      <c r="N42" s="272"/>
    </row>
    <row r="43" spans="2:19">
      <c r="B43" s="164"/>
      <c r="C43" s="132" t="str">
        <f>C23</f>
        <v>2022 -</v>
      </c>
      <c r="D43" s="132">
        <f>D23</f>
        <v>2023</v>
      </c>
      <c r="E43" s="132">
        <f>E23</f>
        <v>-2024</v>
      </c>
      <c r="F43" s="206" t="s">
        <v>424</v>
      </c>
      <c r="G43" s="132" t="str">
        <f>G23</f>
        <v>2022 -</v>
      </c>
      <c r="H43" s="132">
        <f>H23</f>
        <v>2023</v>
      </c>
      <c r="I43" s="132">
        <f>I23</f>
        <v>-2024</v>
      </c>
      <c r="J43" s="150" t="str">
        <f>F43</f>
        <v>endring 23-24</v>
      </c>
      <c r="K43" s="132" t="str">
        <f>K23</f>
        <v>2022 -</v>
      </c>
      <c r="L43" s="132">
        <f>L23</f>
        <v>2023</v>
      </c>
      <c r="M43" s="132">
        <f>M23</f>
        <v>-2024</v>
      </c>
      <c r="N43" s="150" t="str">
        <f>J43</f>
        <v>endring 23-24</v>
      </c>
    </row>
    <row r="44" spans="2:19">
      <c r="B44" s="31" t="str">
        <f>B3</f>
        <v>Januar</v>
      </c>
      <c r="C44" s="31">
        <v>21035195</v>
      </c>
      <c r="D44" s="31">
        <f>D3</f>
        <v>25063955</v>
      </c>
      <c r="E44" s="31">
        <f>E3</f>
        <v>25701680.805999998</v>
      </c>
      <c r="F44" s="151">
        <f t="shared" ref="F44:F52" si="12">(E44-D44)/D44</f>
        <v>2.5443941548729958E-2</v>
      </c>
      <c r="G44" s="31">
        <v>4256424</v>
      </c>
      <c r="H44" s="31">
        <f>H3</f>
        <v>4993742</v>
      </c>
      <c r="I44" s="31">
        <f>I3</f>
        <v>5090096.4759999998</v>
      </c>
      <c r="J44" s="151">
        <f t="shared" ref="J44:J52" si="13">(I44-H44)/H44</f>
        <v>1.9295044878169475E-2</v>
      </c>
      <c r="K44" s="31">
        <f t="shared" ref="K44:K56" si="14">C44+G44</f>
        <v>25291619</v>
      </c>
      <c r="L44" s="31">
        <f t="shared" ref="L44:M56" si="15">D44+H44</f>
        <v>30057697</v>
      </c>
      <c r="M44" s="31">
        <f t="shared" ref="M44:M56" si="16">E44+I44</f>
        <v>30791777.281999998</v>
      </c>
      <c r="N44" s="151">
        <f t="shared" ref="N44:N52" si="17">(M44-L44)/L44</f>
        <v>2.4422372811862391E-2</v>
      </c>
      <c r="P44" s="145"/>
    </row>
    <row r="45" spans="2:19">
      <c r="B45" s="31" t="str">
        <f t="shared" ref="B45:B55" si="18">B4</f>
        <v>Februar</v>
      </c>
      <c r="C45" s="31">
        <v>1161079</v>
      </c>
      <c r="D45" s="31">
        <f>D4-D3</f>
        <v>1240930</v>
      </c>
      <c r="E45" s="31">
        <f>E4-E3</f>
        <v>1168237.194000002</v>
      </c>
      <c r="F45" s="151">
        <f t="shared" si="12"/>
        <v>-5.8579296173029906E-2</v>
      </c>
      <c r="G45" s="31">
        <v>220791</v>
      </c>
      <c r="H45" s="31">
        <f>H4-H3</f>
        <v>235799</v>
      </c>
      <c r="I45" s="31">
        <f>I4-I3</f>
        <v>220065.52400000021</v>
      </c>
      <c r="J45" s="151">
        <f t="shared" si="13"/>
        <v>-6.6724099762932795E-2</v>
      </c>
      <c r="K45" s="31">
        <f t="shared" si="14"/>
        <v>1381870</v>
      </c>
      <c r="L45" s="31">
        <f t="shared" si="15"/>
        <v>1476729</v>
      </c>
      <c r="M45" s="31">
        <f t="shared" si="15"/>
        <v>1388302.7180000022</v>
      </c>
      <c r="N45" s="151">
        <f t="shared" si="17"/>
        <v>-5.9879830354789401E-2</v>
      </c>
      <c r="P45" s="145"/>
    </row>
    <row r="46" spans="2:19">
      <c r="B46" s="31" t="str">
        <f t="shared" si="18"/>
        <v>Mars</v>
      </c>
      <c r="C46" s="31">
        <v>31288440</v>
      </c>
      <c r="D46" s="31">
        <f t="shared" ref="D46:E55" si="19">D5-D4</f>
        <v>34148104</v>
      </c>
      <c r="E46" s="31">
        <f>E5-E4</f>
        <v>34980049</v>
      </c>
      <c r="F46" s="151">
        <f t="shared" si="12"/>
        <v>2.4362846030924586E-2</v>
      </c>
      <c r="G46" s="31">
        <v>6467574</v>
      </c>
      <c r="H46" s="31">
        <f t="shared" ref="H46:I50" si="20">H5-H4</f>
        <v>6752908</v>
      </c>
      <c r="I46" s="31">
        <f>I5-I4</f>
        <v>6758649</v>
      </c>
      <c r="J46" s="151">
        <f t="shared" si="13"/>
        <v>8.5015226032992012E-4</v>
      </c>
      <c r="K46" s="31">
        <f t="shared" si="14"/>
        <v>37756014</v>
      </c>
      <c r="L46" s="31">
        <f t="shared" si="15"/>
        <v>40901012</v>
      </c>
      <c r="M46" s="31">
        <f t="shared" si="16"/>
        <v>41738698</v>
      </c>
      <c r="N46" s="151">
        <f t="shared" si="17"/>
        <v>2.0480813530970823E-2</v>
      </c>
      <c r="P46" s="145"/>
    </row>
    <row r="47" spans="2:19">
      <c r="B47" s="31" t="str">
        <f t="shared" si="18"/>
        <v>April</v>
      </c>
      <c r="C47" s="31">
        <v>1734014</v>
      </c>
      <c r="D47" s="31">
        <f t="shared" si="19"/>
        <v>1756686</v>
      </c>
      <c r="E47" s="31">
        <f t="shared" si="19"/>
        <v>1781881</v>
      </c>
      <c r="F47" s="151">
        <f t="shared" si="12"/>
        <v>1.4342346896371918E-2</v>
      </c>
      <c r="G47" s="31">
        <v>336824</v>
      </c>
      <c r="H47" s="31">
        <f t="shared" si="20"/>
        <v>336946</v>
      </c>
      <c r="I47" s="31">
        <f>I6-I5</f>
        <v>339178</v>
      </c>
      <c r="J47" s="151">
        <f t="shared" si="13"/>
        <v>6.6242068462008747E-3</v>
      </c>
      <c r="K47" s="31">
        <f t="shared" si="14"/>
        <v>2070838</v>
      </c>
      <c r="L47" s="31">
        <f t="shared" si="15"/>
        <v>2093632</v>
      </c>
      <c r="M47" s="31">
        <f t="shared" si="16"/>
        <v>2121059</v>
      </c>
      <c r="N47" s="151">
        <f t="shared" si="17"/>
        <v>1.3100200990431939E-2</v>
      </c>
      <c r="P47" s="145"/>
    </row>
    <row r="48" spans="2:19">
      <c r="B48" s="31" t="str">
        <f t="shared" si="18"/>
        <v>Mai</v>
      </c>
      <c r="C48" s="31">
        <v>31773013</v>
      </c>
      <c r="D48" s="31">
        <f t="shared" si="19"/>
        <v>37487476</v>
      </c>
      <c r="E48" s="31">
        <f t="shared" si="19"/>
        <v>40386678</v>
      </c>
      <c r="F48" s="151">
        <f t="shared" si="12"/>
        <v>7.7337882123619098E-2</v>
      </c>
      <c r="G48" s="31">
        <v>6562510</v>
      </c>
      <c r="H48" s="31">
        <f t="shared" si="20"/>
        <v>7412266</v>
      </c>
      <c r="I48" s="31">
        <f>I7-I6</f>
        <v>7823829</v>
      </c>
      <c r="J48" s="151">
        <f t="shared" si="13"/>
        <v>5.5524585868882738E-2</v>
      </c>
      <c r="K48" s="31">
        <f t="shared" si="14"/>
        <v>38335523</v>
      </c>
      <c r="L48" s="31">
        <f t="shared" si="15"/>
        <v>44899742</v>
      </c>
      <c r="M48" s="31">
        <f t="shared" si="16"/>
        <v>48210507</v>
      </c>
      <c r="N48" s="151">
        <f t="shared" si="17"/>
        <v>7.3736837953322767E-2</v>
      </c>
      <c r="O48" s="151"/>
      <c r="P48" s="145"/>
      <c r="Q48" s="152"/>
    </row>
    <row r="49" spans="2:17">
      <c r="B49" s="31" t="str">
        <f t="shared" si="18"/>
        <v>Juni</v>
      </c>
      <c r="C49" s="31">
        <v>3700697</v>
      </c>
      <c r="D49" s="31">
        <f t="shared" si="19"/>
        <v>5150510</v>
      </c>
      <c r="E49" s="31">
        <f t="shared" si="19"/>
        <v>5043199.5939999968</v>
      </c>
      <c r="F49" s="151">
        <f t="shared" si="12"/>
        <v>-2.0834908776024747E-2</v>
      </c>
      <c r="G49" s="31">
        <v>753916</v>
      </c>
      <c r="H49" s="31">
        <f t="shared" si="20"/>
        <v>1010735</v>
      </c>
      <c r="I49" s="31">
        <f t="shared" si="20"/>
        <v>969443</v>
      </c>
      <c r="J49" s="151">
        <f t="shared" si="13"/>
        <v>-4.0853438339426257E-2</v>
      </c>
      <c r="K49" s="31">
        <f t="shared" si="14"/>
        <v>4454613</v>
      </c>
      <c r="L49" s="31">
        <f t="shared" si="15"/>
        <v>6161245</v>
      </c>
      <c r="M49" s="31">
        <f t="shared" si="16"/>
        <v>6012642.5939999968</v>
      </c>
      <c r="N49" s="151">
        <f t="shared" si="17"/>
        <v>-2.4118892529026718E-2</v>
      </c>
      <c r="P49" s="145"/>
    </row>
    <row r="50" spans="2:17">
      <c r="B50" s="31" t="str">
        <f t="shared" si="18"/>
        <v>Juli</v>
      </c>
      <c r="C50" s="31">
        <v>22281580</v>
      </c>
      <c r="D50" s="31">
        <f t="shared" si="19"/>
        <v>23047815</v>
      </c>
      <c r="E50" s="31">
        <f>E9-E8</f>
        <v>23675649.406000003</v>
      </c>
      <c r="F50" s="151">
        <f t="shared" si="12"/>
        <v>2.7240517419981167E-2</v>
      </c>
      <c r="G50" s="31">
        <v>4612904</v>
      </c>
      <c r="H50" s="31">
        <f t="shared" si="20"/>
        <v>4566767</v>
      </c>
      <c r="I50" s="31">
        <f t="shared" si="20"/>
        <v>4584032</v>
      </c>
      <c r="J50" s="151">
        <f t="shared" si="13"/>
        <v>3.7805738720631029E-3</v>
      </c>
      <c r="K50" s="31">
        <f t="shared" si="14"/>
        <v>26894484</v>
      </c>
      <c r="L50" s="31">
        <f t="shared" si="15"/>
        <v>27614582</v>
      </c>
      <c r="M50" s="31">
        <f t="shared" si="16"/>
        <v>28259681.406000003</v>
      </c>
      <c r="N50" s="151">
        <f t="shared" si="17"/>
        <v>2.3360824581737404E-2</v>
      </c>
      <c r="P50" s="171"/>
      <c r="Q50" s="240"/>
    </row>
    <row r="51" spans="2:17">
      <c r="B51" s="31" t="str">
        <f t="shared" si="18"/>
        <v>August</v>
      </c>
      <c r="C51" s="31">
        <v>2952293</v>
      </c>
      <c r="D51" s="31">
        <f t="shared" si="19"/>
        <v>2774159</v>
      </c>
      <c r="E51" s="31">
        <f t="shared" si="19"/>
        <v>2783149.0419999957</v>
      </c>
      <c r="F51" s="151">
        <f t="shared" si="12"/>
        <v>3.240636892116028E-3</v>
      </c>
      <c r="G51" s="31">
        <v>594644</v>
      </c>
      <c r="H51" s="31">
        <f t="shared" ref="H51:I55" si="21">H10-H9</f>
        <v>548670</v>
      </c>
      <c r="I51" s="31">
        <f t="shared" si="21"/>
        <v>547039</v>
      </c>
      <c r="J51" s="151">
        <f t="shared" si="13"/>
        <v>-2.9726429365556709E-3</v>
      </c>
      <c r="K51" s="31">
        <f t="shared" si="14"/>
        <v>3546937</v>
      </c>
      <c r="L51" s="31">
        <f t="shared" si="15"/>
        <v>3322829</v>
      </c>
      <c r="M51" s="31">
        <f t="shared" si="16"/>
        <v>3330188.0419999957</v>
      </c>
      <c r="N51" s="151">
        <f t="shared" si="17"/>
        <v>2.2146917581361268E-3</v>
      </c>
      <c r="P51" s="171"/>
      <c r="Q51" s="240"/>
    </row>
    <row r="52" spans="2:17">
      <c r="B52" s="31" t="str">
        <f t="shared" si="18"/>
        <v>September</v>
      </c>
      <c r="C52" s="31">
        <v>34649943</v>
      </c>
      <c r="D52" s="31">
        <f t="shared" si="19"/>
        <v>36506867</v>
      </c>
      <c r="E52" s="31">
        <f t="shared" si="19"/>
        <v>37606830.169000059</v>
      </c>
      <c r="F52" s="151">
        <f t="shared" si="12"/>
        <v>3.0130308607420608E-2</v>
      </c>
      <c r="G52" s="31">
        <v>7148438</v>
      </c>
      <c r="H52" s="31">
        <f t="shared" si="21"/>
        <v>7219624</v>
      </c>
      <c r="I52" s="31">
        <f t="shared" si="21"/>
        <v>7275081</v>
      </c>
      <c r="J52" s="151">
        <f t="shared" si="13"/>
        <v>7.681424960635069E-3</v>
      </c>
      <c r="K52" s="31">
        <f t="shared" si="14"/>
        <v>41798381</v>
      </c>
      <c r="L52" s="31">
        <f t="shared" si="15"/>
        <v>43726491</v>
      </c>
      <c r="M52" s="31">
        <f t="shared" si="16"/>
        <v>44881911.169000059</v>
      </c>
      <c r="N52" s="151">
        <f t="shared" si="17"/>
        <v>2.6423802655467125E-2</v>
      </c>
      <c r="P52" s="171"/>
      <c r="Q52" s="240"/>
    </row>
    <row r="53" spans="2:17">
      <c r="B53" s="31" t="str">
        <f t="shared" si="18"/>
        <v>Oktober</v>
      </c>
      <c r="C53" s="31">
        <v>1842218</v>
      </c>
      <c r="D53" s="31">
        <f t="shared" si="19"/>
        <v>1330073</v>
      </c>
      <c r="E53" s="31"/>
      <c r="F53" s="151"/>
      <c r="G53" s="31">
        <v>369252</v>
      </c>
      <c r="H53" s="31">
        <f t="shared" si="21"/>
        <v>261625</v>
      </c>
      <c r="I53" s="31"/>
      <c r="J53" s="151"/>
      <c r="K53" s="31">
        <f t="shared" si="14"/>
        <v>2211470</v>
      </c>
      <c r="L53" s="31">
        <f t="shared" si="15"/>
        <v>1591698</v>
      </c>
      <c r="M53" s="31">
        <f t="shared" si="16"/>
        <v>0</v>
      </c>
      <c r="N53" s="151"/>
      <c r="P53" s="145"/>
      <c r="Q53" s="31"/>
    </row>
    <row r="54" spans="2:17">
      <c r="B54" s="31" t="str">
        <f t="shared" si="18"/>
        <v>November</v>
      </c>
      <c r="C54" s="31">
        <v>37869257</v>
      </c>
      <c r="D54" s="31">
        <f t="shared" si="19"/>
        <v>37449876.00000006</v>
      </c>
      <c r="E54" s="31">
        <f t="shared" si="19"/>
        <v>0</v>
      </c>
      <c r="F54" s="151"/>
      <c r="G54" s="31">
        <v>7977156</v>
      </c>
      <c r="H54" s="31">
        <f t="shared" si="21"/>
        <v>7469785</v>
      </c>
      <c r="I54" s="31">
        <f t="shared" si="21"/>
        <v>0</v>
      </c>
      <c r="J54" s="151"/>
      <c r="K54" s="31">
        <f t="shared" si="14"/>
        <v>45846413</v>
      </c>
      <c r="L54" s="31">
        <f t="shared" si="15"/>
        <v>44919661.00000006</v>
      </c>
      <c r="M54" s="31">
        <f t="shared" si="16"/>
        <v>0</v>
      </c>
      <c r="N54" s="151"/>
      <c r="P54" s="145"/>
    </row>
    <row r="55" spans="2:17">
      <c r="B55" s="31" t="str">
        <f t="shared" si="18"/>
        <v>Desember</v>
      </c>
      <c r="C55" s="31">
        <v>5667718</v>
      </c>
      <c r="D55" s="31">
        <f t="shared" si="19"/>
        <v>4538382.9999999404</v>
      </c>
      <c r="E55" s="31">
        <f t="shared" si="19"/>
        <v>0</v>
      </c>
      <c r="F55" s="151"/>
      <c r="G55" s="31">
        <v>1150085</v>
      </c>
      <c r="H55" s="31">
        <f t="shared" si="21"/>
        <v>881990.86800000817</v>
      </c>
      <c r="I55" s="31">
        <f t="shared" si="21"/>
        <v>0</v>
      </c>
      <c r="J55" s="151"/>
      <c r="K55" s="31">
        <f t="shared" si="14"/>
        <v>6817803</v>
      </c>
      <c r="L55" s="31">
        <f t="shared" si="15"/>
        <v>5420373.8679999486</v>
      </c>
      <c r="M55" s="31">
        <f t="shared" si="16"/>
        <v>0</v>
      </c>
      <c r="N55" s="151"/>
      <c r="P55" s="145"/>
    </row>
    <row r="56" spans="2:17">
      <c r="B56" s="153" t="s">
        <v>413</v>
      </c>
      <c r="C56" s="153">
        <f>SUM(C44:C55)</f>
        <v>195955447</v>
      </c>
      <c r="D56" s="153">
        <f>SUM(D44:D55)</f>
        <v>210494834</v>
      </c>
      <c r="E56" s="153">
        <f>SUM(E44:E55)</f>
        <v>173127354.21100006</v>
      </c>
      <c r="F56" s="154"/>
      <c r="G56" s="153">
        <f>SUM(G44:G55)</f>
        <v>40450518</v>
      </c>
      <c r="H56" s="153">
        <f>SUM(H44:H55)</f>
        <v>41690857.868000008</v>
      </c>
      <c r="I56" s="153">
        <f>SUM(I44:I55)</f>
        <v>33607413</v>
      </c>
      <c r="J56" s="154"/>
      <c r="K56" s="153">
        <f t="shared" si="14"/>
        <v>236405965</v>
      </c>
      <c r="L56" s="153">
        <f t="shared" si="15"/>
        <v>252185691.868</v>
      </c>
      <c r="M56" s="153">
        <f t="shared" si="16"/>
        <v>206734767.21100006</v>
      </c>
      <c r="N56" s="154"/>
    </row>
    <row r="57" spans="2:17">
      <c r="B57" s="35"/>
      <c r="C57" s="131"/>
      <c r="D57" s="35"/>
      <c r="E57" s="35"/>
      <c r="F57" s="155"/>
      <c r="G57" s="131"/>
      <c r="H57" s="35"/>
      <c r="I57" s="35"/>
      <c r="J57" s="155"/>
      <c r="K57" s="131"/>
      <c r="L57" s="35"/>
      <c r="M57" s="35"/>
      <c r="N57" s="155"/>
    </row>
    <row r="58" spans="2:17">
      <c r="B58" s="31"/>
      <c r="D58" s="31"/>
      <c r="E58" s="31"/>
      <c r="H58" s="31"/>
      <c r="I58" s="31"/>
      <c r="L58" s="31"/>
      <c r="M58" s="31"/>
    </row>
    <row r="59" spans="2:17">
      <c r="B59" s="31"/>
      <c r="E59" s="31"/>
      <c r="F59" s="156"/>
      <c r="G59" s="156"/>
      <c r="H59" s="156"/>
      <c r="I59" s="31"/>
      <c r="J59" s="156"/>
      <c r="K59" s="156"/>
      <c r="L59" s="157"/>
      <c r="M59" s="157"/>
    </row>
    <row r="60" spans="2:17">
      <c r="B60" s="31"/>
      <c r="F60" s="145"/>
      <c r="H60" s="31"/>
      <c r="I60" s="31"/>
      <c r="J60" s="145"/>
      <c r="L60" s="145"/>
      <c r="M60" s="145"/>
    </row>
    <row r="61" spans="2:17">
      <c r="B61" s="31"/>
      <c r="F61" s="145"/>
      <c r="J61" s="145"/>
      <c r="L61" s="145"/>
      <c r="M61" s="145"/>
    </row>
    <row r="62" spans="2:17">
      <c r="B62" s="31"/>
      <c r="F62" s="145"/>
      <c r="J62" s="145"/>
      <c r="L62" s="145"/>
      <c r="M62" s="145"/>
    </row>
    <row r="63" spans="2:17">
      <c r="B63" s="31"/>
      <c r="F63" s="145"/>
      <c r="J63" s="145"/>
      <c r="L63" s="145"/>
      <c r="M63" s="145"/>
    </row>
  </sheetData>
  <sheetProtection sheet="1" objects="1" scenarios="1"/>
  <mergeCells count="9">
    <mergeCell ref="C42:F42"/>
    <mergeCell ref="G42:J42"/>
    <mergeCell ref="K42:N42"/>
    <mergeCell ref="C1:D1"/>
    <mergeCell ref="G1:H1"/>
    <mergeCell ref="K1:L1"/>
    <mergeCell ref="G22:H22"/>
    <mergeCell ref="C22:E22"/>
    <mergeCell ref="K22:M2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3</vt:i4>
      </vt:variant>
      <vt:variant>
        <vt:lpstr>Diagrammer</vt:lpstr>
      </vt:variant>
      <vt:variant>
        <vt:i4>2</vt:i4>
      </vt:variant>
    </vt:vector>
  </HeadingPairs>
  <TitlesOfParts>
    <vt:vector size="5" baseType="lpstr">
      <vt:lpstr>komm</vt:lpstr>
      <vt:lpstr>fylk</vt:lpstr>
      <vt:lpstr>tabellalle</vt:lpstr>
      <vt:lpstr>fig_komm</vt:lpstr>
      <vt:lpstr>fig_fylk</vt:lpstr>
    </vt:vector>
  </TitlesOfParts>
  <Company>KS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Ingunn Monsen;Martin.Fjordholm@ks.no;anita.ekle.kildahl@ks.no</dc:creator>
  <cp:lastModifiedBy>Martin Fjordholm</cp:lastModifiedBy>
  <dcterms:created xsi:type="dcterms:W3CDTF">2019-11-19T09:55:59Z</dcterms:created>
  <dcterms:modified xsi:type="dcterms:W3CDTF">2024-10-16T12:07:08Z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oudStatistics_StoryID">
    <vt:lpwstr>03f36b60-9bc9-481a-9b89-f361ef18a744</vt:lpwstr>
  </property>
</Properties>
</file>