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4\Nett2024\"/>
    </mc:Choice>
  </mc:AlternateContent>
  <xr:revisionPtr revIDLastSave="0" documentId="13_ncr:1_{F8C53D8B-DED9-49B1-9F94-B2932BACDCB9}" xr6:coauthVersionLast="47" xr6:coauthVersionMax="47" xr10:uidLastSave="{00000000-0000-0000-0000-000000000000}"/>
  <bookViews>
    <workbookView xWindow="14295" yWindow="-18000" windowWidth="14610" windowHeight="17385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4" l="1"/>
  <c r="E59" i="4"/>
  <c r="N51" i="4"/>
  <c r="J51" i="4"/>
  <c r="F51" i="4"/>
  <c r="M31" i="4"/>
  <c r="I31" i="4"/>
  <c r="E31" i="4"/>
  <c r="R14" i="1"/>
  <c r="R30" i="1"/>
  <c r="R38" i="1"/>
  <c r="R46" i="1"/>
  <c r="R54" i="1"/>
  <c r="R62" i="1"/>
  <c r="R70" i="1"/>
  <c r="R78" i="1"/>
  <c r="R94" i="1"/>
  <c r="R102" i="1"/>
  <c r="R110" i="1"/>
  <c r="R118" i="1"/>
  <c r="R126" i="1"/>
  <c r="R158" i="1"/>
  <c r="R166" i="1"/>
  <c r="R174" i="1"/>
  <c r="R182" i="1"/>
  <c r="R190" i="1"/>
  <c r="R206" i="1"/>
  <c r="R214" i="1"/>
  <c r="R222" i="1"/>
  <c r="R230" i="1"/>
  <c r="R238" i="1"/>
  <c r="R246" i="1"/>
  <c r="R254" i="1"/>
  <c r="R262" i="1"/>
  <c r="R270" i="1"/>
  <c r="R278" i="1"/>
  <c r="R286" i="1"/>
  <c r="R294" i="1"/>
  <c r="R302" i="1"/>
  <c r="R310" i="1"/>
  <c r="R318" i="1"/>
  <c r="R326" i="1"/>
  <c r="R334" i="1"/>
  <c r="R342" i="1"/>
  <c r="R350" i="1"/>
  <c r="R358" i="1"/>
  <c r="C23" i="3"/>
  <c r="Q23" i="3"/>
  <c r="N23" i="3"/>
  <c r="D365" i="1"/>
  <c r="E365" i="1"/>
  <c r="S365" i="1"/>
  <c r="N50" i="4"/>
  <c r="J50" i="4"/>
  <c r="I50" i="4"/>
  <c r="M50" i="4"/>
  <c r="F50" i="4"/>
  <c r="E50" i="4"/>
  <c r="M30" i="4"/>
  <c r="I30" i="4"/>
  <c r="M9" i="4"/>
  <c r="K23" i="3"/>
  <c r="E30" i="4"/>
  <c r="N49" i="4"/>
  <c r="J49" i="4"/>
  <c r="F49" i="4"/>
  <c r="M29" i="4"/>
  <c r="I29" i="4"/>
  <c r="E29" i="4"/>
  <c r="E93" i="1"/>
  <c r="M28" i="4"/>
  <c r="X365" i="1"/>
  <c r="N48" i="4"/>
  <c r="M48" i="4"/>
  <c r="J48" i="4"/>
  <c r="I48" i="4"/>
  <c r="I49" i="4"/>
  <c r="E49" i="4"/>
  <c r="E51" i="4"/>
  <c r="E56" i="4"/>
  <c r="I28" i="4"/>
  <c r="F48" i="4"/>
  <c r="E48" i="4"/>
  <c r="E28" i="4"/>
  <c r="M27" i="4"/>
  <c r="I27" i="4"/>
  <c r="N47" i="4"/>
  <c r="J47" i="4"/>
  <c r="M37" i="4"/>
  <c r="I37" i="4"/>
  <c r="E37" i="4"/>
  <c r="N2" i="1"/>
  <c r="Q2" i="1"/>
  <c r="F47" i="4"/>
  <c r="E36" i="4"/>
  <c r="E27" i="4"/>
  <c r="E46" i="4"/>
  <c r="I26" i="4"/>
  <c r="F46" i="4"/>
  <c r="E45" i="4"/>
  <c r="E26" i="4"/>
  <c r="Q2" i="3"/>
  <c r="I47" i="4"/>
  <c r="I46" i="4"/>
  <c r="J46" i="4"/>
  <c r="K3" i="3"/>
  <c r="I25" i="4"/>
  <c r="I45" i="4"/>
  <c r="E25" i="4"/>
  <c r="M45" i="4"/>
  <c r="N11" i="3"/>
  <c r="N12" i="3"/>
  <c r="N13" i="3"/>
  <c r="N14" i="3"/>
  <c r="N15" i="3"/>
  <c r="N16" i="3"/>
  <c r="N17" i="3"/>
  <c r="N18" i="3"/>
  <c r="N19" i="3"/>
  <c r="N20" i="3"/>
  <c r="N21" i="3"/>
  <c r="D11" i="3"/>
  <c r="O11" i="3"/>
  <c r="D12" i="3"/>
  <c r="O12" i="3"/>
  <c r="D13" i="3"/>
  <c r="O13" i="3"/>
  <c r="D14" i="3"/>
  <c r="O14" i="3"/>
  <c r="D15" i="3"/>
  <c r="O15" i="3"/>
  <c r="D16" i="3"/>
  <c r="O16" i="3"/>
  <c r="D17" i="3"/>
  <c r="O17" i="3"/>
  <c r="D18" i="3"/>
  <c r="O18" i="3"/>
  <c r="D19" i="3"/>
  <c r="O19" i="3"/>
  <c r="D20" i="3"/>
  <c r="O20" i="3"/>
  <c r="D21" i="3"/>
  <c r="O21" i="3"/>
  <c r="Y92" i="1"/>
  <c r="E363" i="1"/>
  <c r="S363" i="1"/>
  <c r="Y363" i="1"/>
  <c r="R363" i="1"/>
  <c r="H24" i="4"/>
  <c r="M15" i="4"/>
  <c r="I36" i="4"/>
  <c r="T365" i="1"/>
  <c r="E24" i="4"/>
  <c r="I24" i="4"/>
  <c r="J43" i="4"/>
  <c r="I44" i="4"/>
  <c r="M46" i="4"/>
  <c r="N46" i="4"/>
  <c r="I51" i="4"/>
  <c r="I56" i="4"/>
  <c r="M56" i="4"/>
  <c r="I53" i="4"/>
  <c r="I54" i="4"/>
  <c r="I55" i="4"/>
  <c r="E44" i="4"/>
  <c r="E47" i="4"/>
  <c r="E53" i="4"/>
  <c r="M53" i="4"/>
  <c r="E54" i="4"/>
  <c r="M54" i="4"/>
  <c r="E55" i="4"/>
  <c r="M55" i="4"/>
  <c r="D44" i="4"/>
  <c r="M16" i="4"/>
  <c r="M17" i="4"/>
  <c r="M18" i="4"/>
  <c r="E23" i="4"/>
  <c r="E43" i="4"/>
  <c r="D24" i="4"/>
  <c r="J16" i="4"/>
  <c r="J17" i="4"/>
  <c r="J18" i="4"/>
  <c r="J15" i="4"/>
  <c r="J14" i="4"/>
  <c r="F16" i="4"/>
  <c r="F17" i="4"/>
  <c r="F18" i="4"/>
  <c r="F15" i="4"/>
  <c r="F14" i="4"/>
  <c r="B38" i="4"/>
  <c r="B37" i="4"/>
  <c r="I23" i="4"/>
  <c r="I43" i="4"/>
  <c r="M3" i="4"/>
  <c r="M4" i="4"/>
  <c r="M5" i="4"/>
  <c r="M26" i="4"/>
  <c r="M6" i="4"/>
  <c r="M7" i="4"/>
  <c r="M8" i="4"/>
  <c r="M10" i="4"/>
  <c r="M11" i="4"/>
  <c r="M12" i="4"/>
  <c r="M13" i="4"/>
  <c r="M14" i="4"/>
  <c r="H55" i="4"/>
  <c r="D55" i="4"/>
  <c r="H35" i="4"/>
  <c r="D35" i="4"/>
  <c r="H54" i="4"/>
  <c r="D54" i="4"/>
  <c r="H34" i="4"/>
  <c r="D34" i="4"/>
  <c r="M47" i="4"/>
  <c r="F44" i="4"/>
  <c r="M2" i="4"/>
  <c r="M23" i="4"/>
  <c r="M43" i="4"/>
  <c r="M49" i="4"/>
  <c r="M44" i="4"/>
  <c r="L55" i="4"/>
  <c r="E7" i="1"/>
  <c r="R15" i="1"/>
  <c r="R23" i="1"/>
  <c r="R31" i="1"/>
  <c r="R39" i="1"/>
  <c r="R47" i="1"/>
  <c r="R55" i="1"/>
  <c r="E210" i="1"/>
  <c r="E218" i="1"/>
  <c r="E226" i="1"/>
  <c r="S226" i="1"/>
  <c r="E234" i="1"/>
  <c r="S234" i="1"/>
  <c r="E242" i="1"/>
  <c r="S242" i="1"/>
  <c r="E250" i="1"/>
  <c r="S250" i="1"/>
  <c r="E257" i="1"/>
  <c r="S257" i="1"/>
  <c r="E258" i="1"/>
  <c r="S258" i="1"/>
  <c r="E265" i="1"/>
  <c r="S265" i="1"/>
  <c r="E266" i="1"/>
  <c r="E273" i="1"/>
  <c r="S273" i="1"/>
  <c r="E274" i="1"/>
  <c r="E281" i="1"/>
  <c r="E282" i="1"/>
  <c r="E289" i="1"/>
  <c r="E290" i="1"/>
  <c r="E297" i="1"/>
  <c r="E298" i="1"/>
  <c r="E305" i="1"/>
  <c r="S305" i="1"/>
  <c r="E306" i="1"/>
  <c r="E313" i="1"/>
  <c r="S313" i="1"/>
  <c r="E314" i="1"/>
  <c r="E321" i="1"/>
  <c r="S321" i="1"/>
  <c r="E322" i="1"/>
  <c r="E329" i="1"/>
  <c r="E330" i="1"/>
  <c r="E337" i="1"/>
  <c r="E338" i="1"/>
  <c r="E345" i="1"/>
  <c r="E346" i="1"/>
  <c r="E353" i="1"/>
  <c r="E354" i="1"/>
  <c r="R356" i="1"/>
  <c r="R357" i="1"/>
  <c r="R360" i="1"/>
  <c r="E361" i="1"/>
  <c r="E362" i="1"/>
  <c r="Y365" i="1"/>
  <c r="Y362" i="1"/>
  <c r="Y361" i="1"/>
  <c r="Y360" i="1"/>
  <c r="E360" i="1"/>
  <c r="Y359" i="1"/>
  <c r="Y358" i="1"/>
  <c r="E358" i="1"/>
  <c r="Y357" i="1"/>
  <c r="Y356" i="1"/>
  <c r="E356" i="1"/>
  <c r="Y355" i="1"/>
  <c r="R355" i="1"/>
  <c r="E355" i="1"/>
  <c r="Y354" i="1"/>
  <c r="Y353" i="1"/>
  <c r="R353" i="1"/>
  <c r="Y352" i="1"/>
  <c r="R352" i="1"/>
  <c r="E352" i="1"/>
  <c r="Y351" i="1"/>
  <c r="Y350" i="1"/>
  <c r="E350" i="1"/>
  <c r="Y349" i="1"/>
  <c r="R349" i="1"/>
  <c r="E349" i="1"/>
  <c r="Y348" i="1"/>
  <c r="R348" i="1"/>
  <c r="E348" i="1"/>
  <c r="Y347" i="1"/>
  <c r="R347" i="1"/>
  <c r="E347" i="1"/>
  <c r="Y346" i="1"/>
  <c r="Y345" i="1"/>
  <c r="Y344" i="1"/>
  <c r="R344" i="1"/>
  <c r="E344" i="1"/>
  <c r="Y343" i="1"/>
  <c r="Y342" i="1"/>
  <c r="E342" i="1"/>
  <c r="Y341" i="1"/>
  <c r="R341" i="1"/>
  <c r="E341" i="1"/>
  <c r="Y340" i="1"/>
  <c r="R340" i="1"/>
  <c r="E340" i="1"/>
  <c r="Y339" i="1"/>
  <c r="R339" i="1"/>
  <c r="E339" i="1"/>
  <c r="Y338" i="1"/>
  <c r="Y337" i="1"/>
  <c r="R337" i="1"/>
  <c r="Y336" i="1"/>
  <c r="R336" i="1"/>
  <c r="E336" i="1"/>
  <c r="Y335" i="1"/>
  <c r="Y334" i="1"/>
  <c r="E334" i="1"/>
  <c r="Y333" i="1"/>
  <c r="R333" i="1"/>
  <c r="E333" i="1"/>
  <c r="Y332" i="1"/>
  <c r="R332" i="1"/>
  <c r="E332" i="1"/>
  <c r="Y331" i="1"/>
  <c r="R331" i="1"/>
  <c r="E331" i="1"/>
  <c r="Y330" i="1"/>
  <c r="Y329" i="1"/>
  <c r="Y328" i="1"/>
  <c r="R328" i="1"/>
  <c r="E328" i="1"/>
  <c r="Y327" i="1"/>
  <c r="Y326" i="1"/>
  <c r="E326" i="1"/>
  <c r="S326" i="1"/>
  <c r="Y325" i="1"/>
  <c r="R325" i="1"/>
  <c r="E325" i="1"/>
  <c r="S325" i="1"/>
  <c r="Y324" i="1"/>
  <c r="R324" i="1"/>
  <c r="E324" i="1"/>
  <c r="S324" i="1"/>
  <c r="Y323" i="1"/>
  <c r="R323" i="1"/>
  <c r="E323" i="1"/>
  <c r="S323" i="1"/>
  <c r="Y322" i="1"/>
  <c r="Y321" i="1"/>
  <c r="R321" i="1"/>
  <c r="Y320" i="1"/>
  <c r="R320" i="1"/>
  <c r="E320" i="1"/>
  <c r="S320" i="1"/>
  <c r="Y319" i="1"/>
  <c r="Y318" i="1"/>
  <c r="E318" i="1"/>
  <c r="Y317" i="1"/>
  <c r="R317" i="1"/>
  <c r="E317" i="1"/>
  <c r="S317" i="1"/>
  <c r="Y316" i="1"/>
  <c r="R316" i="1"/>
  <c r="E316" i="1"/>
  <c r="S316" i="1"/>
  <c r="Y315" i="1"/>
  <c r="R315" i="1"/>
  <c r="E315" i="1"/>
  <c r="S315" i="1"/>
  <c r="Y314" i="1"/>
  <c r="Y313" i="1"/>
  <c r="Y312" i="1"/>
  <c r="R312" i="1"/>
  <c r="E312" i="1"/>
  <c r="S312" i="1"/>
  <c r="Y311" i="1"/>
  <c r="Y310" i="1"/>
  <c r="E310" i="1"/>
  <c r="Y309" i="1"/>
  <c r="R309" i="1"/>
  <c r="E309" i="1"/>
  <c r="Y308" i="1"/>
  <c r="R308" i="1"/>
  <c r="E308" i="1"/>
  <c r="Y307" i="1"/>
  <c r="R307" i="1"/>
  <c r="E307" i="1"/>
  <c r="Y306" i="1"/>
  <c r="Y305" i="1"/>
  <c r="R305" i="1"/>
  <c r="Y304" i="1"/>
  <c r="R304" i="1"/>
  <c r="E304" i="1"/>
  <c r="Y303" i="1"/>
  <c r="Y302" i="1"/>
  <c r="E302" i="1"/>
  <c r="Y301" i="1"/>
  <c r="R301" i="1"/>
  <c r="E301" i="1"/>
  <c r="Y300" i="1"/>
  <c r="R300" i="1"/>
  <c r="E300" i="1"/>
  <c r="S300" i="1"/>
  <c r="Y299" i="1"/>
  <c r="R299" i="1"/>
  <c r="E299" i="1"/>
  <c r="Y298" i="1"/>
  <c r="R298" i="1"/>
  <c r="Y297" i="1"/>
  <c r="Y296" i="1"/>
  <c r="R296" i="1"/>
  <c r="E296" i="1"/>
  <c r="S296" i="1"/>
  <c r="Y295" i="1"/>
  <c r="Y294" i="1"/>
  <c r="E294" i="1"/>
  <c r="S294" i="1"/>
  <c r="Y293" i="1"/>
  <c r="R293" i="1"/>
  <c r="E293" i="1"/>
  <c r="Y292" i="1"/>
  <c r="R292" i="1"/>
  <c r="E292" i="1"/>
  <c r="Y291" i="1"/>
  <c r="R291" i="1"/>
  <c r="E291" i="1"/>
  <c r="S291" i="1"/>
  <c r="Y290" i="1"/>
  <c r="Y289" i="1"/>
  <c r="R289" i="1"/>
  <c r="Y288" i="1"/>
  <c r="R288" i="1"/>
  <c r="E288" i="1"/>
  <c r="S288" i="1"/>
  <c r="Y287" i="1"/>
  <c r="Y286" i="1"/>
  <c r="E286" i="1"/>
  <c r="S286" i="1"/>
  <c r="Y285" i="1"/>
  <c r="R285" i="1"/>
  <c r="E285" i="1"/>
  <c r="Y284" i="1"/>
  <c r="R284" i="1"/>
  <c r="E284" i="1"/>
  <c r="S284" i="1"/>
  <c r="Y283" i="1"/>
  <c r="R283" i="1"/>
  <c r="E283" i="1"/>
  <c r="Y282" i="1"/>
  <c r="R282" i="1"/>
  <c r="Y281" i="1"/>
  <c r="Y280" i="1"/>
  <c r="R280" i="1"/>
  <c r="E280" i="1"/>
  <c r="Y279" i="1"/>
  <c r="Y278" i="1"/>
  <c r="E278" i="1"/>
  <c r="Y277" i="1"/>
  <c r="R277" i="1"/>
  <c r="E277" i="1"/>
  <c r="S277" i="1"/>
  <c r="Y276" i="1"/>
  <c r="R276" i="1"/>
  <c r="E276" i="1"/>
  <c r="S276" i="1"/>
  <c r="Y275" i="1"/>
  <c r="R275" i="1"/>
  <c r="E275" i="1"/>
  <c r="Y274" i="1"/>
  <c r="Y273" i="1"/>
  <c r="R273" i="1"/>
  <c r="Y272" i="1"/>
  <c r="R272" i="1"/>
  <c r="E272" i="1"/>
  <c r="Y271" i="1"/>
  <c r="Y270" i="1"/>
  <c r="E270" i="1"/>
  <c r="S270" i="1"/>
  <c r="Y269" i="1"/>
  <c r="R269" i="1"/>
  <c r="E269" i="1"/>
  <c r="S269" i="1"/>
  <c r="Y268" i="1"/>
  <c r="R268" i="1"/>
  <c r="E268" i="1"/>
  <c r="Y267" i="1"/>
  <c r="R267" i="1"/>
  <c r="E267" i="1"/>
  <c r="Y266" i="1"/>
  <c r="R266" i="1"/>
  <c r="Y265" i="1"/>
  <c r="Y264" i="1"/>
  <c r="R264" i="1"/>
  <c r="E264" i="1"/>
  <c r="Y263" i="1"/>
  <c r="Y262" i="1"/>
  <c r="E262" i="1"/>
  <c r="S262" i="1"/>
  <c r="Y261" i="1"/>
  <c r="R261" i="1"/>
  <c r="E261" i="1"/>
  <c r="Y260" i="1"/>
  <c r="R260" i="1"/>
  <c r="E260" i="1"/>
  <c r="Y259" i="1"/>
  <c r="R259" i="1"/>
  <c r="E259" i="1"/>
  <c r="Y258" i="1"/>
  <c r="Y257" i="1"/>
  <c r="R257" i="1"/>
  <c r="Y256" i="1"/>
  <c r="R256" i="1"/>
  <c r="E256" i="1"/>
  <c r="Y255" i="1"/>
  <c r="Y254" i="1"/>
  <c r="E254" i="1"/>
  <c r="S254" i="1"/>
  <c r="Y253" i="1"/>
  <c r="R253" i="1"/>
  <c r="E253" i="1"/>
  <c r="S253" i="1"/>
  <c r="Y252" i="1"/>
  <c r="R252" i="1"/>
  <c r="E252" i="1"/>
  <c r="S252" i="1"/>
  <c r="Y251" i="1"/>
  <c r="R251" i="1"/>
  <c r="E251" i="1"/>
  <c r="Y250" i="1"/>
  <c r="R250" i="1"/>
  <c r="Y249" i="1"/>
  <c r="R249" i="1"/>
  <c r="E249" i="1"/>
  <c r="S249" i="1"/>
  <c r="Y248" i="1"/>
  <c r="R248" i="1"/>
  <c r="E248" i="1"/>
  <c r="Y247" i="1"/>
  <c r="Y246" i="1"/>
  <c r="E246" i="1"/>
  <c r="S246" i="1"/>
  <c r="Y245" i="1"/>
  <c r="R245" i="1"/>
  <c r="E245" i="1"/>
  <c r="S245" i="1"/>
  <c r="Y244" i="1"/>
  <c r="R244" i="1"/>
  <c r="E244" i="1"/>
  <c r="S244" i="1"/>
  <c r="Y243" i="1"/>
  <c r="R243" i="1"/>
  <c r="E243" i="1"/>
  <c r="Y242" i="1"/>
  <c r="R242" i="1"/>
  <c r="Y241" i="1"/>
  <c r="R241" i="1"/>
  <c r="E241" i="1"/>
  <c r="Y240" i="1"/>
  <c r="R240" i="1"/>
  <c r="E240" i="1"/>
  <c r="S240" i="1"/>
  <c r="Y239" i="1"/>
  <c r="Y238" i="1"/>
  <c r="E238" i="1"/>
  <c r="Y237" i="1"/>
  <c r="R237" i="1"/>
  <c r="E237" i="1"/>
  <c r="Y236" i="1"/>
  <c r="R236" i="1"/>
  <c r="E236" i="1"/>
  <c r="S236" i="1"/>
  <c r="Y235" i="1"/>
  <c r="R235" i="1"/>
  <c r="E235" i="1"/>
  <c r="Y234" i="1"/>
  <c r="R234" i="1"/>
  <c r="Y233" i="1"/>
  <c r="R233" i="1"/>
  <c r="E233" i="1"/>
  <c r="Y232" i="1"/>
  <c r="R232" i="1"/>
  <c r="E232" i="1"/>
  <c r="Y231" i="1"/>
  <c r="Y230" i="1"/>
  <c r="E230" i="1"/>
  <c r="Y229" i="1"/>
  <c r="R229" i="1"/>
  <c r="E229" i="1"/>
  <c r="Y228" i="1"/>
  <c r="R228" i="1"/>
  <c r="E228" i="1"/>
  <c r="S228" i="1"/>
  <c r="Y227" i="1"/>
  <c r="R227" i="1"/>
  <c r="E227" i="1"/>
  <c r="S227" i="1"/>
  <c r="Y226" i="1"/>
  <c r="R226" i="1"/>
  <c r="Y225" i="1"/>
  <c r="R225" i="1"/>
  <c r="E225" i="1"/>
  <c r="Y224" i="1"/>
  <c r="R224" i="1"/>
  <c r="E224" i="1"/>
  <c r="Y223" i="1"/>
  <c r="Y222" i="1"/>
  <c r="E222" i="1"/>
  <c r="Y221" i="1"/>
  <c r="R221" i="1"/>
  <c r="E221" i="1"/>
  <c r="Y220" i="1"/>
  <c r="R220" i="1"/>
  <c r="E220" i="1"/>
  <c r="S220" i="1"/>
  <c r="Y219" i="1"/>
  <c r="R219" i="1"/>
  <c r="E219" i="1"/>
  <c r="Y218" i="1"/>
  <c r="R218" i="1"/>
  <c r="Y217" i="1"/>
  <c r="R217" i="1"/>
  <c r="E217" i="1"/>
  <c r="Y216" i="1"/>
  <c r="R216" i="1"/>
  <c r="E216" i="1"/>
  <c r="Y215" i="1"/>
  <c r="Y214" i="1"/>
  <c r="E214" i="1"/>
  <c r="Y213" i="1"/>
  <c r="R213" i="1"/>
  <c r="E213" i="1"/>
  <c r="Y212" i="1"/>
  <c r="R212" i="1"/>
  <c r="E212" i="1"/>
  <c r="S212" i="1"/>
  <c r="Y211" i="1"/>
  <c r="R211" i="1"/>
  <c r="E211" i="1"/>
  <c r="S211" i="1"/>
  <c r="Y210" i="1"/>
  <c r="R210" i="1"/>
  <c r="Y209" i="1"/>
  <c r="R209" i="1"/>
  <c r="E209" i="1"/>
  <c r="Y208" i="1"/>
  <c r="R208" i="1"/>
  <c r="E208" i="1"/>
  <c r="Y207" i="1"/>
  <c r="Y206" i="1"/>
  <c r="E206" i="1"/>
  <c r="Y205" i="1"/>
  <c r="R205" i="1"/>
  <c r="E205" i="1"/>
  <c r="S205" i="1"/>
  <c r="Y204" i="1"/>
  <c r="R204" i="1"/>
  <c r="E204" i="1"/>
  <c r="Y203" i="1"/>
  <c r="R203" i="1"/>
  <c r="E203" i="1"/>
  <c r="Y202" i="1"/>
  <c r="R202" i="1"/>
  <c r="E202" i="1"/>
  <c r="Y201" i="1"/>
  <c r="R201" i="1"/>
  <c r="E201" i="1"/>
  <c r="Y200" i="1"/>
  <c r="R200" i="1"/>
  <c r="E200" i="1"/>
  <c r="Y199" i="1"/>
  <c r="Y198" i="1"/>
  <c r="R198" i="1"/>
  <c r="E198" i="1"/>
  <c r="S198" i="1"/>
  <c r="Y197" i="1"/>
  <c r="R197" i="1"/>
  <c r="E197" i="1"/>
  <c r="Y196" i="1"/>
  <c r="R196" i="1"/>
  <c r="E196" i="1"/>
  <c r="S196" i="1"/>
  <c r="Y195" i="1"/>
  <c r="R195" i="1"/>
  <c r="E195" i="1"/>
  <c r="Y194" i="1"/>
  <c r="R194" i="1"/>
  <c r="E194" i="1"/>
  <c r="Y193" i="1"/>
  <c r="R193" i="1"/>
  <c r="E193" i="1"/>
  <c r="S193" i="1"/>
  <c r="Y192" i="1"/>
  <c r="R192" i="1"/>
  <c r="E192" i="1"/>
  <c r="S192" i="1"/>
  <c r="Y191" i="1"/>
  <c r="Y190" i="1"/>
  <c r="E190" i="1"/>
  <c r="Y189" i="1"/>
  <c r="R189" i="1"/>
  <c r="E189" i="1"/>
  <c r="Y188" i="1"/>
  <c r="R188" i="1"/>
  <c r="E188" i="1"/>
  <c r="S188" i="1"/>
  <c r="Y187" i="1"/>
  <c r="R187" i="1"/>
  <c r="E187" i="1"/>
  <c r="Y186" i="1"/>
  <c r="R186" i="1"/>
  <c r="E186" i="1"/>
  <c r="Y185" i="1"/>
  <c r="R185" i="1"/>
  <c r="E185" i="1"/>
  <c r="S185" i="1"/>
  <c r="Y184" i="1"/>
  <c r="R184" i="1"/>
  <c r="E184" i="1"/>
  <c r="S184" i="1"/>
  <c r="Y183" i="1"/>
  <c r="Y182" i="1"/>
  <c r="E182" i="1"/>
  <c r="Y181" i="1"/>
  <c r="R181" i="1"/>
  <c r="E181" i="1"/>
  <c r="Y180" i="1"/>
  <c r="R180" i="1"/>
  <c r="E180" i="1"/>
  <c r="S180" i="1"/>
  <c r="Y179" i="1"/>
  <c r="R179" i="1"/>
  <c r="E179" i="1"/>
  <c r="Y178" i="1"/>
  <c r="R178" i="1"/>
  <c r="E178" i="1"/>
  <c r="Y177" i="1"/>
  <c r="R177" i="1"/>
  <c r="E177" i="1"/>
  <c r="S177" i="1"/>
  <c r="Y176" i="1"/>
  <c r="R176" i="1"/>
  <c r="E176" i="1"/>
  <c r="Y175" i="1"/>
  <c r="Y174" i="1"/>
  <c r="E174" i="1"/>
  <c r="S174" i="1"/>
  <c r="Y173" i="1"/>
  <c r="R173" i="1"/>
  <c r="E173" i="1"/>
  <c r="S173" i="1"/>
  <c r="Y172" i="1"/>
  <c r="R172" i="1"/>
  <c r="E172" i="1"/>
  <c r="Y171" i="1"/>
  <c r="R171" i="1"/>
  <c r="E171" i="1"/>
  <c r="Y170" i="1"/>
  <c r="R170" i="1"/>
  <c r="E170" i="1"/>
  <c r="Y169" i="1"/>
  <c r="R169" i="1"/>
  <c r="E169" i="1"/>
  <c r="S169" i="1"/>
  <c r="Y168" i="1"/>
  <c r="R168" i="1"/>
  <c r="E168" i="1"/>
  <c r="S168" i="1"/>
  <c r="Y167" i="1"/>
  <c r="Y166" i="1"/>
  <c r="E166" i="1"/>
  <c r="S166" i="1"/>
  <c r="Y165" i="1"/>
  <c r="R165" i="1"/>
  <c r="E165" i="1"/>
  <c r="Y164" i="1"/>
  <c r="R164" i="1"/>
  <c r="E164" i="1"/>
  <c r="S164" i="1"/>
  <c r="Y163" i="1"/>
  <c r="R163" i="1"/>
  <c r="E163" i="1"/>
  <c r="Y162" i="1"/>
  <c r="R162" i="1"/>
  <c r="E162" i="1"/>
  <c r="Y161" i="1"/>
  <c r="R161" i="1"/>
  <c r="E161" i="1"/>
  <c r="S161" i="1"/>
  <c r="Y160" i="1"/>
  <c r="R160" i="1"/>
  <c r="E160" i="1"/>
  <c r="S160" i="1"/>
  <c r="Y159" i="1"/>
  <c r="Y158" i="1"/>
  <c r="E158" i="1"/>
  <c r="S158" i="1"/>
  <c r="Y157" i="1"/>
  <c r="R157" i="1"/>
  <c r="E157" i="1"/>
  <c r="Y156" i="1"/>
  <c r="R156" i="1"/>
  <c r="E156" i="1"/>
  <c r="S156" i="1"/>
  <c r="Y155" i="1"/>
  <c r="R155" i="1"/>
  <c r="E155" i="1"/>
  <c r="Y154" i="1"/>
  <c r="R154" i="1"/>
  <c r="E154" i="1"/>
  <c r="S154" i="1"/>
  <c r="Y153" i="1"/>
  <c r="R153" i="1"/>
  <c r="E153" i="1"/>
  <c r="Y152" i="1"/>
  <c r="R152" i="1"/>
  <c r="E152" i="1"/>
  <c r="Y151" i="1"/>
  <c r="Y150" i="1"/>
  <c r="R150" i="1"/>
  <c r="E150" i="1"/>
  <c r="S150" i="1"/>
  <c r="Y149" i="1"/>
  <c r="R149" i="1"/>
  <c r="E149" i="1"/>
  <c r="Y148" i="1"/>
  <c r="R148" i="1"/>
  <c r="E148" i="1"/>
  <c r="S148" i="1"/>
  <c r="Y147" i="1"/>
  <c r="R147" i="1"/>
  <c r="E147" i="1"/>
  <c r="Y146" i="1"/>
  <c r="R146" i="1"/>
  <c r="E146" i="1"/>
  <c r="Y145" i="1"/>
  <c r="R145" i="1"/>
  <c r="E145" i="1"/>
  <c r="Y144" i="1"/>
  <c r="R144" i="1"/>
  <c r="E144" i="1"/>
  <c r="Y143" i="1"/>
  <c r="Y142" i="1"/>
  <c r="R142" i="1"/>
  <c r="E142" i="1"/>
  <c r="Y141" i="1"/>
  <c r="R141" i="1"/>
  <c r="E141" i="1"/>
  <c r="Y140" i="1"/>
  <c r="R140" i="1"/>
  <c r="E140" i="1"/>
  <c r="Y139" i="1"/>
  <c r="R139" i="1"/>
  <c r="E139" i="1"/>
  <c r="Y138" i="1"/>
  <c r="R138" i="1"/>
  <c r="E138" i="1"/>
  <c r="S138" i="1"/>
  <c r="Y137" i="1"/>
  <c r="R137" i="1"/>
  <c r="E137" i="1"/>
  <c r="Y136" i="1"/>
  <c r="R136" i="1"/>
  <c r="E136" i="1"/>
  <c r="S136" i="1"/>
  <c r="Y135" i="1"/>
  <c r="Y134" i="1"/>
  <c r="R134" i="1"/>
  <c r="E134" i="1"/>
  <c r="S134" i="1"/>
  <c r="Y133" i="1"/>
  <c r="R133" i="1"/>
  <c r="E133" i="1"/>
  <c r="Y132" i="1"/>
  <c r="R132" i="1"/>
  <c r="E132" i="1"/>
  <c r="Y131" i="1"/>
  <c r="R131" i="1"/>
  <c r="E131" i="1"/>
  <c r="S131" i="1"/>
  <c r="Y130" i="1"/>
  <c r="R130" i="1"/>
  <c r="E130" i="1"/>
  <c r="Y129" i="1"/>
  <c r="R129" i="1"/>
  <c r="E129" i="1"/>
  <c r="Y128" i="1"/>
  <c r="R128" i="1"/>
  <c r="E128" i="1"/>
  <c r="S128" i="1"/>
  <c r="Y127" i="1"/>
  <c r="Y126" i="1"/>
  <c r="E126" i="1"/>
  <c r="S126" i="1"/>
  <c r="Y125" i="1"/>
  <c r="R125" i="1"/>
  <c r="E125" i="1"/>
  <c r="Y124" i="1"/>
  <c r="R124" i="1"/>
  <c r="E124" i="1"/>
  <c r="S124" i="1"/>
  <c r="Y123" i="1"/>
  <c r="R123" i="1"/>
  <c r="E123" i="1"/>
  <c r="Y122" i="1"/>
  <c r="R122" i="1"/>
  <c r="E122" i="1"/>
  <c r="Y121" i="1"/>
  <c r="R121" i="1"/>
  <c r="E121" i="1"/>
  <c r="Y120" i="1"/>
  <c r="R120" i="1"/>
  <c r="E120" i="1"/>
  <c r="S120" i="1"/>
  <c r="Y119" i="1"/>
  <c r="Y118" i="1"/>
  <c r="E118" i="1"/>
  <c r="S118" i="1"/>
  <c r="Y117" i="1"/>
  <c r="R117" i="1"/>
  <c r="E117" i="1"/>
  <c r="Y116" i="1"/>
  <c r="R116" i="1"/>
  <c r="E116" i="1"/>
  <c r="S116" i="1"/>
  <c r="Y115" i="1"/>
  <c r="R115" i="1"/>
  <c r="E115" i="1"/>
  <c r="Y114" i="1"/>
  <c r="R114" i="1"/>
  <c r="E114" i="1"/>
  <c r="Y113" i="1"/>
  <c r="R113" i="1"/>
  <c r="E113" i="1"/>
  <c r="Y112" i="1"/>
  <c r="R112" i="1"/>
  <c r="E112" i="1"/>
  <c r="S112" i="1"/>
  <c r="Y111" i="1"/>
  <c r="Y110" i="1"/>
  <c r="E110" i="1"/>
  <c r="S110" i="1"/>
  <c r="Y109" i="1"/>
  <c r="R109" i="1"/>
  <c r="E109" i="1"/>
  <c r="Y108" i="1"/>
  <c r="R108" i="1"/>
  <c r="E108" i="1"/>
  <c r="Y107" i="1"/>
  <c r="R107" i="1"/>
  <c r="E107" i="1"/>
  <c r="Y106" i="1"/>
  <c r="R106" i="1"/>
  <c r="E106" i="1"/>
  <c r="Y105" i="1"/>
  <c r="R105" i="1"/>
  <c r="E105" i="1"/>
  <c r="Y104" i="1"/>
  <c r="R104" i="1"/>
  <c r="E104" i="1"/>
  <c r="S104" i="1"/>
  <c r="Y103" i="1"/>
  <c r="Y102" i="1"/>
  <c r="E102" i="1"/>
  <c r="Y101" i="1"/>
  <c r="R101" i="1"/>
  <c r="E101" i="1"/>
  <c r="Y100" i="1"/>
  <c r="R100" i="1"/>
  <c r="E100" i="1"/>
  <c r="S100" i="1"/>
  <c r="Y99" i="1"/>
  <c r="R99" i="1"/>
  <c r="E99" i="1"/>
  <c r="S99" i="1"/>
  <c r="Y98" i="1"/>
  <c r="R98" i="1"/>
  <c r="E98" i="1"/>
  <c r="Y97" i="1"/>
  <c r="R97" i="1"/>
  <c r="E97" i="1"/>
  <c r="Y96" i="1"/>
  <c r="R96" i="1"/>
  <c r="E96" i="1"/>
  <c r="Y95" i="1"/>
  <c r="Y94" i="1"/>
  <c r="E94" i="1"/>
  <c r="Y93" i="1"/>
  <c r="R93" i="1"/>
  <c r="R92" i="1"/>
  <c r="E92" i="1"/>
  <c r="S92" i="1"/>
  <c r="Y91" i="1"/>
  <c r="R91" i="1"/>
  <c r="E91" i="1"/>
  <c r="Y90" i="1"/>
  <c r="R90" i="1"/>
  <c r="E90" i="1"/>
  <c r="Y89" i="1"/>
  <c r="R89" i="1"/>
  <c r="E89" i="1"/>
  <c r="Y88" i="1"/>
  <c r="R88" i="1"/>
  <c r="E88" i="1"/>
  <c r="Y87" i="1"/>
  <c r="Y86" i="1"/>
  <c r="R86" i="1"/>
  <c r="E86" i="1"/>
  <c r="Y85" i="1"/>
  <c r="R85" i="1"/>
  <c r="E85" i="1"/>
  <c r="Y84" i="1"/>
  <c r="R84" i="1"/>
  <c r="E84" i="1"/>
  <c r="S84" i="1"/>
  <c r="Y83" i="1"/>
  <c r="R83" i="1"/>
  <c r="E83" i="1"/>
  <c r="Y82" i="1"/>
  <c r="R82" i="1"/>
  <c r="E82" i="1"/>
  <c r="S82" i="1"/>
  <c r="Y81" i="1"/>
  <c r="R81" i="1"/>
  <c r="E81" i="1"/>
  <c r="Y80" i="1"/>
  <c r="R80" i="1"/>
  <c r="E80" i="1"/>
  <c r="S80" i="1"/>
  <c r="Y79" i="1"/>
  <c r="Y78" i="1"/>
  <c r="E78" i="1"/>
  <c r="S78" i="1"/>
  <c r="Y77" i="1"/>
  <c r="R77" i="1"/>
  <c r="E77" i="1"/>
  <c r="Y76" i="1"/>
  <c r="R76" i="1"/>
  <c r="E76" i="1"/>
  <c r="Y75" i="1"/>
  <c r="R75" i="1"/>
  <c r="E75" i="1"/>
  <c r="S75" i="1"/>
  <c r="Y74" i="1"/>
  <c r="R74" i="1"/>
  <c r="E74" i="1"/>
  <c r="Y73" i="1"/>
  <c r="R73" i="1"/>
  <c r="E73" i="1"/>
  <c r="Y72" i="1"/>
  <c r="R72" i="1"/>
  <c r="E72" i="1"/>
  <c r="S72" i="1"/>
  <c r="Y71" i="1"/>
  <c r="Y70" i="1"/>
  <c r="E70" i="1"/>
  <c r="S70" i="1"/>
  <c r="Y69" i="1"/>
  <c r="R69" i="1"/>
  <c r="E69" i="1"/>
  <c r="Y68" i="1"/>
  <c r="R68" i="1"/>
  <c r="E68" i="1"/>
  <c r="Y67" i="1"/>
  <c r="R67" i="1"/>
  <c r="E67" i="1"/>
  <c r="S67" i="1"/>
  <c r="Y66" i="1"/>
  <c r="R66" i="1"/>
  <c r="E66" i="1"/>
  <c r="Y65" i="1"/>
  <c r="R65" i="1"/>
  <c r="E65" i="1"/>
  <c r="Y64" i="1"/>
  <c r="R64" i="1"/>
  <c r="E64" i="1"/>
  <c r="S64" i="1"/>
  <c r="Y63" i="1"/>
  <c r="Y62" i="1"/>
  <c r="E62" i="1"/>
  <c r="S62" i="1"/>
  <c r="Y61" i="1"/>
  <c r="R61" i="1"/>
  <c r="E61" i="1"/>
  <c r="Y60" i="1"/>
  <c r="R60" i="1"/>
  <c r="E60" i="1"/>
  <c r="Y59" i="1"/>
  <c r="R59" i="1"/>
  <c r="E59" i="1"/>
  <c r="S59" i="1"/>
  <c r="Y58" i="1"/>
  <c r="R58" i="1"/>
  <c r="E58" i="1"/>
  <c r="Y57" i="1"/>
  <c r="E57" i="1"/>
  <c r="Y56" i="1"/>
  <c r="R56" i="1"/>
  <c r="E56" i="1"/>
  <c r="S56" i="1"/>
  <c r="Y55" i="1"/>
  <c r="Y54" i="1"/>
  <c r="E54" i="1"/>
  <c r="Y53" i="1"/>
  <c r="R53" i="1"/>
  <c r="E53" i="1"/>
  <c r="Y52" i="1"/>
  <c r="R52" i="1"/>
  <c r="E52" i="1"/>
  <c r="S52" i="1"/>
  <c r="Y51" i="1"/>
  <c r="R51" i="1"/>
  <c r="E51" i="1"/>
  <c r="Y50" i="1"/>
  <c r="R50" i="1"/>
  <c r="E50" i="1"/>
  <c r="Y49" i="1"/>
  <c r="R49" i="1"/>
  <c r="E49" i="1"/>
  <c r="Y48" i="1"/>
  <c r="R48" i="1"/>
  <c r="E48" i="1"/>
  <c r="S48" i="1"/>
  <c r="Y47" i="1"/>
  <c r="Y46" i="1"/>
  <c r="E46" i="1"/>
  <c r="Y45" i="1"/>
  <c r="R45" i="1"/>
  <c r="E45" i="1"/>
  <c r="Y44" i="1"/>
  <c r="R44" i="1"/>
  <c r="E44" i="1"/>
  <c r="S44" i="1"/>
  <c r="Y43" i="1"/>
  <c r="R43" i="1"/>
  <c r="E43" i="1"/>
  <c r="S43" i="1"/>
  <c r="Y42" i="1"/>
  <c r="R42" i="1"/>
  <c r="E42" i="1"/>
  <c r="Y41" i="1"/>
  <c r="R41" i="1"/>
  <c r="E41" i="1"/>
  <c r="Y40" i="1"/>
  <c r="R40" i="1"/>
  <c r="E40" i="1"/>
  <c r="S40" i="1"/>
  <c r="Y39" i="1"/>
  <c r="E39" i="1"/>
  <c r="Y38" i="1"/>
  <c r="E38" i="1"/>
  <c r="Y37" i="1"/>
  <c r="R37" i="1"/>
  <c r="E37" i="1"/>
  <c r="Y36" i="1"/>
  <c r="R36" i="1"/>
  <c r="E36" i="1"/>
  <c r="S36" i="1"/>
  <c r="Y35" i="1"/>
  <c r="R35" i="1"/>
  <c r="E35" i="1"/>
  <c r="S35" i="1"/>
  <c r="Y34" i="1"/>
  <c r="R34" i="1"/>
  <c r="E34" i="1"/>
  <c r="Y33" i="1"/>
  <c r="R33" i="1"/>
  <c r="E33" i="1"/>
  <c r="F33" i="1"/>
  <c r="Y32" i="1"/>
  <c r="R32" i="1"/>
  <c r="E32" i="1"/>
  <c r="Y31" i="1"/>
  <c r="E31" i="1"/>
  <c r="S31" i="1"/>
  <c r="Y30" i="1"/>
  <c r="E30" i="1"/>
  <c r="Y29" i="1"/>
  <c r="R29" i="1"/>
  <c r="E29" i="1"/>
  <c r="Y28" i="1"/>
  <c r="R28" i="1"/>
  <c r="E28" i="1"/>
  <c r="S28" i="1"/>
  <c r="Y27" i="1"/>
  <c r="R27" i="1"/>
  <c r="E27" i="1"/>
  <c r="S27" i="1"/>
  <c r="Y26" i="1"/>
  <c r="R26" i="1"/>
  <c r="E26" i="1"/>
  <c r="Y25" i="1"/>
  <c r="R25" i="1"/>
  <c r="E25" i="1"/>
  <c r="Y24" i="1"/>
  <c r="R24" i="1"/>
  <c r="E24" i="1"/>
  <c r="Y23" i="1"/>
  <c r="E23" i="1"/>
  <c r="Y22" i="1"/>
  <c r="R22" i="1"/>
  <c r="E22" i="1"/>
  <c r="S22" i="1"/>
  <c r="Y21" i="1"/>
  <c r="R21" i="1"/>
  <c r="E21" i="1"/>
  <c r="Y20" i="1"/>
  <c r="R20" i="1"/>
  <c r="E20" i="1"/>
  <c r="S20" i="1"/>
  <c r="Y19" i="1"/>
  <c r="R19" i="1"/>
  <c r="E19" i="1"/>
  <c r="S19" i="1"/>
  <c r="Y18" i="1"/>
  <c r="R18" i="1"/>
  <c r="E18" i="1"/>
  <c r="Y17" i="1"/>
  <c r="R17" i="1"/>
  <c r="E17" i="1"/>
  <c r="Y16" i="1"/>
  <c r="R16" i="1"/>
  <c r="E16" i="1"/>
  <c r="Y15" i="1"/>
  <c r="E15" i="1"/>
  <c r="S15" i="1"/>
  <c r="Y14" i="1"/>
  <c r="E14" i="1"/>
  <c r="Y13" i="1"/>
  <c r="R13" i="1"/>
  <c r="E13" i="1"/>
  <c r="Y12" i="1"/>
  <c r="R12" i="1"/>
  <c r="E12" i="1"/>
  <c r="S12" i="1"/>
  <c r="Y11" i="1"/>
  <c r="R11" i="1"/>
  <c r="E11" i="1"/>
  <c r="S11" i="1"/>
  <c r="Y10" i="1"/>
  <c r="R10" i="1"/>
  <c r="E10" i="1"/>
  <c r="Y9" i="1"/>
  <c r="R9" i="1"/>
  <c r="E9" i="1"/>
  <c r="Y8" i="1"/>
  <c r="R8" i="1"/>
  <c r="E8" i="1"/>
  <c r="Y7" i="1"/>
  <c r="R7" i="1"/>
  <c r="U2" i="1"/>
  <c r="V2" i="1"/>
  <c r="M2" i="1"/>
  <c r="B25" i="3"/>
  <c r="H53" i="4"/>
  <c r="D53" i="4"/>
  <c r="H33" i="4"/>
  <c r="D33" i="4"/>
  <c r="H52" i="4"/>
  <c r="D52" i="4"/>
  <c r="H32" i="4"/>
  <c r="D32" i="4"/>
  <c r="S32" i="1"/>
  <c r="S332" i="1"/>
  <c r="S349" i="1"/>
  <c r="S354" i="1"/>
  <c r="S333" i="1"/>
  <c r="S350" i="1"/>
  <c r="S358" i="1"/>
  <c r="S346" i="1"/>
  <c r="S362" i="1"/>
  <c r="S344" i="1"/>
  <c r="S348" i="1"/>
  <c r="S338" i="1"/>
  <c r="S336" i="1"/>
  <c r="S334" i="1"/>
  <c r="S341" i="1"/>
  <c r="S352" i="1"/>
  <c r="S360" i="1"/>
  <c r="S330" i="1"/>
  <c r="R359" i="1"/>
  <c r="E359" i="1"/>
  <c r="R319" i="1"/>
  <c r="E319" i="1"/>
  <c r="S319" i="1"/>
  <c r="R287" i="1"/>
  <c r="E287" i="1"/>
  <c r="S287" i="1"/>
  <c r="R255" i="1"/>
  <c r="E255" i="1"/>
  <c r="S255" i="1"/>
  <c r="R223" i="1"/>
  <c r="E223" i="1"/>
  <c r="S223" i="1"/>
  <c r="R191" i="1"/>
  <c r="E191" i="1"/>
  <c r="S191" i="1"/>
  <c r="R159" i="1"/>
  <c r="E159" i="1"/>
  <c r="S159" i="1"/>
  <c r="R127" i="1"/>
  <c r="E127" i="1"/>
  <c r="S127" i="1"/>
  <c r="R95" i="1"/>
  <c r="E95" i="1"/>
  <c r="S95" i="1"/>
  <c r="E357" i="1"/>
  <c r="R335" i="1"/>
  <c r="E335" i="1"/>
  <c r="S335" i="1"/>
  <c r="R303" i="1"/>
  <c r="E303" i="1"/>
  <c r="S303" i="1"/>
  <c r="R279" i="1"/>
  <c r="E279" i="1"/>
  <c r="S279" i="1"/>
  <c r="R247" i="1"/>
  <c r="E247" i="1"/>
  <c r="S247" i="1"/>
  <c r="R215" i="1"/>
  <c r="E215" i="1"/>
  <c r="S215" i="1"/>
  <c r="R175" i="1"/>
  <c r="E175" i="1"/>
  <c r="S175" i="1"/>
  <c r="R143" i="1"/>
  <c r="E143" i="1"/>
  <c r="S143" i="1"/>
  <c r="R111" i="1"/>
  <c r="E111" i="1"/>
  <c r="S111" i="1"/>
  <c r="R79" i="1"/>
  <c r="E79" i="1"/>
  <c r="S79" i="1"/>
  <c r="R343" i="1"/>
  <c r="E343" i="1"/>
  <c r="R311" i="1"/>
  <c r="E311" i="1"/>
  <c r="S311" i="1"/>
  <c r="R271" i="1"/>
  <c r="E271" i="1"/>
  <c r="S271" i="1"/>
  <c r="R239" i="1"/>
  <c r="E239" i="1"/>
  <c r="S239" i="1"/>
  <c r="R199" i="1"/>
  <c r="E199" i="1"/>
  <c r="S199" i="1"/>
  <c r="R167" i="1"/>
  <c r="E167" i="1"/>
  <c r="S167" i="1"/>
  <c r="R135" i="1"/>
  <c r="E135" i="1"/>
  <c r="S135" i="1"/>
  <c r="R103" i="1"/>
  <c r="E103" i="1"/>
  <c r="R71" i="1"/>
  <c r="E71" i="1"/>
  <c r="S71" i="1"/>
  <c r="R290" i="1"/>
  <c r="R306" i="1"/>
  <c r="R322" i="1"/>
  <c r="R338" i="1"/>
  <c r="R354" i="1"/>
  <c r="E55" i="1"/>
  <c r="S55" i="1"/>
  <c r="R361" i="1"/>
  <c r="R351" i="1"/>
  <c r="E351" i="1"/>
  <c r="R327" i="1"/>
  <c r="E327" i="1"/>
  <c r="S327" i="1"/>
  <c r="R295" i="1"/>
  <c r="E295" i="1"/>
  <c r="S295" i="1"/>
  <c r="R263" i="1"/>
  <c r="E263" i="1"/>
  <c r="S263" i="1"/>
  <c r="R231" i="1"/>
  <c r="E231" i="1"/>
  <c r="S231" i="1"/>
  <c r="R207" i="1"/>
  <c r="E207" i="1"/>
  <c r="S207" i="1"/>
  <c r="R183" i="1"/>
  <c r="E183" i="1"/>
  <c r="S183" i="1"/>
  <c r="R151" i="1"/>
  <c r="E151" i="1"/>
  <c r="S151" i="1"/>
  <c r="R119" i="1"/>
  <c r="E119" i="1"/>
  <c r="S119" i="1"/>
  <c r="R87" i="1"/>
  <c r="E87" i="1"/>
  <c r="S87" i="1"/>
  <c r="R63" i="1"/>
  <c r="E63" i="1"/>
  <c r="S63" i="1"/>
  <c r="R258" i="1"/>
  <c r="R274" i="1"/>
  <c r="E47" i="1"/>
  <c r="S47" i="1"/>
  <c r="R265" i="1"/>
  <c r="R281" i="1"/>
  <c r="R297" i="1"/>
  <c r="R313" i="1"/>
  <c r="R329" i="1"/>
  <c r="R345" i="1"/>
  <c r="R362" i="1"/>
  <c r="R314" i="1"/>
  <c r="R330" i="1"/>
  <c r="R346" i="1"/>
  <c r="S214" i="1"/>
  <c r="S232" i="1"/>
  <c r="S103" i="1"/>
  <c r="S285" i="1"/>
  <c r="S30" i="1"/>
  <c r="S77" i="1"/>
  <c r="S93" i="1"/>
  <c r="S145" i="1"/>
  <c r="S165" i="1"/>
  <c r="S182" i="1"/>
  <c r="S200" i="1"/>
  <c r="S123" i="1"/>
  <c r="S172" i="1"/>
  <c r="S275" i="1"/>
  <c r="S117" i="1"/>
  <c r="S342" i="1"/>
  <c r="S29" i="1"/>
  <c r="S132" i="1"/>
  <c r="S309" i="1"/>
  <c r="S69" i="1"/>
  <c r="S224" i="1"/>
  <c r="S259" i="1"/>
  <c r="S7" i="1"/>
  <c r="S21" i="1"/>
  <c r="S267" i="1"/>
  <c r="S39" i="1"/>
  <c r="S101" i="1"/>
  <c r="S14" i="1"/>
  <c r="S38" i="1"/>
  <c r="S91" i="1"/>
  <c r="S107" i="1"/>
  <c r="S190" i="1"/>
  <c r="S210" i="1"/>
  <c r="S53" i="1"/>
  <c r="S23" i="1"/>
  <c r="S51" i="1"/>
  <c r="S37" i="1"/>
  <c r="S45" i="1"/>
  <c r="S60" i="1"/>
  <c r="S76" i="1"/>
  <c r="S197" i="1"/>
  <c r="S46" i="1"/>
  <c r="S54" i="1"/>
  <c r="S13" i="1"/>
  <c r="S61" i="1"/>
  <c r="S108" i="1"/>
  <c r="S142" i="1"/>
  <c r="S68" i="1"/>
  <c r="S83" i="1"/>
  <c r="S189" i="1"/>
  <c r="S125" i="1"/>
  <c r="S153" i="1"/>
  <c r="S261" i="1"/>
  <c r="S266" i="1"/>
  <c r="S292" i="1"/>
  <c r="S85" i="1"/>
  <c r="S140" i="1"/>
  <c r="S208" i="1"/>
  <c r="S243" i="1"/>
  <c r="S260" i="1"/>
  <c r="S274" i="1"/>
  <c r="S304" i="1"/>
  <c r="S308" i="1"/>
  <c r="S109" i="1"/>
  <c r="S216" i="1"/>
  <c r="S251" i="1"/>
  <c r="S202" i="1"/>
  <c r="S268" i="1"/>
  <c r="S340" i="1"/>
  <c r="S218" i="1"/>
  <c r="S102" i="1"/>
  <c r="S115" i="1"/>
  <c r="S133" i="1"/>
  <c r="S310" i="1"/>
  <c r="S318" i="1"/>
  <c r="S328" i="1"/>
  <c r="S356" i="1"/>
  <c r="S73" i="1"/>
  <c r="S58" i="1"/>
  <c r="S10" i="1"/>
  <c r="S18" i="1"/>
  <c r="S9" i="1"/>
  <c r="S17" i="1"/>
  <c r="S26" i="1"/>
  <c r="S149" i="1"/>
  <c r="S96" i="1"/>
  <c r="S122" i="1"/>
  <c r="S25" i="1"/>
  <c r="S42" i="1"/>
  <c r="S86" i="1"/>
  <c r="S50" i="1"/>
  <c r="S8" i="1"/>
  <c r="S16" i="1"/>
  <c r="S49" i="1"/>
  <c r="S74" i="1"/>
  <c r="S209" i="1"/>
  <c r="S90" i="1"/>
  <c r="S65" i="1"/>
  <c r="S230" i="1"/>
  <c r="S94" i="1"/>
  <c r="S24" i="1"/>
  <c r="S34" i="1"/>
  <c r="S66" i="1"/>
  <c r="S41" i="1"/>
  <c r="S114" i="1"/>
  <c r="S137" i="1"/>
  <c r="S181" i="1"/>
  <c r="S106" i="1"/>
  <c r="S129" i="1"/>
  <c r="S88" i="1"/>
  <c r="S113" i="1"/>
  <c r="S121" i="1"/>
  <c r="S157" i="1"/>
  <c r="S81" i="1"/>
  <c r="S98" i="1"/>
  <c r="S89" i="1"/>
  <c r="S97" i="1"/>
  <c r="S105" i="1"/>
  <c r="S130" i="1"/>
  <c r="S171" i="1"/>
  <c r="S139" i="1"/>
  <c r="S146" i="1"/>
  <c r="S152" i="1"/>
  <c r="S307" i="1"/>
  <c r="S163" i="1"/>
  <c r="S141" i="1"/>
  <c r="S147" i="1"/>
  <c r="S170" i="1"/>
  <c r="S144" i="1"/>
  <c r="S155" i="1"/>
  <c r="S162" i="1"/>
  <c r="S213" i="1"/>
  <c r="S219" i="1"/>
  <c r="S235" i="1"/>
  <c r="S264" i="1"/>
  <c r="S178" i="1"/>
  <c r="S186" i="1"/>
  <c r="S187" i="1"/>
  <c r="S206" i="1"/>
  <c r="S229" i="1"/>
  <c r="S241" i="1"/>
  <c r="S179" i="1"/>
  <c r="S225" i="1"/>
  <c r="S176" i="1"/>
  <c r="S194" i="1"/>
  <c r="S195" i="1"/>
  <c r="S221" i="1"/>
  <c r="S222" i="1"/>
  <c r="S203" i="1"/>
  <c r="S233" i="1"/>
  <c r="S290" i="1"/>
  <c r="S204" i="1"/>
  <c r="S280" i="1"/>
  <c r="S237" i="1"/>
  <c r="S238" i="1"/>
  <c r="S201" i="1"/>
  <c r="S217" i="1"/>
  <c r="S248" i="1"/>
  <c r="S256" i="1"/>
  <c r="S299" i="1"/>
  <c r="S278" i="1"/>
  <c r="S297" i="1"/>
  <c r="S272" i="1"/>
  <c r="S289" i="1"/>
  <c r="S298" i="1"/>
  <c r="S306" i="1"/>
  <c r="S281" i="1"/>
  <c r="S282" i="1"/>
  <c r="S283" i="1"/>
  <c r="S361" i="1"/>
  <c r="S302" i="1"/>
  <c r="S314" i="1"/>
  <c r="S322" i="1"/>
  <c r="S337" i="1"/>
  <c r="S293" i="1"/>
  <c r="S301" i="1"/>
  <c r="S331" i="1"/>
  <c r="S329" i="1"/>
  <c r="S345" i="1"/>
  <c r="S353" i="1"/>
  <c r="S339" i="1"/>
  <c r="S347" i="1"/>
  <c r="S355" i="1"/>
  <c r="L52" i="4"/>
  <c r="D51" i="4"/>
  <c r="H31" i="4"/>
  <c r="D31" i="4"/>
  <c r="S357" i="1"/>
  <c r="S351" i="1"/>
  <c r="S343" i="1"/>
  <c r="I32" i="1"/>
  <c r="J32" i="1"/>
  <c r="I152" i="1"/>
  <c r="J152" i="1"/>
  <c r="I163" i="1"/>
  <c r="J163" i="1"/>
  <c r="I166" i="1"/>
  <c r="J166" i="1"/>
  <c r="I49" i="1"/>
  <c r="J49" i="1"/>
  <c r="I169" i="1"/>
  <c r="J169" i="1"/>
  <c r="I313" i="1"/>
  <c r="J313" i="1"/>
  <c r="I157" i="1"/>
  <c r="J157" i="1"/>
  <c r="I254" i="1"/>
  <c r="I158" i="1"/>
  <c r="J158" i="1"/>
  <c r="I36" i="1"/>
  <c r="J36" i="1"/>
  <c r="S359" i="1"/>
  <c r="G8" i="1"/>
  <c r="H8" i="1"/>
  <c r="F101" i="1"/>
  <c r="F189" i="1"/>
  <c r="F231" i="1"/>
  <c r="F293" i="1"/>
  <c r="F13" i="1"/>
  <c r="F24" i="1"/>
  <c r="F320" i="1"/>
  <c r="F181" i="1"/>
  <c r="F355" i="1"/>
  <c r="F143" i="1"/>
  <c r="F241" i="1"/>
  <c r="F209" i="1"/>
  <c r="F142" i="1"/>
  <c r="F148" i="1"/>
  <c r="F95" i="1"/>
  <c r="F298" i="1"/>
  <c r="F175" i="1"/>
  <c r="F18" i="1"/>
  <c r="F19" i="1"/>
  <c r="F161" i="1"/>
  <c r="F17" i="1"/>
  <c r="F327" i="1"/>
  <c r="G198" i="1"/>
  <c r="H198" i="1"/>
  <c r="G131" i="1"/>
  <c r="H131" i="1"/>
  <c r="G196" i="1"/>
  <c r="H196" i="1"/>
  <c r="G232" i="1"/>
  <c r="H232" i="1"/>
  <c r="G107" i="1"/>
  <c r="H107" i="1"/>
  <c r="G116" i="1"/>
  <c r="H116" i="1"/>
  <c r="G331" i="1"/>
  <c r="H331" i="1"/>
  <c r="G125" i="1"/>
  <c r="H125" i="1"/>
  <c r="G268" i="1"/>
  <c r="H268" i="1"/>
  <c r="G304" i="1"/>
  <c r="H304" i="1"/>
  <c r="G302" i="1"/>
  <c r="H302" i="1"/>
  <c r="G39" i="1"/>
  <c r="H39" i="1"/>
  <c r="G96" i="1"/>
  <c r="H96" i="1"/>
  <c r="G114" i="1"/>
  <c r="H114" i="1"/>
  <c r="G32" i="1"/>
  <c r="H32" i="1"/>
  <c r="G130" i="1"/>
  <c r="H130" i="1"/>
  <c r="G141" i="1"/>
  <c r="H141" i="1"/>
  <c r="G178" i="1"/>
  <c r="H178" i="1"/>
  <c r="G263" i="1"/>
  <c r="H263" i="1"/>
  <c r="G221" i="1"/>
  <c r="H221" i="1"/>
  <c r="G220" i="1"/>
  <c r="H220" i="1"/>
  <c r="G21" i="1"/>
  <c r="H21" i="1"/>
  <c r="G210" i="1"/>
  <c r="H210" i="1"/>
  <c r="G30" i="1"/>
  <c r="H30" i="1"/>
  <c r="G274" i="1"/>
  <c r="H274" i="1"/>
  <c r="G123" i="1"/>
  <c r="H123" i="1"/>
  <c r="G288" i="1"/>
  <c r="H288" i="1"/>
  <c r="G194" i="1"/>
  <c r="H194" i="1"/>
  <c r="G98" i="1"/>
  <c r="H98" i="1"/>
  <c r="G84" i="1"/>
  <c r="H84" i="1"/>
  <c r="G190" i="1"/>
  <c r="H190" i="1"/>
  <c r="G117" i="1"/>
  <c r="H117" i="1"/>
  <c r="G308" i="1"/>
  <c r="H308" i="1"/>
  <c r="G240" i="1"/>
  <c r="H240" i="1"/>
  <c r="G62" i="1"/>
  <c r="H62" i="1"/>
  <c r="G110" i="1"/>
  <c r="H110" i="1"/>
  <c r="G118" i="1"/>
  <c r="H118" i="1"/>
  <c r="G185" i="1"/>
  <c r="H185" i="1"/>
  <c r="G58" i="1"/>
  <c r="H58" i="1"/>
  <c r="G158" i="1"/>
  <c r="H158" i="1"/>
  <c r="G90" i="1"/>
  <c r="H90" i="1"/>
  <c r="G230" i="1"/>
  <c r="H230" i="1"/>
  <c r="G157" i="1"/>
  <c r="H157" i="1"/>
  <c r="G40" i="1"/>
  <c r="H40" i="1"/>
  <c r="G88" i="1"/>
  <c r="H88" i="1"/>
  <c r="G127" i="1"/>
  <c r="H127" i="1"/>
  <c r="G171" i="1"/>
  <c r="H171" i="1"/>
  <c r="G152" i="1"/>
  <c r="H152" i="1"/>
  <c r="G307" i="1"/>
  <c r="H307" i="1"/>
  <c r="G161" i="1"/>
  <c r="H161" i="1"/>
  <c r="G155" i="1"/>
  <c r="H155" i="1"/>
  <c r="G225" i="1"/>
  <c r="H225" i="1"/>
  <c r="G176" i="1"/>
  <c r="H176" i="1"/>
  <c r="G280" i="1"/>
  <c r="H280" i="1"/>
  <c r="G38" i="1"/>
  <c r="H38" i="1"/>
  <c r="G20" i="1"/>
  <c r="H20" i="1"/>
  <c r="G76" i="1"/>
  <c r="H76" i="1"/>
  <c r="G243" i="1"/>
  <c r="H243" i="1"/>
  <c r="G182" i="1"/>
  <c r="H182" i="1"/>
  <c r="G284" i="1"/>
  <c r="H284" i="1"/>
  <c r="G183" i="1"/>
  <c r="H183" i="1"/>
  <c r="G101" i="1"/>
  <c r="H101" i="1"/>
  <c r="G188" i="1"/>
  <c r="H188" i="1"/>
  <c r="G83" i="1"/>
  <c r="H83" i="1"/>
  <c r="G59" i="1"/>
  <c r="H59" i="1"/>
  <c r="G285" i="1"/>
  <c r="H285" i="1"/>
  <c r="G189" i="1"/>
  <c r="H189" i="1"/>
  <c r="G242" i="1"/>
  <c r="H242" i="1"/>
  <c r="G99" i="1"/>
  <c r="H99" i="1"/>
  <c r="G145" i="1"/>
  <c r="H145" i="1"/>
  <c r="G234" i="1"/>
  <c r="H234" i="1"/>
  <c r="G126" i="1"/>
  <c r="H126" i="1"/>
  <c r="G73" i="1"/>
  <c r="H73" i="1"/>
  <c r="G25" i="1"/>
  <c r="H25" i="1"/>
  <c r="G15" i="1"/>
  <c r="H15" i="1"/>
  <c r="G78" i="1"/>
  <c r="H78" i="1"/>
  <c r="G18" i="1"/>
  <c r="H18" i="1"/>
  <c r="G106" i="1"/>
  <c r="H106" i="1"/>
  <c r="G48" i="1"/>
  <c r="H48" i="1"/>
  <c r="G186" i="1"/>
  <c r="H186" i="1"/>
  <c r="G195" i="1"/>
  <c r="H195" i="1"/>
  <c r="G227" i="1"/>
  <c r="H227" i="1"/>
  <c r="G217" i="1"/>
  <c r="H217" i="1"/>
  <c r="G271" i="1"/>
  <c r="H271" i="1"/>
  <c r="G236" i="1"/>
  <c r="H236" i="1"/>
  <c r="G278" i="1"/>
  <c r="H278" i="1"/>
  <c r="G298" i="1"/>
  <c r="H298" i="1"/>
  <c r="G294" i="1"/>
  <c r="H294" i="1"/>
  <c r="G361" i="1"/>
  <c r="H361" i="1"/>
  <c r="G322" i="1"/>
  <c r="H322" i="1"/>
  <c r="G349" i="1"/>
  <c r="H349" i="1"/>
  <c r="G350" i="1"/>
  <c r="H350" i="1"/>
  <c r="G326" i="1"/>
  <c r="H326" i="1"/>
  <c r="G31" i="1"/>
  <c r="H31" i="1"/>
  <c r="G28" i="1"/>
  <c r="H28" i="1"/>
  <c r="G216" i="1"/>
  <c r="H216" i="1"/>
  <c r="G180" i="1"/>
  <c r="H180" i="1"/>
  <c r="G165" i="1"/>
  <c r="H165" i="1"/>
  <c r="G75" i="1"/>
  <c r="H75" i="1"/>
  <c r="G154" i="1"/>
  <c r="H154" i="1"/>
  <c r="G51" i="1"/>
  <c r="H51" i="1"/>
  <c r="G273" i="1"/>
  <c r="H273" i="1"/>
  <c r="G159" i="1"/>
  <c r="H159" i="1"/>
  <c r="G219" i="1"/>
  <c r="H219" i="1"/>
  <c r="G77" i="1"/>
  <c r="H77" i="1"/>
  <c r="G260" i="1"/>
  <c r="H260" i="1"/>
  <c r="G153" i="1"/>
  <c r="H153" i="1"/>
  <c r="G276" i="1"/>
  <c r="H276" i="1"/>
  <c r="G252" i="1"/>
  <c r="H252" i="1"/>
  <c r="G226" i="1"/>
  <c r="H226" i="1"/>
  <c r="G269" i="1"/>
  <c r="H269" i="1"/>
  <c r="G86" i="1"/>
  <c r="H86" i="1"/>
  <c r="G14" i="1"/>
  <c r="H14" i="1"/>
  <c r="G34" i="1"/>
  <c r="H34" i="1"/>
  <c r="G56" i="1"/>
  <c r="H56" i="1"/>
  <c r="G97" i="1"/>
  <c r="H97" i="1"/>
  <c r="G139" i="1"/>
  <c r="H139" i="1"/>
  <c r="G104" i="1"/>
  <c r="H104" i="1"/>
  <c r="G163" i="1"/>
  <c r="H163" i="1"/>
  <c r="G170" i="1"/>
  <c r="H170" i="1"/>
  <c r="G184" i="1"/>
  <c r="H184" i="1"/>
  <c r="G264" i="1"/>
  <c r="H264" i="1"/>
  <c r="G179" i="1"/>
  <c r="H179" i="1"/>
  <c r="G233" i="1"/>
  <c r="H233" i="1"/>
  <c r="G248" i="1"/>
  <c r="H248" i="1"/>
  <c r="G306" i="1"/>
  <c r="H306" i="1"/>
  <c r="G324" i="1"/>
  <c r="H324" i="1"/>
  <c r="G362" i="1"/>
  <c r="H362" i="1"/>
  <c r="G348" i="1"/>
  <c r="H348" i="1"/>
  <c r="G286" i="1"/>
  <c r="H286" i="1"/>
  <c r="G244" i="1"/>
  <c r="H244" i="1"/>
  <c r="G238" i="1"/>
  <c r="H238" i="1"/>
  <c r="G112" i="1"/>
  <c r="H112" i="1"/>
  <c r="G72" i="1"/>
  <c r="H72" i="1"/>
  <c r="G181" i="1"/>
  <c r="H181" i="1"/>
  <c r="G122" i="1"/>
  <c r="H122" i="1"/>
  <c r="G80" i="1"/>
  <c r="H80" i="1"/>
  <c r="G200" i="1"/>
  <c r="H200" i="1"/>
  <c r="G315" i="1"/>
  <c r="H315" i="1"/>
  <c r="G258" i="1"/>
  <c r="H258" i="1"/>
  <c r="G143" i="1"/>
  <c r="H143" i="1"/>
  <c r="G68" i="1"/>
  <c r="H68" i="1"/>
  <c r="G342" i="1"/>
  <c r="H342" i="1"/>
  <c r="G328" i="1"/>
  <c r="H328" i="1"/>
  <c r="G357" i="1"/>
  <c r="H357" i="1"/>
  <c r="G338" i="1"/>
  <c r="H338" i="1"/>
  <c r="G336" i="1"/>
  <c r="H336" i="1"/>
  <c r="G327" i="1"/>
  <c r="H327" i="1"/>
  <c r="G332" i="1"/>
  <c r="H332" i="1"/>
  <c r="G346" i="1"/>
  <c r="H346" i="1"/>
  <c r="G282" i="1"/>
  <c r="H282" i="1"/>
  <c r="G291" i="1"/>
  <c r="H291" i="1"/>
  <c r="G204" i="1"/>
  <c r="H204" i="1"/>
  <c r="G95" i="1"/>
  <c r="H95" i="1"/>
  <c r="G135" i="1"/>
  <c r="H135" i="1"/>
  <c r="G64" i="1"/>
  <c r="H64" i="1"/>
  <c r="G209" i="1"/>
  <c r="H209" i="1"/>
  <c r="G57" i="1"/>
  <c r="H57" i="1"/>
  <c r="G102" i="1"/>
  <c r="H102" i="1"/>
  <c r="G245" i="1"/>
  <c r="H245" i="1"/>
  <c r="G207" i="1"/>
  <c r="H207" i="1"/>
  <c r="G318" i="1"/>
  <c r="H318" i="1"/>
  <c r="G266" i="1"/>
  <c r="H266" i="1"/>
  <c r="G172" i="1"/>
  <c r="H172" i="1"/>
  <c r="G344" i="1"/>
  <c r="H344" i="1"/>
  <c r="G334" i="1"/>
  <c r="H334" i="1"/>
  <c r="G358" i="1"/>
  <c r="H358" i="1"/>
  <c r="G354" i="1"/>
  <c r="H354" i="1"/>
  <c r="G237" i="1"/>
  <c r="H237" i="1"/>
  <c r="G192" i="1"/>
  <c r="H192" i="1"/>
  <c r="G41" i="1"/>
  <c r="H41" i="1"/>
  <c r="G16" i="1"/>
  <c r="H16" i="1"/>
  <c r="G132" i="1"/>
  <c r="H132" i="1"/>
  <c r="G325" i="1"/>
  <c r="H325" i="1"/>
  <c r="G36" i="1"/>
  <c r="H36" i="1"/>
  <c r="G37" i="1"/>
  <c r="H37" i="1"/>
  <c r="G140" i="1"/>
  <c r="H140" i="1"/>
  <c r="G19" i="1"/>
  <c r="H19" i="1"/>
  <c r="G29" i="1"/>
  <c r="H29" i="1"/>
  <c r="G91" i="1"/>
  <c r="H91" i="1"/>
  <c r="G108" i="1"/>
  <c r="H108" i="1"/>
  <c r="G54" i="1"/>
  <c r="H54" i="1"/>
  <c r="G11" i="1"/>
  <c r="H11" i="1"/>
  <c r="G26" i="1"/>
  <c r="H26" i="1"/>
  <c r="G23" i="1"/>
  <c r="H23" i="1"/>
  <c r="G208" i="1"/>
  <c r="H208" i="1"/>
  <c r="G164" i="1"/>
  <c r="H164" i="1"/>
  <c r="G100" i="1"/>
  <c r="H100" i="1"/>
  <c r="G347" i="1"/>
  <c r="H347" i="1"/>
  <c r="G27" i="1"/>
  <c r="H27" i="1"/>
  <c r="G13" i="1"/>
  <c r="H13" i="1"/>
  <c r="G109" i="1"/>
  <c r="H109" i="1"/>
  <c r="G167" i="1"/>
  <c r="H167" i="1"/>
  <c r="G211" i="1"/>
  <c r="H211" i="1"/>
  <c r="G213" i="1"/>
  <c r="H213" i="1"/>
  <c r="G203" i="1"/>
  <c r="H203" i="1"/>
  <c r="G92" i="1"/>
  <c r="H92" i="1"/>
  <c r="G45" i="1"/>
  <c r="H45" i="1"/>
  <c r="G43" i="1"/>
  <c r="H43" i="1"/>
  <c r="G46" i="1"/>
  <c r="H46" i="1"/>
  <c r="H50" i="4"/>
  <c r="D50" i="4"/>
  <c r="H30" i="4"/>
  <c r="D30" i="4"/>
  <c r="D7" i="3"/>
  <c r="N9" i="3"/>
  <c r="H49" i="4"/>
  <c r="D49" i="4"/>
  <c r="H29" i="4"/>
  <c r="D29" i="4"/>
  <c r="H48" i="4"/>
  <c r="D48" i="4"/>
  <c r="H28" i="4"/>
  <c r="D28" i="4"/>
  <c r="D27" i="4"/>
  <c r="H27" i="4"/>
  <c r="H47" i="4"/>
  <c r="D47" i="4"/>
  <c r="H46" i="4"/>
  <c r="H26" i="4"/>
  <c r="H25" i="4"/>
  <c r="D25" i="4"/>
  <c r="D8" i="3"/>
  <c r="F2" i="3"/>
  <c r="H45" i="4"/>
  <c r="J45" i="4"/>
  <c r="D45" i="4"/>
  <c r="F45" i="4"/>
  <c r="D9" i="3"/>
  <c r="O9" i="3"/>
  <c r="D23" i="4"/>
  <c r="D43" i="4"/>
  <c r="L53" i="4"/>
  <c r="H51" i="4"/>
  <c r="L6" i="4"/>
  <c r="K6" i="4"/>
  <c r="K5" i="4"/>
  <c r="B39" i="4"/>
  <c r="B36" i="4"/>
  <c r="K2" i="4"/>
  <c r="K23" i="4"/>
  <c r="K43" i="4"/>
  <c r="H23" i="4"/>
  <c r="H43" i="4"/>
  <c r="L4" i="4"/>
  <c r="M25" i="4"/>
  <c r="B55" i="4"/>
  <c r="B54" i="4"/>
  <c r="B53" i="4"/>
  <c r="B52" i="4"/>
  <c r="K51" i="4"/>
  <c r="B51" i="4"/>
  <c r="B50" i="4"/>
  <c r="B49" i="4"/>
  <c r="B48" i="4"/>
  <c r="B47" i="4"/>
  <c r="B46" i="4"/>
  <c r="B45" i="4"/>
  <c r="H44" i="4"/>
  <c r="J44" i="4"/>
  <c r="B44" i="4"/>
  <c r="N43" i="4"/>
  <c r="C23" i="4"/>
  <c r="C43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4" i="4"/>
  <c r="L3" i="4"/>
  <c r="M24" i="4"/>
  <c r="K3" i="4"/>
  <c r="L23" i="3"/>
  <c r="D10" i="3"/>
  <c r="O10" i="3"/>
  <c r="N2" i="3"/>
  <c r="H2" i="3"/>
  <c r="N8" i="3"/>
  <c r="N10" i="3"/>
  <c r="O8" i="3"/>
  <c r="M36" i="4"/>
  <c r="L34" i="4"/>
  <c r="L35" i="4"/>
  <c r="K54" i="4"/>
  <c r="D46" i="4"/>
  <c r="L46" i="4"/>
  <c r="K55" i="4"/>
  <c r="L5" i="4"/>
  <c r="L26" i="4"/>
  <c r="L2" i="4"/>
  <c r="L23" i="4"/>
  <c r="L43" i="4"/>
  <c r="L25" i="4"/>
  <c r="K47" i="4"/>
  <c r="L33" i="4"/>
  <c r="L29" i="4"/>
  <c r="L32" i="4"/>
  <c r="G23" i="4"/>
  <c r="G43" i="4"/>
  <c r="L50" i="4"/>
  <c r="L24" i="4"/>
  <c r="L28" i="4"/>
  <c r="K53" i="4"/>
  <c r="K49" i="4"/>
  <c r="K44" i="4"/>
  <c r="K48" i="4"/>
  <c r="K45" i="4"/>
  <c r="L47" i="4"/>
  <c r="L27" i="4"/>
  <c r="L48" i="4"/>
  <c r="G56" i="4"/>
  <c r="D26" i="4"/>
  <c r="K52" i="4"/>
  <c r="L45" i="4"/>
  <c r="N45" i="4"/>
  <c r="K50" i="4"/>
  <c r="L49" i="4"/>
  <c r="L54" i="4"/>
  <c r="L51" i="4"/>
  <c r="C56" i="4"/>
  <c r="L30" i="4"/>
  <c r="K46" i="4"/>
  <c r="L44" i="4"/>
  <c r="N44" i="4"/>
  <c r="L31" i="4"/>
  <c r="H56" i="4"/>
  <c r="O7" i="3"/>
  <c r="N7" i="3"/>
  <c r="D56" i="4"/>
  <c r="L56" i="4"/>
  <c r="K56" i="4"/>
  <c r="Q365" i="1"/>
  <c r="I93" i="1"/>
  <c r="J93" i="1"/>
  <c r="G93" i="1"/>
  <c r="H93" i="1"/>
  <c r="I365" i="1"/>
  <c r="G363" i="1"/>
  <c r="H363" i="1"/>
  <c r="I341" i="1"/>
  <c r="J341" i="1"/>
  <c r="I345" i="1"/>
  <c r="J345" i="1"/>
  <c r="I350" i="1"/>
  <c r="J350" i="1"/>
  <c r="I335" i="1"/>
  <c r="J335" i="1"/>
  <c r="I16" i="1"/>
  <c r="J16" i="1"/>
  <c r="I80" i="1"/>
  <c r="J80" i="1"/>
  <c r="I192" i="1"/>
  <c r="J192" i="1"/>
  <c r="I240" i="1"/>
  <c r="J240" i="1"/>
  <c r="I296" i="1"/>
  <c r="J296" i="1"/>
  <c r="I227" i="1"/>
  <c r="I269" i="1"/>
  <c r="J269" i="1"/>
  <c r="I142" i="1"/>
  <c r="J142" i="1"/>
  <c r="I270" i="1"/>
  <c r="J270" i="1"/>
  <c r="I33" i="1"/>
  <c r="J33" i="1"/>
  <c r="I89" i="1"/>
  <c r="J89" i="1"/>
  <c r="I153" i="1"/>
  <c r="J153" i="1"/>
  <c r="I217" i="1"/>
  <c r="J217" i="1"/>
  <c r="I273" i="1"/>
  <c r="J273" i="1"/>
  <c r="I51" i="1"/>
  <c r="J51" i="1"/>
  <c r="I235" i="1"/>
  <c r="J235" i="1"/>
  <c r="I245" i="1"/>
  <c r="J245" i="1"/>
  <c r="I326" i="1"/>
  <c r="I34" i="1"/>
  <c r="J34" i="1"/>
  <c r="I90" i="1"/>
  <c r="J90" i="1"/>
  <c r="I154" i="1"/>
  <c r="J154" i="1"/>
  <c r="I218" i="1"/>
  <c r="J218" i="1"/>
  <c r="I19" i="1"/>
  <c r="J19" i="1"/>
  <c r="I219" i="1"/>
  <c r="J219" i="1"/>
  <c r="I173" i="1"/>
  <c r="J173" i="1"/>
  <c r="I62" i="1"/>
  <c r="J62" i="1"/>
  <c r="I206" i="1"/>
  <c r="J206" i="1"/>
  <c r="I71" i="1"/>
  <c r="J71" i="1"/>
  <c r="I60" i="1"/>
  <c r="J60" i="1"/>
  <c r="I116" i="1"/>
  <c r="J116" i="1"/>
  <c r="I172" i="1"/>
  <c r="J172" i="1"/>
  <c r="I228" i="1"/>
  <c r="J228" i="1"/>
  <c r="I292" i="1"/>
  <c r="J292" i="1"/>
  <c r="I29" i="1"/>
  <c r="J29" i="1"/>
  <c r="I85" i="1"/>
  <c r="J85" i="1"/>
  <c r="I237" i="1"/>
  <c r="J237" i="1"/>
  <c r="I223" i="1"/>
  <c r="J223" i="1"/>
  <c r="I119" i="1"/>
  <c r="I247" i="1"/>
  <c r="J247" i="1"/>
  <c r="I311" i="1"/>
  <c r="J311" i="1"/>
  <c r="I338" i="1"/>
  <c r="J338" i="1"/>
  <c r="G323" i="1"/>
  <c r="H323" i="1"/>
  <c r="F70" i="1"/>
  <c r="G343" i="1"/>
  <c r="H343" i="1"/>
  <c r="F188" i="1"/>
  <c r="F72" i="1"/>
  <c r="F259" i="1"/>
  <c r="F162" i="1"/>
  <c r="F346" i="1"/>
  <c r="F200" i="1"/>
  <c r="F84" i="1"/>
  <c r="F319" i="1"/>
  <c r="F38" i="1"/>
  <c r="F15" i="1"/>
  <c r="F309" i="1"/>
  <c r="F113" i="1"/>
  <c r="F289" i="1"/>
  <c r="F74" i="1"/>
  <c r="F193" i="1"/>
  <c r="F326" i="1"/>
  <c r="F108" i="1"/>
  <c r="F340" i="1"/>
  <c r="F277" i="1"/>
  <c r="F299" i="1"/>
  <c r="F112" i="1"/>
  <c r="G335" i="1"/>
  <c r="H335" i="1"/>
  <c r="F206" i="1"/>
  <c r="F68" i="1"/>
  <c r="F212" i="1"/>
  <c r="F350" i="1"/>
  <c r="F271" i="1"/>
  <c r="G365" i="1"/>
  <c r="I358" i="1"/>
  <c r="J358" i="1"/>
  <c r="I362" i="1"/>
  <c r="J362" i="1"/>
  <c r="I337" i="1"/>
  <c r="J337" i="1"/>
  <c r="I346" i="1"/>
  <c r="J346" i="1"/>
  <c r="I357" i="1"/>
  <c r="J357" i="1"/>
  <c r="I24" i="1"/>
  <c r="J24" i="1"/>
  <c r="I88" i="1"/>
  <c r="J88" i="1"/>
  <c r="I144" i="1"/>
  <c r="J144" i="1"/>
  <c r="I200" i="1"/>
  <c r="J200" i="1"/>
  <c r="I248" i="1"/>
  <c r="J248" i="1"/>
  <c r="I304" i="1"/>
  <c r="J304" i="1"/>
  <c r="I99" i="1"/>
  <c r="J99" i="1"/>
  <c r="I251" i="1"/>
  <c r="J251" i="1"/>
  <c r="I301" i="1"/>
  <c r="J301" i="1"/>
  <c r="I294" i="1"/>
  <c r="J294" i="1"/>
  <c r="I41" i="1"/>
  <c r="J41" i="1"/>
  <c r="I97" i="1"/>
  <c r="J97" i="1"/>
  <c r="I161" i="1"/>
  <c r="J161" i="1"/>
  <c r="I225" i="1"/>
  <c r="J225" i="1"/>
  <c r="I281" i="1"/>
  <c r="J281" i="1"/>
  <c r="I83" i="1"/>
  <c r="J83" i="1"/>
  <c r="I267" i="1"/>
  <c r="J267" i="1"/>
  <c r="I277" i="1"/>
  <c r="J277" i="1"/>
  <c r="I150" i="1"/>
  <c r="J150" i="1"/>
  <c r="I31" i="1"/>
  <c r="J31" i="1"/>
  <c r="I42" i="1"/>
  <c r="J42" i="1"/>
  <c r="I98" i="1"/>
  <c r="J98" i="1"/>
  <c r="I162" i="1"/>
  <c r="J162" i="1"/>
  <c r="I226" i="1"/>
  <c r="J226" i="1"/>
  <c r="I274" i="1"/>
  <c r="J274" i="1"/>
  <c r="I43" i="1"/>
  <c r="J43" i="1"/>
  <c r="I243" i="1"/>
  <c r="I197" i="1"/>
  <c r="J197" i="1"/>
  <c r="I86" i="1"/>
  <c r="J86" i="1"/>
  <c r="I238" i="1"/>
  <c r="J238" i="1"/>
  <c r="I23" i="1"/>
  <c r="J23" i="1"/>
  <c r="I124" i="1"/>
  <c r="J124" i="1"/>
  <c r="I180" i="1"/>
  <c r="J180" i="1"/>
  <c r="I236" i="1"/>
  <c r="J236" i="1"/>
  <c r="I300" i="1"/>
  <c r="J300" i="1"/>
  <c r="I37" i="1"/>
  <c r="J37" i="1"/>
  <c r="I101" i="1"/>
  <c r="J101" i="1"/>
  <c r="I261" i="1"/>
  <c r="J261" i="1"/>
  <c r="I183" i="1"/>
  <c r="J183" i="1"/>
  <c r="I319" i="1"/>
  <c r="J319" i="1"/>
  <c r="I191" i="1"/>
  <c r="J191" i="1"/>
  <c r="I255" i="1"/>
  <c r="J255" i="1"/>
  <c r="I331" i="1"/>
  <c r="F214" i="1"/>
  <c r="F114" i="1"/>
  <c r="F216" i="1"/>
  <c r="F146" i="1"/>
  <c r="G22" i="1"/>
  <c r="H22" i="1"/>
  <c r="F85" i="1"/>
  <c r="F136" i="1"/>
  <c r="F239" i="1"/>
  <c r="F29" i="1"/>
  <c r="F159" i="1"/>
  <c r="F252" i="1"/>
  <c r="F80" i="1"/>
  <c r="F60" i="1"/>
  <c r="F274" i="1"/>
  <c r="F124" i="1"/>
  <c r="F176" i="1"/>
  <c r="F49" i="1"/>
  <c r="F177" i="1"/>
  <c r="F345" i="1"/>
  <c r="F182" i="1"/>
  <c r="F270" i="1"/>
  <c r="F166" i="1"/>
  <c r="F328" i="1"/>
  <c r="F65" i="1"/>
  <c r="F356" i="1"/>
  <c r="F147" i="1"/>
  <c r="F63" i="1"/>
  <c r="F156" i="1"/>
  <c r="F348" i="1"/>
  <c r="F280" i="1"/>
  <c r="F32" i="1"/>
  <c r="I329" i="1"/>
  <c r="J329" i="1"/>
  <c r="I352" i="1"/>
  <c r="J352" i="1"/>
  <c r="I351" i="1"/>
  <c r="J351" i="1"/>
  <c r="I40" i="1"/>
  <c r="J40" i="1"/>
  <c r="I104" i="1"/>
  <c r="J104" i="1"/>
  <c r="I160" i="1"/>
  <c r="J160" i="1"/>
  <c r="I208" i="1"/>
  <c r="J208" i="1"/>
  <c r="I256" i="1"/>
  <c r="J256" i="1"/>
  <c r="I320" i="1"/>
  <c r="J320" i="1"/>
  <c r="I115" i="1"/>
  <c r="J115" i="1"/>
  <c r="I30" i="1"/>
  <c r="J30" i="1"/>
  <c r="I182" i="1"/>
  <c r="J182" i="1"/>
  <c r="I39" i="1"/>
  <c r="J39" i="1"/>
  <c r="I57" i="1"/>
  <c r="J57" i="1"/>
  <c r="I113" i="1"/>
  <c r="J113" i="1"/>
  <c r="I177" i="1"/>
  <c r="I233" i="1"/>
  <c r="J233" i="1"/>
  <c r="I297" i="1"/>
  <c r="J297" i="1"/>
  <c r="I131" i="1"/>
  <c r="J131" i="1"/>
  <c r="I22" i="1"/>
  <c r="J22" i="1"/>
  <c r="I214" i="1"/>
  <c r="J214" i="1"/>
  <c r="I47" i="1"/>
  <c r="J47" i="1"/>
  <c r="I58" i="1"/>
  <c r="J58" i="1"/>
  <c r="I114" i="1"/>
  <c r="J114" i="1"/>
  <c r="I178" i="1"/>
  <c r="J178" i="1"/>
  <c r="I290" i="1"/>
  <c r="J290" i="1"/>
  <c r="I91" i="1"/>
  <c r="J91" i="1"/>
  <c r="I291" i="1"/>
  <c r="J291" i="1"/>
  <c r="I253" i="1"/>
  <c r="J253" i="1"/>
  <c r="I102" i="1"/>
  <c r="J102" i="1"/>
  <c r="I286" i="1"/>
  <c r="J286" i="1"/>
  <c r="I20" i="1"/>
  <c r="I76" i="1"/>
  <c r="J76" i="1"/>
  <c r="I140" i="1"/>
  <c r="J140" i="1"/>
  <c r="I196" i="1"/>
  <c r="J196" i="1"/>
  <c r="I252" i="1"/>
  <c r="J252" i="1"/>
  <c r="I316" i="1"/>
  <c r="J316" i="1"/>
  <c r="I53" i="1"/>
  <c r="J53" i="1"/>
  <c r="I133" i="1"/>
  <c r="J133" i="1"/>
  <c r="I325" i="1"/>
  <c r="J325" i="1"/>
  <c r="I135" i="1"/>
  <c r="J135" i="1"/>
  <c r="I103" i="1"/>
  <c r="J103" i="1"/>
  <c r="I111" i="1"/>
  <c r="J111" i="1"/>
  <c r="I263" i="1"/>
  <c r="I328" i="1"/>
  <c r="J328" i="1"/>
  <c r="F244" i="1"/>
  <c r="F58" i="1"/>
  <c r="F125" i="1"/>
  <c r="F167" i="1"/>
  <c r="F76" i="1"/>
  <c r="F305" i="1"/>
  <c r="F48" i="1"/>
  <c r="F55" i="1"/>
  <c r="F359" i="1"/>
  <c r="F331" i="1"/>
  <c r="F217" i="1"/>
  <c r="F332" i="1"/>
  <c r="F31" i="1"/>
  <c r="F353" i="1"/>
  <c r="F208" i="1"/>
  <c r="F171" i="1"/>
  <c r="F287" i="1"/>
  <c r="F347" i="1"/>
  <c r="F129" i="1"/>
  <c r="F330" i="1"/>
  <c r="F126" i="1"/>
  <c r="F36" i="1"/>
  <c r="F66" i="1"/>
  <c r="F282" i="1"/>
  <c r="F351" i="1"/>
  <c r="F78" i="1"/>
  <c r="F358" i="1"/>
  <c r="F264" i="1"/>
  <c r="F324" i="1"/>
  <c r="F255" i="1"/>
  <c r="F94" i="1"/>
  <c r="F37" i="1"/>
  <c r="F116" i="1"/>
  <c r="I363" i="1"/>
  <c r="J363" i="1"/>
  <c r="I356" i="1"/>
  <c r="I334" i="1"/>
  <c r="J334" i="1"/>
  <c r="I336" i="1"/>
  <c r="J336" i="1"/>
  <c r="I48" i="1"/>
  <c r="J48" i="1"/>
  <c r="I112" i="1"/>
  <c r="J112" i="1"/>
  <c r="I168" i="1"/>
  <c r="J168" i="1"/>
  <c r="I216" i="1"/>
  <c r="J216" i="1"/>
  <c r="I264" i="1"/>
  <c r="J264" i="1"/>
  <c r="I11" i="1"/>
  <c r="J11" i="1"/>
  <c r="I139" i="1"/>
  <c r="J139" i="1"/>
  <c r="I283" i="1"/>
  <c r="J283" i="1"/>
  <c r="I54" i="1"/>
  <c r="J54" i="1"/>
  <c r="I198" i="1"/>
  <c r="J198" i="1"/>
  <c r="I63" i="1"/>
  <c r="J63" i="1"/>
  <c r="I65" i="1"/>
  <c r="J65" i="1"/>
  <c r="I121" i="1"/>
  <c r="J121" i="1"/>
  <c r="I185" i="1"/>
  <c r="J185" i="1"/>
  <c r="I241" i="1"/>
  <c r="J241" i="1"/>
  <c r="I305" i="1"/>
  <c r="J305" i="1"/>
  <c r="I147" i="1"/>
  <c r="J147" i="1"/>
  <c r="I125" i="1"/>
  <c r="J125" i="1"/>
  <c r="I46" i="1"/>
  <c r="J46" i="1"/>
  <c r="I230" i="1"/>
  <c r="J230" i="1"/>
  <c r="I79" i="1"/>
  <c r="J79" i="1"/>
  <c r="I66" i="1"/>
  <c r="J66" i="1"/>
  <c r="I122" i="1"/>
  <c r="J122" i="1"/>
  <c r="I186" i="1"/>
  <c r="J186" i="1"/>
  <c r="I242" i="1"/>
  <c r="J242" i="1"/>
  <c r="I298" i="1"/>
  <c r="J298" i="1"/>
  <c r="I123" i="1"/>
  <c r="J123" i="1"/>
  <c r="I307" i="1"/>
  <c r="J307" i="1"/>
  <c r="I285" i="1"/>
  <c r="J285" i="1"/>
  <c r="I134" i="1"/>
  <c r="I28" i="1"/>
  <c r="J28" i="1"/>
  <c r="I84" i="1"/>
  <c r="J84" i="1"/>
  <c r="I148" i="1"/>
  <c r="J148" i="1"/>
  <c r="I204" i="1"/>
  <c r="J204" i="1"/>
  <c r="I260" i="1"/>
  <c r="J260" i="1"/>
  <c r="I61" i="1"/>
  <c r="J61" i="1"/>
  <c r="I149" i="1"/>
  <c r="J149" i="1"/>
  <c r="I87" i="1"/>
  <c r="J87" i="1"/>
  <c r="I271" i="1"/>
  <c r="J271" i="1"/>
  <c r="I167" i="1"/>
  <c r="J167" i="1"/>
  <c r="I175" i="1"/>
  <c r="J175" i="1"/>
  <c r="I143" i="1"/>
  <c r="J143" i="1"/>
  <c r="G9" i="1"/>
  <c r="H9" i="1"/>
  <c r="F170" i="1"/>
  <c r="F267" i="1"/>
  <c r="F10" i="1"/>
  <c r="F322" i="1"/>
  <c r="F185" i="1"/>
  <c r="F268" i="1"/>
  <c r="F41" i="1"/>
  <c r="F77" i="1"/>
  <c r="F247" i="1"/>
  <c r="F361" i="1"/>
  <c r="F227" i="1"/>
  <c r="F266" i="1"/>
  <c r="F35" i="1"/>
  <c r="F276" i="1"/>
  <c r="F313" i="1"/>
  <c r="F120" i="1"/>
  <c r="F228" i="1"/>
  <c r="F139" i="1"/>
  <c r="G49" i="1"/>
  <c r="H49" i="1"/>
  <c r="F242" i="1"/>
  <c r="F152" i="1"/>
  <c r="F190" i="1"/>
  <c r="F292" i="1"/>
  <c r="F339" i="1"/>
  <c r="F286" i="1"/>
  <c r="F121" i="1"/>
  <c r="F180" i="1"/>
  <c r="F109" i="1"/>
  <c r="F337" i="1"/>
  <c r="F168" i="1"/>
  <c r="F25" i="1"/>
  <c r="F28" i="1"/>
  <c r="F43" i="1"/>
  <c r="F363" i="1"/>
  <c r="G74" i="1"/>
  <c r="H74" i="1"/>
  <c r="I349" i="1"/>
  <c r="J349" i="1"/>
  <c r="I347" i="1"/>
  <c r="J347" i="1"/>
  <c r="I354" i="1"/>
  <c r="J354" i="1"/>
  <c r="I8" i="1"/>
  <c r="J8" i="1"/>
  <c r="I64" i="1"/>
  <c r="J64" i="1"/>
  <c r="I128" i="1"/>
  <c r="J128" i="1"/>
  <c r="I176" i="1"/>
  <c r="J176" i="1"/>
  <c r="I224" i="1"/>
  <c r="J224" i="1"/>
  <c r="I280" i="1"/>
  <c r="J280" i="1"/>
  <c r="I59" i="1"/>
  <c r="J59" i="1"/>
  <c r="I195" i="1"/>
  <c r="J195" i="1"/>
  <c r="I7" i="1"/>
  <c r="J7" i="1"/>
  <c r="I110" i="1"/>
  <c r="J110" i="1"/>
  <c r="I17" i="1"/>
  <c r="J17" i="1"/>
  <c r="I137" i="1"/>
  <c r="J137" i="1"/>
  <c r="I201" i="1"/>
  <c r="J201" i="1"/>
  <c r="I257" i="1"/>
  <c r="J257" i="1"/>
  <c r="I321" i="1"/>
  <c r="J321" i="1"/>
  <c r="I179" i="1"/>
  <c r="J179" i="1"/>
  <c r="I181" i="1"/>
  <c r="J181" i="1"/>
  <c r="I94" i="1"/>
  <c r="J94" i="1"/>
  <c r="I278" i="1"/>
  <c r="J278" i="1"/>
  <c r="I18" i="1"/>
  <c r="J18" i="1"/>
  <c r="I138" i="1"/>
  <c r="J138" i="1"/>
  <c r="I202" i="1"/>
  <c r="I258" i="1"/>
  <c r="J258" i="1"/>
  <c r="I314" i="1"/>
  <c r="J314" i="1"/>
  <c r="I155" i="1"/>
  <c r="J155" i="1"/>
  <c r="I109" i="1"/>
  <c r="J109" i="1"/>
  <c r="I14" i="1"/>
  <c r="J14" i="1"/>
  <c r="I174" i="1"/>
  <c r="J174" i="1"/>
  <c r="I15" i="1"/>
  <c r="J15" i="1"/>
  <c r="I44" i="1"/>
  <c r="J44" i="1"/>
  <c r="I100" i="1"/>
  <c r="J100" i="1"/>
  <c r="I220" i="1"/>
  <c r="J220" i="1"/>
  <c r="I276" i="1"/>
  <c r="J276" i="1"/>
  <c r="I13" i="1"/>
  <c r="J13" i="1"/>
  <c r="I189" i="1"/>
  <c r="J189" i="1"/>
  <c r="I215" i="1"/>
  <c r="J215" i="1"/>
  <c r="I159" i="1"/>
  <c r="J159" i="1"/>
  <c r="I231" i="1"/>
  <c r="I359" i="1"/>
  <c r="J359" i="1"/>
  <c r="G7" i="1"/>
  <c r="H7" i="1"/>
  <c r="F16" i="1"/>
  <c r="F110" i="1"/>
  <c r="F211" i="1"/>
  <c r="F204" i="1"/>
  <c r="F342" i="1"/>
  <c r="F203" i="1"/>
  <c r="F362" i="1"/>
  <c r="F236" i="1"/>
  <c r="F62" i="1"/>
  <c r="F349" i="1"/>
  <c r="F128" i="1"/>
  <c r="F232" i="1"/>
  <c r="G60" i="1"/>
  <c r="H60" i="1"/>
  <c r="F194" i="1"/>
  <c r="F312" i="1"/>
  <c r="F88" i="1"/>
  <c r="F215" i="1"/>
  <c r="F130" i="1"/>
  <c r="F249" i="1"/>
  <c r="F165" i="1"/>
  <c r="F164" i="1"/>
  <c r="F135" i="1"/>
  <c r="F201" i="1"/>
  <c r="F334" i="1"/>
  <c r="F233" i="1"/>
  <c r="F42" i="1"/>
  <c r="F338" i="1"/>
  <c r="F172" i="1"/>
  <c r="F246" i="1"/>
  <c r="F163" i="1"/>
  <c r="F234" i="1"/>
  <c r="F91" i="1"/>
  <c r="F196" i="1"/>
  <c r="F89" i="1"/>
  <c r="F365" i="1"/>
  <c r="I340" i="1"/>
  <c r="J340" i="1"/>
  <c r="I355" i="1"/>
  <c r="J355" i="1"/>
  <c r="I333" i="1"/>
  <c r="J333" i="1"/>
  <c r="I332" i="1"/>
  <c r="J332" i="1"/>
  <c r="I72" i="1"/>
  <c r="J72" i="1"/>
  <c r="I136" i="1"/>
  <c r="J136" i="1"/>
  <c r="I184" i="1"/>
  <c r="J184" i="1"/>
  <c r="I232" i="1"/>
  <c r="J232" i="1"/>
  <c r="I288" i="1"/>
  <c r="J288" i="1"/>
  <c r="I75" i="1"/>
  <c r="J75" i="1"/>
  <c r="I211" i="1"/>
  <c r="J211" i="1"/>
  <c r="I229" i="1"/>
  <c r="J229" i="1"/>
  <c r="I126" i="1"/>
  <c r="J126" i="1"/>
  <c r="I246" i="1"/>
  <c r="J246" i="1"/>
  <c r="I25" i="1"/>
  <c r="J25" i="1"/>
  <c r="I81" i="1"/>
  <c r="J81" i="1"/>
  <c r="I145" i="1"/>
  <c r="J145" i="1"/>
  <c r="I209" i="1"/>
  <c r="J209" i="1"/>
  <c r="I265" i="1"/>
  <c r="J265" i="1"/>
  <c r="I27" i="1"/>
  <c r="J27" i="1"/>
  <c r="I203" i="1"/>
  <c r="J203" i="1"/>
  <c r="I213" i="1"/>
  <c r="J213" i="1"/>
  <c r="I118" i="1"/>
  <c r="J118" i="1"/>
  <c r="I302" i="1"/>
  <c r="J302" i="1"/>
  <c r="I26" i="1"/>
  <c r="J26" i="1"/>
  <c r="I82" i="1"/>
  <c r="J82" i="1"/>
  <c r="I146" i="1"/>
  <c r="J146" i="1"/>
  <c r="I210" i="1"/>
  <c r="J210" i="1"/>
  <c r="I266" i="1"/>
  <c r="J266" i="1"/>
  <c r="I322" i="1"/>
  <c r="J322" i="1"/>
  <c r="I187" i="1"/>
  <c r="J187" i="1"/>
  <c r="I141" i="1"/>
  <c r="J141" i="1"/>
  <c r="I38" i="1"/>
  <c r="J38" i="1"/>
  <c r="I55" i="1"/>
  <c r="J55" i="1"/>
  <c r="I52" i="1"/>
  <c r="J52" i="1"/>
  <c r="I108" i="1"/>
  <c r="J108" i="1"/>
  <c r="I164" i="1"/>
  <c r="J164" i="1"/>
  <c r="I284" i="1"/>
  <c r="I21" i="1"/>
  <c r="J21" i="1"/>
  <c r="I77" i="1"/>
  <c r="I205" i="1"/>
  <c r="J205" i="1"/>
  <c r="I279" i="1"/>
  <c r="J279" i="1"/>
  <c r="I287" i="1"/>
  <c r="J287" i="1"/>
  <c r="I295" i="1"/>
  <c r="J295" i="1"/>
  <c r="I303" i="1"/>
  <c r="J303" i="1"/>
  <c r="I353" i="1"/>
  <c r="J353" i="1"/>
  <c r="F7" i="1"/>
  <c r="F132" i="1"/>
  <c r="F199" i="1"/>
  <c r="F221" i="1"/>
  <c r="F105" i="1"/>
  <c r="F325" i="1"/>
  <c r="F187" i="1"/>
  <c r="G87" i="1"/>
  <c r="H87" i="1"/>
  <c r="F243" i="1"/>
  <c r="F23" i="1"/>
  <c r="G314" i="1"/>
  <c r="H314" i="1"/>
  <c r="F98" i="1"/>
  <c r="F191" i="1"/>
  <c r="F155" i="1"/>
  <c r="F184" i="1"/>
  <c r="F294" i="1"/>
  <c r="F40" i="1"/>
  <c r="F360" i="1"/>
  <c r="F39" i="1"/>
  <c r="F44" i="1"/>
  <c r="F106" i="1"/>
  <c r="F224" i="1"/>
  <c r="F245" i="1"/>
  <c r="F134" i="1"/>
  <c r="F288" i="1"/>
  <c r="F192" i="1"/>
  <c r="J254" i="1"/>
  <c r="D23" i="3"/>
  <c r="E7" i="3"/>
  <c r="U365" i="1"/>
  <c r="R365" i="1"/>
  <c r="J263" i="1"/>
  <c r="J20" i="1"/>
  <c r="J177" i="1"/>
  <c r="J331" i="1"/>
  <c r="J243" i="1"/>
  <c r="J119" i="1"/>
  <c r="J227" i="1"/>
  <c r="J284" i="1"/>
  <c r="J231" i="1"/>
  <c r="J202" i="1"/>
  <c r="J134" i="1"/>
  <c r="J77" i="1"/>
  <c r="J356" i="1"/>
  <c r="J326" i="1"/>
  <c r="I56" i="1"/>
  <c r="I272" i="1"/>
  <c r="I259" i="1"/>
  <c r="I222" i="1"/>
  <c r="I73" i="1"/>
  <c r="I193" i="1"/>
  <c r="I107" i="1"/>
  <c r="I309" i="1"/>
  <c r="I262" i="1"/>
  <c r="F253" i="1"/>
  <c r="F45" i="1"/>
  <c r="F151" i="1"/>
  <c r="F149" i="1"/>
  <c r="F178" i="1"/>
  <c r="F205" i="1"/>
  <c r="F296" i="1"/>
  <c r="F51" i="1"/>
  <c r="F297" i="1"/>
  <c r="F115" i="1"/>
  <c r="F99" i="1"/>
  <c r="F316" i="1"/>
  <c r="F219" i="1"/>
  <c r="F100" i="1"/>
  <c r="F87" i="1"/>
  <c r="F336" i="1"/>
  <c r="F341" i="1"/>
  <c r="F290" i="1"/>
  <c r="F22" i="1"/>
  <c r="F92" i="1"/>
  <c r="F20" i="1"/>
  <c r="F179" i="1"/>
  <c r="F140" i="1"/>
  <c r="I360" i="1"/>
  <c r="I50" i="1"/>
  <c r="I170" i="1"/>
  <c r="I282" i="1"/>
  <c r="I323" i="1"/>
  <c r="I92" i="1"/>
  <c r="I212" i="1"/>
  <c r="I324" i="1"/>
  <c r="I165" i="1"/>
  <c r="I95" i="1"/>
  <c r="I327" i="1"/>
  <c r="F302" i="1"/>
  <c r="F150" i="1"/>
  <c r="G169" i="1"/>
  <c r="H169" i="1"/>
  <c r="F344" i="1"/>
  <c r="F14" i="1"/>
  <c r="F173" i="1"/>
  <c r="F283" i="1"/>
  <c r="F131" i="1"/>
  <c r="F263" i="1"/>
  <c r="F303" i="1"/>
  <c r="F174" i="1"/>
  <c r="G279" i="1"/>
  <c r="H279" i="1"/>
  <c r="F144" i="1"/>
  <c r="F158" i="1"/>
  <c r="F210" i="1"/>
  <c r="F195" i="1"/>
  <c r="F329" i="1"/>
  <c r="F198" i="1"/>
  <c r="F56" i="1"/>
  <c r="F153" i="1"/>
  <c r="F207" i="1"/>
  <c r="F248" i="1"/>
  <c r="F9" i="1"/>
  <c r="F318" i="1"/>
  <c r="G289" i="1"/>
  <c r="H289" i="1"/>
  <c r="G113" i="1"/>
  <c r="H113" i="1"/>
  <c r="G352" i="1"/>
  <c r="H352" i="1"/>
  <c r="G187" i="1"/>
  <c r="H187" i="1"/>
  <c r="G356" i="1"/>
  <c r="H356" i="1"/>
  <c r="G81" i="1"/>
  <c r="H81" i="1"/>
  <c r="G173" i="1"/>
  <c r="H173" i="1"/>
  <c r="G17" i="1"/>
  <c r="H17" i="1"/>
  <c r="G148" i="1"/>
  <c r="H148" i="1"/>
  <c r="G329" i="1"/>
  <c r="H329" i="1"/>
  <c r="G319" i="1"/>
  <c r="H319" i="1"/>
  <c r="G281" i="1"/>
  <c r="H281" i="1"/>
  <c r="G82" i="1"/>
  <c r="H82" i="1"/>
  <c r="G309" i="1"/>
  <c r="H309" i="1"/>
  <c r="G205" i="1"/>
  <c r="H205" i="1"/>
  <c r="G63" i="1"/>
  <c r="H63" i="1"/>
  <c r="G249" i="1"/>
  <c r="H249" i="1"/>
  <c r="G199" i="1"/>
  <c r="H199" i="1"/>
  <c r="G191" i="1"/>
  <c r="H191" i="1"/>
  <c r="G111" i="1"/>
  <c r="H111" i="1"/>
  <c r="G303" i="1"/>
  <c r="H303" i="1"/>
  <c r="G66" i="1"/>
  <c r="H66" i="1"/>
  <c r="G147" i="1"/>
  <c r="H147" i="1"/>
  <c r="G261" i="1"/>
  <c r="H261" i="1"/>
  <c r="G53" i="1"/>
  <c r="H53" i="1"/>
  <c r="G267" i="1"/>
  <c r="H267" i="1"/>
  <c r="G353" i="1"/>
  <c r="H353" i="1"/>
  <c r="G197" i="1"/>
  <c r="H197" i="1"/>
  <c r="G71" i="1"/>
  <c r="H71" i="1"/>
  <c r="G136" i="1"/>
  <c r="H136" i="1"/>
  <c r="G241" i="1"/>
  <c r="H241" i="1"/>
  <c r="G201" i="1"/>
  <c r="H201" i="1"/>
  <c r="I96" i="1"/>
  <c r="I312" i="1"/>
  <c r="I315" i="1"/>
  <c r="I318" i="1"/>
  <c r="I105" i="1"/>
  <c r="I249" i="1"/>
  <c r="I171" i="1"/>
  <c r="I70" i="1"/>
  <c r="I310" i="1"/>
  <c r="F281" i="1"/>
  <c r="F333" i="1"/>
  <c r="F317" i="1"/>
  <c r="F240" i="1"/>
  <c r="F123" i="1"/>
  <c r="F308" i="1"/>
  <c r="F226" i="1"/>
  <c r="F235" i="1"/>
  <c r="F218" i="1"/>
  <c r="F251" i="1"/>
  <c r="F141" i="1"/>
  <c r="F258" i="1"/>
  <c r="F223" i="1"/>
  <c r="F256" i="1"/>
  <c r="F304" i="1"/>
  <c r="F225" i="1"/>
  <c r="F137" i="1"/>
  <c r="F67" i="1"/>
  <c r="F220" i="1"/>
  <c r="F261" i="1"/>
  <c r="G257" i="1"/>
  <c r="H257" i="1"/>
  <c r="F183" i="1"/>
  <c r="I348" i="1"/>
  <c r="I74" i="1"/>
  <c r="I194" i="1"/>
  <c r="I306" i="1"/>
  <c r="I221" i="1"/>
  <c r="I132" i="1"/>
  <c r="I244" i="1"/>
  <c r="I45" i="1"/>
  <c r="I293" i="1"/>
  <c r="I207" i="1"/>
  <c r="F254" i="1"/>
  <c r="F197" i="1"/>
  <c r="F323" i="1"/>
  <c r="F117" i="1"/>
  <c r="G142" i="1"/>
  <c r="H142" i="1"/>
  <c r="F154" i="1"/>
  <c r="F335" i="1"/>
  <c r="F275" i="1"/>
  <c r="F102" i="1"/>
  <c r="F250" i="1"/>
  <c r="F272" i="1"/>
  <c r="F278" i="1"/>
  <c r="F30" i="1"/>
  <c r="F75" i="1"/>
  <c r="F300" i="1"/>
  <c r="F285" i="1"/>
  <c r="F314" i="1"/>
  <c r="F213" i="1"/>
  <c r="F230" i="1"/>
  <c r="F169" i="1"/>
  <c r="F269" i="1"/>
  <c r="F53" i="1"/>
  <c r="F79" i="1"/>
  <c r="G212" i="1"/>
  <c r="H212" i="1"/>
  <c r="G42" i="1"/>
  <c r="H42" i="1"/>
  <c r="G340" i="1"/>
  <c r="H340" i="1"/>
  <c r="G137" i="1"/>
  <c r="H137" i="1"/>
  <c r="G345" i="1"/>
  <c r="H345" i="1"/>
  <c r="G265" i="1"/>
  <c r="H265" i="1"/>
  <c r="G337" i="1"/>
  <c r="H337" i="1"/>
  <c r="G262" i="1"/>
  <c r="H262" i="1"/>
  <c r="G312" i="1"/>
  <c r="H312" i="1"/>
  <c r="G310" i="1"/>
  <c r="H310" i="1"/>
  <c r="G359" i="1"/>
  <c r="H359" i="1"/>
  <c r="G277" i="1"/>
  <c r="H277" i="1"/>
  <c r="G50" i="1"/>
  <c r="H50" i="1"/>
  <c r="G193" i="1"/>
  <c r="H193" i="1"/>
  <c r="G35" i="1"/>
  <c r="H35" i="1"/>
  <c r="G85" i="1"/>
  <c r="H85" i="1"/>
  <c r="G146" i="1"/>
  <c r="H146" i="1"/>
  <c r="G321" i="1"/>
  <c r="H321" i="1"/>
  <c r="G251" i="1"/>
  <c r="H251" i="1"/>
  <c r="G295" i="1"/>
  <c r="H295" i="1"/>
  <c r="G33" i="1"/>
  <c r="H33" i="1"/>
  <c r="G129" i="1"/>
  <c r="H129" i="1"/>
  <c r="G222" i="1"/>
  <c r="H222" i="1"/>
  <c r="G61" i="1"/>
  <c r="H61" i="1"/>
  <c r="G231" i="1"/>
  <c r="H231" i="1"/>
  <c r="G133" i="1"/>
  <c r="H133" i="1"/>
  <c r="G246" i="1"/>
  <c r="H246" i="1"/>
  <c r="G253" i="1"/>
  <c r="H253" i="1"/>
  <c r="G24" i="1"/>
  <c r="H24" i="1"/>
  <c r="G174" i="1"/>
  <c r="H174" i="1"/>
  <c r="G160" i="1"/>
  <c r="H160" i="1"/>
  <c r="G283" i="1"/>
  <c r="H283" i="1"/>
  <c r="F93" i="1"/>
  <c r="I343" i="1"/>
  <c r="I120" i="1"/>
  <c r="I35" i="1"/>
  <c r="I78" i="1"/>
  <c r="I9" i="1"/>
  <c r="I129" i="1"/>
  <c r="I289" i="1"/>
  <c r="I299" i="1"/>
  <c r="I190" i="1"/>
  <c r="I317" i="1"/>
  <c r="I12" i="1"/>
  <c r="I342" i="1"/>
  <c r="F222" i="1"/>
  <c r="F54" i="1"/>
  <c r="F315" i="1"/>
  <c r="F127" i="1"/>
  <c r="F73" i="1"/>
  <c r="F262" i="1"/>
  <c r="F279" i="1"/>
  <c r="F104" i="1"/>
  <c r="F47" i="1"/>
  <c r="F301" i="1"/>
  <c r="G214" i="1"/>
  <c r="H214" i="1"/>
  <c r="F64" i="1"/>
  <c r="F202" i="1"/>
  <c r="F295" i="1"/>
  <c r="F61" i="1"/>
  <c r="F311" i="1"/>
  <c r="F138" i="1"/>
  <c r="F8" i="1"/>
  <c r="F291" i="1"/>
  <c r="F352" i="1"/>
  <c r="F34" i="1"/>
  <c r="F310" i="1"/>
  <c r="F97" i="1"/>
  <c r="I330" i="1"/>
  <c r="I339" i="1"/>
  <c r="I106" i="1"/>
  <c r="I234" i="1"/>
  <c r="I67" i="1"/>
  <c r="I156" i="1"/>
  <c r="I268" i="1"/>
  <c r="I69" i="1"/>
  <c r="I151" i="1"/>
  <c r="I199" i="1"/>
  <c r="F107" i="1"/>
  <c r="F86" i="1"/>
  <c r="G228" i="1"/>
  <c r="H228" i="1"/>
  <c r="F238" i="1"/>
  <c r="F11" i="1"/>
  <c r="F273" i="1"/>
  <c r="F118" i="1"/>
  <c r="F321" i="1"/>
  <c r="F46" i="1"/>
  <c r="F284" i="1"/>
  <c r="F90" i="1"/>
  <c r="F157" i="1"/>
  <c r="F12" i="1"/>
  <c r="F354" i="1"/>
  <c r="F50" i="1"/>
  <c r="F306" i="1"/>
  <c r="F307" i="1"/>
  <c r="F96" i="1"/>
  <c r="F83" i="1"/>
  <c r="F69" i="1"/>
  <c r="F71" i="1"/>
  <c r="F21" i="1"/>
  <c r="G144" i="1"/>
  <c r="H144" i="1"/>
  <c r="G166" i="1"/>
  <c r="H166" i="1"/>
  <c r="G151" i="1"/>
  <c r="H151" i="1"/>
  <c r="G316" i="1"/>
  <c r="H316" i="1"/>
  <c r="G156" i="1"/>
  <c r="H156" i="1"/>
  <c r="G272" i="1"/>
  <c r="H272" i="1"/>
  <c r="G259" i="1"/>
  <c r="H259" i="1"/>
  <c r="G229" i="1"/>
  <c r="H229" i="1"/>
  <c r="G202" i="1"/>
  <c r="H202" i="1"/>
  <c r="G311" i="1"/>
  <c r="H311" i="1"/>
  <c r="G299" i="1"/>
  <c r="H299" i="1"/>
  <c r="G330" i="1"/>
  <c r="H330" i="1"/>
  <c r="G223" i="1"/>
  <c r="H223" i="1"/>
  <c r="G254" i="1"/>
  <c r="H254" i="1"/>
  <c r="G69" i="1"/>
  <c r="H69" i="1"/>
  <c r="G44" i="1"/>
  <c r="H44" i="1"/>
  <c r="G150" i="1"/>
  <c r="H150" i="1"/>
  <c r="G293" i="1"/>
  <c r="H293" i="1"/>
  <c r="G250" i="1"/>
  <c r="H250" i="1"/>
  <c r="G296" i="1"/>
  <c r="H296" i="1"/>
  <c r="G70" i="1"/>
  <c r="H70" i="1"/>
  <c r="G65" i="1"/>
  <c r="H65" i="1"/>
  <c r="G79" i="1"/>
  <c r="H79" i="1"/>
  <c r="G256" i="1"/>
  <c r="H256" i="1"/>
  <c r="G55" i="1"/>
  <c r="H55" i="1"/>
  <c r="G224" i="1"/>
  <c r="H224" i="1"/>
  <c r="G313" i="1"/>
  <c r="H313" i="1"/>
  <c r="G300" i="1"/>
  <c r="H300" i="1"/>
  <c r="G177" i="1"/>
  <c r="H177" i="1"/>
  <c r="G89" i="1"/>
  <c r="H89" i="1"/>
  <c r="G235" i="1"/>
  <c r="H235" i="1"/>
  <c r="G255" i="1"/>
  <c r="H255" i="1"/>
  <c r="G339" i="1"/>
  <c r="H339" i="1"/>
  <c r="G115" i="1"/>
  <c r="H115" i="1"/>
  <c r="G301" i="1"/>
  <c r="H301" i="1"/>
  <c r="G119" i="1"/>
  <c r="H119" i="1"/>
  <c r="G149" i="1"/>
  <c r="H149" i="1"/>
  <c r="G121" i="1"/>
  <c r="H121" i="1"/>
  <c r="G168" i="1"/>
  <c r="H168" i="1"/>
  <c r="G297" i="1"/>
  <c r="H297" i="1"/>
  <c r="I361" i="1"/>
  <c r="I344" i="1"/>
  <c r="I10" i="1"/>
  <c r="I130" i="1"/>
  <c r="I250" i="1"/>
  <c r="I275" i="1"/>
  <c r="I68" i="1"/>
  <c r="I188" i="1"/>
  <c r="I308" i="1"/>
  <c r="I117" i="1"/>
  <c r="I127" i="1"/>
  <c r="I239" i="1"/>
  <c r="F343" i="1"/>
  <c r="F119" i="1"/>
  <c r="F160" i="1"/>
  <c r="F357" i="1"/>
  <c r="F229" i="1"/>
  <c r="F133" i="1"/>
  <c r="F122" i="1"/>
  <c r="F260" i="1"/>
  <c r="F57" i="1"/>
  <c r="F59" i="1"/>
  <c r="F145" i="1"/>
  <c r="F186" i="1"/>
  <c r="F265" i="1"/>
  <c r="F52" i="1"/>
  <c r="F103" i="1"/>
  <c r="F81" i="1"/>
  <c r="F237" i="1"/>
  <c r="F82" i="1"/>
  <c r="F257" i="1"/>
  <c r="F26" i="1"/>
  <c r="F27" i="1"/>
  <c r="G270" i="1"/>
  <c r="H270" i="1"/>
  <c r="F111" i="1"/>
  <c r="G175" i="1"/>
  <c r="H175" i="1"/>
  <c r="G360" i="1"/>
  <c r="H360" i="1"/>
  <c r="G12" i="1"/>
  <c r="H12" i="1"/>
  <c r="G333" i="1"/>
  <c r="H333" i="1"/>
  <c r="G341" i="1"/>
  <c r="H341" i="1"/>
  <c r="G239" i="1"/>
  <c r="H239" i="1"/>
  <c r="G67" i="1"/>
  <c r="H67" i="1"/>
  <c r="G162" i="1"/>
  <c r="H162" i="1"/>
  <c r="G52" i="1"/>
  <c r="H52" i="1"/>
  <c r="G351" i="1"/>
  <c r="H351" i="1"/>
  <c r="G320" i="1"/>
  <c r="H320" i="1"/>
  <c r="G305" i="1"/>
  <c r="H305" i="1"/>
  <c r="G120" i="1"/>
  <c r="H120" i="1"/>
  <c r="G287" i="1"/>
  <c r="H287" i="1"/>
  <c r="G275" i="1"/>
  <c r="H275" i="1"/>
  <c r="G47" i="1"/>
  <c r="H47" i="1"/>
  <c r="G317" i="1"/>
  <c r="H317" i="1"/>
  <c r="G124" i="1"/>
  <c r="H124" i="1"/>
  <c r="G355" i="1"/>
  <c r="H355" i="1"/>
  <c r="G218" i="1"/>
  <c r="H218" i="1"/>
  <c r="G103" i="1"/>
  <c r="H103" i="1"/>
  <c r="G94" i="1"/>
  <c r="H94" i="1"/>
  <c r="G128" i="1"/>
  <c r="H128" i="1"/>
  <c r="G247" i="1"/>
  <c r="H247" i="1"/>
  <c r="G292" i="1"/>
  <c r="H292" i="1"/>
  <c r="G138" i="1"/>
  <c r="H138" i="1"/>
  <c r="G215" i="1"/>
  <c r="H215" i="1"/>
  <c r="G134" i="1"/>
  <c r="H134" i="1"/>
  <c r="G10" i="1"/>
  <c r="H10" i="1"/>
  <c r="G105" i="1"/>
  <c r="H105" i="1"/>
  <c r="G206" i="1"/>
  <c r="H206" i="1"/>
  <c r="G290" i="1"/>
  <c r="H290" i="1"/>
  <c r="M51" i="4"/>
  <c r="F20" i="3"/>
  <c r="G20" i="3"/>
  <c r="H20" i="3"/>
  <c r="I20" i="3"/>
  <c r="E11" i="3"/>
  <c r="E14" i="3"/>
  <c r="E15" i="3"/>
  <c r="F10" i="3"/>
  <c r="G10" i="3"/>
  <c r="H10" i="3"/>
  <c r="I10" i="3"/>
  <c r="E12" i="3"/>
  <c r="E9" i="3"/>
  <c r="F11" i="3"/>
  <c r="G11" i="3"/>
  <c r="H11" i="3"/>
  <c r="I11" i="3"/>
  <c r="F17" i="3"/>
  <c r="G17" i="3"/>
  <c r="H17" i="3"/>
  <c r="I17" i="3"/>
  <c r="E16" i="3"/>
  <c r="F16" i="3"/>
  <c r="G16" i="3"/>
  <c r="H16" i="3"/>
  <c r="I16" i="3"/>
  <c r="F13" i="3"/>
  <c r="G13" i="3"/>
  <c r="H13" i="3"/>
  <c r="I13" i="3"/>
  <c r="F15" i="3"/>
  <c r="G15" i="3"/>
  <c r="H15" i="3"/>
  <c r="I15" i="3"/>
  <c r="E8" i="3"/>
  <c r="E21" i="3"/>
  <c r="E18" i="3"/>
  <c r="E23" i="3"/>
  <c r="F12" i="3"/>
  <c r="G12" i="3"/>
  <c r="H12" i="3"/>
  <c r="I12" i="3"/>
  <c r="E19" i="3"/>
  <c r="F9" i="3"/>
  <c r="G9" i="3"/>
  <c r="H9" i="3"/>
  <c r="I9" i="3"/>
  <c r="E17" i="3"/>
  <c r="O23" i="3"/>
  <c r="E13" i="3"/>
  <c r="E10" i="3"/>
  <c r="F7" i="3"/>
  <c r="G7" i="3"/>
  <c r="F18" i="3"/>
  <c r="G18" i="3"/>
  <c r="H18" i="3"/>
  <c r="I18" i="3"/>
  <c r="F21" i="3"/>
  <c r="G21" i="3"/>
  <c r="H21" i="3"/>
  <c r="I21" i="3"/>
  <c r="F19" i="3"/>
  <c r="G19" i="3"/>
  <c r="H19" i="3"/>
  <c r="I19" i="3"/>
  <c r="E20" i="3"/>
  <c r="F14" i="3"/>
  <c r="G14" i="3"/>
  <c r="H14" i="3"/>
  <c r="I14" i="3"/>
  <c r="F8" i="3"/>
  <c r="G8" i="3"/>
  <c r="H8" i="3"/>
  <c r="I8" i="3"/>
  <c r="J275" i="1"/>
  <c r="J156" i="1"/>
  <c r="J190" i="1"/>
  <c r="J343" i="1"/>
  <c r="J194" i="1"/>
  <c r="J312" i="1"/>
  <c r="J323" i="1"/>
  <c r="J73" i="1"/>
  <c r="J250" i="1"/>
  <c r="J67" i="1"/>
  <c r="J299" i="1"/>
  <c r="J207" i="1"/>
  <c r="J74" i="1"/>
  <c r="J310" i="1"/>
  <c r="J96" i="1"/>
  <c r="J282" i="1"/>
  <c r="J222" i="1"/>
  <c r="J239" i="1"/>
  <c r="J130" i="1"/>
  <c r="J234" i="1"/>
  <c r="J289" i="1"/>
  <c r="J293" i="1"/>
  <c r="J348" i="1"/>
  <c r="J70" i="1"/>
  <c r="J327" i="1"/>
  <c r="J170" i="1"/>
  <c r="J259" i="1"/>
  <c r="J127" i="1"/>
  <c r="J10" i="1"/>
  <c r="J106" i="1"/>
  <c r="J129" i="1"/>
  <c r="J45" i="1"/>
  <c r="J171" i="1"/>
  <c r="J95" i="1"/>
  <c r="J50" i="1"/>
  <c r="J272" i="1"/>
  <c r="J117" i="1"/>
  <c r="J344" i="1"/>
  <c r="J199" i="1"/>
  <c r="J339" i="1"/>
  <c r="J9" i="1"/>
  <c r="J244" i="1"/>
  <c r="J249" i="1"/>
  <c r="J165" i="1"/>
  <c r="J360" i="1"/>
  <c r="J262" i="1"/>
  <c r="J56" i="1"/>
  <c r="J308" i="1"/>
  <c r="J361" i="1"/>
  <c r="J151" i="1"/>
  <c r="J330" i="1"/>
  <c r="J342" i="1"/>
  <c r="J78" i="1"/>
  <c r="J132" i="1"/>
  <c r="J105" i="1"/>
  <c r="J324" i="1"/>
  <c r="J309" i="1"/>
  <c r="H365" i="1"/>
  <c r="J188" i="1"/>
  <c r="J69" i="1"/>
  <c r="J12" i="1"/>
  <c r="J35" i="1"/>
  <c r="J221" i="1"/>
  <c r="J318" i="1"/>
  <c r="J212" i="1"/>
  <c r="J107" i="1"/>
  <c r="J68" i="1"/>
  <c r="J268" i="1"/>
  <c r="J317" i="1"/>
  <c r="J120" i="1"/>
  <c r="J306" i="1"/>
  <c r="J315" i="1"/>
  <c r="J92" i="1"/>
  <c r="J193" i="1"/>
  <c r="G23" i="3"/>
  <c r="H7" i="3"/>
  <c r="J365" i="1"/>
  <c r="H23" i="3"/>
  <c r="I23" i="3"/>
  <c r="I7" i="3"/>
  <c r="J367" i="1"/>
  <c r="J368" i="1"/>
  <c r="J7" i="3"/>
  <c r="J23" i="3"/>
  <c r="J18" i="3"/>
  <c r="J13" i="3"/>
  <c r="J11" i="3"/>
  <c r="J21" i="3"/>
  <c r="J15" i="3"/>
  <c r="J8" i="3"/>
  <c r="J12" i="3"/>
  <c r="J14" i="3"/>
  <c r="J10" i="3"/>
  <c r="J19" i="3"/>
  <c r="J20" i="3"/>
  <c r="J16" i="3"/>
  <c r="J9" i="3"/>
  <c r="J17" i="3"/>
  <c r="K253" i="1"/>
  <c r="L253" i="1"/>
  <c r="N253" i="1"/>
  <c r="O253" i="1"/>
  <c r="K240" i="1"/>
  <c r="L240" i="1"/>
  <c r="N240" i="1"/>
  <c r="O240" i="1"/>
  <c r="K269" i="1"/>
  <c r="L269" i="1"/>
  <c r="N269" i="1"/>
  <c r="O269" i="1"/>
  <c r="K153" i="1"/>
  <c r="L153" i="1"/>
  <c r="N153" i="1"/>
  <c r="O153" i="1"/>
  <c r="K111" i="1"/>
  <c r="L111" i="1"/>
  <c r="N111" i="1"/>
  <c r="O111" i="1"/>
  <c r="K91" i="1"/>
  <c r="L91" i="1"/>
  <c r="N91" i="1"/>
  <c r="O91" i="1"/>
  <c r="K192" i="1"/>
  <c r="L192" i="1"/>
  <c r="N192" i="1"/>
  <c r="O192" i="1"/>
  <c r="K277" i="1"/>
  <c r="L277" i="1"/>
  <c r="N277" i="1"/>
  <c r="O277" i="1"/>
  <c r="K168" i="1"/>
  <c r="L168" i="1"/>
  <c r="N168" i="1"/>
  <c r="O168" i="1"/>
  <c r="K30" i="1"/>
  <c r="L30" i="1"/>
  <c r="N30" i="1"/>
  <c r="O30" i="1"/>
  <c r="K148" i="1"/>
  <c r="L148" i="1"/>
  <c r="N148" i="1"/>
  <c r="O148" i="1"/>
  <c r="K200" i="1"/>
  <c r="L200" i="1"/>
  <c r="N200" i="1"/>
  <c r="O200" i="1"/>
  <c r="K201" i="1"/>
  <c r="L201" i="1"/>
  <c r="N201" i="1"/>
  <c r="O201" i="1"/>
  <c r="K197" i="1"/>
  <c r="L197" i="1"/>
  <c r="N197" i="1"/>
  <c r="O197" i="1"/>
  <c r="K142" i="1"/>
  <c r="L142" i="1"/>
  <c r="N142" i="1"/>
  <c r="O142" i="1"/>
  <c r="K52" i="1"/>
  <c r="L52" i="1"/>
  <c r="N52" i="1"/>
  <c r="O52" i="1"/>
  <c r="K182" i="1"/>
  <c r="L182" i="1"/>
  <c r="N182" i="1"/>
  <c r="O182" i="1"/>
  <c r="K23" i="1"/>
  <c r="L23" i="1"/>
  <c r="N23" i="1"/>
  <c r="O23" i="1"/>
  <c r="K316" i="1"/>
  <c r="L316" i="1"/>
  <c r="N316" i="1"/>
  <c r="O316" i="1"/>
  <c r="K71" i="1"/>
  <c r="L71" i="1"/>
  <c r="N71" i="1"/>
  <c r="O71" i="1"/>
  <c r="K258" i="1"/>
  <c r="L258" i="1"/>
  <c r="N258" i="1"/>
  <c r="O258" i="1"/>
  <c r="K347" i="1"/>
  <c r="L347" i="1"/>
  <c r="N347" i="1"/>
  <c r="O347" i="1"/>
  <c r="K60" i="1"/>
  <c r="L60" i="1"/>
  <c r="N60" i="1"/>
  <c r="O60" i="1"/>
  <c r="K31" i="1"/>
  <c r="L31" i="1"/>
  <c r="N31" i="1"/>
  <c r="O31" i="1"/>
  <c r="K61" i="1"/>
  <c r="L61" i="1"/>
  <c r="N61" i="1"/>
  <c r="O61" i="1"/>
  <c r="K135" i="1"/>
  <c r="L135" i="1"/>
  <c r="N135" i="1"/>
  <c r="O135" i="1"/>
  <c r="K87" i="1"/>
  <c r="L87" i="1"/>
  <c r="N87" i="1"/>
  <c r="O87" i="1"/>
  <c r="K251" i="1"/>
  <c r="L251" i="1"/>
  <c r="N251" i="1"/>
  <c r="O251" i="1"/>
  <c r="K99" i="1"/>
  <c r="L99" i="1"/>
  <c r="N99" i="1"/>
  <c r="O99" i="1"/>
  <c r="K116" i="1"/>
  <c r="L116" i="1"/>
  <c r="N116" i="1"/>
  <c r="O116" i="1"/>
  <c r="K216" i="1"/>
  <c r="L216" i="1"/>
  <c r="N216" i="1"/>
  <c r="O216" i="1"/>
  <c r="K62" i="1"/>
  <c r="L62" i="1"/>
  <c r="N62" i="1"/>
  <c r="O62" i="1"/>
  <c r="K260" i="1"/>
  <c r="L260" i="1"/>
  <c r="N260" i="1"/>
  <c r="O260" i="1"/>
  <c r="K176" i="1"/>
  <c r="L176" i="1"/>
  <c r="N176" i="1"/>
  <c r="O176" i="1"/>
  <c r="K152" i="1"/>
  <c r="L152" i="1"/>
  <c r="N152" i="1"/>
  <c r="O152" i="1"/>
  <c r="K55" i="1"/>
  <c r="L55" i="1"/>
  <c r="N55" i="1"/>
  <c r="O55" i="1"/>
  <c r="K108" i="1"/>
  <c r="L108" i="1"/>
  <c r="N108" i="1"/>
  <c r="O108" i="1"/>
  <c r="K232" i="1"/>
  <c r="L232" i="1"/>
  <c r="N232" i="1"/>
  <c r="O232" i="1"/>
  <c r="K217" i="1"/>
  <c r="L217" i="1"/>
  <c r="N217" i="1"/>
  <c r="O217" i="1"/>
  <c r="K266" i="1"/>
  <c r="L266" i="1"/>
  <c r="N266" i="1"/>
  <c r="O266" i="1"/>
  <c r="K46" i="1"/>
  <c r="L46" i="1"/>
  <c r="N46" i="1"/>
  <c r="O46" i="1"/>
  <c r="K300" i="1"/>
  <c r="L300" i="1"/>
  <c r="N300" i="1"/>
  <c r="O300" i="1"/>
  <c r="K47" i="1"/>
  <c r="L47" i="1"/>
  <c r="N47" i="1"/>
  <c r="O47" i="1"/>
  <c r="K76" i="1"/>
  <c r="L76" i="1"/>
  <c r="N76" i="1"/>
  <c r="O76" i="1"/>
  <c r="K118" i="1"/>
  <c r="L118" i="1"/>
  <c r="N118" i="1"/>
  <c r="O118" i="1"/>
  <c r="K283" i="1"/>
  <c r="L283" i="1"/>
  <c r="N283" i="1"/>
  <c r="O283" i="1"/>
  <c r="K355" i="1"/>
  <c r="L355" i="1"/>
  <c r="N355" i="1"/>
  <c r="O355" i="1"/>
  <c r="C4" i="1"/>
  <c r="K210" i="1"/>
  <c r="L210" i="1"/>
  <c r="N210" i="1"/>
  <c r="O210" i="1"/>
  <c r="K337" i="1"/>
  <c r="L337" i="1"/>
  <c r="N337" i="1"/>
  <c r="O337" i="1"/>
  <c r="K276" i="1"/>
  <c r="L276" i="1"/>
  <c r="N276" i="1"/>
  <c r="O276" i="1"/>
  <c r="K141" i="1"/>
  <c r="L141" i="1"/>
  <c r="N141" i="1"/>
  <c r="O141" i="1"/>
  <c r="K226" i="1"/>
  <c r="L226" i="1"/>
  <c r="N226" i="1"/>
  <c r="O226" i="1"/>
  <c r="K15" i="1"/>
  <c r="L15" i="1"/>
  <c r="N15" i="1"/>
  <c r="O15" i="1"/>
  <c r="K13" i="1"/>
  <c r="L13" i="1"/>
  <c r="N13" i="1"/>
  <c r="O13" i="1"/>
  <c r="K164" i="1"/>
  <c r="L164" i="1"/>
  <c r="N164" i="1"/>
  <c r="O164" i="1"/>
  <c r="K279" i="1"/>
  <c r="L279" i="1"/>
  <c r="N279" i="1"/>
  <c r="O279" i="1"/>
  <c r="K65" i="1"/>
  <c r="L65" i="1"/>
  <c r="N65" i="1"/>
  <c r="O65" i="1"/>
  <c r="K211" i="1"/>
  <c r="L211" i="1"/>
  <c r="N211" i="1"/>
  <c r="O211" i="1"/>
  <c r="K187" i="1"/>
  <c r="L187" i="1"/>
  <c r="N187" i="1"/>
  <c r="O187" i="1"/>
  <c r="K183" i="1"/>
  <c r="L183" i="1"/>
  <c r="N183" i="1"/>
  <c r="O183" i="1"/>
  <c r="K17" i="1"/>
  <c r="L17" i="1"/>
  <c r="N17" i="1"/>
  <c r="O17" i="1"/>
  <c r="K302" i="1"/>
  <c r="L302" i="1"/>
  <c r="N302" i="1"/>
  <c r="O302" i="1"/>
  <c r="K267" i="1"/>
  <c r="L267" i="1"/>
  <c r="N267" i="1"/>
  <c r="O267" i="1"/>
  <c r="K22" i="1"/>
  <c r="L22" i="1"/>
  <c r="N22" i="1"/>
  <c r="O22" i="1"/>
  <c r="K208" i="1"/>
  <c r="L208" i="1"/>
  <c r="N208" i="1"/>
  <c r="O208" i="1"/>
  <c r="K166" i="1"/>
  <c r="L166" i="1"/>
  <c r="N166" i="1"/>
  <c r="O166" i="1"/>
  <c r="K224" i="1"/>
  <c r="L224" i="1"/>
  <c r="N224" i="1"/>
  <c r="O224" i="1"/>
  <c r="K242" i="1"/>
  <c r="L242" i="1"/>
  <c r="N242" i="1"/>
  <c r="O242" i="1"/>
  <c r="K8" i="1"/>
  <c r="L8" i="1"/>
  <c r="N8" i="1"/>
  <c r="O8" i="1"/>
  <c r="K245" i="1"/>
  <c r="L245" i="1"/>
  <c r="N245" i="1"/>
  <c r="O245" i="1"/>
  <c r="K109" i="1"/>
  <c r="L109" i="1"/>
  <c r="N109" i="1"/>
  <c r="O109" i="1"/>
  <c r="K139" i="1"/>
  <c r="L139" i="1"/>
  <c r="N139" i="1"/>
  <c r="O139" i="1"/>
  <c r="K286" i="1"/>
  <c r="L286" i="1"/>
  <c r="N286" i="1"/>
  <c r="O286" i="1"/>
  <c r="K158" i="1"/>
  <c r="L158" i="1"/>
  <c r="N158" i="1"/>
  <c r="O158" i="1"/>
  <c r="K230" i="1"/>
  <c r="L230" i="1"/>
  <c r="N230" i="1"/>
  <c r="O230" i="1"/>
  <c r="K328" i="1"/>
  <c r="L328" i="1"/>
  <c r="N328" i="1"/>
  <c r="O328" i="1"/>
  <c r="K223" i="1"/>
  <c r="L223" i="1"/>
  <c r="N223" i="1"/>
  <c r="O223" i="1"/>
  <c r="K246" i="1"/>
  <c r="L246" i="1"/>
  <c r="N246" i="1"/>
  <c r="O246" i="1"/>
  <c r="K100" i="1"/>
  <c r="L100" i="1"/>
  <c r="N100" i="1"/>
  <c r="O100" i="1"/>
  <c r="K252" i="1"/>
  <c r="L252" i="1"/>
  <c r="N252" i="1"/>
  <c r="O252" i="1"/>
  <c r="K287" i="1"/>
  <c r="L287" i="1"/>
  <c r="N287" i="1"/>
  <c r="O287" i="1"/>
  <c r="K294" i="1"/>
  <c r="L294" i="1"/>
  <c r="N294" i="1"/>
  <c r="O294" i="1"/>
  <c r="K84" i="1"/>
  <c r="L84" i="1"/>
  <c r="N84" i="1"/>
  <c r="O84" i="1"/>
  <c r="K173" i="1"/>
  <c r="L173" i="1"/>
  <c r="N173" i="1"/>
  <c r="O173" i="1"/>
  <c r="K333" i="1"/>
  <c r="L333" i="1"/>
  <c r="N333" i="1"/>
  <c r="O333" i="1"/>
  <c r="K180" i="1"/>
  <c r="L180" i="1"/>
  <c r="N180" i="1"/>
  <c r="O180" i="1"/>
  <c r="K238" i="1"/>
  <c r="L238" i="1"/>
  <c r="N238" i="1"/>
  <c r="O238" i="1"/>
  <c r="K138" i="1"/>
  <c r="L138" i="1"/>
  <c r="N138" i="1"/>
  <c r="O138" i="1"/>
  <c r="K346" i="1"/>
  <c r="L346" i="1"/>
  <c r="N346" i="1"/>
  <c r="O346" i="1"/>
  <c r="K163" i="1"/>
  <c r="L163" i="1"/>
  <c r="N163" i="1"/>
  <c r="O163" i="1"/>
  <c r="K145" i="1"/>
  <c r="L145" i="1"/>
  <c r="N145" i="1"/>
  <c r="O145" i="1"/>
  <c r="K357" i="1"/>
  <c r="L357" i="1"/>
  <c r="N357" i="1"/>
  <c r="O357" i="1"/>
  <c r="K241" i="1"/>
  <c r="L241" i="1"/>
  <c r="N241" i="1"/>
  <c r="O241" i="1"/>
  <c r="K313" i="1"/>
  <c r="L313" i="1"/>
  <c r="N313" i="1"/>
  <c r="O313" i="1"/>
  <c r="K63" i="1"/>
  <c r="L63" i="1"/>
  <c r="N63" i="1"/>
  <c r="O63" i="1"/>
  <c r="K292" i="1"/>
  <c r="L292" i="1"/>
  <c r="N292" i="1"/>
  <c r="O292" i="1"/>
  <c r="K303" i="1"/>
  <c r="L303" i="1"/>
  <c r="N303" i="1"/>
  <c r="O303" i="1"/>
  <c r="K110" i="1"/>
  <c r="L110" i="1"/>
  <c r="N110" i="1"/>
  <c r="O110" i="1"/>
  <c r="K167" i="1"/>
  <c r="L167" i="1"/>
  <c r="N167" i="1"/>
  <c r="O167" i="1"/>
  <c r="K90" i="1"/>
  <c r="L90" i="1"/>
  <c r="N90" i="1"/>
  <c r="O90" i="1"/>
  <c r="K196" i="1"/>
  <c r="L196" i="1"/>
  <c r="N196" i="1"/>
  <c r="O196" i="1"/>
  <c r="K101" i="1"/>
  <c r="L101" i="1"/>
  <c r="N101" i="1"/>
  <c r="O101" i="1"/>
  <c r="K248" i="1"/>
  <c r="L248" i="1"/>
  <c r="N248" i="1"/>
  <c r="O248" i="1"/>
  <c r="K169" i="1"/>
  <c r="L169" i="1"/>
  <c r="N169" i="1"/>
  <c r="O169" i="1"/>
  <c r="K281" i="1"/>
  <c r="L281" i="1"/>
  <c r="N281" i="1"/>
  <c r="O281" i="1"/>
  <c r="K363" i="1"/>
  <c r="L363" i="1"/>
  <c r="N363" i="1"/>
  <c r="O363" i="1"/>
  <c r="K189" i="1"/>
  <c r="L189" i="1"/>
  <c r="N189" i="1"/>
  <c r="O189" i="1"/>
  <c r="K93" i="1"/>
  <c r="L93" i="1"/>
  <c r="N93" i="1"/>
  <c r="O93" i="1"/>
  <c r="K79" i="1"/>
  <c r="L79" i="1"/>
  <c r="N79" i="1"/>
  <c r="O79" i="1"/>
  <c r="K37" i="1"/>
  <c r="L37" i="1"/>
  <c r="N37" i="1"/>
  <c r="O37" i="1"/>
  <c r="K128" i="1"/>
  <c r="L128" i="1"/>
  <c r="N128" i="1"/>
  <c r="O128" i="1"/>
  <c r="K104" i="1"/>
  <c r="L104" i="1"/>
  <c r="N104" i="1"/>
  <c r="O104" i="1"/>
  <c r="K354" i="1"/>
  <c r="L354" i="1"/>
  <c r="N354" i="1"/>
  <c r="O354" i="1"/>
  <c r="K175" i="1"/>
  <c r="L175" i="1"/>
  <c r="N175" i="1"/>
  <c r="O175" i="1"/>
  <c r="K114" i="1"/>
  <c r="L114" i="1"/>
  <c r="N114" i="1"/>
  <c r="O114" i="1"/>
  <c r="K159" i="1"/>
  <c r="L159" i="1"/>
  <c r="N159" i="1"/>
  <c r="O159" i="1"/>
  <c r="K40" i="1"/>
  <c r="L40" i="1"/>
  <c r="N40" i="1"/>
  <c r="O40" i="1"/>
  <c r="K124" i="1"/>
  <c r="L124" i="1"/>
  <c r="N124" i="1"/>
  <c r="O124" i="1"/>
  <c r="K102" i="1"/>
  <c r="L102" i="1"/>
  <c r="N102" i="1"/>
  <c r="O102" i="1"/>
  <c r="K115" i="1"/>
  <c r="L115" i="1"/>
  <c r="N115" i="1"/>
  <c r="O115" i="1"/>
  <c r="K144" i="1"/>
  <c r="L144" i="1"/>
  <c r="N144" i="1"/>
  <c r="O144" i="1"/>
  <c r="K178" i="1"/>
  <c r="L178" i="1"/>
  <c r="N178" i="1"/>
  <c r="O178" i="1"/>
  <c r="K214" i="1"/>
  <c r="L214" i="1"/>
  <c r="N214" i="1"/>
  <c r="O214" i="1"/>
  <c r="K44" i="1"/>
  <c r="L44" i="1"/>
  <c r="N44" i="1"/>
  <c r="O44" i="1"/>
  <c r="K121" i="1"/>
  <c r="L121" i="1"/>
  <c r="N121" i="1"/>
  <c r="O121" i="1"/>
  <c r="K85" i="1"/>
  <c r="L85" i="1"/>
  <c r="N85" i="1"/>
  <c r="O85" i="1"/>
  <c r="K51" i="1"/>
  <c r="L51" i="1"/>
  <c r="N51" i="1"/>
  <c r="O51" i="1"/>
  <c r="K24" i="1"/>
  <c r="L24" i="1"/>
  <c r="N24" i="1"/>
  <c r="O24" i="1"/>
  <c r="K14" i="1"/>
  <c r="L14" i="1"/>
  <c r="N14" i="1"/>
  <c r="O14" i="1"/>
  <c r="K49" i="1"/>
  <c r="L49" i="1"/>
  <c r="N49" i="1"/>
  <c r="O49" i="1"/>
  <c r="K301" i="1"/>
  <c r="L301" i="1"/>
  <c r="N301" i="1"/>
  <c r="O301" i="1"/>
  <c r="K352" i="1"/>
  <c r="L352" i="1"/>
  <c r="N352" i="1"/>
  <c r="O352" i="1"/>
  <c r="K137" i="1"/>
  <c r="L137" i="1"/>
  <c r="N137" i="1"/>
  <c r="O137" i="1"/>
  <c r="K154" i="1"/>
  <c r="L154" i="1"/>
  <c r="N154" i="1"/>
  <c r="O154" i="1"/>
  <c r="K88" i="1"/>
  <c r="L88" i="1"/>
  <c r="N88" i="1"/>
  <c r="O88" i="1"/>
  <c r="K38" i="1"/>
  <c r="L38" i="1"/>
  <c r="N38" i="1"/>
  <c r="O38" i="1"/>
  <c r="K358" i="1"/>
  <c r="L358" i="1"/>
  <c r="N358" i="1"/>
  <c r="O358" i="1"/>
  <c r="K209" i="1"/>
  <c r="L209" i="1"/>
  <c r="N209" i="1"/>
  <c r="O209" i="1"/>
  <c r="K271" i="1"/>
  <c r="L271" i="1"/>
  <c r="N271" i="1"/>
  <c r="O271" i="1"/>
  <c r="K157" i="1"/>
  <c r="L157" i="1"/>
  <c r="N157" i="1"/>
  <c r="O157" i="1"/>
  <c r="K149" i="1"/>
  <c r="L149" i="1"/>
  <c r="N149" i="1"/>
  <c r="O149" i="1"/>
  <c r="K54" i="1"/>
  <c r="L54" i="1"/>
  <c r="N54" i="1"/>
  <c r="O54" i="1"/>
  <c r="K336" i="1"/>
  <c r="L336" i="1"/>
  <c r="N336" i="1"/>
  <c r="O336" i="1"/>
  <c r="K21" i="1"/>
  <c r="L21" i="1"/>
  <c r="N21" i="1"/>
  <c r="O21" i="1"/>
  <c r="K28" i="1"/>
  <c r="L28" i="1"/>
  <c r="N28" i="1"/>
  <c r="O28" i="1"/>
  <c r="K204" i="1"/>
  <c r="L204" i="1"/>
  <c r="N204" i="1"/>
  <c r="O204" i="1"/>
  <c r="K297" i="1"/>
  <c r="L297" i="1"/>
  <c r="N297" i="1"/>
  <c r="O297" i="1"/>
  <c r="K237" i="1"/>
  <c r="L237" i="1"/>
  <c r="N237" i="1"/>
  <c r="O237" i="1"/>
  <c r="K290" i="1"/>
  <c r="L290" i="1"/>
  <c r="N290" i="1"/>
  <c r="O290" i="1"/>
  <c r="K186" i="1"/>
  <c r="L186" i="1"/>
  <c r="N186" i="1"/>
  <c r="O186" i="1"/>
  <c r="K18" i="1"/>
  <c r="L18" i="1"/>
  <c r="N18" i="1"/>
  <c r="O18" i="1"/>
  <c r="K280" i="1"/>
  <c r="L280" i="1"/>
  <c r="N280" i="1"/>
  <c r="O280" i="1"/>
  <c r="K345" i="1"/>
  <c r="L345" i="1"/>
  <c r="N345" i="1"/>
  <c r="O345" i="1"/>
  <c r="K98" i="1"/>
  <c r="L98" i="1"/>
  <c r="N98" i="1"/>
  <c r="O98" i="1"/>
  <c r="K195" i="1"/>
  <c r="L195" i="1"/>
  <c r="N195" i="1"/>
  <c r="O195" i="1"/>
  <c r="K184" i="1"/>
  <c r="L184" i="1"/>
  <c r="N184" i="1"/>
  <c r="O184" i="1"/>
  <c r="K131" i="1"/>
  <c r="L131" i="1"/>
  <c r="N131" i="1"/>
  <c r="O131" i="1"/>
  <c r="K215" i="1"/>
  <c r="L215" i="1"/>
  <c r="N215" i="1"/>
  <c r="O215" i="1"/>
  <c r="K29" i="1"/>
  <c r="L29" i="1"/>
  <c r="N29" i="1"/>
  <c r="O29" i="1"/>
  <c r="K270" i="1"/>
  <c r="L270" i="1"/>
  <c r="N270" i="1"/>
  <c r="O270" i="1"/>
  <c r="K143" i="1"/>
  <c r="L143" i="1"/>
  <c r="N143" i="1"/>
  <c r="O143" i="1"/>
  <c r="K25" i="1"/>
  <c r="L25" i="1"/>
  <c r="N25" i="1"/>
  <c r="O25" i="1"/>
  <c r="K94" i="1"/>
  <c r="L94" i="1"/>
  <c r="N94" i="1"/>
  <c r="O94" i="1"/>
  <c r="K48" i="1"/>
  <c r="L48" i="1"/>
  <c r="N48" i="1"/>
  <c r="O48" i="1"/>
  <c r="K206" i="1"/>
  <c r="L206" i="1"/>
  <c r="N206" i="1"/>
  <c r="O206" i="1"/>
  <c r="K191" i="1"/>
  <c r="L191" i="1"/>
  <c r="N191" i="1"/>
  <c r="O191" i="1"/>
  <c r="K89" i="1"/>
  <c r="L89" i="1"/>
  <c r="N89" i="1"/>
  <c r="O89" i="1"/>
  <c r="K329" i="1"/>
  <c r="L329" i="1"/>
  <c r="N329" i="1"/>
  <c r="O329" i="1"/>
  <c r="K335" i="1"/>
  <c r="L335" i="1"/>
  <c r="N335" i="1"/>
  <c r="O335" i="1"/>
  <c r="K39" i="1"/>
  <c r="L39" i="1"/>
  <c r="N39" i="1"/>
  <c r="O39" i="1"/>
  <c r="K350" i="1"/>
  <c r="L350" i="1"/>
  <c r="N350" i="1"/>
  <c r="O350" i="1"/>
  <c r="K325" i="1"/>
  <c r="L325" i="1"/>
  <c r="N325" i="1"/>
  <c r="O325" i="1"/>
  <c r="K334" i="1"/>
  <c r="L334" i="1"/>
  <c r="N334" i="1"/>
  <c r="O334" i="1"/>
  <c r="K83" i="1"/>
  <c r="L83" i="1"/>
  <c r="N83" i="1"/>
  <c r="O83" i="1"/>
  <c r="K265" i="1"/>
  <c r="L265" i="1"/>
  <c r="N265" i="1"/>
  <c r="O265" i="1"/>
  <c r="K122" i="1"/>
  <c r="L122" i="1"/>
  <c r="N122" i="1"/>
  <c r="O122" i="1"/>
  <c r="K133" i="1"/>
  <c r="L133" i="1"/>
  <c r="N133" i="1"/>
  <c r="O133" i="1"/>
  <c r="K296" i="1"/>
  <c r="L296" i="1"/>
  <c r="N296" i="1"/>
  <c r="O296" i="1"/>
  <c r="K351" i="1"/>
  <c r="L351" i="1"/>
  <c r="N351" i="1"/>
  <c r="O351" i="1"/>
  <c r="K162" i="1"/>
  <c r="L162" i="1"/>
  <c r="N162" i="1"/>
  <c r="O162" i="1"/>
  <c r="K213" i="1"/>
  <c r="L213" i="1"/>
  <c r="N213" i="1"/>
  <c r="O213" i="1"/>
  <c r="K16" i="1"/>
  <c r="L16" i="1"/>
  <c r="N16" i="1"/>
  <c r="O16" i="1"/>
  <c r="K205" i="1"/>
  <c r="L205" i="1"/>
  <c r="N205" i="1"/>
  <c r="O205" i="1"/>
  <c r="K320" i="1"/>
  <c r="L320" i="1"/>
  <c r="N320" i="1"/>
  <c r="O320" i="1"/>
  <c r="K291" i="1"/>
  <c r="L291" i="1"/>
  <c r="N291" i="1"/>
  <c r="O291" i="1"/>
  <c r="K338" i="1"/>
  <c r="L338" i="1"/>
  <c r="N338" i="1"/>
  <c r="O338" i="1"/>
  <c r="K314" i="1"/>
  <c r="L314" i="1"/>
  <c r="N314" i="1"/>
  <c r="O314" i="1"/>
  <c r="K80" i="1"/>
  <c r="L80" i="1"/>
  <c r="N80" i="1"/>
  <c r="O80" i="1"/>
  <c r="K255" i="1"/>
  <c r="L255" i="1"/>
  <c r="N255" i="1"/>
  <c r="O255" i="1"/>
  <c r="K228" i="1"/>
  <c r="L228" i="1"/>
  <c r="N228" i="1"/>
  <c r="O228" i="1"/>
  <c r="K362" i="1"/>
  <c r="L362" i="1"/>
  <c r="N362" i="1"/>
  <c r="O362" i="1"/>
  <c r="K113" i="1"/>
  <c r="L113" i="1"/>
  <c r="N113" i="1"/>
  <c r="O113" i="1"/>
  <c r="K235" i="1"/>
  <c r="L235" i="1"/>
  <c r="N235" i="1"/>
  <c r="O235" i="1"/>
  <c r="K285" i="1"/>
  <c r="L285" i="1"/>
  <c r="N285" i="1"/>
  <c r="O285" i="1"/>
  <c r="K126" i="1"/>
  <c r="L126" i="1"/>
  <c r="N126" i="1"/>
  <c r="O126" i="1"/>
  <c r="K198" i="1"/>
  <c r="L198" i="1"/>
  <c r="N198" i="1"/>
  <c r="O198" i="1"/>
  <c r="K112" i="1"/>
  <c r="L112" i="1"/>
  <c r="N112" i="1"/>
  <c r="O112" i="1"/>
  <c r="K322" i="1"/>
  <c r="L322" i="1"/>
  <c r="N322" i="1"/>
  <c r="O322" i="1"/>
  <c r="K298" i="1"/>
  <c r="L298" i="1"/>
  <c r="N298" i="1"/>
  <c r="O298" i="1"/>
  <c r="K66" i="1"/>
  <c r="L66" i="1"/>
  <c r="N66" i="1"/>
  <c r="O66" i="1"/>
  <c r="K53" i="1"/>
  <c r="L53" i="1"/>
  <c r="N53" i="1"/>
  <c r="O53" i="1"/>
  <c r="K203" i="1"/>
  <c r="L203" i="1"/>
  <c r="N203" i="1"/>
  <c r="O203" i="1"/>
  <c r="K174" i="1"/>
  <c r="L174" i="1"/>
  <c r="N174" i="1"/>
  <c r="O174" i="1"/>
  <c r="K161" i="1"/>
  <c r="L161" i="1"/>
  <c r="N161" i="1"/>
  <c r="O161" i="1"/>
  <c r="K219" i="1"/>
  <c r="L219" i="1"/>
  <c r="N219" i="1"/>
  <c r="O219" i="1"/>
  <c r="K359" i="1"/>
  <c r="L359" i="1"/>
  <c r="N359" i="1"/>
  <c r="O359" i="1"/>
  <c r="K332" i="1"/>
  <c r="L332" i="1"/>
  <c r="N332" i="1"/>
  <c r="O332" i="1"/>
  <c r="K123" i="1"/>
  <c r="L123" i="1"/>
  <c r="N123" i="1"/>
  <c r="O123" i="1"/>
  <c r="K257" i="1"/>
  <c r="L257" i="1"/>
  <c r="N257" i="1"/>
  <c r="O257" i="1"/>
  <c r="K57" i="1"/>
  <c r="L57" i="1"/>
  <c r="N57" i="1"/>
  <c r="O57" i="1"/>
  <c r="K307" i="1"/>
  <c r="L307" i="1"/>
  <c r="N307" i="1"/>
  <c r="O307" i="1"/>
  <c r="K26" i="1"/>
  <c r="L26" i="1"/>
  <c r="N26" i="1"/>
  <c r="O26" i="1"/>
  <c r="K160" i="1"/>
  <c r="L160" i="1"/>
  <c r="N160" i="1"/>
  <c r="O160" i="1"/>
  <c r="K181" i="1"/>
  <c r="L181" i="1"/>
  <c r="N181" i="1"/>
  <c r="O181" i="1"/>
  <c r="K319" i="1"/>
  <c r="L319" i="1"/>
  <c r="N319" i="1"/>
  <c r="O319" i="1"/>
  <c r="K278" i="1"/>
  <c r="L278" i="1"/>
  <c r="N278" i="1"/>
  <c r="O278" i="1"/>
  <c r="K305" i="1"/>
  <c r="L305" i="1"/>
  <c r="N305" i="1"/>
  <c r="O305" i="1"/>
  <c r="K42" i="1"/>
  <c r="L42" i="1"/>
  <c r="N42" i="1"/>
  <c r="O42" i="1"/>
  <c r="K155" i="1"/>
  <c r="L155" i="1"/>
  <c r="N155" i="1"/>
  <c r="O155" i="1"/>
  <c r="K321" i="1"/>
  <c r="L321" i="1"/>
  <c r="N321" i="1"/>
  <c r="O321" i="1"/>
  <c r="K264" i="1"/>
  <c r="L264" i="1"/>
  <c r="N264" i="1"/>
  <c r="O264" i="1"/>
  <c r="K136" i="1"/>
  <c r="L136" i="1"/>
  <c r="N136" i="1"/>
  <c r="O136" i="1"/>
  <c r="K179" i="1"/>
  <c r="L179" i="1"/>
  <c r="N179" i="1"/>
  <c r="O179" i="1"/>
  <c r="K64" i="1"/>
  <c r="L64" i="1"/>
  <c r="N64" i="1"/>
  <c r="O64" i="1"/>
  <c r="K261" i="1"/>
  <c r="L261" i="1"/>
  <c r="N261" i="1"/>
  <c r="O261" i="1"/>
  <c r="K36" i="1"/>
  <c r="L36" i="1"/>
  <c r="N36" i="1"/>
  <c r="O36" i="1"/>
  <c r="K218" i="1"/>
  <c r="L218" i="1"/>
  <c r="N218" i="1"/>
  <c r="O218" i="1"/>
  <c r="K225" i="1"/>
  <c r="L225" i="1"/>
  <c r="N225" i="1"/>
  <c r="O225" i="1"/>
  <c r="K146" i="1"/>
  <c r="L146" i="1"/>
  <c r="N146" i="1"/>
  <c r="O146" i="1"/>
  <c r="K236" i="1"/>
  <c r="L236" i="1"/>
  <c r="N236" i="1"/>
  <c r="O236" i="1"/>
  <c r="K220" i="1"/>
  <c r="L220" i="1"/>
  <c r="N220" i="1"/>
  <c r="O220" i="1"/>
  <c r="K288" i="1"/>
  <c r="L288" i="1"/>
  <c r="N288" i="1"/>
  <c r="O288" i="1"/>
  <c r="K254" i="1"/>
  <c r="L254" i="1"/>
  <c r="N254" i="1"/>
  <c r="O254" i="1"/>
  <c r="K185" i="1"/>
  <c r="L185" i="1"/>
  <c r="N185" i="1"/>
  <c r="O185" i="1"/>
  <c r="K147" i="1"/>
  <c r="L147" i="1"/>
  <c r="N147" i="1"/>
  <c r="O147" i="1"/>
  <c r="K150" i="1"/>
  <c r="L150" i="1"/>
  <c r="N150" i="1"/>
  <c r="O150" i="1"/>
  <c r="K75" i="1"/>
  <c r="L75" i="1"/>
  <c r="N75" i="1"/>
  <c r="O75" i="1"/>
  <c r="K273" i="1"/>
  <c r="L273" i="1"/>
  <c r="N273" i="1"/>
  <c r="O273" i="1"/>
  <c r="K311" i="1"/>
  <c r="L311" i="1"/>
  <c r="N311" i="1"/>
  <c r="O311" i="1"/>
  <c r="K58" i="1"/>
  <c r="L58" i="1"/>
  <c r="N58" i="1"/>
  <c r="O58" i="1"/>
  <c r="K81" i="1"/>
  <c r="L81" i="1"/>
  <c r="N81" i="1"/>
  <c r="O81" i="1"/>
  <c r="K33" i="1"/>
  <c r="L33" i="1"/>
  <c r="N33" i="1"/>
  <c r="O33" i="1"/>
  <c r="K97" i="1"/>
  <c r="L97" i="1"/>
  <c r="N97" i="1"/>
  <c r="O97" i="1"/>
  <c r="K349" i="1"/>
  <c r="L349" i="1"/>
  <c r="N349" i="1"/>
  <c r="O349" i="1"/>
  <c r="K233" i="1"/>
  <c r="L233" i="1"/>
  <c r="N233" i="1"/>
  <c r="O233" i="1"/>
  <c r="K274" i="1"/>
  <c r="L274" i="1"/>
  <c r="N274" i="1"/>
  <c r="O274" i="1"/>
  <c r="K43" i="1"/>
  <c r="L43" i="1"/>
  <c r="N43" i="1"/>
  <c r="O43" i="1"/>
  <c r="K11" i="1"/>
  <c r="L11" i="1"/>
  <c r="N11" i="1"/>
  <c r="O11" i="1"/>
  <c r="K82" i="1"/>
  <c r="L82" i="1"/>
  <c r="N82" i="1"/>
  <c r="O82" i="1"/>
  <c r="K86" i="1"/>
  <c r="L86" i="1"/>
  <c r="N86" i="1"/>
  <c r="O86" i="1"/>
  <c r="K32" i="1"/>
  <c r="L32" i="1"/>
  <c r="N32" i="1"/>
  <c r="O32" i="1"/>
  <c r="K34" i="1"/>
  <c r="L34" i="1"/>
  <c r="N34" i="1"/>
  <c r="O34" i="1"/>
  <c r="K304" i="1"/>
  <c r="L304" i="1"/>
  <c r="N304" i="1"/>
  <c r="O304" i="1"/>
  <c r="K59" i="1"/>
  <c r="L59" i="1"/>
  <c r="N59" i="1"/>
  <c r="O59" i="1"/>
  <c r="K340" i="1"/>
  <c r="L340" i="1"/>
  <c r="N340" i="1"/>
  <c r="O340" i="1"/>
  <c r="K103" i="1"/>
  <c r="L103" i="1"/>
  <c r="N103" i="1"/>
  <c r="O103" i="1"/>
  <c r="K72" i="1"/>
  <c r="L72" i="1"/>
  <c r="N72" i="1"/>
  <c r="O72" i="1"/>
  <c r="K229" i="1"/>
  <c r="L229" i="1"/>
  <c r="N229" i="1"/>
  <c r="O229" i="1"/>
  <c r="K27" i="1"/>
  <c r="L27" i="1"/>
  <c r="N27" i="1"/>
  <c r="O27" i="1"/>
  <c r="K19" i="1"/>
  <c r="L19" i="1"/>
  <c r="N19" i="1"/>
  <c r="O19" i="1"/>
  <c r="K256" i="1"/>
  <c r="L256" i="1"/>
  <c r="N256" i="1"/>
  <c r="O256" i="1"/>
  <c r="K353" i="1"/>
  <c r="L353" i="1"/>
  <c r="N353" i="1"/>
  <c r="O353" i="1"/>
  <c r="K41" i="1"/>
  <c r="L41" i="1"/>
  <c r="N41" i="1"/>
  <c r="O41" i="1"/>
  <c r="K125" i="1"/>
  <c r="L125" i="1"/>
  <c r="N125" i="1"/>
  <c r="O125" i="1"/>
  <c r="K172" i="1"/>
  <c r="L172" i="1"/>
  <c r="N172" i="1"/>
  <c r="O172" i="1"/>
  <c r="K341" i="1"/>
  <c r="L341" i="1"/>
  <c r="N341" i="1"/>
  <c r="O341" i="1"/>
  <c r="K247" i="1"/>
  <c r="L247" i="1"/>
  <c r="N247" i="1"/>
  <c r="O247" i="1"/>
  <c r="K7" i="1"/>
  <c r="L7" i="1"/>
  <c r="K140" i="1"/>
  <c r="L140" i="1"/>
  <c r="N140" i="1"/>
  <c r="O140" i="1"/>
  <c r="K263" i="1"/>
  <c r="L263" i="1"/>
  <c r="N263" i="1"/>
  <c r="O263" i="1"/>
  <c r="K243" i="1"/>
  <c r="L243" i="1"/>
  <c r="N243" i="1"/>
  <c r="O243" i="1"/>
  <c r="K202" i="1"/>
  <c r="L202" i="1"/>
  <c r="N202" i="1"/>
  <c r="O202" i="1"/>
  <c r="K326" i="1"/>
  <c r="L326" i="1"/>
  <c r="N326" i="1"/>
  <c r="O326" i="1"/>
  <c r="K20" i="1"/>
  <c r="L20" i="1"/>
  <c r="N20" i="1"/>
  <c r="O20" i="1"/>
  <c r="K119" i="1"/>
  <c r="L119" i="1"/>
  <c r="N119" i="1"/>
  <c r="O119" i="1"/>
  <c r="K284" i="1"/>
  <c r="L284" i="1"/>
  <c r="N284" i="1"/>
  <c r="O284" i="1"/>
  <c r="K77" i="1"/>
  <c r="L77" i="1"/>
  <c r="N77" i="1"/>
  <c r="O77" i="1"/>
  <c r="K177" i="1"/>
  <c r="L177" i="1"/>
  <c r="N177" i="1"/>
  <c r="O177" i="1"/>
  <c r="K227" i="1"/>
  <c r="L227" i="1"/>
  <c r="N227" i="1"/>
  <c r="O227" i="1"/>
  <c r="K134" i="1"/>
  <c r="L134" i="1"/>
  <c r="N134" i="1"/>
  <c r="O134" i="1"/>
  <c r="K295" i="1"/>
  <c r="L295" i="1"/>
  <c r="N295" i="1"/>
  <c r="O295" i="1"/>
  <c r="K356" i="1"/>
  <c r="L356" i="1"/>
  <c r="N356" i="1"/>
  <c r="O356" i="1"/>
  <c r="K331" i="1"/>
  <c r="L331" i="1"/>
  <c r="N331" i="1"/>
  <c r="O331" i="1"/>
  <c r="K231" i="1"/>
  <c r="L231" i="1"/>
  <c r="N231" i="1"/>
  <c r="O231" i="1"/>
  <c r="K343" i="1"/>
  <c r="L343" i="1"/>
  <c r="N343" i="1"/>
  <c r="O343" i="1"/>
  <c r="K312" i="1"/>
  <c r="L312" i="1"/>
  <c r="N312" i="1"/>
  <c r="O312" i="1"/>
  <c r="K73" i="1"/>
  <c r="L73" i="1"/>
  <c r="N73" i="1"/>
  <c r="O73" i="1"/>
  <c r="K299" i="1"/>
  <c r="L299" i="1"/>
  <c r="N299" i="1"/>
  <c r="O299" i="1"/>
  <c r="K74" i="1"/>
  <c r="L74" i="1"/>
  <c r="N74" i="1"/>
  <c r="O74" i="1"/>
  <c r="K70" i="1"/>
  <c r="L70" i="1"/>
  <c r="N70" i="1"/>
  <c r="O70" i="1"/>
  <c r="K170" i="1"/>
  <c r="L170" i="1"/>
  <c r="N170" i="1"/>
  <c r="O170" i="1"/>
  <c r="K127" i="1"/>
  <c r="L127" i="1"/>
  <c r="N127" i="1"/>
  <c r="O127" i="1"/>
  <c r="K244" i="1"/>
  <c r="L244" i="1"/>
  <c r="N244" i="1"/>
  <c r="O244" i="1"/>
  <c r="K330" i="1"/>
  <c r="L330" i="1"/>
  <c r="N330" i="1"/>
  <c r="O330" i="1"/>
  <c r="K315" i="1"/>
  <c r="L315" i="1"/>
  <c r="N315" i="1"/>
  <c r="O315" i="1"/>
  <c r="K106" i="1"/>
  <c r="L106" i="1"/>
  <c r="N106" i="1"/>
  <c r="O106" i="1"/>
  <c r="K45" i="1"/>
  <c r="L45" i="1"/>
  <c r="N45" i="1"/>
  <c r="O45" i="1"/>
  <c r="K95" i="1"/>
  <c r="L95" i="1"/>
  <c r="N95" i="1"/>
  <c r="O95" i="1"/>
  <c r="K9" i="1"/>
  <c r="L9" i="1"/>
  <c r="N9" i="1"/>
  <c r="O9" i="1"/>
  <c r="K165" i="1"/>
  <c r="L165" i="1"/>
  <c r="N165" i="1"/>
  <c r="O165" i="1"/>
  <c r="K193" i="1"/>
  <c r="L193" i="1"/>
  <c r="N193" i="1"/>
  <c r="O193" i="1"/>
  <c r="K310" i="1"/>
  <c r="L310" i="1"/>
  <c r="N310" i="1"/>
  <c r="O310" i="1"/>
  <c r="K282" i="1"/>
  <c r="L282" i="1"/>
  <c r="N282" i="1"/>
  <c r="O282" i="1"/>
  <c r="K239" i="1"/>
  <c r="L239" i="1"/>
  <c r="N239" i="1"/>
  <c r="O239" i="1"/>
  <c r="K259" i="1"/>
  <c r="L259" i="1"/>
  <c r="N259" i="1"/>
  <c r="O259" i="1"/>
  <c r="K10" i="1"/>
  <c r="L10" i="1"/>
  <c r="N10" i="1"/>
  <c r="O10" i="1"/>
  <c r="K342" i="1"/>
  <c r="L342" i="1"/>
  <c r="N342" i="1"/>
  <c r="O342" i="1"/>
  <c r="K132" i="1"/>
  <c r="L132" i="1"/>
  <c r="N132" i="1"/>
  <c r="O132" i="1"/>
  <c r="K324" i="1"/>
  <c r="L324" i="1"/>
  <c r="N324" i="1"/>
  <c r="O324" i="1"/>
  <c r="K69" i="1"/>
  <c r="L69" i="1"/>
  <c r="N69" i="1"/>
  <c r="O69" i="1"/>
  <c r="K68" i="1"/>
  <c r="L68" i="1"/>
  <c r="N68" i="1"/>
  <c r="O68" i="1"/>
  <c r="K234" i="1"/>
  <c r="L234" i="1"/>
  <c r="N234" i="1"/>
  <c r="O234" i="1"/>
  <c r="K129" i="1"/>
  <c r="L129" i="1"/>
  <c r="N129" i="1"/>
  <c r="O129" i="1"/>
  <c r="K171" i="1"/>
  <c r="L171" i="1"/>
  <c r="N171" i="1"/>
  <c r="O171" i="1"/>
  <c r="K50" i="1"/>
  <c r="L50" i="1"/>
  <c r="N50" i="1"/>
  <c r="O50" i="1"/>
  <c r="K249" i="1"/>
  <c r="L249" i="1"/>
  <c r="N249" i="1"/>
  <c r="O249" i="1"/>
  <c r="K360" i="1"/>
  <c r="L360" i="1"/>
  <c r="N360" i="1"/>
  <c r="O360" i="1"/>
  <c r="K188" i="1"/>
  <c r="L188" i="1"/>
  <c r="N188" i="1"/>
  <c r="O188" i="1"/>
  <c r="K212" i="1"/>
  <c r="L212" i="1"/>
  <c r="N212" i="1"/>
  <c r="O212" i="1"/>
  <c r="K156" i="1"/>
  <c r="L156" i="1"/>
  <c r="N156" i="1"/>
  <c r="O156" i="1"/>
  <c r="K96" i="1"/>
  <c r="L96" i="1"/>
  <c r="N96" i="1"/>
  <c r="O96" i="1"/>
  <c r="K222" i="1"/>
  <c r="L222" i="1"/>
  <c r="N222" i="1"/>
  <c r="O222" i="1"/>
  <c r="K130" i="1"/>
  <c r="L130" i="1"/>
  <c r="N130" i="1"/>
  <c r="O130" i="1"/>
  <c r="K293" i="1"/>
  <c r="L293" i="1"/>
  <c r="N293" i="1"/>
  <c r="O293" i="1"/>
  <c r="K117" i="1"/>
  <c r="L117" i="1"/>
  <c r="N117" i="1"/>
  <c r="O117" i="1"/>
  <c r="K78" i="1"/>
  <c r="L78" i="1"/>
  <c r="N78" i="1"/>
  <c r="O78" i="1"/>
  <c r="K105" i="1"/>
  <c r="L105" i="1"/>
  <c r="N105" i="1"/>
  <c r="O105" i="1"/>
  <c r="K309" i="1"/>
  <c r="L309" i="1"/>
  <c r="N309" i="1"/>
  <c r="O309" i="1"/>
  <c r="K12" i="1"/>
  <c r="L12" i="1"/>
  <c r="N12" i="1"/>
  <c r="O12" i="1"/>
  <c r="K221" i="1"/>
  <c r="L221" i="1"/>
  <c r="N221" i="1"/>
  <c r="O221" i="1"/>
  <c r="K268" i="1"/>
  <c r="L268" i="1"/>
  <c r="N268" i="1"/>
  <c r="O268" i="1"/>
  <c r="K275" i="1"/>
  <c r="L275" i="1"/>
  <c r="N275" i="1"/>
  <c r="O275" i="1"/>
  <c r="K272" i="1"/>
  <c r="L272" i="1"/>
  <c r="N272" i="1"/>
  <c r="O272" i="1"/>
  <c r="K199" i="1"/>
  <c r="L199" i="1"/>
  <c r="N199" i="1"/>
  <c r="O199" i="1"/>
  <c r="K262" i="1"/>
  <c r="L262" i="1"/>
  <c r="N262" i="1"/>
  <c r="O262" i="1"/>
  <c r="K308" i="1"/>
  <c r="L308" i="1"/>
  <c r="N308" i="1"/>
  <c r="O308" i="1"/>
  <c r="K190" i="1"/>
  <c r="L190" i="1"/>
  <c r="N190" i="1"/>
  <c r="O190" i="1"/>
  <c r="K194" i="1"/>
  <c r="L194" i="1"/>
  <c r="N194" i="1"/>
  <c r="O194" i="1"/>
  <c r="K323" i="1"/>
  <c r="L323" i="1"/>
  <c r="N323" i="1"/>
  <c r="O323" i="1"/>
  <c r="K250" i="1"/>
  <c r="L250" i="1"/>
  <c r="N250" i="1"/>
  <c r="O250" i="1"/>
  <c r="K67" i="1"/>
  <c r="L67" i="1"/>
  <c r="N67" i="1"/>
  <c r="O67" i="1"/>
  <c r="K207" i="1"/>
  <c r="L207" i="1"/>
  <c r="N207" i="1"/>
  <c r="O207" i="1"/>
  <c r="K289" i="1"/>
  <c r="L289" i="1"/>
  <c r="N289" i="1"/>
  <c r="O289" i="1"/>
  <c r="K348" i="1"/>
  <c r="L348" i="1"/>
  <c r="N348" i="1"/>
  <c r="O348" i="1"/>
  <c r="K327" i="1"/>
  <c r="L327" i="1"/>
  <c r="N327" i="1"/>
  <c r="O327" i="1"/>
  <c r="K344" i="1"/>
  <c r="L344" i="1"/>
  <c r="N344" i="1"/>
  <c r="O344" i="1"/>
  <c r="K151" i="1"/>
  <c r="L151" i="1"/>
  <c r="N151" i="1"/>
  <c r="O151" i="1"/>
  <c r="K35" i="1"/>
  <c r="L35" i="1"/>
  <c r="N35" i="1"/>
  <c r="O35" i="1"/>
  <c r="K318" i="1"/>
  <c r="L318" i="1"/>
  <c r="N318" i="1"/>
  <c r="O318" i="1"/>
  <c r="K317" i="1"/>
  <c r="L317" i="1"/>
  <c r="N317" i="1"/>
  <c r="O317" i="1"/>
  <c r="K306" i="1"/>
  <c r="L306" i="1"/>
  <c r="N306" i="1"/>
  <c r="O306" i="1"/>
  <c r="K339" i="1"/>
  <c r="L339" i="1"/>
  <c r="N339" i="1"/>
  <c r="O339" i="1"/>
  <c r="K56" i="1"/>
  <c r="L56" i="1"/>
  <c r="N56" i="1"/>
  <c r="O56" i="1"/>
  <c r="K361" i="1"/>
  <c r="L361" i="1"/>
  <c r="N361" i="1"/>
  <c r="O361" i="1"/>
  <c r="K107" i="1"/>
  <c r="L107" i="1"/>
  <c r="N107" i="1"/>
  <c r="O107" i="1"/>
  <c r="K92" i="1"/>
  <c r="L92" i="1"/>
  <c r="N92" i="1"/>
  <c r="O92" i="1"/>
  <c r="K120" i="1"/>
  <c r="L120" i="1"/>
  <c r="N120" i="1"/>
  <c r="O120" i="1"/>
  <c r="L365" i="1"/>
  <c r="N7" i="1"/>
  <c r="M365" i="1"/>
  <c r="O7" i="1"/>
  <c r="N365" i="1"/>
  <c r="O365" i="1"/>
  <c r="P365" i="1"/>
  <c r="P12" i="1"/>
  <c r="P21" i="1"/>
  <c r="P212" i="1"/>
  <c r="P362" i="1"/>
  <c r="P51" i="1"/>
  <c r="P267" i="1"/>
  <c r="P74" i="1"/>
  <c r="P199" i="1"/>
  <c r="P59" i="1"/>
  <c r="P228" i="1"/>
  <c r="P85" i="1"/>
  <c r="P302" i="1"/>
  <c r="P96" i="1"/>
  <c r="P207" i="1"/>
  <c r="P193" i="1"/>
  <c r="P334" i="1"/>
  <c r="P79" i="1"/>
  <c r="P345" i="1"/>
  <c r="P258" i="1"/>
  <c r="P151" i="1"/>
  <c r="P155" i="1"/>
  <c r="P251" i="1"/>
  <c r="P194" i="1"/>
  <c r="P57" i="1"/>
  <c r="P294" i="1"/>
  <c r="P281" i="1"/>
  <c r="P291" i="1"/>
  <c r="P205" i="1"/>
  <c r="P46" i="1"/>
  <c r="P53" i="1"/>
  <c r="P139" i="1"/>
  <c r="P282" i="1"/>
  <c r="P311" i="1"/>
  <c r="P265" i="1"/>
  <c r="P128" i="1"/>
  <c r="P266" i="1"/>
  <c r="P143" i="1"/>
  <c r="P310" i="1"/>
  <c r="P273" i="1"/>
  <c r="P83" i="1"/>
  <c r="P37" i="1"/>
  <c r="P355" i="1"/>
  <c r="P235" i="1"/>
  <c r="P318" i="1"/>
  <c r="P343" i="1"/>
  <c r="P264" i="1"/>
  <c r="P131" i="1"/>
  <c r="P241" i="1"/>
  <c r="P116" i="1"/>
  <c r="P299" i="1"/>
  <c r="P249" i="1"/>
  <c r="P19" i="1"/>
  <c r="P198" i="1"/>
  <c r="P352" i="1"/>
  <c r="P242" i="1"/>
  <c r="P111" i="1"/>
  <c r="P270" i="1"/>
  <c r="P268" i="1"/>
  <c r="P247" i="1"/>
  <c r="P174" i="1"/>
  <c r="P271" i="1"/>
  <c r="P230" i="1"/>
  <c r="P200" i="1"/>
  <c r="P103" i="1"/>
  <c r="P222" i="1"/>
  <c r="P229" i="1"/>
  <c r="P285" i="1"/>
  <c r="P49" i="1"/>
  <c r="P166" i="1"/>
  <c r="P269" i="1"/>
  <c r="P346" i="1"/>
  <c r="P135" i="1"/>
  <c r="P278" i="1"/>
  <c r="P61" i="1"/>
  <c r="P260" i="1"/>
  <c r="P14" i="1"/>
  <c r="P160" i="1"/>
  <c r="P333" i="1"/>
  <c r="P347" i="1"/>
  <c r="P132" i="1"/>
  <c r="P34" i="1"/>
  <c r="P80" i="1"/>
  <c r="P183" i="1"/>
  <c r="P190" i="1"/>
  <c r="P104" i="1"/>
  <c r="P27" i="1"/>
  <c r="P126" i="1"/>
  <c r="P301" i="1"/>
  <c r="P153" i="1"/>
  <c r="P66" i="1"/>
  <c r="P171" i="1"/>
  <c r="P338" i="1"/>
  <c r="P178" i="1"/>
  <c r="P211" i="1"/>
  <c r="P259" i="1"/>
  <c r="P23" i="1"/>
  <c r="P280" i="1"/>
  <c r="P182" i="1"/>
  <c r="P43" i="1"/>
  <c r="P164" i="1"/>
  <c r="P16" i="1"/>
  <c r="P120" i="1"/>
  <c r="P232" i="1"/>
  <c r="P161" i="1"/>
  <c r="P201" i="1"/>
  <c r="P323" i="1"/>
  <c r="P297" i="1"/>
  <c r="P234" i="1"/>
  <c r="P203" i="1"/>
  <c r="P158" i="1"/>
  <c r="P176" i="1"/>
  <c r="P358" i="1"/>
  <c r="P315" i="1"/>
  <c r="P220" i="1"/>
  <c r="P89" i="1"/>
  <c r="P248" i="1"/>
  <c r="P62" i="1"/>
  <c r="P308" i="1"/>
  <c r="P330" i="1"/>
  <c r="P236" i="1"/>
  <c r="P191" i="1"/>
  <c r="P101" i="1"/>
  <c r="P217" i="1"/>
  <c r="P67" i="1"/>
  <c r="P77" i="1"/>
  <c r="P290" i="1"/>
  <c r="P58" i="1"/>
  <c r="P44" i="1"/>
  <c r="P130" i="1"/>
  <c r="P224" i="1"/>
  <c r="P86" i="1"/>
  <c r="P287" i="1"/>
  <c r="P102" i="1"/>
  <c r="P106" i="1"/>
  <c r="P309" i="1"/>
  <c r="P306" i="1"/>
  <c r="P73" i="1"/>
  <c r="P179" i="1"/>
  <c r="P29" i="1"/>
  <c r="P63" i="1"/>
  <c r="P31" i="1"/>
  <c r="P134" i="1"/>
  <c r="P312" i="1"/>
  <c r="P136" i="1"/>
  <c r="P215" i="1"/>
  <c r="P313" i="1"/>
  <c r="P216" i="1"/>
  <c r="P239" i="1"/>
  <c r="P272" i="1"/>
  <c r="P140" i="1"/>
  <c r="P219" i="1"/>
  <c r="P149" i="1"/>
  <c r="P223" i="1"/>
  <c r="P197" i="1"/>
  <c r="P329" i="1"/>
  <c r="P165" i="1"/>
  <c r="P349" i="1"/>
  <c r="P162" i="1"/>
  <c r="P159" i="1"/>
  <c r="P226" i="1"/>
  <c r="P326" i="1"/>
  <c r="P78" i="1"/>
  <c r="P50" i="1"/>
  <c r="P32" i="1"/>
  <c r="P314" i="1"/>
  <c r="P214" i="1"/>
  <c r="P187" i="1"/>
  <c r="P327" i="1"/>
  <c r="P115" i="1"/>
  <c r="P10" i="1"/>
  <c r="P33" i="1"/>
  <c r="P296" i="1"/>
  <c r="P175" i="1"/>
  <c r="P276" i="1"/>
  <c r="P81" i="1"/>
  <c r="P286" i="1"/>
  <c r="P30" i="1"/>
  <c r="P38" i="1"/>
  <c r="P168" i="1"/>
  <c r="P262" i="1"/>
  <c r="P277" i="1"/>
  <c r="P359" i="1"/>
  <c r="P246" i="1"/>
  <c r="P113" i="1"/>
  <c r="P304" i="1"/>
  <c r="P121" i="1"/>
  <c r="P45" i="1"/>
  <c r="P231" i="1"/>
  <c r="P48" i="1"/>
  <c r="P108" i="1"/>
  <c r="P250" i="1"/>
  <c r="P147" i="1"/>
  <c r="P189" i="1"/>
  <c r="P261" i="1"/>
  <c r="P70" i="1"/>
  <c r="P25" i="1"/>
  <c r="P152" i="1"/>
  <c r="P65" i="1"/>
  <c r="P22" i="1"/>
  <c r="P169" i="1"/>
  <c r="P305" i="1"/>
  <c r="P13" i="1"/>
  <c r="P146" i="1"/>
  <c r="P348" i="1"/>
  <c r="P328" i="1"/>
  <c r="P119" i="1"/>
  <c r="P84" i="1"/>
  <c r="P341" i="1"/>
  <c r="P148" i="1"/>
  <c r="P202" i="1"/>
  <c r="P289" i="1"/>
  <c r="P227" i="1"/>
  <c r="P319" i="1"/>
  <c r="P18" i="1"/>
  <c r="P238" i="1"/>
  <c r="P52" i="1"/>
  <c r="P288" i="1"/>
  <c r="P177" i="1"/>
  <c r="P181" i="1"/>
  <c r="P186" i="1"/>
  <c r="P180" i="1"/>
  <c r="P60" i="1"/>
  <c r="P11" i="1"/>
  <c r="P117" i="1"/>
  <c r="P256" i="1"/>
  <c r="P112" i="1"/>
  <c r="P137" i="1"/>
  <c r="P8" i="1"/>
  <c r="P91" i="1"/>
  <c r="P292" i="1"/>
  <c r="P127" i="1"/>
  <c r="P150" i="1"/>
  <c r="P325" i="1"/>
  <c r="P93" i="1"/>
  <c r="P118" i="1"/>
  <c r="P257" i="1"/>
  <c r="P92" i="1"/>
  <c r="P342" i="1"/>
  <c r="P97" i="1"/>
  <c r="P351" i="1"/>
  <c r="P114" i="1"/>
  <c r="P141" i="1"/>
  <c r="P295" i="1"/>
  <c r="P317" i="1"/>
  <c r="P95" i="1"/>
  <c r="P185" i="1"/>
  <c r="P39" i="1"/>
  <c r="P363" i="1"/>
  <c r="P47" i="1"/>
  <c r="P133" i="1"/>
  <c r="P208" i="1"/>
  <c r="P240" i="1"/>
  <c r="P252" i="1"/>
  <c r="P253" i="1"/>
  <c r="P64" i="1"/>
  <c r="P243" i="1"/>
  <c r="P332" i="1"/>
  <c r="P336" i="1"/>
  <c r="P100" i="1"/>
  <c r="P122" i="1"/>
  <c r="P263" i="1"/>
  <c r="P54" i="1"/>
  <c r="P142" i="1"/>
  <c r="P360" i="1"/>
  <c r="P255" i="1"/>
  <c r="P17" i="1"/>
  <c r="P188" i="1"/>
  <c r="P225" i="1"/>
  <c r="P90" i="1"/>
  <c r="P28" i="1"/>
  <c r="P9" i="1"/>
  <c r="P350" i="1"/>
  <c r="P76" i="1"/>
  <c r="P361" i="1"/>
  <c r="P36" i="1"/>
  <c r="P110" i="1"/>
  <c r="P144" i="1"/>
  <c r="P129" i="1"/>
  <c r="P68" i="1"/>
  <c r="P69" i="1"/>
  <c r="P124" i="1"/>
  <c r="P244" i="1"/>
  <c r="P196" i="1"/>
  <c r="P293" i="1"/>
  <c r="P157" i="1"/>
  <c r="P123" i="1"/>
  <c r="P307" i="1"/>
  <c r="P71" i="1"/>
  <c r="P221" i="1"/>
  <c r="P209" i="1"/>
  <c r="P303" i="1"/>
  <c r="P320" i="1"/>
  <c r="P105" i="1"/>
  <c r="P41" i="1"/>
  <c r="P298" i="1"/>
  <c r="P88" i="1"/>
  <c r="P109" i="1"/>
  <c r="P56" i="1"/>
  <c r="P138" i="1"/>
  <c r="P353" i="1"/>
  <c r="P322" i="1"/>
  <c r="P154" i="1"/>
  <c r="P245" i="1"/>
  <c r="P192" i="1"/>
  <c r="P24" i="1"/>
  <c r="P324" i="1"/>
  <c r="P233" i="1"/>
  <c r="P213" i="1"/>
  <c r="P40" i="1"/>
  <c r="P15" i="1"/>
  <c r="P254" i="1"/>
  <c r="P35" i="1"/>
  <c r="P284" i="1"/>
  <c r="P321" i="1"/>
  <c r="P184" i="1"/>
  <c r="P357" i="1"/>
  <c r="P99" i="1"/>
  <c r="P156" i="1"/>
  <c r="P107" i="1"/>
  <c r="P170" i="1"/>
  <c r="P218" i="1"/>
  <c r="P94" i="1"/>
  <c r="P167" i="1"/>
  <c r="P55" i="1"/>
  <c r="P335" i="1"/>
  <c r="P344" i="1"/>
  <c r="P356" i="1"/>
  <c r="P42" i="1"/>
  <c r="P98" i="1"/>
  <c r="P163" i="1"/>
  <c r="P87" i="1"/>
  <c r="P354" i="1"/>
  <c r="P337" i="1"/>
  <c r="P72" i="1"/>
  <c r="P279" i="1"/>
  <c r="P340" i="1"/>
  <c r="P75" i="1"/>
  <c r="P283" i="1"/>
  <c r="P275" i="1"/>
  <c r="P26" i="1"/>
  <c r="P237" i="1"/>
  <c r="P173" i="1"/>
  <c r="P125" i="1"/>
  <c r="P331" i="1"/>
  <c r="P195" i="1"/>
  <c r="P145" i="1"/>
  <c r="P339" i="1"/>
  <c r="P20" i="1"/>
  <c r="P204" i="1"/>
  <c r="P316" i="1"/>
  <c r="P300" i="1"/>
  <c r="P210" i="1"/>
  <c r="P172" i="1"/>
  <c r="P274" i="1"/>
  <c r="P82" i="1"/>
  <c r="P206" i="1"/>
  <c r="P7" i="1"/>
</calcChain>
</file>

<file path=xl/sharedStrings.xml><?xml version="1.0" encoding="utf-8"?>
<sst xmlns="http://schemas.openxmlformats.org/spreadsheetml/2006/main" count="500" uniqueCount="449">
  <si>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</si>
  <si>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</si>
  <si>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</si>
  <si>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</si>
  <si>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</si>
  <si>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</si>
  <si>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</si>
  <si>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</si>
  <si>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</si>
  <si>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</si>
  <si>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</si>
  <si>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</si>
  <si>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</si>
  <si>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</si>
  <si>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</si>
  <si>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</si>
  <si>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</si>
  <si>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</si>
  <si>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</si>
  <si>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</si>
  <si>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</si>
  <si>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</si>
  <si>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</si>
  <si>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</si>
  <si>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</si>
  <si>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</si>
  <si>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</si>
  <si>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</si>
  <si>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</si>
  <si>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</si>
  <si>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</si>
  <si>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</si>
  <si>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</si>
  <si>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</si>
  <si>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</si>
  <si>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</si>
  <si>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</si>
  <si>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</si>
  <si>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</si>
  <si>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</si>
  <si>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</si>
  <si>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</si>
  <si>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</si>
  <si>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</si>
  <si>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</si>
  <si>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</si>
  <si>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</si>
  <si>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</si>
  <si>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</si>
  <si>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</si>
  <si>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</si>
  <si>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</si>
  <si>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</si>
  <si>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</si>
  <si>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</si>
  <si>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</si>
  <si>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</si>
  <si>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</si>
  <si>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</si>
  <si>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</si>
  <si>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</si>
  <si>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</si>
  <si>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</si>
  <si>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</si>
  <si>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</si>
  <si>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</si>
  <si>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</si>
  <si>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</si>
  <si>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</si>
  <si>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</si>
  <si>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</si>
  <si>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</si>
  <si>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</si>
  <si>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</si>
  <si>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</si>
  <si>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</si>
  <si>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</si>
  <si>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</si>
  <si>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</si>
  <si>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</si>
  <si>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</si>
  <si>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</si>
  <si>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</si>
  <si>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</si>
  <si>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</si>
  <si>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</si>
  <si>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</si>
  <si>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</si>
  <si>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</si>
  <si>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</si>
  <si>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</si>
  <si>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</si>
  <si>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</si>
  <si>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</si>
  <si>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</si>
  <si>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</si>
  <si>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</si>
  <si>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</si>
  <si>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</si>
  <si>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</si>
  <si>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</si>
  <si>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</si>
  <si>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</si>
  <si>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</si>
  <si>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</si>
  <si>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</si>
  <si>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</si>
  <si>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</si>
  <si>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</si>
  <si>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</si>
  <si>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</si>
  <si>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</si>
  <si>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</si>
  <si>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</si>
  <si>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</si>
  <si>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</si>
  <si>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</si>
  <si>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</si>
  <si>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</si>
  <si>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</si>
  <si>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</si>
  <si>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</si>
  <si>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</si>
  <si>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</si>
  <si>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</si>
  <si>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</si>
  <si>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</si>
  <si>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</si>
  <si>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</si>
  <si>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</si>
  <si>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</si>
  <si>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</si>
  <si>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</si>
  <si>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</si>
  <si>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</si>
  <si>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</si>
  <si>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</si>
  <si>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</si>
  <si>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</si>
  <si>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</si>
  <si>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</si>
  <si>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</si>
  <si>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</si>
  <si>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</si>
  <si>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</si>
  <si>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</si>
  <si>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</si>
  <si>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</si>
  <si>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</si>
  <si>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</si>
  <si>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</si>
  <si>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</si>
  <si>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</si>
  <si>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</si>
  <si>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</si>
  <si>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</si>
  <si>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</si>
  <si>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</si>
  <si>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</si>
  <si>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</si>
  <si>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</si>
  <si>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</si>
  <si>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</si>
  <si>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</si>
  <si>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</si>
  <si>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</si>
  <si>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</si>
  <si>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</si>
  <si>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</si>
  <si>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</si>
  <si>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</si>
  <si>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</si>
  <si>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</si>
  <si>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</si>
  <si>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</si>
  <si>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</si>
  <si>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</si>
  <si>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</si>
  <si>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</si>
  <si>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</si>
  <si>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</si>
  <si>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</si>
  <si>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</si>
  <si>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</si>
  <si>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</si>
  <si>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</si>
  <si>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</si>
  <si>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</si>
  <si>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</si>
  <si>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</si>
  <si>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</si>
  <si>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</si>
  <si>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</si>
  <si>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</si>
  <si>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</si>
  <si>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</si>
  <si>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</si>
  <si>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</si>
  <si>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</si>
  <si>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</si>
  <si>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</si>
  <si>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</si>
  <si>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</si>
  <si>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</si>
  <si>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</si>
  <si>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</si>
  <si>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</si>
  <si>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</si>
  <si>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</si>
  <si>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</si>
  <si>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</si>
  <si>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</si>
  <si>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</si>
  <si>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</si>
  <si>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</si>
  <si>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</si>
  <si>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</si>
  <si>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</si>
  <si>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</si>
  <si>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</si>
  <si>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</si>
  <si>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</si>
  <si>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</si>
  <si>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</si>
  <si>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</si>
  <si>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</si>
  <si>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</si>
  <si>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</si>
  <si>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</si>
  <si>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</si>
  <si>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</si>
  <si>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</si>
  <si>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</si>
  <si>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</si>
  <si>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</si>
  <si>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</si>
  <si>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</si>
  <si>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</si>
  <si>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</si>
  <si>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</si>
  <si>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</si>
  <si>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</si>
  <si>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</si>
  <si>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</si>
  <si>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</si>
  <si>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</si>
  <si>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</si>
  <si>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</si>
  <si>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</si>
  <si>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</si>
  <si>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</si>
  <si>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</si>
  <si>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</si>
  <si>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</si>
  <si>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</si>
  <si>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</si>
  <si>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</si>
  <si>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</si>
  <si>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</si>
  <si>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</si>
  <si>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</si>
  <si>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</si>
  <si>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</si>
  <si>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</si>
  <si>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</si>
  <si>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</si>
  <si>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</si>
  <si>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</si>
  <si>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</si>
  <si>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</si>
  <si>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</si>
  <si>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</si>
  <si>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</si>
  <si>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</si>
  <si>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</si>
  <si>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</si>
  <si>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</si>
  <si>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</si>
  <si>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</si>
  <si>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</si>
  <si>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</si>
  <si>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</si>
  <si>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</si>
  <si>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</si>
  <si>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</si>
  <si>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</si>
  <si>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</si>
  <si>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</si>
  <si>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</si>
  <si>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</si>
  <si>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</si>
  <si>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</si>
  <si>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</si>
  <si>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</si>
  <si>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</si>
  <si>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</si>
  <si>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</si>
  <si>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</si>
  <si>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</si>
  <si>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</si>
  <si>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</si>
  <si>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</si>
  <si>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</si>
  <si>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</si>
  <si>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</si>
  <si>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</si>
  <si>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</si>
  <si>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</si>
  <si>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</si>
  <si>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</si>
  <si>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</si>
  <si>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</si>
  <si>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</si>
  <si>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</si>
  <si>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</si>
  <si>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</si>
  <si>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</si>
  <si>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</si>
  <si>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</si>
  <si>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</si>
  <si>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</si>
  <si>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</si>
  <si>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</si>
  <si>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</si>
  <si>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</si>
  <si>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</si>
  <si>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</si>
  <si>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</si>
  <si>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</si>
  <si>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</si>
  <si>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</si>
  <si>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</si>
  <si>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</si>
  <si>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</si>
  <si>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</si>
  <si>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</si>
  <si>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</si>
  <si>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</si>
  <si>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</si>
  <si>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</si>
  <si>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</si>
  <si>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</si>
  <si>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</si>
  <si>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</si>
  <si>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</si>
  <si>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</si>
  <si>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</si>
  <si>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</si>
  <si>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</si>
  <si>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</si>
  <si>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</si>
  <si>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</si>
  <si>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</si>
  <si>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</si>
  <si>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</si>
  <si>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</si>
  <si>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</si>
  <si>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</si>
  <si>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</si>
  <si>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</si>
  <si>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</si>
  <si>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</si>
  <si>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</si>
  <si>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</si>
  <si>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</si>
  <si>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</si>
  <si>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</si>
  <si>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</si>
  <si>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</si>
  <si>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</si>
  <si>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</si>
  <si>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</si>
  <si>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</si>
  <si>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</si>
  <si>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</si>
  <si>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</si>
  <si>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</si>
  <si>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</si>
  <si>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</si>
  <si>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</si>
  <si>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</si>
  <si>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</si>
  <si>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</si>
  <si>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</si>
  <si>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</si>
  <si>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</si>
  <si>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</si>
  <si>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</si>
  <si>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</si>
  <si>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</si>
  <si>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</si>
  <si>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</si>
  <si>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</si>
  <si>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</si>
  <si>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Innlandet</t>
  </si>
  <si>
    <t>Agder</t>
  </si>
  <si>
    <t>Vestland</t>
  </si>
  <si>
    <t>Trøndelag</t>
  </si>
  <si>
    <t>Alle tall i 1000 kr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</si>
  <si>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</si>
  <si>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</si>
  <si>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</si>
  <si>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</si>
  <si>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</si>
  <si>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</si>
  <si>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</si>
  <si>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</si>
  <si>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</si>
  <si>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</si>
  <si>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</si>
  <si>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</si>
  <si>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</si>
  <si>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</si>
  <si>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</si>
  <si>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</si>
  <si>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</si>
  <si>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</si>
  <si>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</si>
  <si>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</si>
  <si>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Korreksjon av inntektsutjevning</t>
  </si>
  <si>
    <t>for lavere skattesats formue</t>
  </si>
  <si>
    <t>Skatt 2023</t>
  </si>
  <si>
    <t>Anslag RNB2024</t>
  </si>
  <si>
    <t>Anslag NB2024</t>
  </si>
  <si>
    <t>endring 23-24</t>
  </si>
  <si>
    <t>Folketall 1.1.2024</t>
  </si>
  <si>
    <t>Bø</t>
  </si>
  <si>
    <t>Våler (Østfold)</t>
  </si>
  <si>
    <t>Østfold</t>
  </si>
  <si>
    <t>Akershus</t>
  </si>
  <si>
    <t>Buskerud</t>
  </si>
  <si>
    <t>Vestfold</t>
  </si>
  <si>
    <t>Telemark</t>
  </si>
  <si>
    <t>Troms</t>
  </si>
  <si>
    <t>Finnmark</t>
  </si>
  <si>
    <t>Skatter 2024</t>
  </si>
  <si>
    <t>Netto utjevn. 24</t>
  </si>
  <si>
    <t>2024   2)</t>
  </si>
  <si>
    <t>Endring fra 2023</t>
  </si>
  <si>
    <t>1.1.2024</t>
  </si>
  <si>
    <t>Skatt 2024</t>
  </si>
  <si>
    <t>Skatt og netto skatteutjevning 2024</t>
  </si>
  <si>
    <t>Ålesund*</t>
  </si>
  <si>
    <t>Haram*</t>
  </si>
  <si>
    <t>2022 -</t>
  </si>
  <si>
    <t xml:space="preserve">*Skatteinntekter for Ålesund og Haram kommune er korrigert for tidligere skatteår som blir bokført i 2024. Haram kommune skal ha en andel av disse skatteinntektene. Andelen skatteinntekter for tidligere år er fordelt med 12,84 prosent til Haram, og 87,16 prosent til Ålesund kommune. </t>
  </si>
  <si>
    <t>Utbetales/trekkes ved 9. termin rammetilskudd i oktober</t>
  </si>
  <si>
    <t>Jan-Aug</t>
  </si>
  <si>
    <t>Jan-aug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</si>
</sst>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0"/>
      <color rgb="FF000000"/>
      <name val="DepCentury Old Style"/>
      <family val="1"/>
    </font>
    <font>
      <i/>
      <sz val="11"/>
      <color theme="1"/>
      <name val="Calibri Light"/>
      <family val="2"/>
      <scheme val="major"/>
    </font>
    <font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2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17" fillId="3" borderId="3" xfId="2" applyFont="1" applyFill="1" applyBorder="1" applyAlignment="1">
      <alignment horizontal="center"/>
    </xf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4" fontId="29" fillId="0" borderId="4" xfId="0" applyNumberFormat="1" applyFont="1" applyBorder="1"/>
    <xf numFmtId="3" fontId="31" fillId="2" borderId="0" xfId="3" applyNumberFormat="1" applyFont="1" applyFill="1" applyBorder="1"/>
    <xf numFmtId="4" fontId="31" fillId="2" borderId="0" xfId="1" applyNumberFormat="1" applyFont="1" applyFill="1" applyBorder="1"/>
    <xf numFmtId="10" fontId="28" fillId="0" borderId="0" xfId="0" applyNumberFormat="1" applyFont="1"/>
    <xf numFmtId="0" fontId="32" fillId="2" borderId="0" xfId="0" applyFont="1" applyFill="1" applyAlignment="1">
      <alignment horizontal="right"/>
    </xf>
    <xf numFmtId="0" fontId="31" fillId="2" borderId="0" xfId="2" applyFont="1" applyFill="1"/>
    <xf numFmtId="167" fontId="31" fillId="2" borderId="0" xfId="5" applyNumberFormat="1" applyFont="1" applyFill="1"/>
    <xf numFmtId="0" fontId="32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0" fontId="16" fillId="0" borderId="10" xfId="0" applyFont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4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5" fillId="0" borderId="0" xfId="11" applyNumberFormat="1" applyFont="1"/>
    <xf numFmtId="164" fontId="36" fillId="0" borderId="0" xfId="0" applyNumberFormat="1" applyFont="1"/>
    <xf numFmtId="167" fontId="35" fillId="0" borderId="0" xfId="5" applyNumberFormat="1" applyFont="1"/>
    <xf numFmtId="164" fontId="19" fillId="0" borderId="0" xfId="1" applyNumberFormat="1" applyFont="1" applyBorder="1"/>
    <xf numFmtId="164" fontId="37" fillId="0" borderId="0" xfId="1" applyNumberFormat="1" applyFont="1" applyBorder="1"/>
    <xf numFmtId="164" fontId="35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8" fillId="0" borderId="0" xfId="0" applyFont="1"/>
    <xf numFmtId="3" fontId="38" fillId="0" borderId="0" xfId="0" applyNumberFormat="1" applyFont="1"/>
    <xf numFmtId="0" fontId="39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0" fillId="0" borderId="0" xfId="0" applyNumberFormat="1" applyFont="1" applyAlignment="1">
      <alignment horizontal="right"/>
    </xf>
    <xf numFmtId="164" fontId="41" fillId="0" borderId="0" xfId="11" applyNumberFormat="1" applyFont="1" applyFill="1" applyAlignment="1">
      <alignment horizontal="right"/>
    </xf>
    <xf numFmtId="164" fontId="41" fillId="0" borderId="0" xfId="0" applyNumberFormat="1" applyFont="1" applyAlignment="1">
      <alignment horizontal="right"/>
    </xf>
    <xf numFmtId="164" fontId="41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1" fillId="2" borderId="0" xfId="0" applyFont="1" applyFill="1"/>
    <xf numFmtId="3" fontId="33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0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70" fontId="29" fillId="0" borderId="0" xfId="1" applyNumberFormat="1" applyFont="1" applyFill="1"/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39" fillId="0" borderId="3" xfId="0" applyFont="1" applyBorder="1"/>
    <xf numFmtId="0" fontId="42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0" fillId="5" borderId="0" xfId="0" applyFill="1"/>
    <xf numFmtId="0" fontId="42" fillId="12" borderId="0" xfId="0" applyFont="1" applyFill="1" applyAlignment="1">
      <alignment horizontal="center"/>
    </xf>
    <xf numFmtId="0" fontId="0" fillId="12" borderId="0" xfId="0" applyFill="1"/>
    <xf numFmtId="0" fontId="0" fillId="13" borderId="0" xfId="0" applyFill="1"/>
    <xf numFmtId="0" fontId="33" fillId="0" borderId="4" xfId="0" applyFont="1" applyBorder="1"/>
    <xf numFmtId="168" fontId="10" fillId="0" borderId="4" xfId="1" applyNumberFormat="1" applyFont="1" applyBorder="1"/>
    <xf numFmtId="9" fontId="33" fillId="0" borderId="4" xfId="5" applyFont="1" applyBorder="1"/>
    <xf numFmtId="3" fontId="7" fillId="0" borderId="4" xfId="2" applyNumberFormat="1" applyFont="1" applyBorder="1"/>
    <xf numFmtId="3" fontId="10" fillId="0" borderId="4" xfId="2" applyNumberFormat="1" applyFont="1" applyBorder="1"/>
    <xf numFmtId="164" fontId="33" fillId="0" borderId="4" xfId="0" applyNumberFormat="1" applyFont="1" applyBorder="1"/>
    <xf numFmtId="167" fontId="33" fillId="0" borderId="4" xfId="5" applyNumberFormat="1" applyFont="1" applyBorder="1"/>
    <xf numFmtId="3" fontId="0" fillId="5" borderId="0" xfId="0" applyNumberFormat="1" applyFill="1"/>
    <xf numFmtId="168" fontId="24" fillId="5" borderId="0" xfId="1" applyNumberFormat="1" applyFont="1" applyFill="1" applyBorder="1"/>
    <xf numFmtId="9" fontId="28" fillId="5" borderId="0" xfId="5" applyFont="1" applyFill="1"/>
    <xf numFmtId="3" fontId="24" fillId="5" borderId="0" xfId="2" applyNumberFormat="1" applyFont="1" applyFill="1"/>
    <xf numFmtId="164" fontId="24" fillId="5" borderId="0" xfId="1" applyNumberFormat="1" applyFont="1" applyFill="1"/>
    <xf numFmtId="164" fontId="28" fillId="5" borderId="0" xfId="0" applyNumberFormat="1" applyFont="1" applyFill="1"/>
    <xf numFmtId="167" fontId="28" fillId="5" borderId="0" xfId="5" applyNumberFormat="1" applyFont="1" applyFill="1"/>
    <xf numFmtId="3" fontId="24" fillId="5" borderId="0" xfId="8" applyNumberFormat="1" applyFont="1" applyFill="1" applyBorder="1" applyAlignment="1" applyProtection="1">
      <alignment horizontal="right"/>
    </xf>
    <xf numFmtId="170" fontId="0" fillId="5" borderId="0" xfId="0" applyNumberFormat="1" applyFill="1"/>
    <xf numFmtId="167" fontId="0" fillId="0" borderId="11" xfId="5" applyNumberFormat="1" applyFont="1" applyBorder="1"/>
    <xf numFmtId="0" fontId="0" fillId="14" borderId="0" xfId="0" applyFill="1"/>
    <xf numFmtId="0" fontId="43" fillId="0" borderId="0" xfId="0" applyFont="1"/>
    <xf numFmtId="0" fontId="14" fillId="5" borderId="0" xfId="2" applyFont="1" applyFill="1"/>
    <xf numFmtId="0" fontId="15" fillId="5" borderId="0" xfId="2" applyFont="1" applyFill="1"/>
    <xf numFmtId="164" fontId="7" fillId="0" borderId="0" xfId="7" applyNumberFormat="1" applyFont="1" applyFill="1"/>
    <xf numFmtId="164" fontId="6" fillId="0" borderId="0" xfId="11" applyNumberFormat="1" applyFont="1" applyBorder="1"/>
    <xf numFmtId="164" fontId="6" fillId="0" borderId="3" xfId="1" applyNumberFormat="1" applyFont="1" applyBorder="1"/>
    <xf numFmtId="167" fontId="6" fillId="0" borderId="3" xfId="5" applyNumberFormat="1" applyFont="1" applyBorder="1"/>
    <xf numFmtId="164" fontId="0" fillId="0" borderId="4" xfId="0" applyNumberFormat="1" applyBorder="1"/>
    <xf numFmtId="3" fontId="44" fillId="0" borderId="0" xfId="1" applyNumberFormat="1" applyFont="1" applyFill="1"/>
    <xf numFmtId="168" fontId="1" fillId="0" borderId="0" xfId="0" applyNumberFormat="1" applyFont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komm!$F$31:$F$57</c:f>
              <c:numCache>
                <c:formatCode>0%</c:formatCode>
                <c:ptCount val="27"/>
                <c:pt idx="0">
                  <c:v>0.85090765638247134</c:v>
                </c:pt>
                <c:pt idx="1">
                  <c:v>0.92584514046888688</c:v>
                </c:pt>
                <c:pt idx="2">
                  <c:v>0.99209926712458985</c:v>
                </c:pt>
                <c:pt idx="3">
                  <c:v>0.87545079257257075</c:v>
                </c:pt>
                <c:pt idx="4">
                  <c:v>0.96094048791553233</c:v>
                </c:pt>
                <c:pt idx="5">
                  <c:v>1.085523437399335</c:v>
                </c:pt>
                <c:pt idx="6">
                  <c:v>0.9239466351916491</c:v>
                </c:pt>
                <c:pt idx="7">
                  <c:v>0.77166758576414252</c:v>
                </c:pt>
                <c:pt idx="8">
                  <c:v>0.82619893280346346</c:v>
                </c:pt>
                <c:pt idx="9">
                  <c:v>0.92616219362683438</c:v>
                </c:pt>
                <c:pt idx="10">
                  <c:v>0.78586577296210214</c:v>
                </c:pt>
                <c:pt idx="11">
                  <c:v>0.80488634453898367</c:v>
                </c:pt>
                <c:pt idx="12">
                  <c:v>0.88658382143239334</c:v>
                </c:pt>
                <c:pt idx="13">
                  <c:v>0.88302170514028466</c:v>
                </c:pt>
                <c:pt idx="14">
                  <c:v>0.86379133045350465</c:v>
                </c:pt>
                <c:pt idx="15">
                  <c:v>0.88303152990717759</c:v>
                </c:pt>
                <c:pt idx="16">
                  <c:v>0.87561914481410041</c:v>
                </c:pt>
                <c:pt idx="17">
                  <c:v>0.76379006833813645</c:v>
                </c:pt>
                <c:pt idx="18">
                  <c:v>0.76622063504744087</c:v>
                </c:pt>
                <c:pt idx="19">
                  <c:v>1.0328779845591132</c:v>
                </c:pt>
                <c:pt idx="20">
                  <c:v>0.80092486638515092</c:v>
                </c:pt>
                <c:pt idx="21">
                  <c:v>0.85156951791189794</c:v>
                </c:pt>
                <c:pt idx="22">
                  <c:v>0.85891917285408004</c:v>
                </c:pt>
                <c:pt idx="23">
                  <c:v>0.73809289644772091</c:v>
                </c:pt>
                <c:pt idx="24">
                  <c:v>0.92664127285065101</c:v>
                </c:pt>
                <c:pt idx="25">
                  <c:v>0.79648777357578338</c:v>
                </c:pt>
                <c:pt idx="26">
                  <c:v>0.84403438006618048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komm!$P$31:$P$57</c:f>
              <c:numCache>
                <c:formatCode>0.0\ %</c:formatCode>
                <c:ptCount val="27"/>
                <c:pt idx="0">
                  <c:v>0.9447482672831703</c:v>
                </c:pt>
                <c:pt idx="1">
                  <c:v>0.95750745139525406</c:v>
                </c:pt>
                <c:pt idx="2">
                  <c:v>0.98400910205753533</c:v>
                </c:pt>
                <c:pt idx="3">
                  <c:v>0.94597542409267532</c:v>
                </c:pt>
                <c:pt idx="4">
                  <c:v>0.94825322547971469</c:v>
                </c:pt>
                <c:pt idx="5">
                  <c:v>1.0213787701674331</c:v>
                </c:pt>
                <c:pt idx="6">
                  <c:v>0.95674804928435886</c:v>
                </c:pt>
                <c:pt idx="7">
                  <c:v>0.94078626375225394</c:v>
                </c:pt>
                <c:pt idx="8">
                  <c:v>0.94351283110421991</c:v>
                </c:pt>
                <c:pt idx="9">
                  <c:v>0.95763427265843304</c:v>
                </c:pt>
                <c:pt idx="10">
                  <c:v>0.94149617311215195</c:v>
                </c:pt>
                <c:pt idx="11">
                  <c:v>0.94244720169099594</c:v>
                </c:pt>
                <c:pt idx="12">
                  <c:v>0.94653207553566654</c:v>
                </c:pt>
                <c:pt idx="13">
                  <c:v>0.94635396972106101</c:v>
                </c:pt>
                <c:pt idx="14">
                  <c:v>0.94539245098672209</c:v>
                </c:pt>
                <c:pt idx="15">
                  <c:v>0.94635446095940556</c:v>
                </c:pt>
                <c:pt idx="16">
                  <c:v>0.9459838417047518</c:v>
                </c:pt>
                <c:pt idx="17">
                  <c:v>0.94039238788095381</c:v>
                </c:pt>
                <c:pt idx="18">
                  <c:v>0.94051391621641867</c:v>
                </c:pt>
                <c:pt idx="19">
                  <c:v>1.0003205890313447</c:v>
                </c:pt>
                <c:pt idx="20">
                  <c:v>0.9422491277833045</c:v>
                </c:pt>
                <c:pt idx="21">
                  <c:v>0.94478136035964166</c:v>
                </c:pt>
                <c:pt idx="22">
                  <c:v>0.94514884310675074</c:v>
                </c:pt>
                <c:pt idx="23">
                  <c:v>0.93910752928643293</c:v>
                </c:pt>
                <c:pt idx="24">
                  <c:v>0.95782590434795978</c:v>
                </c:pt>
                <c:pt idx="25">
                  <c:v>0.94202727314283596</c:v>
                </c:pt>
                <c:pt idx="26">
                  <c:v>0.94440460346735577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komm!$F$325:$F$345</c:f>
              <c:numCache>
                <c:formatCode>0%</c:formatCode>
                <c:ptCount val="21"/>
                <c:pt idx="0">
                  <c:v>0.94451081608009568</c:v>
                </c:pt>
                <c:pt idx="1">
                  <c:v>0.86577453955151795</c:v>
                </c:pt>
                <c:pt idx="2">
                  <c:v>0.71094199837412619</c:v>
                </c:pt>
                <c:pt idx="3">
                  <c:v>0.77733578711960749</c:v>
                </c:pt>
                <c:pt idx="4">
                  <c:v>0.88700829615356436</c:v>
                </c:pt>
                <c:pt idx="5">
                  <c:v>1.0038495624849268</c:v>
                </c:pt>
                <c:pt idx="6">
                  <c:v>0.61456978301644416</c:v>
                </c:pt>
                <c:pt idx="7">
                  <c:v>0.99960919085290689</c:v>
                </c:pt>
                <c:pt idx="8">
                  <c:v>0.73399777343374006</c:v>
                </c:pt>
                <c:pt idx="9">
                  <c:v>0.88783992001468037</c:v>
                </c:pt>
                <c:pt idx="10">
                  <c:v>0.79822305323565335</c:v>
                </c:pt>
                <c:pt idx="11">
                  <c:v>0.72802426039669643</c:v>
                </c:pt>
                <c:pt idx="12">
                  <c:v>0.86180587920370977</c:v>
                </c:pt>
                <c:pt idx="13">
                  <c:v>0.71465995905778956</c:v>
                </c:pt>
                <c:pt idx="14">
                  <c:v>0.81786746039868619</c:v>
                </c:pt>
                <c:pt idx="15">
                  <c:v>0.72592698764580921</c:v>
                </c:pt>
                <c:pt idx="16">
                  <c:v>0.80161260014970992</c:v>
                </c:pt>
                <c:pt idx="17">
                  <c:v>0.72876137090435711</c:v>
                </c:pt>
                <c:pt idx="18">
                  <c:v>0.7551701557335101</c:v>
                </c:pt>
                <c:pt idx="19">
                  <c:v>0.74828191731980809</c:v>
                </c:pt>
                <c:pt idx="20">
                  <c:v>0.77951987893466379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komm!$P$325:$P$345</c:f>
              <c:numCache>
                <c:formatCode>0.0\ %</c:formatCode>
                <c:ptCount val="21"/>
                <c:pt idx="0">
                  <c:v>0.96497372163973749</c:v>
                </c:pt>
                <c:pt idx="1">
                  <c:v>0.94549161144162275</c:v>
                </c:pt>
                <c:pt idx="2">
                  <c:v>0.93774998438275314</c:v>
                </c:pt>
                <c:pt idx="3">
                  <c:v>0.94106967382002704</c:v>
                </c:pt>
                <c:pt idx="4">
                  <c:v>0.94655329927172505</c:v>
                </c:pt>
                <c:pt idx="5">
                  <c:v>0.98870922020166996</c:v>
                </c:pt>
                <c:pt idx="6">
                  <c:v>0.932931373614869</c:v>
                </c:pt>
                <c:pt idx="7">
                  <c:v>0.98701307154886209</c:v>
                </c:pt>
                <c:pt idx="8">
                  <c:v>0.93890277313573378</c:v>
                </c:pt>
                <c:pt idx="9">
                  <c:v>0.94659488046478091</c:v>
                </c:pt>
                <c:pt idx="10">
                  <c:v>0.94211403712582953</c:v>
                </c:pt>
                <c:pt idx="11">
                  <c:v>0.93860409748388163</c:v>
                </c:pt>
                <c:pt idx="12">
                  <c:v>0.94529317842423233</c:v>
                </c:pt>
                <c:pt idx="13">
                  <c:v>0.93793588241693626</c:v>
                </c:pt>
                <c:pt idx="14">
                  <c:v>0.94309625748398118</c:v>
                </c:pt>
                <c:pt idx="15">
                  <c:v>0.93849923384633738</c:v>
                </c:pt>
                <c:pt idx="16">
                  <c:v>0.94228351447153236</c:v>
                </c:pt>
                <c:pt idx="17">
                  <c:v>0.93864095300926464</c:v>
                </c:pt>
                <c:pt idx="18">
                  <c:v>0.93996139225072228</c:v>
                </c:pt>
                <c:pt idx="19">
                  <c:v>0.93961698033003715</c:v>
                </c:pt>
                <c:pt idx="20">
                  <c:v>0.94117887841077985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Akershus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komm!$F$111:$F$131</c:f>
              <c:numCache>
                <c:formatCode>0%</c:formatCode>
                <c:ptCount val="21"/>
                <c:pt idx="0">
                  <c:v>1.690393450232988</c:v>
                </c:pt>
                <c:pt idx="1">
                  <c:v>1.3388642641911834</c:v>
                </c:pt>
                <c:pt idx="2">
                  <c:v>0.95428665329554574</c:v>
                </c:pt>
                <c:pt idx="3">
                  <c:v>1.0745629097184615</c:v>
                </c:pt>
                <c:pt idx="4">
                  <c:v>0.84988723201328387</c:v>
                </c:pt>
                <c:pt idx="5">
                  <c:v>1.0146951608040193</c:v>
                </c:pt>
                <c:pt idx="6">
                  <c:v>1.1901547018975507</c:v>
                </c:pt>
                <c:pt idx="7">
                  <c:v>0.91785978295776016</c:v>
                </c:pt>
                <c:pt idx="8">
                  <c:v>0.88325924959663371</c:v>
                </c:pt>
                <c:pt idx="9">
                  <c:v>0.80890713106127454</c:v>
                </c:pt>
                <c:pt idx="10">
                  <c:v>0.96849444915315419</c:v>
                </c:pt>
                <c:pt idx="11">
                  <c:v>0.93469194498900665</c:v>
                </c:pt>
                <c:pt idx="12">
                  <c:v>0.76359726541081008</c:v>
                </c:pt>
                <c:pt idx="13">
                  <c:v>0.80187134243312674</c:v>
                </c:pt>
                <c:pt idx="14">
                  <c:v>1.0433429610297194</c:v>
                </c:pt>
                <c:pt idx="15">
                  <c:v>0.99701175443838796</c:v>
                </c:pt>
                <c:pt idx="16">
                  <c:v>0.82533117794410982</c:v>
                </c:pt>
                <c:pt idx="17">
                  <c:v>0.80208249168439349</c:v>
                </c:pt>
                <c:pt idx="18">
                  <c:v>0.7699819660371614</c:v>
                </c:pt>
                <c:pt idx="19">
                  <c:v>0.7663646857107359</c:v>
                </c:pt>
                <c:pt idx="20">
                  <c:v>0.70541481778658388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E-47EB-9B97-92BE19D4A2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komm!$P$111:$P$131</c:f>
              <c:numCache>
                <c:formatCode>0.0\ %</c:formatCode>
                <c:ptCount val="21"/>
                <c:pt idx="0">
                  <c:v>1.2633267753008943</c:v>
                </c:pt>
                <c:pt idx="1">
                  <c:v>1.1227151008841729</c:v>
                </c:pt>
                <c:pt idx="2">
                  <c:v>0.96888405652591725</c:v>
                </c:pt>
                <c:pt idx="3">
                  <c:v>1.0169945590950837</c:v>
                </c:pt>
                <c:pt idx="4">
                  <c:v>0.94469724606471084</c:v>
                </c:pt>
                <c:pt idx="5">
                  <c:v>0.99304745952930695</c:v>
                </c:pt>
                <c:pt idx="6">
                  <c:v>1.0632312759667195</c:v>
                </c:pt>
                <c:pt idx="7">
                  <c:v>0.95431330839080331</c:v>
                </c:pt>
                <c:pt idx="8">
                  <c:v>0.94636584694387871</c:v>
                </c:pt>
                <c:pt idx="9">
                  <c:v>0.94264824101711064</c:v>
                </c:pt>
                <c:pt idx="10">
                  <c:v>0.97456717486896083</c:v>
                </c:pt>
                <c:pt idx="11">
                  <c:v>0.96104617320330177</c:v>
                </c:pt>
                <c:pt idx="12">
                  <c:v>0.9403827477345873</c:v>
                </c:pt>
                <c:pt idx="13">
                  <c:v>0.94229645158570308</c:v>
                </c:pt>
                <c:pt idx="14">
                  <c:v>1.0045065796195869</c:v>
                </c:pt>
                <c:pt idx="15">
                  <c:v>0.98597409698305438</c:v>
                </c:pt>
                <c:pt idx="16">
                  <c:v>0.94346944336125238</c:v>
                </c:pt>
                <c:pt idx="17">
                  <c:v>0.94230700904826636</c:v>
                </c:pt>
                <c:pt idx="18">
                  <c:v>0.94070198276590511</c:v>
                </c:pt>
                <c:pt idx="19">
                  <c:v>0.94052111874958366</c:v>
                </c:pt>
                <c:pt idx="20">
                  <c:v>0.93747362535337586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E-47EB-9B97-92BE19D4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Buskerud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komm!$F$132:$F$149</c:f>
              <c:numCache>
                <c:formatCode>0%</c:formatCode>
                <c:ptCount val="18"/>
                <c:pt idx="0">
                  <c:v>0.89519739580574187</c:v>
                </c:pt>
                <c:pt idx="1">
                  <c:v>0.98941358432148407</c:v>
                </c:pt>
                <c:pt idx="2">
                  <c:v>0.86281619457312186</c:v>
                </c:pt>
                <c:pt idx="3">
                  <c:v>1.1359729822456268</c:v>
                </c:pt>
                <c:pt idx="4">
                  <c:v>1.0733843933628595</c:v>
                </c:pt>
                <c:pt idx="5">
                  <c:v>0.88508597428847835</c:v>
                </c:pt>
                <c:pt idx="6">
                  <c:v>0.76672010021119685</c:v>
                </c:pt>
                <c:pt idx="7">
                  <c:v>0.99649137255875564</c:v>
                </c:pt>
                <c:pt idx="8">
                  <c:v>1.0355479647321026</c:v>
                </c:pt>
                <c:pt idx="9">
                  <c:v>1.0643384504464768</c:v>
                </c:pt>
                <c:pt idx="10">
                  <c:v>0.99090506872828943</c:v>
                </c:pt>
                <c:pt idx="11">
                  <c:v>1.2664927412493232</c:v>
                </c:pt>
                <c:pt idx="12">
                  <c:v>0.97451256938724695</c:v>
                </c:pt>
                <c:pt idx="13">
                  <c:v>1.4943001614417146</c:v>
                </c:pt>
                <c:pt idx="14">
                  <c:v>0.93011083879749923</c:v>
                </c:pt>
                <c:pt idx="15">
                  <c:v>0.88134347113374112</c:v>
                </c:pt>
                <c:pt idx="16">
                  <c:v>0.7776402936938307</c:v>
                </c:pt>
                <c:pt idx="17">
                  <c:v>1.2176199338972755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5-4A8B-B744-D0053C074F2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komm!$P$132:$P$149</c:f>
              <c:numCache>
                <c:formatCode>0.0\ %</c:formatCode>
                <c:ptCount val="18"/>
                <c:pt idx="0">
                  <c:v>0.94696275425433407</c:v>
                </c:pt>
                <c:pt idx="1">
                  <c:v>0.9829348289362928</c:v>
                </c:pt>
                <c:pt idx="2">
                  <c:v>0.94534369419270281</c:v>
                </c:pt>
                <c:pt idx="3">
                  <c:v>1.0415585881059499</c:v>
                </c:pt>
                <c:pt idx="4">
                  <c:v>1.0165231525528433</c:v>
                </c:pt>
                <c:pt idx="5">
                  <c:v>0.94645718317847083</c:v>
                </c:pt>
                <c:pt idx="6">
                  <c:v>0.94053888947460662</c:v>
                </c:pt>
                <c:pt idx="7">
                  <c:v>0.98576594423120156</c:v>
                </c:pt>
                <c:pt idx="8">
                  <c:v>1.0013885811005403</c:v>
                </c:pt>
                <c:pt idx="9">
                  <c:v>1.0129047753862901</c:v>
                </c:pt>
                <c:pt idx="10">
                  <c:v>0.98353142269901506</c:v>
                </c:pt>
                <c:pt idx="11">
                  <c:v>1.0937664917074286</c:v>
                </c:pt>
                <c:pt idx="12">
                  <c:v>0.97697442296259795</c:v>
                </c:pt>
                <c:pt idx="13">
                  <c:v>1.1848894597843849</c:v>
                </c:pt>
                <c:pt idx="14">
                  <c:v>0.95921373072669902</c:v>
                </c:pt>
                <c:pt idx="15">
                  <c:v>0.94627005802073394</c:v>
                </c:pt>
                <c:pt idx="16">
                  <c:v>0.94108489914873827</c:v>
                </c:pt>
                <c:pt idx="17">
                  <c:v>1.0742173687666094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5-4A8B-B744-D0053C07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komm!$F$202:$F$218</c:f>
              <c:numCache>
                <c:formatCode>0%</c:formatCode>
                <c:ptCount val="17"/>
                <c:pt idx="0">
                  <c:v>0.87309289787743971</c:v>
                </c:pt>
                <c:pt idx="1">
                  <c:v>0.80228297682592498</c:v>
                </c:pt>
                <c:pt idx="2">
                  <c:v>0.81314506645643603</c:v>
                </c:pt>
                <c:pt idx="3">
                  <c:v>0.78345214720002743</c:v>
                </c:pt>
                <c:pt idx="4">
                  <c:v>0.88643442505601833</c:v>
                </c:pt>
                <c:pt idx="5">
                  <c:v>0.84750163512804344</c:v>
                </c:pt>
                <c:pt idx="6">
                  <c:v>0.70909973477623989</c:v>
                </c:pt>
                <c:pt idx="7">
                  <c:v>0.79245693248148841</c:v>
                </c:pt>
                <c:pt idx="8">
                  <c:v>0.72770470147113875</c:v>
                </c:pt>
                <c:pt idx="9">
                  <c:v>0.87616121686719872</c:v>
                </c:pt>
                <c:pt idx="10">
                  <c:v>0.9902495761666924</c:v>
                </c:pt>
                <c:pt idx="11">
                  <c:v>1.2171607869281262</c:v>
                </c:pt>
                <c:pt idx="12">
                  <c:v>0.9003203626312547</c:v>
                </c:pt>
                <c:pt idx="13">
                  <c:v>0.94120648292273468</c:v>
                </c:pt>
                <c:pt idx="14">
                  <c:v>0.90892705786817551</c:v>
                </c:pt>
                <c:pt idx="15">
                  <c:v>1.2414348479202963</c:v>
                </c:pt>
                <c:pt idx="16">
                  <c:v>1.3686592145685981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0-4031-B4FF-33F54C8E0D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komm!$P$202:$P$218</c:f>
              <c:numCache>
                <c:formatCode>0.0\ %</c:formatCode>
                <c:ptCount val="17"/>
                <c:pt idx="0">
                  <c:v>0.94585752935791889</c:v>
                </c:pt>
                <c:pt idx="1">
                  <c:v>0.942317033305343</c:v>
                </c:pt>
                <c:pt idx="2">
                  <c:v>0.94286013778686872</c:v>
                </c:pt>
                <c:pt idx="3">
                  <c:v>0.94137549182404801</c:v>
                </c:pt>
                <c:pt idx="4">
                  <c:v>0.94652460571684782</c:v>
                </c:pt>
                <c:pt idx="5">
                  <c:v>0.94457796622044898</c:v>
                </c:pt>
                <c:pt idx="6">
                  <c:v>0.93765787120285871</c:v>
                </c:pt>
                <c:pt idx="7">
                  <c:v>0.9418257310881214</c:v>
                </c:pt>
                <c:pt idx="8">
                  <c:v>0.93858811953760379</c:v>
                </c:pt>
                <c:pt idx="9">
                  <c:v>0.9460109453074067</c:v>
                </c:pt>
                <c:pt idx="10">
                  <c:v>0.98326922567437613</c:v>
                </c:pt>
                <c:pt idx="11">
                  <c:v>1.0740337099789496</c:v>
                </c:pt>
                <c:pt idx="12">
                  <c:v>0.9472975402602013</c:v>
                </c:pt>
                <c:pt idx="13">
                  <c:v>0.96365198837679311</c:v>
                </c:pt>
                <c:pt idx="14">
                  <c:v>0.95074021835496936</c:v>
                </c:pt>
                <c:pt idx="15">
                  <c:v>1.0837433343758176</c:v>
                </c:pt>
                <c:pt idx="16">
                  <c:v>1.1346330810351382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031-B4FF-33F54C8E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komm!$F$346:$F$363</c:f>
              <c:numCache>
                <c:formatCode>0%</c:formatCode>
                <c:ptCount val="18"/>
                <c:pt idx="0">
                  <c:v>0.84079585496322584</c:v>
                </c:pt>
                <c:pt idx="1">
                  <c:v>0.91148960569402893</c:v>
                </c:pt>
                <c:pt idx="2">
                  <c:v>0.81084047139808313</c:v>
                </c:pt>
                <c:pt idx="3">
                  <c:v>0.78008591305738917</c:v>
                </c:pt>
                <c:pt idx="4">
                  <c:v>0.71344212707824295</c:v>
                </c:pt>
                <c:pt idx="5">
                  <c:v>0.62348072961500534</c:v>
                </c:pt>
                <c:pt idx="6">
                  <c:v>0.77520050403157426</c:v>
                </c:pt>
                <c:pt idx="7">
                  <c:v>0.71702107571858631</c:v>
                </c:pt>
                <c:pt idx="8">
                  <c:v>0.88337788690755581</c:v>
                </c:pt>
                <c:pt idx="9">
                  <c:v>0.86265790232360318</c:v>
                </c:pt>
                <c:pt idx="10">
                  <c:v>0.8131020005485402</c:v>
                </c:pt>
                <c:pt idx="11">
                  <c:v>0.87420597380985177</c:v>
                </c:pt>
                <c:pt idx="12">
                  <c:v>0.71800869114480292</c:v>
                </c:pt>
                <c:pt idx="13">
                  <c:v>0.77033362380675929</c:v>
                </c:pt>
                <c:pt idx="14">
                  <c:v>0.76046274517867096</c:v>
                </c:pt>
                <c:pt idx="15">
                  <c:v>0.76137373288305199</c:v>
                </c:pt>
                <c:pt idx="16">
                  <c:v>0.70414262277549788</c:v>
                </c:pt>
                <c:pt idx="17">
                  <c:v>0.79301466589778846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1-4749-9D6A-B0F1EF19B53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komm!$P$346:$P$363</c:f>
              <c:numCache>
                <c:formatCode>0.0\ %</c:formatCode>
                <c:ptCount val="18"/>
                <c:pt idx="0">
                  <c:v>0.94424267721220823</c:v>
                </c:pt>
                <c:pt idx="1">
                  <c:v>0.95176523748531083</c:v>
                </c:pt>
                <c:pt idx="2">
                  <c:v>0.94274490803395083</c:v>
                </c:pt>
                <c:pt idx="3">
                  <c:v>0.9412071801169164</c:v>
                </c:pt>
                <c:pt idx="4">
                  <c:v>0.93787499081795889</c:v>
                </c:pt>
                <c:pt idx="5">
                  <c:v>0.93337692094479707</c:v>
                </c:pt>
                <c:pt idx="6">
                  <c:v>0.94096290966562546</c:v>
                </c:pt>
                <c:pt idx="7">
                  <c:v>0.93805393824997596</c:v>
                </c:pt>
                <c:pt idx="8">
                  <c:v>0.94637177880942469</c:v>
                </c:pt>
                <c:pt idx="9">
                  <c:v>0.94533577958022708</c:v>
                </c:pt>
                <c:pt idx="10">
                  <c:v>0.94285798449147395</c:v>
                </c:pt>
                <c:pt idx="11">
                  <c:v>0.94591318315453932</c:v>
                </c:pt>
                <c:pt idx="12">
                  <c:v>0.93810331902128685</c:v>
                </c:pt>
                <c:pt idx="13">
                  <c:v>0.94071956565438475</c:v>
                </c:pt>
                <c:pt idx="14">
                  <c:v>0.9402260217229802</c:v>
                </c:pt>
                <c:pt idx="15">
                  <c:v>0.94027157110819948</c:v>
                </c:pt>
                <c:pt idx="16">
                  <c:v>0.93741001560282167</c:v>
                </c:pt>
                <c:pt idx="17">
                  <c:v>0.94185361775893617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1-4749-9D6A-B0F1EF19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tabellalle!$C$23:$D$23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tabellalle!$B$24:$B$37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</c:strCache>
            </c:strRef>
          </c:cat>
          <c:val>
            <c:numRef>
              <c:f>tabellalle!$D$24:$D$37</c:f>
              <c:numCache>
                <c:formatCode>0.0\ %</c:formatCode>
                <c:ptCount val="14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tx>
            <c:strRef>
              <c:f>tabellalle!$D$23:$E$23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</c:strCache>
            </c:strRef>
          </c:cat>
          <c:val>
            <c:numRef>
              <c:f>tabellalle!$E$24:$E$37</c:f>
              <c:numCache>
                <c:formatCode>0.0\ %</c:formatCode>
                <c:ptCount val="14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12">
                  <c:v>4.6343968707564576E-2</c:v>
                </c:pt>
                <c:pt idx="13">
                  <c:v>4.7056575269680968E-2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tabellalle!$G$23:$H$23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tabellalle!$B$24:$B$37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</c:strCache>
            </c:strRef>
          </c:cat>
          <c:val>
            <c:numRef>
              <c:f>tabellalle!$H$24:$H$37</c:f>
              <c:numCache>
                <c:formatCode>0.0\ %</c:formatCode>
                <c:ptCount val="14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tx>
            <c:strRef>
              <c:f>tabellalle!$H$23:$I$23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</c:strCache>
            </c:strRef>
          </c:cat>
          <c:val>
            <c:numRef>
              <c:f>tabellalle!$I$24:$I$37</c:f>
              <c:numCache>
                <c:formatCode>0.0\ %</c:formatCode>
                <c:ptCount val="14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12">
                  <c:v>3.7397698481918693E-2</c:v>
                </c:pt>
                <c:pt idx="13">
                  <c:v>3.3799787388917819E-2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NB2024 </c:v>
                </c:pt>
                <c:pt idx="15">
                  <c:v> -  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ser>
          <c:idx val="0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NB2024 </c:v>
                </c:pt>
                <c:pt idx="15">
                  <c:v> -   </c:v>
                </c:pt>
              </c:strCache>
            </c:strRef>
          </c:cat>
          <c:val>
            <c:numRef>
              <c:f>tabellalle!$E$24:$E$39</c:f>
              <c:numCache>
                <c:formatCode>0.0\ %</c:formatCode>
                <c:ptCount val="16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12">
                  <c:v>4.6343968707564576E-2</c:v>
                </c:pt>
                <c:pt idx="13">
                  <c:v>4.7056575269680968E-2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NB2024 </c:v>
                </c:pt>
                <c:pt idx="15">
                  <c:v> -  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NB2024 </c:v>
                </c:pt>
                <c:pt idx="15">
                  <c:v> -   </c:v>
                </c:pt>
              </c:strCache>
            </c:strRef>
          </c:cat>
          <c:val>
            <c:numRef>
              <c:f>tabellalle!$I$24:$I$39</c:f>
              <c:numCache>
                <c:formatCode>0.0\ %</c:formatCode>
                <c:ptCount val="16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12">
                  <c:v>3.7397698481918693E-2</c:v>
                </c:pt>
                <c:pt idx="13">
                  <c:v>3.3799787388917819E-2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0.98267074480096883</c:v>
                </c:pt>
                <c:pt idx="1">
                  <c:v>1.2807382478375287</c:v>
                </c:pt>
                <c:pt idx="2">
                  <c:v>1.0108812933626148</c:v>
                </c:pt>
                <c:pt idx="3">
                  <c:v>0.99176810865645604</c:v>
                </c:pt>
                <c:pt idx="4">
                  <c:v>0.84427627518190518</c:v>
                </c:pt>
                <c:pt idx="5">
                  <c:v>0.8936656727690081</c:v>
                </c:pt>
                <c:pt idx="6">
                  <c:v>0.88832906336631812</c:v>
                </c:pt>
                <c:pt idx="7">
                  <c:v>0.83345002630695064</c:v>
                </c:pt>
                <c:pt idx="8">
                  <c:v>0.93095137906680492</c:v>
                </c:pt>
                <c:pt idx="9">
                  <c:v>0.97410280982458153</c:v>
                </c:pt>
                <c:pt idx="10">
                  <c:v>0.85933982046240565</c:v>
                </c:pt>
                <c:pt idx="11">
                  <c:v>1.2549586516604936</c:v>
                </c:pt>
                <c:pt idx="12">
                  <c:v>1.0691298475964195</c:v>
                </c:pt>
                <c:pt idx="13">
                  <c:v>0.86313317174004167</c:v>
                </c:pt>
                <c:pt idx="14">
                  <c:v>1.2572613884002342</c:v>
                </c:pt>
                <c:pt idx="15">
                  <c:v>1.4025590905836907</c:v>
                </c:pt>
                <c:pt idx="16">
                  <c:v>1.0049936896035192</c:v>
                </c:pt>
                <c:pt idx="17">
                  <c:v>0.96273669053804378</c:v>
                </c:pt>
                <c:pt idx="18">
                  <c:v>0.93926808433149767</c:v>
                </c:pt>
                <c:pt idx="19">
                  <c:v>0.88675961307418127</c:v>
                </c:pt>
                <c:pt idx="20">
                  <c:v>0.86756809317348271</c:v>
                </c:pt>
                <c:pt idx="21">
                  <c:v>0.96405469248142994</c:v>
                </c:pt>
                <c:pt idx="22">
                  <c:v>1.0722498789454424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0.98023769312808684</c:v>
                </c:pt>
                <c:pt idx="1">
                  <c:v>1.0994646943427107</c:v>
                </c:pt>
                <c:pt idx="2">
                  <c:v>0.99152191255274524</c:v>
                </c:pt>
                <c:pt idx="3">
                  <c:v>0.98387663867028163</c:v>
                </c:pt>
                <c:pt idx="4">
                  <c:v>0.94441669822314211</c:v>
                </c:pt>
                <c:pt idx="5">
                  <c:v>0.94688616810249726</c:v>
                </c:pt>
                <c:pt idx="6">
                  <c:v>0.94661933763236294</c:v>
                </c:pt>
                <c:pt idx="7">
                  <c:v>0.94387538577939434</c:v>
                </c:pt>
                <c:pt idx="8">
                  <c:v>0.95954994683442119</c:v>
                </c:pt>
                <c:pt idx="9">
                  <c:v>0.97681051913753192</c:v>
                </c:pt>
                <c:pt idx="10">
                  <c:v>0.94516987548716735</c:v>
                </c:pt>
                <c:pt idx="11">
                  <c:v>1.0891528558718968</c:v>
                </c:pt>
                <c:pt idx="12">
                  <c:v>1.0148213342462671</c:v>
                </c:pt>
                <c:pt idx="13">
                  <c:v>0.94535954305104908</c:v>
                </c:pt>
                <c:pt idx="14">
                  <c:v>1.0900739505677928</c:v>
                </c:pt>
                <c:pt idx="15">
                  <c:v>1.1481930314411755</c:v>
                </c:pt>
                <c:pt idx="16">
                  <c:v>0.98916687104910694</c:v>
                </c:pt>
                <c:pt idx="17">
                  <c:v>0.97226407142291682</c:v>
                </c:pt>
                <c:pt idx="18">
                  <c:v>0.96287662894029835</c:v>
                </c:pt>
                <c:pt idx="19">
                  <c:v>0.94654086511775593</c:v>
                </c:pt>
                <c:pt idx="20">
                  <c:v>0.94558128912272099</c:v>
                </c:pt>
                <c:pt idx="21">
                  <c:v>0.97279127220027128</c:v>
                </c:pt>
                <c:pt idx="22">
                  <c:v>1.0160693467858761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komm!$F$58:$F$98</c:f>
              <c:numCache>
                <c:formatCode>0%</c:formatCode>
                <c:ptCount val="41"/>
                <c:pt idx="0">
                  <c:v>0.94244771749974687</c:v>
                </c:pt>
                <c:pt idx="1">
                  <c:v>0.87694877548299566</c:v>
                </c:pt>
                <c:pt idx="2">
                  <c:v>0.87740843443463457</c:v>
                </c:pt>
                <c:pt idx="3">
                  <c:v>0.74037649290364571</c:v>
                </c:pt>
                <c:pt idx="4">
                  <c:v>0.86051977638131505</c:v>
                </c:pt>
                <c:pt idx="5">
                  <c:v>0.73474367002754704</c:v>
                </c:pt>
                <c:pt idx="6">
                  <c:v>0.69622997451484425</c:v>
                </c:pt>
                <c:pt idx="7">
                  <c:v>0.93113032837411902</c:v>
                </c:pt>
                <c:pt idx="8">
                  <c:v>0.80891749759813403</c:v>
                </c:pt>
                <c:pt idx="9">
                  <c:v>0.69074496946351926</c:v>
                </c:pt>
                <c:pt idx="10">
                  <c:v>0.79880981764146952</c:v>
                </c:pt>
                <c:pt idx="11">
                  <c:v>0.75643084267180494</c:v>
                </c:pt>
                <c:pt idx="12">
                  <c:v>0.71313495373844993</c:v>
                </c:pt>
                <c:pt idx="13">
                  <c:v>0.93555813138360577</c:v>
                </c:pt>
                <c:pt idx="14">
                  <c:v>0.76771949167936948</c:v>
                </c:pt>
                <c:pt idx="15">
                  <c:v>0.9966192622273542</c:v>
                </c:pt>
                <c:pt idx="16">
                  <c:v>0.86461944671481583</c:v>
                </c:pt>
                <c:pt idx="17">
                  <c:v>1.4062707613243501</c:v>
                </c:pt>
                <c:pt idx="18">
                  <c:v>0.91073255516454676</c:v>
                </c:pt>
                <c:pt idx="19">
                  <c:v>0.78594199157906652</c:v>
                </c:pt>
                <c:pt idx="20">
                  <c:v>0.96045408753484574</c:v>
                </c:pt>
                <c:pt idx="21">
                  <c:v>0.87628007427521737</c:v>
                </c:pt>
                <c:pt idx="22">
                  <c:v>0.85692512815411293</c:v>
                </c:pt>
                <c:pt idx="23">
                  <c:v>0.73744484197919336</c:v>
                </c:pt>
                <c:pt idx="24">
                  <c:v>0.83188852568797877</c:v>
                </c:pt>
                <c:pt idx="25">
                  <c:v>1.0949762620781169</c:v>
                </c:pt>
                <c:pt idx="26">
                  <c:v>0.81098591452877178</c:v>
                </c:pt>
                <c:pt idx="27">
                  <c:v>0.76058452698499124</c:v>
                </c:pt>
                <c:pt idx="28">
                  <c:v>0.81647668174529386</c:v>
                </c:pt>
                <c:pt idx="29">
                  <c:v>1.0697190720966565</c:v>
                </c:pt>
                <c:pt idx="30">
                  <c:v>0.99088797940382412</c:v>
                </c:pt>
                <c:pt idx="31">
                  <c:v>0.91529932082511989</c:v>
                </c:pt>
                <c:pt idx="32">
                  <c:v>0.80296458191896425</c:v>
                </c:pt>
                <c:pt idx="33">
                  <c:v>0.90199882162685041</c:v>
                </c:pt>
                <c:pt idx="34">
                  <c:v>0.92583688565994904</c:v>
                </c:pt>
                <c:pt idx="35">
                  <c:v>1.0215975310537169</c:v>
                </c:pt>
                <c:pt idx="36">
                  <c:v>0.86917374040890527</c:v>
                </c:pt>
                <c:pt idx="37">
                  <c:v>0.84566951742534657</c:v>
                </c:pt>
                <c:pt idx="38">
                  <c:v>0.8687290665326628</c:v>
                </c:pt>
                <c:pt idx="39">
                  <c:v>1.1437695900233689</c:v>
                </c:pt>
                <c:pt idx="40">
                  <c:v>0.87735211713161088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komm!$P$58:$P$98</c:f>
              <c:numCache>
                <c:formatCode>0.0\ %</c:formatCode>
                <c:ptCount val="41"/>
                <c:pt idx="0">
                  <c:v>0.96414848220759797</c:v>
                </c:pt>
                <c:pt idx="1">
                  <c:v>0.9460503232381966</c:v>
                </c:pt>
                <c:pt idx="2">
                  <c:v>0.94607330618577845</c:v>
                </c:pt>
                <c:pt idx="3">
                  <c:v>0.9392217091092292</c:v>
                </c:pt>
                <c:pt idx="4">
                  <c:v>0.94522887328311278</c:v>
                </c:pt>
                <c:pt idx="5">
                  <c:v>0.93894006796542417</c:v>
                </c:pt>
                <c:pt idx="6">
                  <c:v>0.93701438318978902</c:v>
                </c:pt>
                <c:pt idx="7">
                  <c:v>0.95962152655734689</c:v>
                </c:pt>
                <c:pt idx="8">
                  <c:v>0.94264875934395365</c:v>
                </c:pt>
                <c:pt idx="9">
                  <c:v>0.9367401329372228</c:v>
                </c:pt>
                <c:pt idx="10">
                  <c:v>0.94214337534612047</c:v>
                </c:pt>
                <c:pt idx="11">
                  <c:v>0.94002442659763719</c:v>
                </c:pt>
                <c:pt idx="12">
                  <c:v>0.93785963215096935</c:v>
                </c:pt>
                <c:pt idx="13">
                  <c:v>0.96139264776114175</c:v>
                </c:pt>
                <c:pt idx="14">
                  <c:v>0.94058885904801537</c:v>
                </c:pt>
                <c:pt idx="15">
                  <c:v>0.98581710009864099</c:v>
                </c:pt>
                <c:pt idx="16">
                  <c:v>0.94543385679978753</c:v>
                </c:pt>
                <c:pt idx="17">
                  <c:v>1.1496776997374394</c:v>
                </c:pt>
                <c:pt idx="18">
                  <c:v>0.95146241727351799</c:v>
                </c:pt>
                <c:pt idx="19">
                  <c:v>0.94149998404300017</c:v>
                </c:pt>
                <c:pt idx="20">
                  <c:v>0.97135103022163749</c:v>
                </c:pt>
                <c:pt idx="21">
                  <c:v>0.94601688817780771</c:v>
                </c:pt>
                <c:pt idx="22">
                  <c:v>0.94504914087175251</c:v>
                </c:pt>
                <c:pt idx="23">
                  <c:v>0.9390751265630064</c:v>
                </c:pt>
                <c:pt idx="24">
                  <c:v>0.94379731074844575</c:v>
                </c:pt>
                <c:pt idx="25">
                  <c:v>1.0251599000389462</c:v>
                </c:pt>
                <c:pt idx="26">
                  <c:v>0.94275218019048523</c:v>
                </c:pt>
                <c:pt idx="27">
                  <c:v>0.94023211081329638</c:v>
                </c:pt>
                <c:pt idx="28">
                  <c:v>0.94302671855131159</c:v>
                </c:pt>
                <c:pt idx="29">
                  <c:v>1.0150570240463619</c:v>
                </c:pt>
                <c:pt idx="30">
                  <c:v>0.98352458696922873</c:v>
                </c:pt>
                <c:pt idx="31">
                  <c:v>0.95328912353774697</c:v>
                </c:pt>
                <c:pt idx="32">
                  <c:v>0.94235111355999501</c:v>
                </c:pt>
                <c:pt idx="33">
                  <c:v>0.94796892385843934</c:v>
                </c:pt>
                <c:pt idx="34">
                  <c:v>0.95750414947167894</c:v>
                </c:pt>
                <c:pt idx="35">
                  <c:v>0.88295516353059122</c:v>
                </c:pt>
                <c:pt idx="36">
                  <c:v>0.94566157148449204</c:v>
                </c:pt>
                <c:pt idx="37">
                  <c:v>0.94448636033531419</c:v>
                </c:pt>
                <c:pt idx="38">
                  <c:v>0.94563933779067977</c:v>
                </c:pt>
                <c:pt idx="39">
                  <c:v>1.0446772312170469</c:v>
                </c:pt>
                <c:pt idx="40">
                  <c:v>0.9460704903206274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Østfold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komm!$F$99:$F$110</c:f>
              <c:numCache>
                <c:formatCode>0%</c:formatCode>
                <c:ptCount val="12"/>
                <c:pt idx="0">
                  <c:v>0.75864117362284733</c:v>
                </c:pt>
                <c:pt idx="1">
                  <c:v>0.92597712454808312</c:v>
                </c:pt>
                <c:pt idx="2">
                  <c:v>0.7746784706005706</c:v>
                </c:pt>
                <c:pt idx="3">
                  <c:v>0.83072651150248045</c:v>
                </c:pt>
                <c:pt idx="4">
                  <c:v>1.0577897743768705</c:v>
                </c:pt>
                <c:pt idx="5">
                  <c:v>0.84909186301765571</c:v>
                </c:pt>
                <c:pt idx="6">
                  <c:v>0.77800608888135103</c:v>
                </c:pt>
                <c:pt idx="7">
                  <c:v>0.7920278247524134</c:v>
                </c:pt>
                <c:pt idx="8">
                  <c:v>0.80751061332560869</c:v>
                </c:pt>
                <c:pt idx="9">
                  <c:v>0.80274138978608967</c:v>
                </c:pt>
                <c:pt idx="10">
                  <c:v>0.77638162259563048</c:v>
                </c:pt>
                <c:pt idx="11">
                  <c:v>0.77303144687715242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komm!$P$99:$P$110</c:f>
              <c:numCache>
                <c:formatCode>0.0\ %</c:formatCode>
                <c:ptCount val="12"/>
                <c:pt idx="0">
                  <c:v>0.94013494314518931</c:v>
                </c:pt>
                <c:pt idx="1">
                  <c:v>0.95756024502693238</c:v>
                </c:pt>
                <c:pt idx="2">
                  <c:v>0.9409368079940752</c:v>
                </c:pt>
                <c:pt idx="3">
                  <c:v>0.94373921003917072</c:v>
                </c:pt>
                <c:pt idx="4">
                  <c:v>1.0102853049584475</c:v>
                </c:pt>
                <c:pt idx="5">
                  <c:v>0.9446574776149298</c:v>
                </c:pt>
                <c:pt idx="6">
                  <c:v>0.94110318890811451</c:v>
                </c:pt>
                <c:pt idx="7">
                  <c:v>0.94180427570166747</c:v>
                </c:pt>
                <c:pt idx="8">
                  <c:v>0.94257841513032714</c:v>
                </c:pt>
                <c:pt idx="9">
                  <c:v>0.94233995395335124</c:v>
                </c:pt>
                <c:pt idx="10">
                  <c:v>0.94102196559382822</c:v>
                </c:pt>
                <c:pt idx="11">
                  <c:v>0.94085445680790447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komm!$F$196:$F$201</c:f>
              <c:numCache>
                <c:formatCode>0%</c:formatCode>
                <c:ptCount val="6"/>
                <c:pt idx="0">
                  <c:v>0.8032598517667594</c:v>
                </c:pt>
                <c:pt idx="1">
                  <c:v>0.86746337365032378</c:v>
                </c:pt>
                <c:pt idx="2">
                  <c:v>0.94204886675319799</c:v>
                </c:pt>
                <c:pt idx="3">
                  <c:v>0.88134825593143207</c:v>
                </c:pt>
                <c:pt idx="4">
                  <c:v>0.86616824792798086</c:v>
                </c:pt>
                <c:pt idx="5">
                  <c:v>0.99241702953376965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komm!$P$196:$P$201</c:f>
              <c:numCache>
                <c:formatCode>0.0\ %</c:formatCode>
                <c:ptCount val="6"/>
                <c:pt idx="0">
                  <c:v>0.94236587705238462</c:v>
                </c:pt>
                <c:pt idx="1">
                  <c:v>0.94557605314656301</c:v>
                </c:pt>
                <c:pt idx="2">
                  <c:v>0.96398894190897855</c:v>
                </c:pt>
                <c:pt idx="3">
                  <c:v>0.94627029726061829</c:v>
                </c:pt>
                <c:pt idx="4">
                  <c:v>0.94551129686044577</c:v>
                </c:pt>
                <c:pt idx="5">
                  <c:v>0.98413620702120697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komm!$F$150:$F$195</c:f>
              <c:numCache>
                <c:formatCode>0%</c:formatCode>
                <c:ptCount val="46"/>
                <c:pt idx="0">
                  <c:v>0.81161437700687056</c:v>
                </c:pt>
                <c:pt idx="1">
                  <c:v>0.90965431981190215</c:v>
                </c:pt>
                <c:pt idx="2">
                  <c:v>0.91291065533883453</c:v>
                </c:pt>
                <c:pt idx="3">
                  <c:v>0.80582154569778774</c:v>
                </c:pt>
                <c:pt idx="4">
                  <c:v>0.78407696439807162</c:v>
                </c:pt>
                <c:pt idx="5">
                  <c:v>0.67677791035704005</c:v>
                </c:pt>
                <c:pt idx="6">
                  <c:v>0.75409164526668859</c:v>
                </c:pt>
                <c:pt idx="7">
                  <c:v>0.70180053626889283</c:v>
                </c:pt>
                <c:pt idx="8">
                  <c:v>0.78740871726152373</c:v>
                </c:pt>
                <c:pt idx="9">
                  <c:v>0.69400594421058959</c:v>
                </c:pt>
                <c:pt idx="10">
                  <c:v>0.78328131328881101</c:v>
                </c:pt>
                <c:pt idx="11">
                  <c:v>0.68289277006247884</c:v>
                </c:pt>
                <c:pt idx="12">
                  <c:v>0.68360935468554596</c:v>
                </c:pt>
                <c:pt idx="13">
                  <c:v>0.77359617955071847</c:v>
                </c:pt>
                <c:pt idx="14">
                  <c:v>0.82540008920753849</c:v>
                </c:pt>
                <c:pt idx="15">
                  <c:v>0.97778521196968349</c:v>
                </c:pt>
                <c:pt idx="16">
                  <c:v>0.70875390871990818</c:v>
                </c:pt>
                <c:pt idx="17">
                  <c:v>0.74962492116581148</c:v>
                </c:pt>
                <c:pt idx="18">
                  <c:v>0.65614792731539007</c:v>
                </c:pt>
                <c:pt idx="19">
                  <c:v>0.66081590033807702</c:v>
                </c:pt>
                <c:pt idx="20">
                  <c:v>0.76995132045836767</c:v>
                </c:pt>
                <c:pt idx="21">
                  <c:v>0.77695581502319055</c:v>
                </c:pt>
                <c:pt idx="22">
                  <c:v>0.72528856698518807</c:v>
                </c:pt>
                <c:pt idx="23">
                  <c:v>0.73031918905699011</c:v>
                </c:pt>
                <c:pt idx="24">
                  <c:v>0.72046246240599809</c:v>
                </c:pt>
                <c:pt idx="25">
                  <c:v>0.80174565010430587</c:v>
                </c:pt>
                <c:pt idx="26">
                  <c:v>1.0059056911239279</c:v>
                </c:pt>
                <c:pt idx="27">
                  <c:v>0.78047224618920175</c:v>
                </c:pt>
                <c:pt idx="28">
                  <c:v>0.74247364666888638</c:v>
                </c:pt>
                <c:pt idx="29">
                  <c:v>0.89715437007916798</c:v>
                </c:pt>
                <c:pt idx="30">
                  <c:v>0.65807151732109137</c:v>
                </c:pt>
                <c:pt idx="31">
                  <c:v>0.8774863833978368</c:v>
                </c:pt>
                <c:pt idx="32">
                  <c:v>0.82080169373896483</c:v>
                </c:pt>
                <c:pt idx="33">
                  <c:v>0.91171374308857123</c:v>
                </c:pt>
                <c:pt idx="34">
                  <c:v>0.82889351345024531</c:v>
                </c:pt>
                <c:pt idx="35">
                  <c:v>0.78524850177800742</c:v>
                </c:pt>
                <c:pt idx="36">
                  <c:v>0.73231474545742381</c:v>
                </c:pt>
                <c:pt idx="37">
                  <c:v>0.83562601313724838</c:v>
                </c:pt>
                <c:pt idx="38">
                  <c:v>0.66264960924196814</c:v>
                </c:pt>
                <c:pt idx="39">
                  <c:v>0.71404621457833062</c:v>
                </c:pt>
                <c:pt idx="40">
                  <c:v>0.83469037847336769</c:v>
                </c:pt>
                <c:pt idx="41">
                  <c:v>0.6857064743402379</c:v>
                </c:pt>
                <c:pt idx="42">
                  <c:v>0.83600147781602518</c:v>
                </c:pt>
                <c:pt idx="43">
                  <c:v>0.90654944598287024</c:v>
                </c:pt>
                <c:pt idx="44">
                  <c:v>0.95245144678261418</c:v>
                </c:pt>
                <c:pt idx="45">
                  <c:v>0.99247315229965138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komm!$P$150:$P$195</c:f>
              <c:numCache>
                <c:formatCode>0.0\ %</c:formatCode>
                <c:ptCount val="46"/>
                <c:pt idx="0">
                  <c:v>0.94278360331439048</c:v>
                </c:pt>
                <c:pt idx="1">
                  <c:v>0.95103112313246019</c:v>
                </c:pt>
                <c:pt idx="2">
                  <c:v>0.95233365734323305</c:v>
                </c:pt>
                <c:pt idx="3">
                  <c:v>0.94249396174893618</c:v>
                </c:pt>
                <c:pt idx="4">
                  <c:v>0.94140673268395048</c:v>
                </c:pt>
                <c:pt idx="5">
                  <c:v>0.93604177998189875</c:v>
                </c:pt>
                <c:pt idx="6">
                  <c:v>0.93990746672738112</c:v>
                </c:pt>
                <c:pt idx="7">
                  <c:v>0.93729291127749137</c:v>
                </c:pt>
                <c:pt idx="8">
                  <c:v>0.94157332032712304</c:v>
                </c:pt>
                <c:pt idx="9">
                  <c:v>0.93690318167457642</c:v>
                </c:pt>
                <c:pt idx="10">
                  <c:v>0.94136695012848748</c:v>
                </c:pt>
                <c:pt idx="11">
                  <c:v>0.93634752296717072</c:v>
                </c:pt>
                <c:pt idx="12">
                  <c:v>0.93638335219832414</c:v>
                </c:pt>
                <c:pt idx="13">
                  <c:v>0.94088269344158271</c:v>
                </c:pt>
                <c:pt idx="14">
                  <c:v>0.9434728889244236</c:v>
                </c:pt>
                <c:pt idx="15">
                  <c:v>0.97828347999557275</c:v>
                </c:pt>
                <c:pt idx="16">
                  <c:v>0.93764057990004224</c:v>
                </c:pt>
                <c:pt idx="17">
                  <c:v>0.93968413052233735</c:v>
                </c:pt>
                <c:pt idx="18">
                  <c:v>0.93501028082981619</c:v>
                </c:pt>
                <c:pt idx="19">
                  <c:v>0.93524367948095077</c:v>
                </c:pt>
                <c:pt idx="20">
                  <c:v>0.94070045048696516</c:v>
                </c:pt>
                <c:pt idx="21">
                  <c:v>0.94105067521520636</c:v>
                </c:pt>
                <c:pt idx="22">
                  <c:v>0.9384673128133062</c:v>
                </c:pt>
                <c:pt idx="23">
                  <c:v>0.93871884391689653</c:v>
                </c:pt>
                <c:pt idx="24">
                  <c:v>0.93822600758434671</c:v>
                </c:pt>
                <c:pt idx="25">
                  <c:v>0.94229016696926204</c:v>
                </c:pt>
                <c:pt idx="26">
                  <c:v>0.9895316716572703</c:v>
                </c:pt>
                <c:pt idx="27">
                  <c:v>0.94122649677350689</c:v>
                </c:pt>
                <c:pt idx="28">
                  <c:v>0.93932656679749116</c:v>
                </c:pt>
                <c:pt idx="29">
                  <c:v>0.94706060296800521</c:v>
                </c:pt>
                <c:pt idx="30">
                  <c:v>0.93510646033010136</c:v>
                </c:pt>
                <c:pt idx="31">
                  <c:v>0.94607720363393877</c:v>
                </c:pt>
                <c:pt idx="32">
                  <c:v>0.94324296915099515</c:v>
                </c:pt>
                <c:pt idx="33">
                  <c:v>0.95185489244312771</c:v>
                </c:pt>
                <c:pt idx="34">
                  <c:v>0.94364756013655904</c:v>
                </c:pt>
                <c:pt idx="35">
                  <c:v>0.94146530955294716</c:v>
                </c:pt>
                <c:pt idx="36">
                  <c:v>0.93881862173691821</c:v>
                </c:pt>
                <c:pt idx="37">
                  <c:v>0.94398418512090931</c:v>
                </c:pt>
                <c:pt idx="38">
                  <c:v>0.93533536492614522</c:v>
                </c:pt>
                <c:pt idx="39">
                  <c:v>0.93790519519296334</c:v>
                </c:pt>
                <c:pt idx="40">
                  <c:v>0.94393740338771526</c:v>
                </c:pt>
                <c:pt idx="41">
                  <c:v>0.93648820818105849</c:v>
                </c:pt>
                <c:pt idx="42">
                  <c:v>0.94400295835484804</c:v>
                </c:pt>
                <c:pt idx="43">
                  <c:v>0.94978917360084736</c:v>
                </c:pt>
                <c:pt idx="44">
                  <c:v>0.96814997392074498</c:v>
                </c:pt>
                <c:pt idx="45">
                  <c:v>0.98415865612755993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komm!$F$219:$F$243</c:f>
              <c:numCache>
                <c:formatCode>0%</c:formatCode>
                <c:ptCount val="25"/>
                <c:pt idx="0">
                  <c:v>0.80696069392637126</c:v>
                </c:pt>
                <c:pt idx="1">
                  <c:v>0.84591171819300792</c:v>
                </c:pt>
                <c:pt idx="2">
                  <c:v>0.82727972753315804</c:v>
                </c:pt>
                <c:pt idx="3">
                  <c:v>0.85067709426904903</c:v>
                </c:pt>
                <c:pt idx="4">
                  <c:v>0.79178288378751938</c:v>
                </c:pt>
                <c:pt idx="5">
                  <c:v>0.79592540263120093</c:v>
                </c:pt>
                <c:pt idx="6">
                  <c:v>0.84200118064317808</c:v>
                </c:pt>
                <c:pt idx="7">
                  <c:v>0.67238441627534729</c:v>
                </c:pt>
                <c:pt idx="8">
                  <c:v>0.65966327417267812</c:v>
                </c:pt>
                <c:pt idx="9">
                  <c:v>0.79428679400838542</c:v>
                </c:pt>
                <c:pt idx="10">
                  <c:v>0.75491683121280917</c:v>
                </c:pt>
                <c:pt idx="11">
                  <c:v>0.88214862298195862</c:v>
                </c:pt>
                <c:pt idx="12">
                  <c:v>0.68583435520881009</c:v>
                </c:pt>
                <c:pt idx="13">
                  <c:v>0.80168492919751322</c:v>
                </c:pt>
                <c:pt idx="14">
                  <c:v>0.76092653651153486</c:v>
                </c:pt>
                <c:pt idx="15">
                  <c:v>0.70136092689156815</c:v>
                </c:pt>
                <c:pt idx="16">
                  <c:v>0.87375820580315078</c:v>
                </c:pt>
                <c:pt idx="17">
                  <c:v>1.4136680283119565</c:v>
                </c:pt>
                <c:pt idx="18">
                  <c:v>2.8011235397540264</c:v>
                </c:pt>
                <c:pt idx="19">
                  <c:v>0.68977348604231392</c:v>
                </c:pt>
                <c:pt idx="20">
                  <c:v>1.5377759369550033</c:v>
                </c:pt>
                <c:pt idx="21">
                  <c:v>0.72446169459221532</c:v>
                </c:pt>
                <c:pt idx="22">
                  <c:v>0.78182899628879432</c:v>
                </c:pt>
                <c:pt idx="23">
                  <c:v>0.91052784628753924</c:v>
                </c:pt>
                <c:pt idx="24">
                  <c:v>1.8936466971172095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komm!$P$219:$P$243</c:f>
              <c:numCache>
                <c:formatCode>0.0\ %</c:formatCode>
                <c:ptCount val="25"/>
                <c:pt idx="0">
                  <c:v>0.94255091916036537</c:v>
                </c:pt>
                <c:pt idx="1">
                  <c:v>0.94449847037369727</c:v>
                </c:pt>
                <c:pt idx="2">
                  <c:v>0.94356687084070456</c:v>
                </c:pt>
                <c:pt idx="3">
                  <c:v>0.94473673917749934</c:v>
                </c:pt>
                <c:pt idx="4">
                  <c:v>0.94179202865342271</c:v>
                </c:pt>
                <c:pt idx="5">
                  <c:v>0.94199915459560679</c:v>
                </c:pt>
                <c:pt idx="6">
                  <c:v>0.94430294349620569</c:v>
                </c:pt>
                <c:pt idx="7">
                  <c:v>0.93582210527781406</c:v>
                </c:pt>
                <c:pt idx="8">
                  <c:v>0.93518604817268058</c:v>
                </c:pt>
                <c:pt idx="9">
                  <c:v>0.94191722416446599</c:v>
                </c:pt>
                <c:pt idx="10">
                  <c:v>0.93994872602468715</c:v>
                </c:pt>
                <c:pt idx="11">
                  <c:v>0.94631031561314471</c:v>
                </c:pt>
                <c:pt idx="12">
                  <c:v>0.93649460222448733</c:v>
                </c:pt>
                <c:pt idx="13">
                  <c:v>0.94228713092392258</c:v>
                </c:pt>
                <c:pt idx="14">
                  <c:v>0.94024921128962369</c:v>
                </c:pt>
                <c:pt idx="15">
                  <c:v>0.93727093080862511</c:v>
                </c:pt>
                <c:pt idx="16">
                  <c:v>0.94589079475420446</c:v>
                </c:pt>
                <c:pt idx="17">
                  <c:v>1.152636606532482</c:v>
                </c:pt>
                <c:pt idx="18">
                  <c:v>1.70761881110931</c:v>
                </c:pt>
                <c:pt idx="19">
                  <c:v>0.93669155876616239</c:v>
                </c:pt>
                <c:pt idx="20">
                  <c:v>1.2022797699897005</c:v>
                </c:pt>
                <c:pt idx="21">
                  <c:v>0.93842596919365773</c:v>
                </c:pt>
                <c:pt idx="22">
                  <c:v>0.94129433427848652</c:v>
                </c:pt>
                <c:pt idx="23">
                  <c:v>0.95138053372271492</c:v>
                </c:pt>
                <c:pt idx="24">
                  <c:v>1.3446280740545828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komm!$F$244:$F$286</c:f>
              <c:numCache>
                <c:formatCode>0%</c:formatCode>
                <c:ptCount val="43"/>
                <c:pt idx="0">
                  <c:v>1.0488701241319627</c:v>
                </c:pt>
                <c:pt idx="1">
                  <c:v>1.0032922909222755</c:v>
                </c:pt>
                <c:pt idx="2">
                  <c:v>0.87281193543240354</c:v>
                </c:pt>
                <c:pt idx="3">
                  <c:v>0.8358411524314705</c:v>
                </c:pt>
                <c:pt idx="4">
                  <c:v>0.93331191092566546</c:v>
                </c:pt>
                <c:pt idx="5">
                  <c:v>1.0254495691785952</c:v>
                </c:pt>
                <c:pt idx="6">
                  <c:v>0.87238762743014431</c:v>
                </c:pt>
                <c:pt idx="7">
                  <c:v>1.1575520621498563</c:v>
                </c:pt>
                <c:pt idx="8">
                  <c:v>0.97746854843779596</c:v>
                </c:pt>
                <c:pt idx="9">
                  <c:v>1.0934315002154278</c:v>
                </c:pt>
                <c:pt idx="10">
                  <c:v>2.0840782884435289</c:v>
                </c:pt>
                <c:pt idx="11">
                  <c:v>1.1364648409152529</c:v>
                </c:pt>
                <c:pt idx="12">
                  <c:v>0.87670567776587349</c:v>
                </c:pt>
                <c:pt idx="13">
                  <c:v>0.89322807997968678</c:v>
                </c:pt>
                <c:pt idx="14">
                  <c:v>0.88434007154603322</c:v>
                </c:pt>
                <c:pt idx="15">
                  <c:v>0.90357572824768218</c:v>
                </c:pt>
                <c:pt idx="16">
                  <c:v>1.6169999112877611</c:v>
                </c:pt>
                <c:pt idx="17">
                  <c:v>0.91252329433961421</c:v>
                </c:pt>
                <c:pt idx="18">
                  <c:v>0.83034185670047322</c:v>
                </c:pt>
                <c:pt idx="19">
                  <c:v>0.91718549541105543</c:v>
                </c:pt>
                <c:pt idx="20">
                  <c:v>2.5296995657961996</c:v>
                </c:pt>
                <c:pt idx="21">
                  <c:v>0.79782261376596653</c:v>
                </c:pt>
                <c:pt idx="22">
                  <c:v>0.85441079365870187</c:v>
                </c:pt>
                <c:pt idx="23">
                  <c:v>1.242742855463518</c:v>
                </c:pt>
                <c:pt idx="24">
                  <c:v>0.86241611600053647</c:v>
                </c:pt>
                <c:pt idx="25">
                  <c:v>1.1863083762576878</c:v>
                </c:pt>
                <c:pt idx="26">
                  <c:v>1.0690021136950234</c:v>
                </c:pt>
                <c:pt idx="27">
                  <c:v>1.0577234985374537</c:v>
                </c:pt>
                <c:pt idx="28">
                  <c:v>0.87907270441503604</c:v>
                </c:pt>
                <c:pt idx="29">
                  <c:v>1.0177122621572399</c:v>
                </c:pt>
                <c:pt idx="30">
                  <c:v>1.0512724235289743</c:v>
                </c:pt>
                <c:pt idx="31">
                  <c:v>0.83775791674216149</c:v>
                </c:pt>
                <c:pt idx="32">
                  <c:v>1.6158678614401871</c:v>
                </c:pt>
                <c:pt idx="33">
                  <c:v>1.0972637487785555</c:v>
                </c:pt>
                <c:pt idx="34">
                  <c:v>1.092667447961408</c:v>
                </c:pt>
                <c:pt idx="35">
                  <c:v>1.0803623786693375</c:v>
                </c:pt>
                <c:pt idx="36">
                  <c:v>0.86412231756744684</c:v>
                </c:pt>
                <c:pt idx="37">
                  <c:v>0.93554876816586763</c:v>
                </c:pt>
                <c:pt idx="38">
                  <c:v>0.91506309138338149</c:v>
                </c:pt>
                <c:pt idx="39">
                  <c:v>1.0166353371969408</c:v>
                </c:pt>
                <c:pt idx="40">
                  <c:v>0.82029588023851541</c:v>
                </c:pt>
                <c:pt idx="41">
                  <c:v>0.87975902102192383</c:v>
                </c:pt>
                <c:pt idx="42">
                  <c:v>0.86544483204212797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komm!$P$244:$P$286</c:f>
              <c:numCache>
                <c:formatCode>0.0\ %</c:formatCode>
                <c:ptCount val="43"/>
                <c:pt idx="0">
                  <c:v>1.0067174448604843</c:v>
                </c:pt>
                <c:pt idx="1">
                  <c:v>0.98848631157660938</c:v>
                </c:pt>
                <c:pt idx="2">
                  <c:v>0.94584348123566708</c:v>
                </c:pt>
                <c:pt idx="3">
                  <c:v>0.94399494208562029</c:v>
                </c:pt>
                <c:pt idx="4">
                  <c:v>0.96049415957796547</c:v>
                </c:pt>
                <c:pt idx="5">
                  <c:v>0.9973492228791373</c:v>
                </c:pt>
                <c:pt idx="6">
                  <c:v>0.94582226583555429</c:v>
                </c:pt>
                <c:pt idx="7">
                  <c:v>1.0501902200676418</c:v>
                </c:pt>
                <c:pt idx="8">
                  <c:v>0.97815681458281767</c:v>
                </c:pt>
                <c:pt idx="9">
                  <c:v>1.0245419952938706</c:v>
                </c:pt>
                <c:pt idx="10">
                  <c:v>1.4208007105851108</c:v>
                </c:pt>
                <c:pt idx="11">
                  <c:v>1.0417553315738004</c:v>
                </c:pt>
                <c:pt idx="12">
                  <c:v>0.94603816835234034</c:v>
                </c:pt>
                <c:pt idx="13">
                  <c:v>0.94686428846303117</c:v>
                </c:pt>
                <c:pt idx="14">
                  <c:v>0.94641988804134858</c:v>
                </c:pt>
                <c:pt idx="15">
                  <c:v>0.94859968650677207</c:v>
                </c:pt>
                <c:pt idx="16">
                  <c:v>1.2339693597228039</c:v>
                </c:pt>
                <c:pt idx="17">
                  <c:v>0.95217871294354495</c:v>
                </c:pt>
                <c:pt idx="18">
                  <c:v>0.94371997729907053</c:v>
                </c:pt>
                <c:pt idx="19">
                  <c:v>0.9540435933721213</c:v>
                </c:pt>
                <c:pt idx="20">
                  <c:v>1.5990492215261793</c:v>
                </c:pt>
                <c:pt idx="21">
                  <c:v>0.94209401515234514</c:v>
                </c:pt>
                <c:pt idx="22">
                  <c:v>0.94492342414698205</c:v>
                </c:pt>
                <c:pt idx="23">
                  <c:v>1.0842665373931062</c:v>
                </c:pt>
                <c:pt idx="24">
                  <c:v>0.94532369026407359</c:v>
                </c:pt>
                <c:pt idx="25">
                  <c:v>1.0616927457107743</c:v>
                </c:pt>
                <c:pt idx="26">
                  <c:v>1.0147702406857086</c:v>
                </c:pt>
                <c:pt idx="27">
                  <c:v>1.0102587946226806</c:v>
                </c:pt>
                <c:pt idx="28">
                  <c:v>0.94615651968479864</c:v>
                </c:pt>
                <c:pt idx="29">
                  <c:v>0.99425430007059534</c:v>
                </c:pt>
                <c:pt idx="30">
                  <c:v>1.0076783646192891</c:v>
                </c:pt>
                <c:pt idx="31">
                  <c:v>0.9440907803011549</c:v>
                </c:pt>
                <c:pt idx="32">
                  <c:v>1.2335165397837742</c:v>
                </c:pt>
                <c:pt idx="33">
                  <c:v>1.0260748947191214</c:v>
                </c:pt>
                <c:pt idx="34">
                  <c:v>1.0242363743922622</c:v>
                </c:pt>
                <c:pt idx="35">
                  <c:v>1.0193143466754342</c:v>
                </c:pt>
                <c:pt idx="36">
                  <c:v>0.94540900034241915</c:v>
                </c:pt>
                <c:pt idx="37">
                  <c:v>0.9613889024740464</c:v>
                </c:pt>
                <c:pt idx="38">
                  <c:v>0.95319463176105179</c:v>
                </c:pt>
                <c:pt idx="39">
                  <c:v>0.99382353008647584</c:v>
                </c:pt>
                <c:pt idx="40">
                  <c:v>0.9432176784759726</c:v>
                </c:pt>
                <c:pt idx="41">
                  <c:v>0.94619083551514283</c:v>
                </c:pt>
                <c:pt idx="42">
                  <c:v>0.94547512606615303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komm!$F$287:$F$324</c:f>
              <c:numCache>
                <c:formatCode>0%</c:formatCode>
                <c:ptCount val="38"/>
                <c:pt idx="0">
                  <c:v>1.0085853482312115</c:v>
                </c:pt>
                <c:pt idx="1">
                  <c:v>0.74113154538240589</c:v>
                </c:pt>
                <c:pt idx="2">
                  <c:v>0.78285855560895323</c:v>
                </c:pt>
                <c:pt idx="3">
                  <c:v>1.3613965605593008</c:v>
                </c:pt>
                <c:pt idx="4">
                  <c:v>0.74530264925465639</c:v>
                </c:pt>
                <c:pt idx="5">
                  <c:v>0.79979455042505943</c:v>
                </c:pt>
                <c:pt idx="6">
                  <c:v>0.76783475758100816</c:v>
                </c:pt>
                <c:pt idx="7">
                  <c:v>0.81570100661535827</c:v>
                </c:pt>
                <c:pt idx="8">
                  <c:v>0.68192098443303895</c:v>
                </c:pt>
                <c:pt idx="9">
                  <c:v>0.69571637317323054</c:v>
                </c:pt>
                <c:pt idx="10">
                  <c:v>0.78281325728949602</c:v>
                </c:pt>
                <c:pt idx="11">
                  <c:v>0.77018884130591081</c:v>
                </c:pt>
                <c:pt idx="12">
                  <c:v>0.91075804653131598</c:v>
                </c:pt>
                <c:pt idx="13">
                  <c:v>0.77122293415395859</c:v>
                </c:pt>
                <c:pt idx="14">
                  <c:v>1.5709016623061514</c:v>
                </c:pt>
                <c:pt idx="15">
                  <c:v>0.75242169809199277</c:v>
                </c:pt>
                <c:pt idx="16">
                  <c:v>0.80339950661027182</c:v>
                </c:pt>
                <c:pt idx="17">
                  <c:v>0.70970089807378822</c:v>
                </c:pt>
                <c:pt idx="18">
                  <c:v>0.76802511998922052</c:v>
                </c:pt>
                <c:pt idx="19">
                  <c:v>0.74257324297771676</c:v>
                </c:pt>
                <c:pt idx="20">
                  <c:v>0.71792783114171899</c:v>
                </c:pt>
                <c:pt idx="21">
                  <c:v>0.80133970390423104</c:v>
                </c:pt>
                <c:pt idx="22">
                  <c:v>0.95386701556393338</c:v>
                </c:pt>
                <c:pt idx="23">
                  <c:v>1.2369331951003015</c:v>
                </c:pt>
                <c:pt idx="24">
                  <c:v>0.79060922651942789</c:v>
                </c:pt>
                <c:pt idx="25">
                  <c:v>0.64703070607411106</c:v>
                </c:pt>
                <c:pt idx="26">
                  <c:v>0.75818388002423021</c:v>
                </c:pt>
                <c:pt idx="27">
                  <c:v>0.96526128081720164</c:v>
                </c:pt>
                <c:pt idx="28">
                  <c:v>0.78607266211049776</c:v>
                </c:pt>
                <c:pt idx="29">
                  <c:v>0.77624453460631582</c:v>
                </c:pt>
                <c:pt idx="30">
                  <c:v>0.70115369184316789</c:v>
                </c:pt>
                <c:pt idx="31">
                  <c:v>0.83417735643786239</c:v>
                </c:pt>
                <c:pt idx="32">
                  <c:v>0.85131619962337124</c:v>
                </c:pt>
                <c:pt idx="33">
                  <c:v>0.79570140819833868</c:v>
                </c:pt>
                <c:pt idx="34">
                  <c:v>0.80498316739420162</c:v>
                </c:pt>
                <c:pt idx="35">
                  <c:v>0.7736239707616327</c:v>
                </c:pt>
                <c:pt idx="36">
                  <c:v>1.0709564806617282</c:v>
                </c:pt>
                <c:pt idx="37">
                  <c:v>0.76709541805435921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komm!$P$287:$P$324</c:f>
              <c:numCache>
                <c:formatCode>0.0\ %</c:formatCode>
                <c:ptCount val="38"/>
                <c:pt idx="0">
                  <c:v>0.99060353450018368</c:v>
                </c:pt>
                <c:pt idx="1">
                  <c:v>0.93925946173316699</c:v>
                </c:pt>
                <c:pt idx="2">
                  <c:v>0.94134581224449432</c:v>
                </c:pt>
                <c:pt idx="3">
                  <c:v>1.1317280194314199</c:v>
                </c:pt>
                <c:pt idx="4">
                  <c:v>0.93946801692677961</c:v>
                </c:pt>
                <c:pt idx="5">
                  <c:v>0.9421926119852998</c:v>
                </c:pt>
                <c:pt idx="6">
                  <c:v>0.94059462234309732</c:v>
                </c:pt>
                <c:pt idx="7">
                  <c:v>0.94298793479481469</c:v>
                </c:pt>
                <c:pt idx="8">
                  <c:v>0.93629893368569883</c:v>
                </c:pt>
                <c:pt idx="9">
                  <c:v>0.93698870312270843</c:v>
                </c:pt>
                <c:pt idx="10">
                  <c:v>0.94134354732852166</c:v>
                </c:pt>
                <c:pt idx="11">
                  <c:v>0.94071232652934222</c:v>
                </c:pt>
                <c:pt idx="12">
                  <c:v>0.95147261382022552</c:v>
                </c:pt>
                <c:pt idx="13">
                  <c:v>0.94076403117174467</c:v>
                </c:pt>
                <c:pt idx="14">
                  <c:v>1.2155300601301597</c:v>
                </c:pt>
                <c:pt idx="15">
                  <c:v>0.93982396936864643</c:v>
                </c:pt>
                <c:pt idx="16">
                  <c:v>0.94237285979456042</c:v>
                </c:pt>
                <c:pt idx="17">
                  <c:v>0.93768792936773615</c:v>
                </c:pt>
                <c:pt idx="18">
                  <c:v>0.94060414046350771</c:v>
                </c:pt>
                <c:pt idx="19">
                  <c:v>0.93933154661293283</c:v>
                </c:pt>
                <c:pt idx="20">
                  <c:v>0.93809927602113263</c:v>
                </c:pt>
                <c:pt idx="21">
                  <c:v>0.9422698696592583</c:v>
                </c:pt>
                <c:pt idx="22">
                  <c:v>0.96871620143327264</c:v>
                </c:pt>
                <c:pt idx="23">
                  <c:v>1.0819426732478197</c:v>
                </c:pt>
                <c:pt idx="24">
                  <c:v>0.94173334579001811</c:v>
                </c:pt>
                <c:pt idx="25">
                  <c:v>0.93455441976775244</c:v>
                </c:pt>
                <c:pt idx="26">
                  <c:v>0.94011207846525857</c:v>
                </c:pt>
                <c:pt idx="27">
                  <c:v>0.97327390753457987</c:v>
                </c:pt>
                <c:pt idx="28">
                  <c:v>0.94150651756957149</c:v>
                </c:pt>
                <c:pt idx="29">
                  <c:v>0.94101511119436265</c:v>
                </c:pt>
                <c:pt idx="30">
                  <c:v>0.93726056905620525</c:v>
                </c:pt>
                <c:pt idx="31">
                  <c:v>0.94391175228593993</c:v>
                </c:pt>
                <c:pt idx="32">
                  <c:v>0.94476869444521538</c:v>
                </c:pt>
                <c:pt idx="33">
                  <c:v>0.94198795487396358</c:v>
                </c:pt>
                <c:pt idx="34">
                  <c:v>0.94245204283375683</c:v>
                </c:pt>
                <c:pt idx="35">
                  <c:v>0.94088408300212822</c:v>
                </c:pt>
                <c:pt idx="36">
                  <c:v>1.0155519874723904</c:v>
                </c:pt>
                <c:pt idx="37">
                  <c:v>0.94055765536676472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23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workbookViewId="0" zoomToFit="1"/>
  </sheetViews>
  <sheetProtection content="1" objects="1"/>
  <pageMargins left="0.7" right="0.7" top="0.75" bottom="0.75" header="0.3" footer="0.3"/>
  <pageSetup paperSize="0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245035</xdr:colOff>
      <xdr:row>35</xdr:row>
      <xdr:rowOff>169396</xdr:rowOff>
    </xdr:from>
    <xdr:to>
      <xdr:col>36</xdr:col>
      <xdr:colOff>245035</xdr:colOff>
      <xdr:row>52</xdr:row>
      <xdr:rowOff>64621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583453</xdr:colOff>
      <xdr:row>56</xdr:row>
      <xdr:rowOff>26335</xdr:rowOff>
    </xdr:from>
    <xdr:to>
      <xdr:col>37</xdr:col>
      <xdr:colOff>499492</xdr:colOff>
      <xdr:row>74</xdr:row>
      <xdr:rowOff>121584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582146</xdr:colOff>
      <xdr:row>94</xdr:row>
      <xdr:rowOff>162590</xdr:rowOff>
    </xdr:from>
    <xdr:to>
      <xdr:col>34</xdr:col>
      <xdr:colOff>56029</xdr:colOff>
      <xdr:row>113</xdr:row>
      <xdr:rowOff>33618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466912</xdr:colOff>
      <xdr:row>183</xdr:row>
      <xdr:rowOff>186764</xdr:rowOff>
    </xdr:from>
    <xdr:to>
      <xdr:col>35</xdr:col>
      <xdr:colOff>162112</xdr:colOff>
      <xdr:row>202</xdr:row>
      <xdr:rowOff>78627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408268</xdr:colOff>
      <xdr:row>154</xdr:row>
      <xdr:rowOff>143995</xdr:rowOff>
    </xdr:from>
    <xdr:to>
      <xdr:col>36</xdr:col>
      <xdr:colOff>122518</xdr:colOff>
      <xdr:row>173</xdr:row>
      <xdr:rowOff>182094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474383</xdr:colOff>
      <xdr:row>223</xdr:row>
      <xdr:rowOff>108323</xdr:rowOff>
    </xdr:from>
    <xdr:to>
      <xdr:col>35</xdr:col>
      <xdr:colOff>169583</xdr:colOff>
      <xdr:row>242</xdr:row>
      <xdr:rowOff>216832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373529</xdr:colOff>
      <xdr:row>256</xdr:row>
      <xdr:rowOff>0</xdr:rowOff>
    </xdr:from>
    <xdr:to>
      <xdr:col>36</xdr:col>
      <xdr:colOff>382348</xdr:colOff>
      <xdr:row>275</xdr:row>
      <xdr:rowOff>108510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384735</xdr:colOff>
      <xdr:row>288</xdr:row>
      <xdr:rowOff>160618</xdr:rowOff>
    </xdr:from>
    <xdr:to>
      <xdr:col>38</xdr:col>
      <xdr:colOff>505385</xdr:colOff>
      <xdr:row>308</xdr:row>
      <xdr:rowOff>78628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265207</xdr:colOff>
      <xdr:row>323</xdr:row>
      <xdr:rowOff>183029</xdr:rowOff>
    </xdr:from>
    <xdr:to>
      <xdr:col>35</xdr:col>
      <xdr:colOff>732637</xdr:colOff>
      <xdr:row>341</xdr:row>
      <xdr:rowOff>142501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526677</xdr:colOff>
      <xdr:row>113</xdr:row>
      <xdr:rowOff>168087</xdr:rowOff>
    </xdr:from>
    <xdr:to>
      <xdr:col>34</xdr:col>
      <xdr:colOff>560</xdr:colOff>
      <xdr:row>133</xdr:row>
      <xdr:rowOff>16703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D8CB65-B057-48E9-BBF9-FF070904D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515470</xdr:colOff>
      <xdr:row>133</xdr:row>
      <xdr:rowOff>134470</xdr:rowOff>
    </xdr:from>
    <xdr:to>
      <xdr:col>33</xdr:col>
      <xdr:colOff>751353</xdr:colOff>
      <xdr:row>151</xdr:row>
      <xdr:rowOff>173586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3DD25F-9555-400C-8C87-565437ED5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481853</xdr:colOff>
      <xdr:row>203</xdr:row>
      <xdr:rowOff>67236</xdr:rowOff>
    </xdr:from>
    <xdr:to>
      <xdr:col>35</xdr:col>
      <xdr:colOff>177053</xdr:colOff>
      <xdr:row>222</xdr:row>
      <xdr:rowOff>3923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F6C299E-A180-493B-AA09-033CF25A8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302559</xdr:colOff>
      <xdr:row>343</xdr:row>
      <xdr:rowOff>89647</xdr:rowOff>
    </xdr:from>
    <xdr:to>
      <xdr:col>36</xdr:col>
      <xdr:colOff>7989</xdr:colOff>
      <xdr:row>362</xdr:row>
      <xdr:rowOff>26707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D04D6AC-DBE6-474B-B419-BFDDDB41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47623</xdr:colOff>
      <xdr:row>19</xdr:row>
      <xdr:rowOff>20107</xdr:rowOff>
    </xdr:from>
    <xdr:to>
      <xdr:col>25</xdr:col>
      <xdr:colOff>127000</xdr:colOff>
      <xdr:row>41</xdr:row>
      <xdr:rowOff>52916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264583</xdr:colOff>
      <xdr:row>19</xdr:row>
      <xdr:rowOff>0</xdr:rowOff>
    </xdr:from>
    <xdr:to>
      <xdr:col>37</xdr:col>
      <xdr:colOff>211666</xdr:colOff>
      <xdr:row>41</xdr:row>
      <xdr:rowOff>11643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203950" cy="4051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71"/>
  <sheetViews>
    <sheetView tabSelected="1" zoomScale="85" zoomScaleNormal="85" workbookViewId="0">
      <pane xSplit="3" ySplit="6" topLeftCell="F7" activePane="bottomRight" state="frozen"/>
      <selection pane="topRight" activeCell="D1" sqref="D1"/>
      <selection pane="bottomLeft" activeCell="A7" sqref="A7"/>
      <selection pane="bottomRight" activeCell="A364" sqref="A7:A364"/>
    </sheetView>
  </sheetViews>
  <sheetFormatPr baseColWidth="10" defaultRowHeight="15"/>
  <cols>
    <col min="1" max="1" width="4.7109375" customWidth="1"/>
    <col min="2" max="2" width="11.5703125" style="83" customWidth="1"/>
    <col min="3" max="3" width="18.42578125" style="83" customWidth="1"/>
    <col min="4" max="4" width="17.28515625" style="83" bestFit="1" customWidth="1"/>
    <col min="5" max="5" width="14.42578125" style="83" bestFit="1" customWidth="1"/>
    <col min="6" max="7" width="11.42578125" style="83"/>
    <col min="8" max="8" width="14.42578125" style="83" bestFit="1" customWidth="1"/>
    <col min="9" max="9" width="9.85546875" style="83" bestFit="1" customWidth="1"/>
    <col min="10" max="10" width="14" style="83" bestFit="1" customWidth="1"/>
    <col min="11" max="11" width="11.42578125" style="83"/>
    <col min="12" max="12" width="13.7109375" style="83" bestFit="1" customWidth="1"/>
    <col min="13" max="13" width="17.85546875" style="83" bestFit="1" customWidth="1"/>
    <col min="14" max="14" width="17.28515625" style="83" bestFit="1" customWidth="1"/>
    <col min="15" max="15" width="13.85546875" style="83" bestFit="1" customWidth="1"/>
    <col min="16" max="16" width="11.42578125" style="83"/>
    <col min="17" max="17" width="12.5703125" style="83" customWidth="1"/>
    <col min="18" max="18" width="14.85546875" style="83" customWidth="1"/>
    <col min="19" max="19" width="13.28515625" style="83" bestFit="1" customWidth="1"/>
    <col min="20" max="20" width="13" style="83" customWidth="1"/>
    <col min="21" max="21" width="16.5703125" style="83" customWidth="1"/>
    <col min="22" max="22" width="13.140625" style="83" customWidth="1"/>
    <col min="24" max="24" width="17.28515625" style="83" bestFit="1" customWidth="1"/>
    <col min="25" max="25" width="13.85546875" style="83" bestFit="1" customWidth="1"/>
  </cols>
  <sheetData>
    <row r="1" spans="2:27" ht="30">
      <c r="B1" s="67" t="s">
        <v>0</v>
      </c>
      <c r="C1" s="67" t="s">
        <v>1</v>
      </c>
      <c r="D1" s="247" t="s">
        <v>435</v>
      </c>
      <c r="E1" s="247"/>
      <c r="F1" s="247"/>
      <c r="G1" s="248" t="s">
        <v>378</v>
      </c>
      <c r="H1" s="248"/>
      <c r="I1" s="248" t="s">
        <v>2</v>
      </c>
      <c r="J1" s="248"/>
      <c r="K1" s="248"/>
      <c r="L1" s="248"/>
      <c r="M1" s="68" t="s">
        <v>436</v>
      </c>
      <c r="N1" s="249" t="s">
        <v>3</v>
      </c>
      <c r="O1" s="249"/>
      <c r="P1" s="249"/>
      <c r="Q1" s="69" t="s">
        <v>4</v>
      </c>
      <c r="R1" s="241" t="s">
        <v>438</v>
      </c>
      <c r="S1" s="241"/>
      <c r="T1" s="70" t="s">
        <v>5</v>
      </c>
      <c r="U1" s="71" t="s">
        <v>421</v>
      </c>
      <c r="V1" s="71" t="s">
        <v>421</v>
      </c>
      <c r="X1" t="s">
        <v>419</v>
      </c>
      <c r="Y1"/>
    </row>
    <row r="2" spans="2:27">
      <c r="B2" s="175" t="s">
        <v>8</v>
      </c>
      <c r="C2" s="176"/>
      <c r="D2" s="242" t="s">
        <v>447</v>
      </c>
      <c r="E2" s="243"/>
      <c r="F2" s="243"/>
      <c r="G2" s="244" t="s">
        <v>9</v>
      </c>
      <c r="H2" s="244"/>
      <c r="I2" s="177" t="s">
        <v>10</v>
      </c>
      <c r="J2" s="177"/>
      <c r="K2" s="177"/>
      <c r="L2" s="177"/>
      <c r="M2" s="178" t="str">
        <f>D2</f>
        <v>Jan-Aug</v>
      </c>
      <c r="N2" s="245" t="str">
        <f>D2</f>
        <v>Jan-Aug</v>
      </c>
      <c r="O2" s="246"/>
      <c r="P2" s="246"/>
      <c r="Q2" s="179" t="str">
        <f>RIGHT(N2,5)</f>
        <v>n-Aug</v>
      </c>
      <c r="R2" s="250" t="s">
        <v>380</v>
      </c>
      <c r="S2" s="250"/>
      <c r="T2" s="72" t="s">
        <v>11</v>
      </c>
      <c r="U2" s="75" t="str">
        <f>D2</f>
        <v>Jan-Aug</v>
      </c>
      <c r="V2" s="73" t="str">
        <f>U2</f>
        <v>Jan-Aug</v>
      </c>
      <c r="X2" t="s">
        <v>420</v>
      </c>
      <c r="Y2"/>
    </row>
    <row r="3" spans="2:27">
      <c r="B3" s="180" t="s">
        <v>12</v>
      </c>
      <c r="C3" s="181"/>
      <c r="D3" s="173"/>
      <c r="E3" s="173"/>
      <c r="F3" s="74" t="s">
        <v>13</v>
      </c>
      <c r="G3" s="246" t="s">
        <v>14</v>
      </c>
      <c r="H3" s="246"/>
      <c r="I3" s="177" t="s">
        <v>15</v>
      </c>
      <c r="J3" s="177"/>
      <c r="K3" s="177" t="s">
        <v>16</v>
      </c>
      <c r="L3" s="177"/>
      <c r="M3" s="178" t="s">
        <v>17</v>
      </c>
      <c r="N3" s="182" t="s">
        <v>18</v>
      </c>
      <c r="O3" s="177"/>
      <c r="P3" s="182" t="s">
        <v>19</v>
      </c>
      <c r="Q3" s="183" t="s">
        <v>437</v>
      </c>
      <c r="R3" s="174" t="s">
        <v>6</v>
      </c>
      <c r="S3" s="184" t="s">
        <v>7</v>
      </c>
      <c r="T3" s="163">
        <v>45292</v>
      </c>
      <c r="V3" s="73"/>
      <c r="X3" s="182"/>
      <c r="Y3" s="177"/>
    </row>
    <row r="4" spans="2:27">
      <c r="B4" s="181"/>
      <c r="C4" s="76">
        <f>J367</f>
        <v>-314.84524606099745</v>
      </c>
      <c r="D4" s="185" t="s">
        <v>20</v>
      </c>
      <c r="E4" s="173" t="s">
        <v>21</v>
      </c>
      <c r="F4" s="173" t="s">
        <v>22</v>
      </c>
      <c r="G4" s="182" t="s">
        <v>23</v>
      </c>
      <c r="H4" s="182" t="s">
        <v>20</v>
      </c>
      <c r="I4" s="182" t="s">
        <v>21</v>
      </c>
      <c r="J4" s="182" t="s">
        <v>20</v>
      </c>
      <c r="K4" s="182" t="s">
        <v>21</v>
      </c>
      <c r="L4" s="182" t="s">
        <v>20</v>
      </c>
      <c r="M4" s="179" t="s">
        <v>20</v>
      </c>
      <c r="N4" s="182" t="s">
        <v>20</v>
      </c>
      <c r="O4" s="182" t="s">
        <v>21</v>
      </c>
      <c r="P4" s="182" t="s">
        <v>24</v>
      </c>
      <c r="Q4" s="179" t="s">
        <v>20</v>
      </c>
      <c r="R4" s="184" t="s">
        <v>25</v>
      </c>
      <c r="S4" s="184" t="s">
        <v>21</v>
      </c>
      <c r="T4" s="186"/>
      <c r="U4" s="77" t="s">
        <v>20</v>
      </c>
      <c r="V4" s="185" t="s">
        <v>21</v>
      </c>
      <c r="X4" s="182" t="s">
        <v>20</v>
      </c>
      <c r="Y4" s="182" t="s">
        <v>21</v>
      </c>
    </row>
    <row r="5" spans="2:27">
      <c r="B5" s="78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79">
        <v>8</v>
      </c>
      <c r="L5" s="79">
        <v>9</v>
      </c>
      <c r="M5" s="79">
        <v>10</v>
      </c>
      <c r="N5" s="79">
        <v>11</v>
      </c>
      <c r="O5" s="79">
        <v>12</v>
      </c>
      <c r="P5" s="79">
        <v>13</v>
      </c>
      <c r="Q5" s="79">
        <v>14</v>
      </c>
      <c r="R5" s="80">
        <v>15</v>
      </c>
      <c r="S5" s="80">
        <v>16</v>
      </c>
      <c r="T5" s="81">
        <v>17</v>
      </c>
      <c r="U5" s="79">
        <v>18</v>
      </c>
      <c r="V5" s="79">
        <v>19</v>
      </c>
      <c r="X5" s="79">
        <v>21</v>
      </c>
      <c r="Y5" s="79">
        <v>22</v>
      </c>
    </row>
    <row r="6" spans="2:27" ht="18.75" customHeight="1">
      <c r="B6" s="82"/>
      <c r="R6" s="84"/>
      <c r="S6" s="128"/>
      <c r="T6" s="84"/>
      <c r="U6" s="84"/>
      <c r="V6" s="84"/>
    </row>
    <row r="7" spans="2:27" ht="21.95" customHeight="1">
      <c r="B7" s="207">
        <v>301</v>
      </c>
      <c r="C7" t="s">
        <v>26</v>
      </c>
      <c r="D7" s="1">
        <v>24191008</v>
      </c>
      <c r="E7" s="85">
        <f>D7/T7*1000</f>
        <v>33705.825472683951</v>
      </c>
      <c r="F7" s="86">
        <f t="shared" ref="F7:F70" si="0">E7/E$365</f>
        <v>1.3804121182263844</v>
      </c>
      <c r="G7" s="187">
        <f t="shared" ref="G7:G70" si="1">($E$365+$Y$365-E7-Y7)*0.6</f>
        <v>-5571.6061139349558</v>
      </c>
      <c r="H7" s="187">
        <f>G7*T7/1000</f>
        <v>-3998797.4240322569</v>
      </c>
      <c r="I7" s="187">
        <f t="shared" ref="I7:I70" si="2">IF(E7+Y7&lt;(E$365+Y$365)*0.9,((E$365+Y$365)*0.9-E7-Y7)*0.35,0)</f>
        <v>0</v>
      </c>
      <c r="J7" s="87">
        <f t="shared" ref="J7:J70" si="3">I7*T7/1000</f>
        <v>0</v>
      </c>
      <c r="K7" s="187">
        <f>I7+J$367</f>
        <v>-314.84524606099745</v>
      </c>
      <c r="L7" s="87">
        <f t="shared" ref="L7:L70" si="4">K7*T7/1000</f>
        <v>-225967.58155043848</v>
      </c>
      <c r="M7" s="88">
        <v>-4224765.0128248231</v>
      </c>
      <c r="N7" s="88">
        <f>D7+M7</f>
        <v>19966242.987175178</v>
      </c>
      <c r="O7" s="88">
        <f>N7/T7*1000</f>
        <v>27819.374102597398</v>
      </c>
      <c r="P7" s="89">
        <f t="shared" ref="P7:P70" si="5">O7/O$365</f>
        <v>1.1393342424982533</v>
      </c>
      <c r="Q7" s="195">
        <v>-137104.38790275063</v>
      </c>
      <c r="R7" s="89">
        <f>(D7-U7)/U7</f>
        <v>1.2787807731900323E-2</v>
      </c>
      <c r="S7" s="89">
        <f>(E7-V7)/V7</f>
        <v>5.4900841677466288E-4</v>
      </c>
      <c r="T7" s="91">
        <v>717710</v>
      </c>
      <c r="U7" s="190">
        <v>23885564</v>
      </c>
      <c r="V7" s="190">
        <v>33687.330844511642</v>
      </c>
      <c r="W7" s="197"/>
      <c r="X7" s="88">
        <v>0</v>
      </c>
      <c r="Y7" s="88">
        <f>X7*1000/T7</f>
        <v>0</v>
      </c>
      <c r="Z7" s="1"/>
      <c r="AA7" s="1"/>
    </row>
    <row r="8" spans="2:27" ht="24.95" customHeight="1">
      <c r="B8" s="207">
        <v>1101</v>
      </c>
      <c r="C8" t="s">
        <v>27</v>
      </c>
      <c r="D8" s="1">
        <v>365214</v>
      </c>
      <c r="E8" s="85">
        <f t="shared" ref="E8:E71" si="6">D8/T8*1000</f>
        <v>23994.087116483803</v>
      </c>
      <c r="F8" s="86">
        <f t="shared" si="0"/>
        <v>0.98267074480096883</v>
      </c>
      <c r="G8" s="187">
        <f t="shared" si="1"/>
        <v>255.43689978513356</v>
      </c>
      <c r="H8" s="187">
        <f t="shared" ref="H8:H70" si="7">G8*T8/1000</f>
        <v>3888.0050516295182</v>
      </c>
      <c r="I8" s="187">
        <f t="shared" si="2"/>
        <v>0</v>
      </c>
      <c r="J8" s="87">
        <f t="shared" si="3"/>
        <v>0</v>
      </c>
      <c r="K8" s="187">
        <f t="shared" ref="K8:K71" si="8">I8+J$367</f>
        <v>-314.84524606099745</v>
      </c>
      <c r="L8" s="87">
        <f t="shared" si="4"/>
        <v>-4792.2594902944429</v>
      </c>
      <c r="M8" s="88">
        <v>-904.25459225401846</v>
      </c>
      <c r="N8" s="88">
        <f t="shared" ref="N8:N71" si="9">D8+M8</f>
        <v>364309.745407746</v>
      </c>
      <c r="O8" s="88">
        <f t="shared" ref="O8:O71" si="10">N8/T8*1000</f>
        <v>23934.678760117335</v>
      </c>
      <c r="P8" s="89">
        <f t="shared" si="5"/>
        <v>0.98023769312808684</v>
      </c>
      <c r="Q8" s="195">
        <v>886.72916990463</v>
      </c>
      <c r="R8" s="89">
        <f t="shared" ref="R8:S71" si="11">(D8-U8)/U8</f>
        <v>9.4070914167255826E-2</v>
      </c>
      <c r="S8" s="89">
        <f t="shared" si="11"/>
        <v>7.897631512809114E-2</v>
      </c>
      <c r="T8" s="91">
        <v>15221</v>
      </c>
      <c r="U8" s="190">
        <v>333812</v>
      </c>
      <c r="V8" s="190">
        <v>22237.825594563987</v>
      </c>
      <c r="W8" s="197"/>
      <c r="X8" s="88">
        <v>0</v>
      </c>
      <c r="Y8" s="88">
        <f t="shared" ref="Y8:Y71" si="12">X8*1000/T8</f>
        <v>0</v>
      </c>
    </row>
    <row r="9" spans="2:27">
      <c r="B9" s="207">
        <v>1103</v>
      </c>
      <c r="C9" t="s">
        <v>28</v>
      </c>
      <c r="D9" s="1">
        <v>4661039</v>
      </c>
      <c r="E9" s="85">
        <f t="shared" si="6"/>
        <v>31272.066716762387</v>
      </c>
      <c r="F9" s="86">
        <f t="shared" si="0"/>
        <v>1.2807382478375287</v>
      </c>
      <c r="G9" s="187">
        <f t="shared" si="1"/>
        <v>-4111.3508603820164</v>
      </c>
      <c r="H9" s="187">
        <f t="shared" si="7"/>
        <v>-612788.62303821871</v>
      </c>
      <c r="I9" s="187">
        <f t="shared" si="2"/>
        <v>0</v>
      </c>
      <c r="J9" s="87">
        <f t="shared" si="3"/>
        <v>0</v>
      </c>
      <c r="K9" s="187">
        <f t="shared" si="8"/>
        <v>-314.84524606099745</v>
      </c>
      <c r="L9" s="87">
        <f t="shared" si="4"/>
        <v>-46927.054234899551</v>
      </c>
      <c r="M9" s="88">
        <v>-659715.67877710273</v>
      </c>
      <c r="N9" s="88">
        <f t="shared" si="9"/>
        <v>4001323.3212228972</v>
      </c>
      <c r="O9" s="88">
        <f t="shared" si="10"/>
        <v>26845.870600228769</v>
      </c>
      <c r="P9" s="89">
        <f t="shared" si="5"/>
        <v>1.0994646943427107</v>
      </c>
      <c r="Q9" s="195">
        <v>-14932.090735435369</v>
      </c>
      <c r="R9" s="92">
        <f t="shared" si="11"/>
        <v>5.4270858261130372E-2</v>
      </c>
      <c r="S9" s="92">
        <f t="shared" si="11"/>
        <v>3.2789049739452472E-2</v>
      </c>
      <c r="T9" s="91">
        <v>149048</v>
      </c>
      <c r="U9" s="190">
        <v>4421102</v>
      </c>
      <c r="V9" s="190">
        <v>30279.239235400073</v>
      </c>
      <c r="W9" s="197"/>
      <c r="X9" s="88">
        <v>0</v>
      </c>
      <c r="Y9" s="88">
        <f t="shared" si="12"/>
        <v>0</v>
      </c>
      <c r="Z9" s="1"/>
      <c r="AA9" s="1"/>
    </row>
    <row r="10" spans="2:27">
      <c r="B10" s="207">
        <v>1106</v>
      </c>
      <c r="C10" t="s">
        <v>29</v>
      </c>
      <c r="D10" s="1">
        <v>945158</v>
      </c>
      <c r="E10" s="85">
        <f>D10/T10*1000</f>
        <v>24682.910268463387</v>
      </c>
      <c r="F10" s="86">
        <f t="shared" si="0"/>
        <v>1.0108812933626148</v>
      </c>
      <c r="G10" s="187">
        <f t="shared" si="1"/>
        <v>-157.85699140261713</v>
      </c>
      <c r="H10" s="187">
        <f t="shared" si="7"/>
        <v>-6044.6599147890156</v>
      </c>
      <c r="I10" s="187">
        <f t="shared" si="2"/>
        <v>0</v>
      </c>
      <c r="J10" s="87">
        <f t="shared" si="3"/>
        <v>0</v>
      </c>
      <c r="K10" s="187">
        <f t="shared" si="8"/>
        <v>-314.84524606099745</v>
      </c>
      <c r="L10" s="87">
        <f t="shared" si="4"/>
        <v>-12056.054162167715</v>
      </c>
      <c r="M10" s="88">
        <v>-18100.714463346165</v>
      </c>
      <c r="N10" s="88">
        <f t="shared" si="9"/>
        <v>927057.28553665383</v>
      </c>
      <c r="O10" s="88">
        <f t="shared" si="10"/>
        <v>24210.208020909169</v>
      </c>
      <c r="P10" s="89">
        <f t="shared" si="5"/>
        <v>0.99152191255274524</v>
      </c>
      <c r="Q10" s="195">
        <v>234.12959555786074</v>
      </c>
      <c r="R10" s="92">
        <f t="shared" si="11"/>
        <v>6.8588523129660864E-2</v>
      </c>
      <c r="S10" s="92">
        <f t="shared" si="11"/>
        <v>5.6393464511472709E-2</v>
      </c>
      <c r="T10" s="91">
        <v>38292</v>
      </c>
      <c r="U10" s="190">
        <v>884492</v>
      </c>
      <c r="V10" s="190">
        <v>23365.262184651961</v>
      </c>
      <c r="W10" s="197"/>
      <c r="X10" s="88">
        <v>0</v>
      </c>
      <c r="Y10" s="88">
        <f t="shared" si="12"/>
        <v>0</v>
      </c>
      <c r="Z10" s="1"/>
    </row>
    <row r="11" spans="2:27">
      <c r="B11" s="207">
        <v>1108</v>
      </c>
      <c r="C11" t="s">
        <v>30</v>
      </c>
      <c r="D11" s="1">
        <v>2026946</v>
      </c>
      <c r="E11" s="85">
        <f t="shared" si="6"/>
        <v>24216.219445174549</v>
      </c>
      <c r="F11" s="86">
        <f t="shared" si="0"/>
        <v>0.99176810865645604</v>
      </c>
      <c r="G11" s="187">
        <f t="shared" si="1"/>
        <v>122.15750257068575</v>
      </c>
      <c r="H11" s="187">
        <f t="shared" si="7"/>
        <v>10224.827280171537</v>
      </c>
      <c r="I11" s="187">
        <f t="shared" si="2"/>
        <v>0</v>
      </c>
      <c r="J11" s="87">
        <f t="shared" si="3"/>
        <v>0</v>
      </c>
      <c r="K11" s="187">
        <f t="shared" si="8"/>
        <v>-314.84524606099745</v>
      </c>
      <c r="L11" s="87">
        <f t="shared" si="4"/>
        <v>-26353.176785797608</v>
      </c>
      <c r="M11" s="88">
        <v>-16128.350350229864</v>
      </c>
      <c r="N11" s="88">
        <f t="shared" si="9"/>
        <v>2010817.6496497702</v>
      </c>
      <c r="O11" s="88">
        <f t="shared" si="10"/>
        <v>24023.531691593631</v>
      </c>
      <c r="P11" s="89">
        <f t="shared" si="5"/>
        <v>0.98387663867028163</v>
      </c>
      <c r="Q11" s="195">
        <v>-440.81311481826378</v>
      </c>
      <c r="R11" s="92">
        <f t="shared" si="11"/>
        <v>4.3558800210055912E-2</v>
      </c>
      <c r="S11" s="92">
        <f t="shared" si="11"/>
        <v>2.9171248473629105E-2</v>
      </c>
      <c r="T11" s="91">
        <v>83702</v>
      </c>
      <c r="U11" s="190">
        <v>1942340</v>
      </c>
      <c r="V11" s="190">
        <v>23529.825071473566</v>
      </c>
      <c r="W11" s="197"/>
      <c r="X11" s="88">
        <v>0</v>
      </c>
      <c r="Y11" s="88">
        <f t="shared" si="12"/>
        <v>0</v>
      </c>
      <c r="Z11" s="1"/>
      <c r="AA11" s="1"/>
    </row>
    <row r="12" spans="2:27">
      <c r="B12" s="207">
        <v>1111</v>
      </c>
      <c r="C12" t="s">
        <v>31</v>
      </c>
      <c r="D12" s="1">
        <v>68998</v>
      </c>
      <c r="E12" s="85">
        <f t="shared" si="6"/>
        <v>20614.878996115924</v>
      </c>
      <c r="F12" s="86">
        <f t="shared" si="0"/>
        <v>0.84427627518190518</v>
      </c>
      <c r="G12" s="187">
        <f t="shared" si="1"/>
        <v>2282.9617720058609</v>
      </c>
      <c r="H12" s="187">
        <f t="shared" si="7"/>
        <v>7641.0730509036166</v>
      </c>
      <c r="I12" s="187">
        <f t="shared" si="2"/>
        <v>477.03416543901926</v>
      </c>
      <c r="J12" s="87">
        <f t="shared" si="3"/>
        <v>1596.6333517243975</v>
      </c>
      <c r="K12" s="187">
        <f t="shared" si="8"/>
        <v>162.18891937802181</v>
      </c>
      <c r="L12" s="87">
        <f t="shared" si="4"/>
        <v>542.84631315823901</v>
      </c>
      <c r="M12" s="88">
        <v>8183.919307113737</v>
      </c>
      <c r="N12" s="88">
        <f t="shared" si="9"/>
        <v>77181.919307113742</v>
      </c>
      <c r="O12" s="88">
        <f t="shared" si="10"/>
        <v>23060.029670485132</v>
      </c>
      <c r="P12" s="89">
        <f t="shared" si="5"/>
        <v>0.94441669822314211</v>
      </c>
      <c r="Q12" s="195">
        <v>548.58088626567132</v>
      </c>
      <c r="R12" s="92">
        <f t="shared" si="11"/>
        <v>7.2296646256177544E-2</v>
      </c>
      <c r="S12" s="92">
        <f t="shared" si="11"/>
        <v>6.4928010802370428E-2</v>
      </c>
      <c r="T12" s="91">
        <v>3347</v>
      </c>
      <c r="U12" s="190">
        <v>64346</v>
      </c>
      <c r="V12" s="190">
        <v>19358.002406738869</v>
      </c>
      <c r="W12" s="197"/>
      <c r="X12" s="88">
        <v>0</v>
      </c>
      <c r="Y12" s="88">
        <f t="shared" si="12"/>
        <v>0</v>
      </c>
      <c r="Z12" s="1"/>
      <c r="AA12" s="1"/>
    </row>
    <row r="13" spans="2:27">
      <c r="B13" s="207">
        <v>1112</v>
      </c>
      <c r="C13" t="s">
        <v>32</v>
      </c>
      <c r="D13" s="1">
        <v>70394</v>
      </c>
      <c r="E13" s="85">
        <f t="shared" si="6"/>
        <v>21820.83075015499</v>
      </c>
      <c r="F13" s="86">
        <f t="shared" si="0"/>
        <v>0.8936656727690081</v>
      </c>
      <c r="G13" s="187">
        <f t="shared" si="1"/>
        <v>1559.3907195824213</v>
      </c>
      <c r="H13" s="187">
        <f t="shared" si="7"/>
        <v>5030.5944613728916</v>
      </c>
      <c r="I13" s="187">
        <f t="shared" si="2"/>
        <v>54.951051525346152</v>
      </c>
      <c r="J13" s="87">
        <f t="shared" si="3"/>
        <v>177.27209222076667</v>
      </c>
      <c r="K13" s="187">
        <f t="shared" si="8"/>
        <v>-259.89419453565131</v>
      </c>
      <c r="L13" s="87">
        <f t="shared" si="4"/>
        <v>-838.41867157201114</v>
      </c>
      <c r="M13" s="88">
        <v>4192.1757349115369</v>
      </c>
      <c r="N13" s="88">
        <f t="shared" si="9"/>
        <v>74586.175734911536</v>
      </c>
      <c r="O13" s="88">
        <f t="shared" si="10"/>
        <v>23120.327258187084</v>
      </c>
      <c r="P13" s="89">
        <f t="shared" si="5"/>
        <v>0.94688616810249726</v>
      </c>
      <c r="Q13" s="195">
        <v>-177.3485093836216</v>
      </c>
      <c r="R13" s="92">
        <f t="shared" si="11"/>
        <v>2.7634633071050057E-2</v>
      </c>
      <c r="S13" s="92">
        <f t="shared" si="11"/>
        <v>2.126368060315759E-2</v>
      </c>
      <c r="T13" s="91">
        <v>3226</v>
      </c>
      <c r="U13" s="190">
        <v>68501</v>
      </c>
      <c r="V13" s="190">
        <v>21366.500311915159</v>
      </c>
      <c r="W13" s="197"/>
      <c r="X13" s="88">
        <v>0</v>
      </c>
      <c r="Y13" s="88">
        <f t="shared" si="12"/>
        <v>0</v>
      </c>
      <c r="Z13" s="1"/>
      <c r="AA13" s="1"/>
    </row>
    <row r="14" spans="2:27">
      <c r="B14" s="207">
        <v>1114</v>
      </c>
      <c r="C14" t="s">
        <v>33</v>
      </c>
      <c r="D14" s="1">
        <v>62729</v>
      </c>
      <c r="E14" s="85">
        <f t="shared" si="6"/>
        <v>21690.525587828492</v>
      </c>
      <c r="F14" s="86">
        <f t="shared" si="0"/>
        <v>0.88832906336631812</v>
      </c>
      <c r="G14" s="187">
        <f t="shared" si="1"/>
        <v>1637.5738169783201</v>
      </c>
      <c r="H14" s="187">
        <f t="shared" si="7"/>
        <v>4735.8634787013016</v>
      </c>
      <c r="I14" s="187">
        <f t="shared" si="2"/>
        <v>100.55785833962054</v>
      </c>
      <c r="J14" s="87">
        <f t="shared" si="3"/>
        <v>290.81332631818259</v>
      </c>
      <c r="K14" s="187">
        <f t="shared" si="8"/>
        <v>-214.28738772137692</v>
      </c>
      <c r="L14" s="87">
        <f t="shared" si="4"/>
        <v>-619.719125290222</v>
      </c>
      <c r="M14" s="88">
        <v>4116.1443042046385</v>
      </c>
      <c r="N14" s="88">
        <f t="shared" si="9"/>
        <v>66845.144304204645</v>
      </c>
      <c r="O14" s="88">
        <f t="shared" si="10"/>
        <v>23113.812000070764</v>
      </c>
      <c r="P14" s="89">
        <f t="shared" si="5"/>
        <v>0.94661933763236294</v>
      </c>
      <c r="Q14" s="195">
        <v>141.17241502249817</v>
      </c>
      <c r="R14" s="92">
        <f t="shared" si="11"/>
        <v>3.9144551568763876E-2</v>
      </c>
      <c r="S14" s="92">
        <f t="shared" si="11"/>
        <v>2.3334606800774284E-2</v>
      </c>
      <c r="T14" s="91">
        <v>2892</v>
      </c>
      <c r="U14" s="190">
        <v>60366</v>
      </c>
      <c r="V14" s="190">
        <v>21195.926966292136</v>
      </c>
      <c r="W14" s="197"/>
      <c r="X14" s="88">
        <v>0</v>
      </c>
      <c r="Y14" s="88">
        <f t="shared" si="12"/>
        <v>0</v>
      </c>
      <c r="Z14" s="1"/>
      <c r="AA14" s="1"/>
    </row>
    <row r="15" spans="2:27">
      <c r="B15" s="207">
        <v>1119</v>
      </c>
      <c r="C15" t="s">
        <v>34</v>
      </c>
      <c r="D15" s="1">
        <v>403490</v>
      </c>
      <c r="E15" s="85">
        <f t="shared" si="6"/>
        <v>20350.532102688252</v>
      </c>
      <c r="F15" s="86">
        <f t="shared" si="0"/>
        <v>0.83345002630695064</v>
      </c>
      <c r="G15" s="187">
        <f t="shared" si="1"/>
        <v>2441.569908062464</v>
      </c>
      <c r="H15" s="187">
        <f t="shared" si="7"/>
        <v>48409.006567154473</v>
      </c>
      <c r="I15" s="187">
        <f t="shared" si="2"/>
        <v>569.55557813870428</v>
      </c>
      <c r="J15" s="87">
        <f t="shared" si="3"/>
        <v>11292.57844775609</v>
      </c>
      <c r="K15" s="187">
        <f t="shared" si="8"/>
        <v>254.71033207770682</v>
      </c>
      <c r="L15" s="87">
        <f t="shared" si="4"/>
        <v>5050.1417541046931</v>
      </c>
      <c r="M15" s="88">
        <v>53459.147983909192</v>
      </c>
      <c r="N15" s="88">
        <f t="shared" si="9"/>
        <v>456949.14798390918</v>
      </c>
      <c r="O15" s="88">
        <f t="shared" si="10"/>
        <v>23046.812325813746</v>
      </c>
      <c r="P15" s="89">
        <f t="shared" si="5"/>
        <v>0.94387538577939434</v>
      </c>
      <c r="Q15" s="195">
        <v>0.29485568848758703</v>
      </c>
      <c r="R15" s="92">
        <f t="shared" si="11"/>
        <v>6.2324587039055544E-2</v>
      </c>
      <c r="S15" s="92">
        <f t="shared" si="11"/>
        <v>5.2787401560014317E-2</v>
      </c>
      <c r="T15" s="91">
        <v>19827</v>
      </c>
      <c r="U15" s="190">
        <v>379818</v>
      </c>
      <c r="V15" s="190">
        <v>19330.144027685885</v>
      </c>
      <c r="W15" s="197"/>
      <c r="X15" s="88">
        <v>0</v>
      </c>
      <c r="Y15" s="88">
        <f t="shared" si="12"/>
        <v>0</v>
      </c>
      <c r="Z15" s="1"/>
      <c r="AA15" s="1"/>
    </row>
    <row r="16" spans="2:27">
      <c r="B16" s="207">
        <v>1120</v>
      </c>
      <c r="C16" t="s">
        <v>35</v>
      </c>
      <c r="D16" s="1">
        <v>475083</v>
      </c>
      <c r="E16" s="85">
        <f t="shared" si="6"/>
        <v>22731.244019138758</v>
      </c>
      <c r="F16" s="86">
        <f t="shared" si="0"/>
        <v>0.93095137906680492</v>
      </c>
      <c r="G16" s="187">
        <f t="shared" si="1"/>
        <v>1013.1427581921605</v>
      </c>
      <c r="H16" s="187">
        <f t="shared" si="7"/>
        <v>21174.683646216155</v>
      </c>
      <c r="I16" s="187">
        <f t="shared" si="2"/>
        <v>0</v>
      </c>
      <c r="J16" s="87">
        <f t="shared" si="3"/>
        <v>0</v>
      </c>
      <c r="K16" s="187">
        <f t="shared" si="8"/>
        <v>-314.84524606099745</v>
      </c>
      <c r="L16" s="87">
        <f t="shared" si="4"/>
        <v>-6580.2656426748463</v>
      </c>
      <c r="M16" s="88">
        <v>14594.41779264767</v>
      </c>
      <c r="N16" s="88">
        <f t="shared" si="9"/>
        <v>489677.41779264767</v>
      </c>
      <c r="O16" s="88">
        <f t="shared" si="10"/>
        <v>23429.541521179315</v>
      </c>
      <c r="P16" s="89">
        <f t="shared" si="5"/>
        <v>0.95954994683442119</v>
      </c>
      <c r="Q16" s="195">
        <v>288.43557263026014</v>
      </c>
      <c r="R16" s="92">
        <f t="shared" si="11"/>
        <v>4.6809551404793329E-2</v>
      </c>
      <c r="S16" s="92">
        <f t="shared" si="11"/>
        <v>3.2534875703819008E-2</v>
      </c>
      <c r="T16" s="91">
        <v>20900</v>
      </c>
      <c r="U16" s="190">
        <v>453839</v>
      </c>
      <c r="V16" s="190">
        <v>22014.989085617268</v>
      </c>
      <c r="W16" s="197"/>
      <c r="X16" s="88">
        <v>0</v>
      </c>
      <c r="Y16" s="88">
        <f t="shared" si="12"/>
        <v>0</v>
      </c>
      <c r="Z16" s="1"/>
      <c r="AA16" s="1"/>
    </row>
    <row r="17" spans="2:27">
      <c r="B17" s="207">
        <v>1121</v>
      </c>
      <c r="C17" t="s">
        <v>36</v>
      </c>
      <c r="D17" s="1">
        <v>473557</v>
      </c>
      <c r="E17" s="85">
        <f t="shared" si="6"/>
        <v>23784.881968859871</v>
      </c>
      <c r="F17" s="86">
        <f t="shared" si="0"/>
        <v>0.97410280982458153</v>
      </c>
      <c r="G17" s="187">
        <f t="shared" si="1"/>
        <v>380.95998835949285</v>
      </c>
      <c r="H17" s="187">
        <f t="shared" si="7"/>
        <v>7584.9133682375032</v>
      </c>
      <c r="I17" s="187">
        <f t="shared" si="2"/>
        <v>0</v>
      </c>
      <c r="J17" s="87">
        <f t="shared" si="3"/>
        <v>0</v>
      </c>
      <c r="K17" s="187">
        <f t="shared" si="8"/>
        <v>-314.84524606099745</v>
      </c>
      <c r="L17" s="87">
        <f t="shared" si="4"/>
        <v>-6268.5688490744596</v>
      </c>
      <c r="M17" s="88">
        <v>1316.3443182591045</v>
      </c>
      <c r="N17" s="88">
        <f t="shared" si="9"/>
        <v>474873.3443182591</v>
      </c>
      <c r="O17" s="88">
        <f t="shared" si="10"/>
        <v>23850.996701067761</v>
      </c>
      <c r="P17" s="89">
        <f t="shared" si="5"/>
        <v>0.97681051913753192</v>
      </c>
      <c r="Q17" s="195">
        <v>-98.891375546903873</v>
      </c>
      <c r="R17" s="92">
        <f t="shared" si="11"/>
        <v>1.9746461464252876E-2</v>
      </c>
      <c r="S17" s="92">
        <f t="shared" si="11"/>
        <v>1.3139364853057998E-2</v>
      </c>
      <c r="T17" s="91">
        <v>19910</v>
      </c>
      <c r="U17" s="190">
        <v>464387</v>
      </c>
      <c r="V17" s="190">
        <v>23476.416763560996</v>
      </c>
      <c r="W17" s="197"/>
      <c r="X17" s="88">
        <v>0</v>
      </c>
      <c r="Y17" s="88">
        <f t="shared" si="12"/>
        <v>0</v>
      </c>
      <c r="Z17" s="1"/>
      <c r="AA17" s="1"/>
    </row>
    <row r="18" spans="2:27">
      <c r="B18" s="207">
        <v>1122</v>
      </c>
      <c r="C18" t="s">
        <v>37</v>
      </c>
      <c r="D18" s="1">
        <v>259388</v>
      </c>
      <c r="E18" s="85">
        <f t="shared" si="6"/>
        <v>20982.688885293639</v>
      </c>
      <c r="F18" s="86">
        <f t="shared" si="0"/>
        <v>0.85933982046240565</v>
      </c>
      <c r="G18" s="187">
        <f t="shared" si="1"/>
        <v>2062.2758384992317</v>
      </c>
      <c r="H18" s="187">
        <f t="shared" si="7"/>
        <v>25493.853915527499</v>
      </c>
      <c r="I18" s="187">
        <f t="shared" si="2"/>
        <v>348.30070422681888</v>
      </c>
      <c r="J18" s="87">
        <f t="shared" si="3"/>
        <v>4305.6933056519347</v>
      </c>
      <c r="K18" s="187">
        <f t="shared" si="8"/>
        <v>33.455458165821426</v>
      </c>
      <c r="L18" s="87">
        <f t="shared" si="4"/>
        <v>413.57637384588446</v>
      </c>
      <c r="M18" s="88">
        <v>25907.430079037968</v>
      </c>
      <c r="N18" s="88">
        <f t="shared" si="9"/>
        <v>285295.43007903796</v>
      </c>
      <c r="O18" s="88">
        <f t="shared" si="10"/>
        <v>23078.420164944022</v>
      </c>
      <c r="P18" s="89">
        <f t="shared" si="5"/>
        <v>0.94516987548716735</v>
      </c>
      <c r="Q18" s="195">
        <v>139.9701571604819</v>
      </c>
      <c r="R18" s="92">
        <f t="shared" si="11"/>
        <v>6.5117234016342951E-2</v>
      </c>
      <c r="S18" s="92">
        <f t="shared" si="11"/>
        <v>5.9947598517153297E-2</v>
      </c>
      <c r="T18" s="91">
        <v>12362</v>
      </c>
      <c r="U18" s="190">
        <v>243530</v>
      </c>
      <c r="V18" s="190">
        <v>19795.968135262559</v>
      </c>
      <c r="W18" s="197"/>
      <c r="X18" s="88">
        <v>0</v>
      </c>
      <c r="Y18" s="88">
        <f t="shared" si="12"/>
        <v>0</v>
      </c>
      <c r="Z18" s="1"/>
      <c r="AA18" s="1"/>
    </row>
    <row r="19" spans="2:27">
      <c r="B19" s="207">
        <v>1124</v>
      </c>
      <c r="C19" t="s">
        <v>38</v>
      </c>
      <c r="D19" s="1">
        <v>878983</v>
      </c>
      <c r="E19" s="85">
        <f t="shared" si="6"/>
        <v>30642.600662367091</v>
      </c>
      <c r="F19" s="86">
        <f t="shared" si="0"/>
        <v>1.2549586516604936</v>
      </c>
      <c r="G19" s="187">
        <f t="shared" si="1"/>
        <v>-3733.6712277448391</v>
      </c>
      <c r="H19" s="187">
        <f t="shared" si="7"/>
        <v>-107100.35916786072</v>
      </c>
      <c r="I19" s="187">
        <f t="shared" si="2"/>
        <v>0</v>
      </c>
      <c r="J19" s="87">
        <f t="shared" si="3"/>
        <v>0</v>
      </c>
      <c r="K19" s="187">
        <f t="shared" si="8"/>
        <v>-314.84524606099745</v>
      </c>
      <c r="L19" s="87">
        <f t="shared" si="4"/>
        <v>-9031.3358832597114</v>
      </c>
      <c r="M19" s="88">
        <v>-116131.69534056942</v>
      </c>
      <c r="N19" s="88">
        <f t="shared" si="9"/>
        <v>762851.30465943064</v>
      </c>
      <c r="O19" s="88">
        <f t="shared" si="10"/>
        <v>26594.084178470654</v>
      </c>
      <c r="P19" s="89">
        <f t="shared" si="5"/>
        <v>1.0891528558718968</v>
      </c>
      <c r="Q19" s="195">
        <v>-2122.3843348851224</v>
      </c>
      <c r="R19" s="92">
        <f t="shared" si="11"/>
        <v>4.6257622413914186E-2</v>
      </c>
      <c r="S19" s="92">
        <f t="shared" si="11"/>
        <v>3.2762230386961133E-2</v>
      </c>
      <c r="T19" s="91">
        <v>28685</v>
      </c>
      <c r="U19" s="190">
        <v>840121</v>
      </c>
      <c r="V19" s="190">
        <v>29670.52798869857</v>
      </c>
      <c r="W19" s="197"/>
      <c r="X19" s="88">
        <v>0</v>
      </c>
      <c r="Y19" s="88">
        <f t="shared" si="12"/>
        <v>0</v>
      </c>
      <c r="Z19" s="1"/>
      <c r="AA19" s="1"/>
    </row>
    <row r="20" spans="2:27">
      <c r="B20" s="207">
        <v>1127</v>
      </c>
      <c r="C20" t="s">
        <v>39</v>
      </c>
      <c r="D20" s="1">
        <v>306527</v>
      </c>
      <c r="E20" s="85">
        <f t="shared" si="6"/>
        <v>26105.177993527508</v>
      </c>
      <c r="F20" s="86">
        <f t="shared" si="0"/>
        <v>1.0691298475964195</v>
      </c>
      <c r="G20" s="187">
        <f t="shared" si="1"/>
        <v>-1011.2176264410896</v>
      </c>
      <c r="H20" s="187">
        <f t="shared" si="7"/>
        <v>-11873.717369671274</v>
      </c>
      <c r="I20" s="187">
        <f t="shared" si="2"/>
        <v>0</v>
      </c>
      <c r="J20" s="87">
        <f t="shared" si="3"/>
        <v>0</v>
      </c>
      <c r="K20" s="187">
        <f t="shared" si="8"/>
        <v>-314.84524606099745</v>
      </c>
      <c r="L20" s="87">
        <f t="shared" si="4"/>
        <v>-3696.912879248232</v>
      </c>
      <c r="M20" s="88">
        <v>-15570.630367403386</v>
      </c>
      <c r="N20" s="88">
        <f t="shared" si="9"/>
        <v>290956.36963259662</v>
      </c>
      <c r="O20" s="88">
        <f t="shared" si="10"/>
        <v>24779.115110934817</v>
      </c>
      <c r="P20" s="89">
        <f t="shared" si="5"/>
        <v>1.0148213342462671</v>
      </c>
      <c r="Q20" s="195">
        <v>-373.38401464952585</v>
      </c>
      <c r="R20" s="92">
        <f t="shared" si="11"/>
        <v>4.022764216606204E-2</v>
      </c>
      <c r="S20" s="92">
        <f t="shared" si="11"/>
        <v>3.393772881281807E-2</v>
      </c>
      <c r="T20" s="91">
        <v>11742</v>
      </c>
      <c r="U20" s="190">
        <v>294673</v>
      </c>
      <c r="V20" s="190">
        <v>25248.307771399195</v>
      </c>
      <c r="W20" s="197"/>
      <c r="X20" s="88">
        <v>0</v>
      </c>
      <c r="Y20" s="88">
        <f t="shared" si="12"/>
        <v>0</v>
      </c>
      <c r="Z20" s="1"/>
      <c r="AA20" s="1"/>
    </row>
    <row r="21" spans="2:27">
      <c r="B21" s="207">
        <v>1130</v>
      </c>
      <c r="C21" t="s">
        <v>40</v>
      </c>
      <c r="D21" s="1">
        <v>288795</v>
      </c>
      <c r="E21" s="85">
        <f t="shared" si="6"/>
        <v>21075.311975479821</v>
      </c>
      <c r="F21" s="86">
        <f t="shared" si="0"/>
        <v>0.86313317174004167</v>
      </c>
      <c r="G21" s="187">
        <f t="shared" si="1"/>
        <v>2006.7019843875225</v>
      </c>
      <c r="H21" s="187">
        <f t="shared" si="7"/>
        <v>27497.837292062224</v>
      </c>
      <c r="I21" s="187">
        <f t="shared" si="2"/>
        <v>315.88262266165526</v>
      </c>
      <c r="J21" s="87">
        <f t="shared" si="3"/>
        <v>4328.5395783326612</v>
      </c>
      <c r="K21" s="187">
        <f t="shared" si="8"/>
        <v>1.037376600657808</v>
      </c>
      <c r="L21" s="87">
        <f t="shared" si="4"/>
        <v>14.215171558813942</v>
      </c>
      <c r="M21" s="88">
        <v>27512.052230468937</v>
      </c>
      <c r="N21" s="88">
        <f t="shared" si="9"/>
        <v>316307.05223046895</v>
      </c>
      <c r="O21" s="88">
        <f t="shared" si="10"/>
        <v>23083.051319453331</v>
      </c>
      <c r="P21" s="89">
        <f t="shared" si="5"/>
        <v>0.94535954305104908</v>
      </c>
      <c r="Q21" s="195">
        <v>1500.5794097694779</v>
      </c>
      <c r="R21" s="92">
        <f t="shared" si="11"/>
        <v>5.0411915543673962E-2</v>
      </c>
      <c r="S21" s="93">
        <f t="shared" si="11"/>
        <v>3.2857779320985415E-2</v>
      </c>
      <c r="T21" s="91">
        <v>13703</v>
      </c>
      <c r="U21" s="190">
        <v>274935</v>
      </c>
      <c r="V21" s="190">
        <v>20404.853792489237</v>
      </c>
      <c r="W21" s="197"/>
      <c r="X21" s="88">
        <v>0</v>
      </c>
      <c r="Y21" s="88">
        <f t="shared" si="12"/>
        <v>0</v>
      </c>
      <c r="Z21" s="1"/>
      <c r="AA21" s="1"/>
    </row>
    <row r="22" spans="2:27">
      <c r="B22" s="207">
        <v>1133</v>
      </c>
      <c r="C22" t="s">
        <v>41</v>
      </c>
      <c r="D22" s="1">
        <v>81137</v>
      </c>
      <c r="E22" s="85">
        <f t="shared" si="6"/>
        <v>30698.827090427545</v>
      </c>
      <c r="F22" s="86">
        <f t="shared" si="0"/>
        <v>1.2572613884002342</v>
      </c>
      <c r="G22" s="187">
        <f t="shared" si="1"/>
        <v>-3767.4070845811116</v>
      </c>
      <c r="H22" s="187">
        <f t="shared" si="7"/>
        <v>-9957.2569245478771</v>
      </c>
      <c r="I22" s="187">
        <f t="shared" si="2"/>
        <v>0</v>
      </c>
      <c r="J22" s="87">
        <f t="shared" si="3"/>
        <v>0</v>
      </c>
      <c r="K22" s="187">
        <f t="shared" si="8"/>
        <v>-314.84524606099745</v>
      </c>
      <c r="L22" s="87">
        <f t="shared" si="4"/>
        <v>-832.13598533921629</v>
      </c>
      <c r="M22" s="88">
        <v>-10789.392936556564</v>
      </c>
      <c r="N22" s="88">
        <f t="shared" si="9"/>
        <v>70347.607063443429</v>
      </c>
      <c r="O22" s="88">
        <f t="shared" si="10"/>
        <v>26616.574749694828</v>
      </c>
      <c r="P22" s="89">
        <f t="shared" si="5"/>
        <v>1.0900739505677928</v>
      </c>
      <c r="Q22" s="195">
        <v>-129.4562383511111</v>
      </c>
      <c r="R22" s="92">
        <f t="shared" si="11"/>
        <v>5.3494682992066687E-2</v>
      </c>
      <c r="S22" s="93">
        <f t="shared" si="11"/>
        <v>4.3928329457519032E-2</v>
      </c>
      <c r="T22" s="91">
        <v>2643</v>
      </c>
      <c r="U22" s="190">
        <v>77017</v>
      </c>
      <c r="V22" s="190">
        <v>29407.025582283313</v>
      </c>
      <c r="W22" s="197"/>
      <c r="X22" s="88">
        <v>0</v>
      </c>
      <c r="Y22" s="88">
        <f t="shared" si="12"/>
        <v>0</v>
      </c>
      <c r="Z22" s="1"/>
      <c r="AA22" s="1"/>
    </row>
    <row r="23" spans="2:27">
      <c r="B23" s="207">
        <v>1134</v>
      </c>
      <c r="C23" t="s">
        <v>42</v>
      </c>
      <c r="D23" s="1">
        <v>133185</v>
      </c>
      <c r="E23" s="85">
        <f t="shared" si="6"/>
        <v>34246.592954487016</v>
      </c>
      <c r="F23" s="86">
        <f t="shared" si="0"/>
        <v>1.4025590905836907</v>
      </c>
      <c r="G23" s="187">
        <f t="shared" si="1"/>
        <v>-5896.066603016794</v>
      </c>
      <c r="H23" s="187">
        <f t="shared" si="7"/>
        <v>-22929.803019132312</v>
      </c>
      <c r="I23" s="187">
        <f t="shared" si="2"/>
        <v>0</v>
      </c>
      <c r="J23" s="87">
        <f t="shared" si="3"/>
        <v>0</v>
      </c>
      <c r="K23" s="187">
        <f t="shared" si="8"/>
        <v>-314.84524606099745</v>
      </c>
      <c r="L23" s="87">
        <f t="shared" si="4"/>
        <v>-1224.433161931219</v>
      </c>
      <c r="M23" s="88">
        <v>-24154.236220305891</v>
      </c>
      <c r="N23" s="88">
        <f t="shared" si="9"/>
        <v>109030.76377969411</v>
      </c>
      <c r="O23" s="88">
        <f t="shared" si="10"/>
        <v>28035.681095318618</v>
      </c>
      <c r="P23" s="89">
        <f t="shared" si="5"/>
        <v>1.1481930314411755</v>
      </c>
      <c r="Q23" s="195">
        <v>256.0728297588139</v>
      </c>
      <c r="R23" s="92">
        <f t="shared" si="11"/>
        <v>8.3113080957996174E-2</v>
      </c>
      <c r="S23" s="92">
        <f t="shared" si="11"/>
        <v>6.2503575174789286E-2</v>
      </c>
      <c r="T23" s="91">
        <v>3889</v>
      </c>
      <c r="U23" s="190">
        <v>122965</v>
      </c>
      <c r="V23" s="190">
        <v>32231.979030144168</v>
      </c>
      <c r="W23" s="197"/>
      <c r="X23" s="88">
        <v>0</v>
      </c>
      <c r="Y23" s="88">
        <f t="shared" si="12"/>
        <v>0</v>
      </c>
      <c r="Z23" s="1"/>
      <c r="AA23" s="1"/>
    </row>
    <row r="24" spans="2:27">
      <c r="B24" s="207">
        <v>1135</v>
      </c>
      <c r="C24" t="s">
        <v>43</v>
      </c>
      <c r="D24" s="1">
        <v>112193</v>
      </c>
      <c r="E24" s="85">
        <f t="shared" si="6"/>
        <v>24539.151356080492</v>
      </c>
      <c r="F24" s="86">
        <f t="shared" si="0"/>
        <v>1.0049936896035192</v>
      </c>
      <c r="G24" s="187">
        <f t="shared" si="1"/>
        <v>-71.601643972880268</v>
      </c>
      <c r="H24" s="187">
        <f t="shared" si="7"/>
        <v>-327.36271624400854</v>
      </c>
      <c r="I24" s="187">
        <f t="shared" si="2"/>
        <v>0</v>
      </c>
      <c r="J24" s="87">
        <f t="shared" si="3"/>
        <v>0</v>
      </c>
      <c r="K24" s="187">
        <f t="shared" si="8"/>
        <v>-314.84524606099745</v>
      </c>
      <c r="L24" s="87">
        <f t="shared" si="4"/>
        <v>-1439.4724649908803</v>
      </c>
      <c r="M24" s="88">
        <v>-1766.8352273691335</v>
      </c>
      <c r="N24" s="88">
        <f t="shared" si="9"/>
        <v>110426.16477263087</v>
      </c>
      <c r="O24" s="88">
        <f t="shared" si="10"/>
        <v>24152.704455956009</v>
      </c>
      <c r="P24" s="89">
        <f t="shared" si="5"/>
        <v>0.98916687104910694</v>
      </c>
      <c r="Q24" s="195">
        <v>555.37536067299516</v>
      </c>
      <c r="R24" s="92">
        <f t="shared" si="11"/>
        <v>5.8604291294748166E-2</v>
      </c>
      <c r="S24" s="92">
        <f t="shared" si="11"/>
        <v>5.1889609657051965E-2</v>
      </c>
      <c r="T24" s="91">
        <v>4572</v>
      </c>
      <c r="U24" s="190">
        <v>105982</v>
      </c>
      <c r="V24" s="190">
        <v>23328.637464230684</v>
      </c>
      <c r="W24" s="197"/>
      <c r="X24" s="88">
        <v>0</v>
      </c>
      <c r="Y24" s="88">
        <f t="shared" si="12"/>
        <v>0</v>
      </c>
      <c r="Z24" s="1"/>
      <c r="AA24" s="1"/>
    </row>
    <row r="25" spans="2:27">
      <c r="B25" s="207">
        <v>1144</v>
      </c>
      <c r="C25" t="s">
        <v>44</v>
      </c>
      <c r="D25" s="1">
        <v>12788</v>
      </c>
      <c r="E25" s="85">
        <f t="shared" si="6"/>
        <v>23507.352941176472</v>
      </c>
      <c r="F25" s="86">
        <f t="shared" si="0"/>
        <v>0.96273669053804378</v>
      </c>
      <c r="G25" s="187">
        <f t="shared" si="1"/>
        <v>547.4774049695319</v>
      </c>
      <c r="H25" s="187">
        <f t="shared" si="7"/>
        <v>297.82770830342537</v>
      </c>
      <c r="I25" s="187">
        <f t="shared" si="2"/>
        <v>0</v>
      </c>
      <c r="J25" s="87">
        <f t="shared" si="3"/>
        <v>0</v>
      </c>
      <c r="K25" s="187">
        <f t="shared" si="8"/>
        <v>-314.84524606099745</v>
      </c>
      <c r="L25" s="87">
        <f t="shared" si="4"/>
        <v>-171.27581385718264</v>
      </c>
      <c r="M25" s="88">
        <v>126.55188895695377</v>
      </c>
      <c r="N25" s="88">
        <f t="shared" si="9"/>
        <v>12914.551888956954</v>
      </c>
      <c r="O25" s="88">
        <f t="shared" si="10"/>
        <v>23739.985089994403</v>
      </c>
      <c r="P25" s="89">
        <f t="shared" si="5"/>
        <v>0.97226407142291682</v>
      </c>
      <c r="Q25" s="195">
        <v>22.504504856980475</v>
      </c>
      <c r="R25" s="92">
        <f t="shared" si="11"/>
        <v>0.12096774193548387</v>
      </c>
      <c r="S25" s="92">
        <f t="shared" si="11"/>
        <v>0.10242231973434551</v>
      </c>
      <c r="T25" s="91">
        <v>544</v>
      </c>
      <c r="U25" s="190">
        <v>11408</v>
      </c>
      <c r="V25" s="190">
        <v>21323.364485981307</v>
      </c>
      <c r="W25" s="197"/>
      <c r="X25" s="88">
        <v>0</v>
      </c>
      <c r="Y25" s="88">
        <f t="shared" si="12"/>
        <v>0</v>
      </c>
      <c r="Z25" s="1"/>
      <c r="AA25" s="1"/>
    </row>
    <row r="26" spans="2:27">
      <c r="B26" s="207">
        <v>1145</v>
      </c>
      <c r="C26" t="s">
        <v>45</v>
      </c>
      <c r="D26" s="1">
        <v>20251</v>
      </c>
      <c r="E26" s="85">
        <f t="shared" si="6"/>
        <v>22934.314835787089</v>
      </c>
      <c r="F26" s="86">
        <f t="shared" si="0"/>
        <v>0.93926808433149767</v>
      </c>
      <c r="G26" s="187">
        <f t="shared" si="1"/>
        <v>891.30026820316198</v>
      </c>
      <c r="H26" s="187">
        <f t="shared" si="7"/>
        <v>787.01813682339196</v>
      </c>
      <c r="I26" s="187">
        <f t="shared" si="2"/>
        <v>0</v>
      </c>
      <c r="J26" s="87">
        <f t="shared" si="3"/>
        <v>0</v>
      </c>
      <c r="K26" s="187">
        <f t="shared" si="8"/>
        <v>-314.84524606099745</v>
      </c>
      <c r="L26" s="87">
        <f t="shared" si="4"/>
        <v>-278.00835227186076</v>
      </c>
      <c r="M26" s="88">
        <v>509.00977564152737</v>
      </c>
      <c r="N26" s="88">
        <f t="shared" si="9"/>
        <v>20760.009775641527</v>
      </c>
      <c r="O26" s="88">
        <f t="shared" si="10"/>
        <v>23510.769847838648</v>
      </c>
      <c r="P26" s="89">
        <f t="shared" si="5"/>
        <v>0.96287662894029835</v>
      </c>
      <c r="Q26" s="195">
        <v>85.029187111606802</v>
      </c>
      <c r="R26" s="92">
        <f t="shared" si="11"/>
        <v>0.11735819907305231</v>
      </c>
      <c r="S26" s="92">
        <f t="shared" si="11"/>
        <v>9.8377029213374184E-2</v>
      </c>
      <c r="T26" s="91">
        <v>883</v>
      </c>
      <c r="U26" s="190">
        <v>18124</v>
      </c>
      <c r="V26" s="190">
        <v>20880.184331797234</v>
      </c>
      <c r="W26" s="197"/>
      <c r="X26" s="88">
        <v>0</v>
      </c>
      <c r="Y26" s="88">
        <f t="shared" si="12"/>
        <v>0</v>
      </c>
      <c r="Z26" s="1"/>
      <c r="AA26" s="1"/>
    </row>
    <row r="27" spans="2:27">
      <c r="B27" s="207">
        <v>1146</v>
      </c>
      <c r="C27" t="s">
        <v>46</v>
      </c>
      <c r="D27" s="1">
        <v>250516</v>
      </c>
      <c r="E27" s="85">
        <f t="shared" si="6"/>
        <v>21652.203975799479</v>
      </c>
      <c r="F27" s="86">
        <f t="shared" si="0"/>
        <v>0.88675961307418127</v>
      </c>
      <c r="G27" s="187">
        <f t="shared" si="1"/>
        <v>1660.5667841957277</v>
      </c>
      <c r="H27" s="187">
        <f t="shared" si="7"/>
        <v>19212.757693144573</v>
      </c>
      <c r="I27" s="187">
        <f t="shared" si="2"/>
        <v>113.97042254977495</v>
      </c>
      <c r="J27" s="87">
        <f t="shared" si="3"/>
        <v>1318.6377889008961</v>
      </c>
      <c r="K27" s="187">
        <f t="shared" si="8"/>
        <v>-200.8748235112225</v>
      </c>
      <c r="L27" s="87">
        <f t="shared" si="4"/>
        <v>-2324.1217080248443</v>
      </c>
      <c r="M27" s="88">
        <v>16888.63578825993</v>
      </c>
      <c r="N27" s="88">
        <f t="shared" si="9"/>
        <v>267404.63578825991</v>
      </c>
      <c r="O27" s="88">
        <f t="shared" si="10"/>
        <v>23111.895919469309</v>
      </c>
      <c r="P27" s="89">
        <f t="shared" si="5"/>
        <v>0.94654086511775593</v>
      </c>
      <c r="Q27" s="195">
        <v>1770.1868401834035</v>
      </c>
      <c r="R27" s="92">
        <f t="shared" si="11"/>
        <v>4.9483879616596289E-2</v>
      </c>
      <c r="S27" s="92">
        <f t="shared" si="11"/>
        <v>3.4517169146696551E-2</v>
      </c>
      <c r="T27" s="91">
        <v>11570</v>
      </c>
      <c r="U27" s="190">
        <v>238704</v>
      </c>
      <c r="V27" s="190">
        <v>20929.7676457694</v>
      </c>
      <c r="W27" s="197"/>
      <c r="X27" s="88">
        <v>0</v>
      </c>
      <c r="Y27" s="88">
        <f t="shared" si="12"/>
        <v>0</v>
      </c>
      <c r="Z27" s="1"/>
      <c r="AA27" s="1"/>
    </row>
    <row r="28" spans="2:27">
      <c r="B28" s="207">
        <v>1149</v>
      </c>
      <c r="C28" t="s">
        <v>47</v>
      </c>
      <c r="D28" s="1">
        <v>917377</v>
      </c>
      <c r="E28" s="85">
        <f t="shared" si="6"/>
        <v>21183.600424883389</v>
      </c>
      <c r="F28" s="86">
        <f t="shared" si="0"/>
        <v>0.86756809317348271</v>
      </c>
      <c r="G28" s="187">
        <f t="shared" si="1"/>
        <v>1941.7289147453819</v>
      </c>
      <c r="H28" s="187">
        <f t="shared" si="7"/>
        <v>84088.512381963505</v>
      </c>
      <c r="I28" s="187">
        <f t="shared" si="2"/>
        <v>277.98166537040652</v>
      </c>
      <c r="J28" s="87">
        <f t="shared" si="3"/>
        <v>12038.274000530824</v>
      </c>
      <c r="K28" s="187">
        <f t="shared" si="8"/>
        <v>-36.863580690590936</v>
      </c>
      <c r="L28" s="87">
        <f t="shared" si="4"/>
        <v>-1596.414225386731</v>
      </c>
      <c r="M28" s="88">
        <v>82492.097419739221</v>
      </c>
      <c r="N28" s="88">
        <f t="shared" si="9"/>
        <v>999869.09741973924</v>
      </c>
      <c r="O28" s="88">
        <f t="shared" si="10"/>
        <v>23088.465741923505</v>
      </c>
      <c r="P28" s="89">
        <f t="shared" si="5"/>
        <v>0.94558128912272099</v>
      </c>
      <c r="Q28" s="195">
        <v>5046.4905618824123</v>
      </c>
      <c r="R28" s="92">
        <f t="shared" si="11"/>
        <v>6.9642790515456229E-2</v>
      </c>
      <c r="S28" s="92">
        <f t="shared" si="11"/>
        <v>5.9688833914114073E-2</v>
      </c>
      <c r="T28" s="91">
        <v>43306</v>
      </c>
      <c r="U28" s="190">
        <v>857648</v>
      </c>
      <c r="V28" s="190">
        <v>19990.39694193879</v>
      </c>
      <c r="W28" s="197"/>
      <c r="X28" s="88">
        <v>0</v>
      </c>
      <c r="Y28" s="88">
        <f t="shared" si="12"/>
        <v>0</v>
      </c>
      <c r="Z28" s="1"/>
      <c r="AA28" s="1"/>
    </row>
    <row r="29" spans="2:27">
      <c r="B29" s="207">
        <v>1151</v>
      </c>
      <c r="C29" t="s">
        <v>48</v>
      </c>
      <c r="D29" s="1">
        <v>5061</v>
      </c>
      <c r="E29" s="85">
        <f t="shared" si="6"/>
        <v>23539.534883720928</v>
      </c>
      <c r="F29" s="86">
        <f t="shared" si="0"/>
        <v>0.96405469248142994</v>
      </c>
      <c r="G29" s="187">
        <f t="shared" si="1"/>
        <v>528.16823944285863</v>
      </c>
      <c r="H29" s="187">
        <f t="shared" si="7"/>
        <v>113.5561714802146</v>
      </c>
      <c r="I29" s="187">
        <f t="shared" si="2"/>
        <v>0</v>
      </c>
      <c r="J29" s="87">
        <f t="shared" si="3"/>
        <v>0</v>
      </c>
      <c r="K29" s="187">
        <f t="shared" si="8"/>
        <v>-314.84524606099745</v>
      </c>
      <c r="L29" s="87">
        <f t="shared" si="4"/>
        <v>-67.691727903114455</v>
      </c>
      <c r="M29" s="88">
        <v>45.864441407620134</v>
      </c>
      <c r="N29" s="88">
        <f t="shared" si="9"/>
        <v>5106.8644414076198</v>
      </c>
      <c r="O29" s="88">
        <f t="shared" si="10"/>
        <v>23752.857867012186</v>
      </c>
      <c r="P29" s="89">
        <f t="shared" si="5"/>
        <v>0.97279127220027128</v>
      </c>
      <c r="Q29" s="195">
        <v>19.886155412225705</v>
      </c>
      <c r="R29" s="92">
        <f t="shared" si="11"/>
        <v>7.7037667588848696E-2</v>
      </c>
      <c r="S29" s="92">
        <f t="shared" si="11"/>
        <v>4.1971324923165194E-2</v>
      </c>
      <c r="T29" s="91">
        <v>215</v>
      </c>
      <c r="U29" s="190">
        <v>4699</v>
      </c>
      <c r="V29" s="190">
        <v>22591.346153846152</v>
      </c>
      <c r="W29" s="197"/>
      <c r="X29" s="88">
        <v>0</v>
      </c>
      <c r="Y29" s="88">
        <f t="shared" si="12"/>
        <v>0</v>
      </c>
      <c r="Z29" s="1"/>
      <c r="AA29" s="1"/>
    </row>
    <row r="30" spans="2:27">
      <c r="B30" s="207">
        <v>1160</v>
      </c>
      <c r="C30" t="s">
        <v>49</v>
      </c>
      <c r="D30" s="1">
        <v>234009</v>
      </c>
      <c r="E30" s="85">
        <f t="shared" si="6"/>
        <v>26181.360483329605</v>
      </c>
      <c r="F30" s="86">
        <f t="shared" si="0"/>
        <v>1.0722498789454424</v>
      </c>
      <c r="G30" s="187">
        <f t="shared" si="1"/>
        <v>-1056.9271203223477</v>
      </c>
      <c r="H30" s="187">
        <f t="shared" si="7"/>
        <v>-9446.8146014411432</v>
      </c>
      <c r="I30" s="187">
        <f t="shared" si="2"/>
        <v>0</v>
      </c>
      <c r="J30" s="87">
        <f t="shared" si="3"/>
        <v>0</v>
      </c>
      <c r="K30" s="187">
        <f t="shared" si="8"/>
        <v>-314.84524606099745</v>
      </c>
      <c r="L30" s="87">
        <f t="shared" si="4"/>
        <v>-2814.0868092931951</v>
      </c>
      <c r="M30" s="88">
        <v>-12260.901500924167</v>
      </c>
      <c r="N30" s="88">
        <f t="shared" si="9"/>
        <v>221748.09849907583</v>
      </c>
      <c r="O30" s="88">
        <f t="shared" si="10"/>
        <v>24809.588106855652</v>
      </c>
      <c r="P30" s="89">
        <f t="shared" si="5"/>
        <v>1.0160693467858761</v>
      </c>
      <c r="Q30" s="195">
        <v>-656.11973453733845</v>
      </c>
      <c r="R30" s="92">
        <f t="shared" si="11"/>
        <v>1.4611579134491565E-2</v>
      </c>
      <c r="S30" s="92">
        <f t="shared" si="11"/>
        <v>3.9410165434597957E-3</v>
      </c>
      <c r="T30" s="91">
        <v>8938</v>
      </c>
      <c r="U30" s="190">
        <v>230639</v>
      </c>
      <c r="V30" s="190">
        <v>26078.584350972411</v>
      </c>
      <c r="W30" s="197"/>
      <c r="X30" s="88">
        <v>0</v>
      </c>
      <c r="Y30" s="88">
        <f t="shared" si="12"/>
        <v>0</v>
      </c>
      <c r="Z30" s="1"/>
      <c r="AA30" s="1"/>
    </row>
    <row r="31" spans="2:27" ht="27.95" customHeight="1">
      <c r="B31" s="207">
        <v>1505</v>
      </c>
      <c r="C31" t="s">
        <v>50</v>
      </c>
      <c r="D31" s="1">
        <v>507037</v>
      </c>
      <c r="E31" s="85">
        <f t="shared" si="6"/>
        <v>20776.79888542862</v>
      </c>
      <c r="F31" s="86">
        <f t="shared" si="0"/>
        <v>0.85090765638247134</v>
      </c>
      <c r="G31" s="187">
        <f t="shared" si="1"/>
        <v>2185.8098384182435</v>
      </c>
      <c r="H31" s="187">
        <f t="shared" si="7"/>
        <v>53342.503296758812</v>
      </c>
      <c r="I31" s="187">
        <f t="shared" si="2"/>
        <v>420.36220417957571</v>
      </c>
      <c r="J31" s="87">
        <f t="shared" si="3"/>
        <v>10258.519230798365</v>
      </c>
      <c r="K31" s="187">
        <f t="shared" si="8"/>
        <v>105.51695811857826</v>
      </c>
      <c r="L31" s="87">
        <f t="shared" si="4"/>
        <v>2575.0358459257836</v>
      </c>
      <c r="M31" s="88">
        <v>55917.538727458457</v>
      </c>
      <c r="N31" s="88">
        <f t="shared" si="9"/>
        <v>562954.53872745845</v>
      </c>
      <c r="O31" s="88">
        <f t="shared" si="10"/>
        <v>23068.125664950763</v>
      </c>
      <c r="P31" s="89">
        <f t="shared" si="5"/>
        <v>0.9447482672831703</v>
      </c>
      <c r="Q31" s="195">
        <v>3791.9914993806597</v>
      </c>
      <c r="R31" s="92">
        <f t="shared" si="11"/>
        <v>3.9438375232421552E-2</v>
      </c>
      <c r="S31" s="92">
        <f t="shared" si="11"/>
        <v>2.9003102247175588E-2</v>
      </c>
      <c r="T31" s="91">
        <v>24404</v>
      </c>
      <c r="U31" s="190">
        <v>487799</v>
      </c>
      <c r="V31" s="190">
        <v>20191.191688397699</v>
      </c>
      <c r="W31" s="197"/>
      <c r="X31" s="88">
        <v>0</v>
      </c>
      <c r="Y31" s="88">
        <f t="shared" si="12"/>
        <v>0</v>
      </c>
      <c r="Z31" s="1"/>
      <c r="AA31" s="1"/>
    </row>
    <row r="32" spans="2:27">
      <c r="B32" s="207">
        <v>1506</v>
      </c>
      <c r="C32" t="s">
        <v>51</v>
      </c>
      <c r="D32" s="1">
        <v>741857</v>
      </c>
      <c r="E32" s="85">
        <f t="shared" si="6"/>
        <v>22606.563871282302</v>
      </c>
      <c r="F32" s="86">
        <f>E32/E$365</f>
        <v>0.92584514046888688</v>
      </c>
      <c r="G32" s="187">
        <f t="shared" si="1"/>
        <v>1087.950846906034</v>
      </c>
      <c r="H32" s="187">
        <f t="shared" si="7"/>
        <v>35702.194992068413</v>
      </c>
      <c r="I32" s="187">
        <f t="shared" si="2"/>
        <v>0</v>
      </c>
      <c r="J32" s="87">
        <f t="shared" si="3"/>
        <v>0</v>
      </c>
      <c r="K32" s="187">
        <f t="shared" si="8"/>
        <v>-314.84524606099745</v>
      </c>
      <c r="L32" s="87">
        <f t="shared" si="4"/>
        <v>-10331.961594737691</v>
      </c>
      <c r="M32" s="88">
        <v>25370.233066197434</v>
      </c>
      <c r="N32" s="88">
        <f t="shared" si="9"/>
        <v>767227.23306619748</v>
      </c>
      <c r="O32" s="88">
        <f t="shared" si="10"/>
        <v>23379.669462036734</v>
      </c>
      <c r="P32" s="89">
        <f t="shared" si="5"/>
        <v>0.95750745139525406</v>
      </c>
      <c r="Q32" s="195">
        <v>2366.8217488725204</v>
      </c>
      <c r="R32" s="92">
        <f t="shared" si="11"/>
        <v>4.7317672304260663E-2</v>
      </c>
      <c r="S32" s="92">
        <f t="shared" si="11"/>
        <v>3.5509178314969581E-2</v>
      </c>
      <c r="T32" s="91">
        <v>32816</v>
      </c>
      <c r="U32" s="190">
        <v>708340</v>
      </c>
      <c r="V32" s="190">
        <v>21831.350551685879</v>
      </c>
      <c r="W32" s="197"/>
      <c r="X32" s="88">
        <v>0</v>
      </c>
      <c r="Y32" s="88">
        <f t="shared" si="12"/>
        <v>0</v>
      </c>
      <c r="Z32" s="1"/>
      <c r="AA32" s="1"/>
    </row>
    <row r="33" spans="2:27">
      <c r="B33" s="207">
        <v>1508</v>
      </c>
      <c r="C33" s="230" t="s">
        <v>442</v>
      </c>
      <c r="D33" s="1">
        <v>1417339.8854752057</v>
      </c>
      <c r="E33" s="85">
        <f t="shared" si="6"/>
        <v>24224.305414127837</v>
      </c>
      <c r="F33" s="86">
        <f>E33/E$365</f>
        <v>0.99209926712458985</v>
      </c>
      <c r="G33" s="187">
        <f t="shared" si="1"/>
        <v>117.30592119871289</v>
      </c>
      <c r="H33" s="187">
        <f t="shared" si="7"/>
        <v>6863.4521434154931</v>
      </c>
      <c r="I33" s="187">
        <f t="shared" si="2"/>
        <v>0</v>
      </c>
      <c r="J33" s="87">
        <f t="shared" si="3"/>
        <v>0</v>
      </c>
      <c r="K33" s="187">
        <f t="shared" si="8"/>
        <v>-314.84524606099745</v>
      </c>
      <c r="L33" s="87">
        <f t="shared" si="4"/>
        <v>-18421.280501782901</v>
      </c>
      <c r="M33" s="88">
        <v>-11557.828948758595</v>
      </c>
      <c r="N33" s="88">
        <f t="shared" si="9"/>
        <v>1405782.0565264472</v>
      </c>
      <c r="O33" s="88">
        <f t="shared" si="10"/>
        <v>24026.766079174951</v>
      </c>
      <c r="P33" s="89">
        <f t="shared" si="5"/>
        <v>0.98400910205753533</v>
      </c>
      <c r="Q33" s="195">
        <v>616.0427521507263</v>
      </c>
      <c r="R33" s="92">
        <f t="shared" si="11"/>
        <v>-8.4643467603887287E-2</v>
      </c>
      <c r="S33" s="92"/>
      <c r="T33" s="91">
        <v>58509</v>
      </c>
      <c r="U33" s="190">
        <v>1548402</v>
      </c>
      <c r="V33" s="190">
        <v>0</v>
      </c>
      <c r="W33" s="197"/>
      <c r="X33" s="88">
        <v>0</v>
      </c>
      <c r="Y33" s="88">
        <f t="shared" si="12"/>
        <v>0</v>
      </c>
      <c r="Z33" s="1"/>
      <c r="AA33" s="1"/>
    </row>
    <row r="34" spans="2:27">
      <c r="B34" s="207">
        <v>1511</v>
      </c>
      <c r="C34" t="s">
        <v>52</v>
      </c>
      <c r="D34" s="1">
        <v>64684</v>
      </c>
      <c r="E34" s="85">
        <f t="shared" si="6"/>
        <v>21376.074025115664</v>
      </c>
      <c r="F34" s="86">
        <f t="shared" si="0"/>
        <v>0.87545079257257075</v>
      </c>
      <c r="G34" s="187">
        <f t="shared" si="1"/>
        <v>1826.2447546060168</v>
      </c>
      <c r="H34" s="187">
        <f t="shared" si="7"/>
        <v>5526.2166274378069</v>
      </c>
      <c r="I34" s="187">
        <f t="shared" si="2"/>
        <v>210.61590528911017</v>
      </c>
      <c r="J34" s="87">
        <f t="shared" si="3"/>
        <v>637.32372940484743</v>
      </c>
      <c r="K34" s="187">
        <f t="shared" si="8"/>
        <v>-104.22934077188728</v>
      </c>
      <c r="L34" s="87">
        <f t="shared" si="4"/>
        <v>-315.39798517573087</v>
      </c>
      <c r="M34" s="88">
        <v>5210.8185907756688</v>
      </c>
      <c r="N34" s="88">
        <f t="shared" si="9"/>
        <v>69894.818590775671</v>
      </c>
      <c r="O34" s="88">
        <f t="shared" si="10"/>
        <v>23098.089421935118</v>
      </c>
      <c r="P34" s="89">
        <f t="shared" si="5"/>
        <v>0.94597542409267532</v>
      </c>
      <c r="Q34" s="195">
        <v>-1022.3165187212817</v>
      </c>
      <c r="R34" s="92">
        <f t="shared" si="11"/>
        <v>7.0147574614519217E-2</v>
      </c>
      <c r="S34" s="92">
        <f t="shared" si="11"/>
        <v>6.5550113124106621E-2</v>
      </c>
      <c r="T34" s="91">
        <v>3026</v>
      </c>
      <c r="U34" s="190">
        <v>60444</v>
      </c>
      <c r="V34" s="190">
        <v>20061.068702290075</v>
      </c>
      <c r="W34" s="197"/>
      <c r="X34" s="88">
        <v>0</v>
      </c>
      <c r="Y34" s="88">
        <f t="shared" si="12"/>
        <v>0</v>
      </c>
      <c r="Z34" s="1"/>
      <c r="AA34" s="1"/>
    </row>
    <row r="35" spans="2:27">
      <c r="B35" s="208">
        <v>1514</v>
      </c>
      <c r="C35" s="209" t="s">
        <v>53</v>
      </c>
      <c r="D35" s="220">
        <v>57204</v>
      </c>
      <c r="E35" s="221">
        <f t="shared" si="6"/>
        <v>23463.49466776046</v>
      </c>
      <c r="F35" s="222">
        <f t="shared" si="0"/>
        <v>0.96094048791553233</v>
      </c>
      <c r="G35" s="223">
        <f t="shared" si="1"/>
        <v>5.0474961725434238</v>
      </c>
      <c r="H35" s="223">
        <f t="shared" si="7"/>
        <v>12.305795668660867</v>
      </c>
      <c r="I35" s="223">
        <f t="shared" si="2"/>
        <v>0</v>
      </c>
      <c r="J35" s="224">
        <f t="shared" si="3"/>
        <v>0</v>
      </c>
      <c r="K35" s="223">
        <f t="shared" si="8"/>
        <v>-314.84524606099745</v>
      </c>
      <c r="L35" s="224">
        <f t="shared" si="4"/>
        <v>-767.59270989671177</v>
      </c>
      <c r="M35" s="225">
        <v>-755.26233882894519</v>
      </c>
      <c r="N35" s="225">
        <f t="shared" si="9"/>
        <v>56448.737661171057</v>
      </c>
      <c r="O35" s="225">
        <f t="shared" si="10"/>
        <v>23153.706998019301</v>
      </c>
      <c r="P35" s="226">
        <f t="shared" si="5"/>
        <v>0.94825322547971469</v>
      </c>
      <c r="Q35" s="195">
        <v>370.16393904654331</v>
      </c>
      <c r="R35" s="226">
        <f t="shared" si="11"/>
        <v>-3.2964803732630082E-2</v>
      </c>
      <c r="S35" s="226">
        <f t="shared" si="11"/>
        <v>-3.1378199637031381E-2</v>
      </c>
      <c r="T35" s="227">
        <v>2438</v>
      </c>
      <c r="U35" s="190">
        <v>59154</v>
      </c>
      <c r="V35" s="190">
        <v>24223.587223587223</v>
      </c>
      <c r="W35" s="228"/>
      <c r="X35" s="225">
        <v>2311</v>
      </c>
      <c r="Y35" s="225">
        <f t="shared" si="12"/>
        <v>947.90812141099263</v>
      </c>
      <c r="Z35" s="1"/>
      <c r="AA35" s="1"/>
    </row>
    <row r="36" spans="2:27">
      <c r="B36" s="207">
        <v>1515</v>
      </c>
      <c r="C36" t="s">
        <v>54</v>
      </c>
      <c r="D36" s="1">
        <v>237701</v>
      </c>
      <c r="E36" s="85">
        <f t="shared" si="6"/>
        <v>26505.463871543267</v>
      </c>
      <c r="F36" s="86">
        <f t="shared" si="0"/>
        <v>1.085523437399335</v>
      </c>
      <c r="G36" s="187">
        <f t="shared" si="1"/>
        <v>-1251.3891532505447</v>
      </c>
      <c r="H36" s="187">
        <f t="shared" si="7"/>
        <v>-11222.457926350886</v>
      </c>
      <c r="I36" s="187">
        <f t="shared" si="2"/>
        <v>0</v>
      </c>
      <c r="J36" s="87">
        <f t="shared" si="3"/>
        <v>0</v>
      </c>
      <c r="K36" s="187">
        <f t="shared" si="8"/>
        <v>-314.84524606099745</v>
      </c>
      <c r="L36" s="87">
        <f t="shared" si="4"/>
        <v>-2823.5321666750251</v>
      </c>
      <c r="M36" s="88">
        <v>-14045.990183518454</v>
      </c>
      <c r="N36" s="88">
        <f t="shared" si="9"/>
        <v>223655.00981648156</v>
      </c>
      <c r="O36" s="88">
        <f t="shared" si="10"/>
        <v>24939.229462141117</v>
      </c>
      <c r="P36" s="89">
        <f t="shared" si="5"/>
        <v>1.0213787701674331</v>
      </c>
      <c r="Q36" s="195">
        <v>382.19926389226021</v>
      </c>
      <c r="R36" s="92">
        <f t="shared" si="11"/>
        <v>0.10442511592465595</v>
      </c>
      <c r="S36" s="92">
        <f t="shared" si="11"/>
        <v>8.8907992306624467E-2</v>
      </c>
      <c r="T36" s="91">
        <v>8968</v>
      </c>
      <c r="U36" s="190">
        <v>215226</v>
      </c>
      <c r="V36" s="190">
        <v>24341.325491970143</v>
      </c>
      <c r="W36" s="197"/>
      <c r="X36" s="88">
        <v>0</v>
      </c>
      <c r="Y36" s="88">
        <f t="shared" si="12"/>
        <v>0</v>
      </c>
      <c r="Z36" s="1"/>
      <c r="AA36" s="1"/>
    </row>
    <row r="37" spans="2:27">
      <c r="B37" s="207">
        <v>1516</v>
      </c>
      <c r="C37" t="s">
        <v>55</v>
      </c>
      <c r="D37" s="1">
        <v>199906</v>
      </c>
      <c r="E37" s="85">
        <f t="shared" si="6"/>
        <v>22560.2076515066</v>
      </c>
      <c r="F37" s="86">
        <f t="shared" si="0"/>
        <v>0.9239466351916491</v>
      </c>
      <c r="G37" s="187">
        <f t="shared" si="1"/>
        <v>1115.764578771455</v>
      </c>
      <c r="H37" s="187">
        <f t="shared" si="7"/>
        <v>9886.7899324938644</v>
      </c>
      <c r="I37" s="187">
        <f t="shared" si="2"/>
        <v>0</v>
      </c>
      <c r="J37" s="87">
        <f t="shared" si="3"/>
        <v>0</v>
      </c>
      <c r="K37" s="187">
        <f t="shared" si="8"/>
        <v>-314.84524606099745</v>
      </c>
      <c r="L37" s="87">
        <f t="shared" si="4"/>
        <v>-2789.8437253464986</v>
      </c>
      <c r="M37" s="88">
        <v>7096.9461177345165</v>
      </c>
      <c r="N37" s="88">
        <f t="shared" si="9"/>
        <v>207002.94611773451</v>
      </c>
      <c r="O37" s="88">
        <f t="shared" si="10"/>
        <v>23361.126974126451</v>
      </c>
      <c r="P37" s="89">
        <f t="shared" si="5"/>
        <v>0.95674804928435886</v>
      </c>
      <c r="Q37" s="195">
        <v>963.10150282665472</v>
      </c>
      <c r="R37" s="92">
        <f t="shared" si="11"/>
        <v>4.441913439635535E-2</v>
      </c>
      <c r="S37" s="92">
        <f t="shared" si="11"/>
        <v>3.6875648943092004E-2</v>
      </c>
      <c r="T37" s="91">
        <v>8861</v>
      </c>
      <c r="U37" s="190">
        <v>191404</v>
      </c>
      <c r="V37" s="190">
        <v>21757.8720018188</v>
      </c>
      <c r="W37" s="197"/>
      <c r="X37" s="88">
        <v>0</v>
      </c>
      <c r="Y37" s="88">
        <f t="shared" si="12"/>
        <v>0</v>
      </c>
      <c r="Z37" s="1"/>
      <c r="AA37" s="1"/>
    </row>
    <row r="38" spans="2:27">
      <c r="B38" s="207">
        <v>1517</v>
      </c>
      <c r="C38" t="s">
        <v>56</v>
      </c>
      <c r="D38" s="1">
        <v>100277</v>
      </c>
      <c r="E38" s="85">
        <f t="shared" si="6"/>
        <v>18841.976700488536</v>
      </c>
      <c r="F38" s="86">
        <f t="shared" si="0"/>
        <v>0.77166758576414252</v>
      </c>
      <c r="G38" s="187">
        <f t="shared" si="1"/>
        <v>3346.7031493822933</v>
      </c>
      <c r="H38" s="187">
        <f t="shared" si="7"/>
        <v>17811.154161012564</v>
      </c>
      <c r="I38" s="187">
        <f t="shared" si="2"/>
        <v>1097.5499689086048</v>
      </c>
      <c r="J38" s="87">
        <f t="shared" si="3"/>
        <v>5841.1609345315946</v>
      </c>
      <c r="K38" s="187">
        <f t="shared" si="8"/>
        <v>782.7047228476074</v>
      </c>
      <c r="L38" s="87">
        <f t="shared" si="4"/>
        <v>4165.5545349949662</v>
      </c>
      <c r="M38" s="88">
        <v>21976.708605455424</v>
      </c>
      <c r="N38" s="88">
        <f t="shared" si="9"/>
        <v>122253.70860545542</v>
      </c>
      <c r="O38" s="88">
        <f t="shared" si="10"/>
        <v>22971.38455570376</v>
      </c>
      <c r="P38" s="89">
        <f t="shared" si="5"/>
        <v>0.94078626375225394</v>
      </c>
      <c r="Q38" s="195">
        <v>806.59622847503124</v>
      </c>
      <c r="R38" s="92">
        <f t="shared" si="11"/>
        <v>0.1039102578216165</v>
      </c>
      <c r="S38" s="92">
        <f t="shared" si="11"/>
        <v>7.0100154096527409E-2</v>
      </c>
      <c r="T38" s="91">
        <v>5322</v>
      </c>
      <c r="U38" s="190">
        <v>90838</v>
      </c>
      <c r="V38" s="190">
        <v>17607.675906183369</v>
      </c>
      <c r="W38" s="197"/>
      <c r="X38" s="88">
        <v>0</v>
      </c>
      <c r="Y38" s="88">
        <f t="shared" si="12"/>
        <v>0</v>
      </c>
      <c r="Z38" s="1"/>
      <c r="AA38" s="1"/>
    </row>
    <row r="39" spans="2:27">
      <c r="B39" s="207">
        <v>1520</v>
      </c>
      <c r="C39" t="s">
        <v>57</v>
      </c>
      <c r="D39" s="1">
        <v>221061</v>
      </c>
      <c r="E39" s="85">
        <f t="shared" si="6"/>
        <v>20173.480562146378</v>
      </c>
      <c r="F39" s="86">
        <f t="shared" si="0"/>
        <v>0.82619893280346346</v>
      </c>
      <c r="G39" s="187">
        <f t="shared" si="1"/>
        <v>2547.8008323875879</v>
      </c>
      <c r="H39" s="187">
        <f t="shared" si="7"/>
        <v>27918.801521303187</v>
      </c>
      <c r="I39" s="187">
        <f t="shared" si="2"/>
        <v>631.52361732836016</v>
      </c>
      <c r="J39" s="87">
        <f t="shared" si="3"/>
        <v>6920.2357986841707</v>
      </c>
      <c r="K39" s="187">
        <f t="shared" si="8"/>
        <v>316.67837126736271</v>
      </c>
      <c r="L39" s="87">
        <f t="shared" si="4"/>
        <v>3470.1615923477607</v>
      </c>
      <c r="M39" s="88">
        <v>31388.962927204131</v>
      </c>
      <c r="N39" s="88">
        <f t="shared" si="9"/>
        <v>252449.96292720412</v>
      </c>
      <c r="O39" s="88">
        <f t="shared" si="10"/>
        <v>23037.959748786652</v>
      </c>
      <c r="P39" s="89">
        <f t="shared" si="5"/>
        <v>0.94351283110421991</v>
      </c>
      <c r="Q39" s="195">
        <v>1222.0497316101028</v>
      </c>
      <c r="R39" s="92">
        <f t="shared" si="11"/>
        <v>6.1196372765981957E-2</v>
      </c>
      <c r="S39" s="93">
        <f t="shared" si="11"/>
        <v>5.8387950169685808E-2</v>
      </c>
      <c r="T39" s="91">
        <v>10958</v>
      </c>
      <c r="U39" s="190">
        <v>208313</v>
      </c>
      <c r="V39" s="190">
        <v>19060.572787995243</v>
      </c>
      <c r="W39" s="197"/>
      <c r="X39" s="88">
        <v>0</v>
      </c>
      <c r="Y39" s="88">
        <f t="shared" si="12"/>
        <v>0</v>
      </c>
      <c r="Z39" s="1"/>
      <c r="AA39" s="1"/>
    </row>
    <row r="40" spans="2:27">
      <c r="B40" s="207">
        <v>1525</v>
      </c>
      <c r="C40" t="s">
        <v>58</v>
      </c>
      <c r="D40" s="1">
        <v>98327</v>
      </c>
      <c r="E40" s="85">
        <f t="shared" si="6"/>
        <v>22614.305427782889</v>
      </c>
      <c r="F40" s="86">
        <f t="shared" si="0"/>
        <v>0.92616219362683438</v>
      </c>
      <c r="G40" s="187">
        <f t="shared" si="1"/>
        <v>1083.305913005682</v>
      </c>
      <c r="H40" s="187">
        <f t="shared" si="7"/>
        <v>4710.2141097487056</v>
      </c>
      <c r="I40" s="187">
        <f t="shared" si="2"/>
        <v>0</v>
      </c>
      <c r="J40" s="87">
        <f t="shared" si="3"/>
        <v>0</v>
      </c>
      <c r="K40" s="187">
        <f t="shared" si="8"/>
        <v>-314.84524606099745</v>
      </c>
      <c r="L40" s="87">
        <f t="shared" si="4"/>
        <v>-1368.9471298732169</v>
      </c>
      <c r="M40" s="88">
        <v>3341.2669360015389</v>
      </c>
      <c r="N40" s="88">
        <f t="shared" si="9"/>
        <v>101668.26693600154</v>
      </c>
      <c r="O40" s="88">
        <f t="shared" si="10"/>
        <v>23382.766084636969</v>
      </c>
      <c r="P40" s="89">
        <f t="shared" si="5"/>
        <v>0.95763427265843304</v>
      </c>
      <c r="Q40" s="195">
        <v>210.07350573189024</v>
      </c>
      <c r="R40" s="92">
        <f t="shared" si="11"/>
        <v>6.2810757058238575E-2</v>
      </c>
      <c r="S40" s="92">
        <f t="shared" si="11"/>
        <v>8.0654635914092165E-2</v>
      </c>
      <c r="T40" s="91">
        <v>4348</v>
      </c>
      <c r="U40" s="190">
        <v>92516</v>
      </c>
      <c r="V40" s="190">
        <v>20926.487220085954</v>
      </c>
      <c r="W40" s="197"/>
      <c r="X40" s="88">
        <v>0</v>
      </c>
      <c r="Y40" s="88">
        <f t="shared" si="12"/>
        <v>0</v>
      </c>
      <c r="Z40" s="1"/>
      <c r="AA40" s="1"/>
    </row>
    <row r="41" spans="2:27">
      <c r="B41" s="207">
        <v>1528</v>
      </c>
      <c r="C41" t="s">
        <v>59</v>
      </c>
      <c r="D41" s="1">
        <v>146160</v>
      </c>
      <c r="E41" s="85">
        <f t="shared" si="6"/>
        <v>19188.656951555731</v>
      </c>
      <c r="F41" s="86">
        <f t="shared" si="0"/>
        <v>0.78586577296210214</v>
      </c>
      <c r="G41" s="187">
        <f t="shared" si="1"/>
        <v>3138.6949987419762</v>
      </c>
      <c r="H41" s="187">
        <f t="shared" si="7"/>
        <v>23907.439805417631</v>
      </c>
      <c r="I41" s="187">
        <f t="shared" si="2"/>
        <v>976.21188103508655</v>
      </c>
      <c r="J41" s="87">
        <f t="shared" si="3"/>
        <v>7435.8058978442541</v>
      </c>
      <c r="K41" s="187">
        <f t="shared" si="8"/>
        <v>661.36663497408904</v>
      </c>
      <c r="L41" s="87">
        <f t="shared" si="4"/>
        <v>5037.6296585976361</v>
      </c>
      <c r="M41" s="88">
        <v>28945.069334414486</v>
      </c>
      <c r="N41" s="88">
        <f t="shared" si="9"/>
        <v>175105.0693344145</v>
      </c>
      <c r="O41" s="88">
        <f t="shared" si="10"/>
        <v>22988.718568257122</v>
      </c>
      <c r="P41" s="89">
        <f t="shared" si="5"/>
        <v>0.94149617311215195</v>
      </c>
      <c r="Q41" s="195">
        <v>649.56038562460162</v>
      </c>
      <c r="R41" s="92">
        <f t="shared" si="11"/>
        <v>6.7445681942669339E-2</v>
      </c>
      <c r="S41" s="92">
        <f t="shared" si="11"/>
        <v>6.9267500751288971E-2</v>
      </c>
      <c r="T41" s="91">
        <v>7617</v>
      </c>
      <c r="U41" s="190">
        <v>136925</v>
      </c>
      <c r="V41" s="190">
        <v>17945.609436435123</v>
      </c>
      <c r="W41" s="197"/>
      <c r="X41" s="88">
        <v>0</v>
      </c>
      <c r="Y41" s="88">
        <f t="shared" si="12"/>
        <v>0</v>
      </c>
      <c r="Z41" s="1"/>
      <c r="AA41" s="1"/>
    </row>
    <row r="42" spans="2:27">
      <c r="B42" s="207">
        <v>1531</v>
      </c>
      <c r="C42" t="s">
        <v>60</v>
      </c>
      <c r="D42" s="1">
        <v>191028</v>
      </c>
      <c r="E42" s="85">
        <f t="shared" si="6"/>
        <v>19653.086419753086</v>
      </c>
      <c r="F42" s="86">
        <f t="shared" si="0"/>
        <v>0.80488634453898367</v>
      </c>
      <c r="G42" s="187">
        <f t="shared" si="1"/>
        <v>2860.0373178235632</v>
      </c>
      <c r="H42" s="187">
        <f t="shared" si="7"/>
        <v>27799.562729245034</v>
      </c>
      <c r="I42" s="187">
        <f t="shared" si="2"/>
        <v>813.66156716601233</v>
      </c>
      <c r="J42" s="87">
        <f t="shared" si="3"/>
        <v>7908.7904328536397</v>
      </c>
      <c r="K42" s="187">
        <f t="shared" si="8"/>
        <v>498.81632110501488</v>
      </c>
      <c r="L42" s="87">
        <f t="shared" si="4"/>
        <v>4848.4946411407454</v>
      </c>
      <c r="M42" s="88">
        <v>32648.057205003133</v>
      </c>
      <c r="N42" s="88">
        <f t="shared" si="9"/>
        <v>223676.05720500313</v>
      </c>
      <c r="O42" s="88">
        <f t="shared" si="10"/>
        <v>23011.940041666989</v>
      </c>
      <c r="P42" s="89">
        <f t="shared" si="5"/>
        <v>0.94244720169099594</v>
      </c>
      <c r="Q42" s="195">
        <v>373.14525381004569</v>
      </c>
      <c r="R42" s="92">
        <f t="shared" si="11"/>
        <v>5.4791419342370445E-2</v>
      </c>
      <c r="S42" s="92">
        <f t="shared" si="11"/>
        <v>4.5675937940646304E-2</v>
      </c>
      <c r="T42" s="91">
        <v>9720</v>
      </c>
      <c r="U42" s="190">
        <v>181105</v>
      </c>
      <c r="V42" s="190">
        <v>18794.624325446242</v>
      </c>
      <c r="W42" s="197"/>
      <c r="X42" s="88">
        <v>0</v>
      </c>
      <c r="Y42" s="88">
        <f t="shared" si="12"/>
        <v>0</v>
      </c>
      <c r="Z42" s="1"/>
      <c r="AA42" s="1"/>
    </row>
    <row r="43" spans="2:27">
      <c r="B43" s="207">
        <v>1532</v>
      </c>
      <c r="C43" t="s">
        <v>61</v>
      </c>
      <c r="D43" s="1">
        <v>188142</v>
      </c>
      <c r="E43" s="85">
        <f t="shared" si="6"/>
        <v>21647.911632723506</v>
      </c>
      <c r="F43" s="86">
        <f t="shared" si="0"/>
        <v>0.88658382143239334</v>
      </c>
      <c r="G43" s="187">
        <f t="shared" si="1"/>
        <v>1663.1421900413116</v>
      </c>
      <c r="H43" s="187">
        <f t="shared" si="7"/>
        <v>14454.368773649039</v>
      </c>
      <c r="I43" s="187">
        <f t="shared" si="2"/>
        <v>115.47274262636546</v>
      </c>
      <c r="J43" s="87">
        <f t="shared" si="3"/>
        <v>1003.5736061657421</v>
      </c>
      <c r="K43" s="187">
        <f t="shared" si="8"/>
        <v>-199.37250343463199</v>
      </c>
      <c r="L43" s="87">
        <f t="shared" si="4"/>
        <v>-1732.7464273503867</v>
      </c>
      <c r="M43" s="88">
        <v>12721.622198424107</v>
      </c>
      <c r="N43" s="88">
        <f t="shared" si="9"/>
        <v>200863.6221984241</v>
      </c>
      <c r="O43" s="88">
        <f t="shared" si="10"/>
        <v>23111.681302315512</v>
      </c>
      <c r="P43" s="89">
        <f t="shared" si="5"/>
        <v>0.94653207553566654</v>
      </c>
      <c r="Q43" s="195">
        <v>1168.3960957678282</v>
      </c>
      <c r="R43" s="92">
        <f t="shared" si="11"/>
        <v>-1.7371048948127101E-2</v>
      </c>
      <c r="S43" s="92">
        <f t="shared" si="11"/>
        <v>-1.7257986130148482E-2</v>
      </c>
      <c r="T43" s="91">
        <v>8691</v>
      </c>
      <c r="U43" s="190">
        <v>191468</v>
      </c>
      <c r="V43" s="190">
        <v>22028.071790151862</v>
      </c>
      <c r="W43" s="197"/>
      <c r="X43" s="88">
        <v>0</v>
      </c>
      <c r="Y43" s="88">
        <f t="shared" si="12"/>
        <v>0</v>
      </c>
      <c r="Z43" s="1"/>
      <c r="AA43" s="1"/>
    </row>
    <row r="44" spans="2:27">
      <c r="B44" s="207">
        <v>1535</v>
      </c>
      <c r="C44" t="s">
        <v>62</v>
      </c>
      <c r="D44" s="1">
        <v>154096</v>
      </c>
      <c r="E44" s="85">
        <f t="shared" si="6"/>
        <v>21560.934657898419</v>
      </c>
      <c r="F44" s="86">
        <f t="shared" si="0"/>
        <v>0.88302170514028466</v>
      </c>
      <c r="G44" s="187">
        <f t="shared" si="1"/>
        <v>1715.3283749363638</v>
      </c>
      <c r="H44" s="187">
        <f t="shared" si="7"/>
        <v>12259.451895670192</v>
      </c>
      <c r="I44" s="187">
        <f t="shared" si="2"/>
        <v>145.91468381514605</v>
      </c>
      <c r="J44" s="87">
        <f t="shared" si="3"/>
        <v>1042.8522452268487</v>
      </c>
      <c r="K44" s="187">
        <f t="shared" si="8"/>
        <v>-168.93056224585141</v>
      </c>
      <c r="L44" s="87">
        <f t="shared" si="4"/>
        <v>-1207.3467283711</v>
      </c>
      <c r="M44" s="88">
        <v>11052.105045695205</v>
      </c>
      <c r="N44" s="88">
        <f t="shared" si="9"/>
        <v>165148.10504569521</v>
      </c>
      <c r="O44" s="88">
        <f t="shared" si="10"/>
        <v>23107.332453574254</v>
      </c>
      <c r="P44" s="89">
        <f t="shared" si="5"/>
        <v>0.94635396972106101</v>
      </c>
      <c r="Q44" s="195">
        <v>157.52306368110294</v>
      </c>
      <c r="R44" s="92">
        <f t="shared" si="11"/>
        <v>5.4368799178925759E-2</v>
      </c>
      <c r="S44" s="92">
        <f t="shared" si="11"/>
        <v>4.0206296769358524E-2</v>
      </c>
      <c r="T44" s="91">
        <v>7147</v>
      </c>
      <c r="U44" s="190">
        <v>146150</v>
      </c>
      <c r="V44" s="190">
        <v>20727.556374982272</v>
      </c>
      <c r="W44" s="197"/>
      <c r="X44" s="88">
        <v>0</v>
      </c>
      <c r="Y44" s="88">
        <f t="shared" si="12"/>
        <v>0</v>
      </c>
      <c r="Z44" s="1"/>
      <c r="AA44" s="1"/>
    </row>
    <row r="45" spans="2:27">
      <c r="B45" s="207">
        <v>1539</v>
      </c>
      <c r="C45" t="s">
        <v>63</v>
      </c>
      <c r="D45" s="1">
        <v>153946</v>
      </c>
      <c r="E45" s="85">
        <f t="shared" si="6"/>
        <v>21091.382381148102</v>
      </c>
      <c r="F45" s="86">
        <f t="shared" si="0"/>
        <v>0.86379133045350465</v>
      </c>
      <c r="G45" s="187">
        <f t="shared" si="1"/>
        <v>1997.0597409865541</v>
      </c>
      <c r="H45" s="187">
        <f t="shared" si="7"/>
        <v>14576.539049460858</v>
      </c>
      <c r="I45" s="187">
        <f t="shared" si="2"/>
        <v>310.25798067775702</v>
      </c>
      <c r="J45" s="87">
        <f t="shared" si="3"/>
        <v>2264.5730009669483</v>
      </c>
      <c r="K45" s="187">
        <f t="shared" si="8"/>
        <v>-4.5872653832404353</v>
      </c>
      <c r="L45" s="87">
        <f t="shared" si="4"/>
        <v>-33.482450032271942</v>
      </c>
      <c r="M45" s="88">
        <v>14543.056475238469</v>
      </c>
      <c r="N45" s="88">
        <f t="shared" si="9"/>
        <v>168489.05647523847</v>
      </c>
      <c r="O45" s="88">
        <f t="shared" si="10"/>
        <v>23083.854839736741</v>
      </c>
      <c r="P45" s="89">
        <f t="shared" si="5"/>
        <v>0.94539245098672209</v>
      </c>
      <c r="Q45" s="195">
        <v>753.90875077773489</v>
      </c>
      <c r="R45" s="92">
        <f t="shared" si="11"/>
        <v>4.6774599332277123E-2</v>
      </c>
      <c r="S45" s="92">
        <f t="shared" si="11"/>
        <v>1.049100245173658E-2</v>
      </c>
      <c r="T45" s="91">
        <v>7299</v>
      </c>
      <c r="U45" s="190">
        <v>147067</v>
      </c>
      <c r="V45" s="190">
        <v>20872.40987794493</v>
      </c>
      <c r="W45" s="197"/>
      <c r="X45" s="88">
        <v>0</v>
      </c>
      <c r="Y45" s="88">
        <f t="shared" si="12"/>
        <v>0</v>
      </c>
      <c r="Z45" s="1"/>
      <c r="AA45" s="1"/>
    </row>
    <row r="46" spans="2:27">
      <c r="B46" s="207">
        <v>1547</v>
      </c>
      <c r="C46" t="s">
        <v>64</v>
      </c>
      <c r="D46" s="1">
        <v>79302</v>
      </c>
      <c r="E46" s="85">
        <f t="shared" si="6"/>
        <v>21561.174551386626</v>
      </c>
      <c r="F46" s="86">
        <f t="shared" si="0"/>
        <v>0.88303152990717759</v>
      </c>
      <c r="G46" s="187">
        <f t="shared" si="1"/>
        <v>1715.1844388434395</v>
      </c>
      <c r="H46" s="187">
        <f t="shared" si="7"/>
        <v>6308.4483660661699</v>
      </c>
      <c r="I46" s="187">
        <f t="shared" si="2"/>
        <v>145.83072109427337</v>
      </c>
      <c r="J46" s="87">
        <f t="shared" si="3"/>
        <v>536.36539218473752</v>
      </c>
      <c r="K46" s="187">
        <f t="shared" si="8"/>
        <v>-169.01452496672408</v>
      </c>
      <c r="L46" s="87">
        <f t="shared" si="4"/>
        <v>-621.63542282761125</v>
      </c>
      <c r="M46" s="88">
        <v>5686.8128806585828</v>
      </c>
      <c r="N46" s="88">
        <f t="shared" si="9"/>
        <v>84988.812880658588</v>
      </c>
      <c r="O46" s="88">
        <f t="shared" si="10"/>
        <v>23107.344448248663</v>
      </c>
      <c r="P46" s="89">
        <f t="shared" si="5"/>
        <v>0.94635446095940556</v>
      </c>
      <c r="Q46" s="195">
        <v>957.36419171948091</v>
      </c>
      <c r="R46" s="92">
        <f t="shared" si="11"/>
        <v>7.8513239674142171E-2</v>
      </c>
      <c r="S46" s="93">
        <f t="shared" si="11"/>
        <v>7.1475632889971913E-2</v>
      </c>
      <c r="T46" s="91">
        <v>3678</v>
      </c>
      <c r="U46" s="190">
        <v>73529</v>
      </c>
      <c r="V46" s="190">
        <v>20122.879036672137</v>
      </c>
      <c r="W46" s="197"/>
      <c r="X46" s="88">
        <v>0</v>
      </c>
      <c r="Y46" s="88">
        <f t="shared" si="12"/>
        <v>0</v>
      </c>
      <c r="Z46" s="1"/>
      <c r="AA46" s="1"/>
    </row>
    <row r="47" spans="2:27">
      <c r="B47" s="207">
        <v>1554</v>
      </c>
      <c r="C47" t="s">
        <v>65</v>
      </c>
      <c r="D47" s="1">
        <v>127319</v>
      </c>
      <c r="E47" s="85">
        <f t="shared" si="6"/>
        <v>21380.184718723762</v>
      </c>
      <c r="F47" s="86">
        <f t="shared" si="0"/>
        <v>0.87561914481410041</v>
      </c>
      <c r="G47" s="187">
        <f t="shared" si="1"/>
        <v>1823.778338441158</v>
      </c>
      <c r="H47" s="187">
        <f t="shared" si="7"/>
        <v>10860.600005417096</v>
      </c>
      <c r="I47" s="187">
        <f t="shared" si="2"/>
        <v>209.17716252627596</v>
      </c>
      <c r="J47" s="87">
        <f t="shared" si="3"/>
        <v>1245.6500028439734</v>
      </c>
      <c r="K47" s="187">
        <f t="shared" si="8"/>
        <v>-105.66808353472149</v>
      </c>
      <c r="L47" s="87">
        <f t="shared" si="4"/>
        <v>-629.25343744926647</v>
      </c>
      <c r="M47" s="88">
        <v>10231.346466645438</v>
      </c>
      <c r="N47" s="88">
        <f t="shared" si="9"/>
        <v>137550.34646664542</v>
      </c>
      <c r="O47" s="88">
        <f t="shared" si="10"/>
        <v>23098.294956615522</v>
      </c>
      <c r="P47" s="89">
        <f t="shared" si="5"/>
        <v>0.9459838417047518</v>
      </c>
      <c r="Q47" s="195">
        <v>775.15372802868478</v>
      </c>
      <c r="R47" s="92">
        <f t="shared" si="11"/>
        <v>1.5675606681876925E-2</v>
      </c>
      <c r="S47" s="93">
        <f t="shared" si="11"/>
        <v>1.5192548171253076E-3</v>
      </c>
      <c r="T47" s="91">
        <v>5955</v>
      </c>
      <c r="U47" s="190">
        <v>125354</v>
      </c>
      <c r="V47" s="190">
        <v>21347.752043596731</v>
      </c>
      <c r="W47" s="197"/>
      <c r="X47" s="88">
        <v>0</v>
      </c>
      <c r="Y47" s="88">
        <f t="shared" si="12"/>
        <v>0</v>
      </c>
      <c r="Z47" s="1"/>
      <c r="AA47" s="1"/>
    </row>
    <row r="48" spans="2:27">
      <c r="B48" s="207">
        <v>1557</v>
      </c>
      <c r="C48" t="s">
        <v>66</v>
      </c>
      <c r="D48" s="1">
        <v>50354</v>
      </c>
      <c r="E48" s="85">
        <f t="shared" si="6"/>
        <v>18649.629629629628</v>
      </c>
      <c r="F48" s="86">
        <f t="shared" si="0"/>
        <v>0.76379006833813645</v>
      </c>
      <c r="G48" s="187">
        <f t="shared" si="1"/>
        <v>3462.1113918976384</v>
      </c>
      <c r="H48" s="187">
        <f t="shared" si="7"/>
        <v>9347.700758123623</v>
      </c>
      <c r="I48" s="187">
        <f t="shared" si="2"/>
        <v>1164.8714437092228</v>
      </c>
      <c r="J48" s="87">
        <f t="shared" si="3"/>
        <v>3145.1528980149019</v>
      </c>
      <c r="K48" s="187">
        <f t="shared" si="8"/>
        <v>850.02619764822543</v>
      </c>
      <c r="L48" s="87">
        <f t="shared" si="4"/>
        <v>2295.0707336502082</v>
      </c>
      <c r="M48" s="88">
        <v>11642.771445834209</v>
      </c>
      <c r="N48" s="88">
        <f t="shared" si="9"/>
        <v>61996.771445834209</v>
      </c>
      <c r="O48" s="88">
        <f t="shared" si="10"/>
        <v>22961.76720216082</v>
      </c>
      <c r="P48" s="89">
        <f t="shared" si="5"/>
        <v>0.94039238788095381</v>
      </c>
      <c r="Q48" s="195">
        <v>403.69312605836058</v>
      </c>
      <c r="R48" s="92">
        <f t="shared" si="11"/>
        <v>0.10680294537861304</v>
      </c>
      <c r="S48" s="93">
        <f t="shared" si="11"/>
        <v>9.409520785759927E-2</v>
      </c>
      <c r="T48" s="91">
        <v>2700</v>
      </c>
      <c r="U48" s="190">
        <v>45495</v>
      </c>
      <c r="V48" s="190">
        <v>17045.710003746721</v>
      </c>
      <c r="W48" s="197"/>
      <c r="X48" s="88">
        <v>0</v>
      </c>
      <c r="Y48" s="88">
        <f t="shared" si="12"/>
        <v>0</v>
      </c>
      <c r="Z48" s="1"/>
      <c r="AA48" s="1"/>
    </row>
    <row r="49" spans="2:27">
      <c r="B49" s="207">
        <v>1560</v>
      </c>
      <c r="C49" t="s">
        <v>67</v>
      </c>
      <c r="D49" s="1">
        <v>56894</v>
      </c>
      <c r="E49" s="85">
        <f t="shared" si="6"/>
        <v>18708.977310095364</v>
      </c>
      <c r="F49" s="86">
        <f t="shared" si="0"/>
        <v>0.76622063504744087</v>
      </c>
      <c r="G49" s="187">
        <f t="shared" si="1"/>
        <v>3426.5027836181966</v>
      </c>
      <c r="H49" s="187">
        <f t="shared" si="7"/>
        <v>10419.994964982936</v>
      </c>
      <c r="I49" s="187">
        <f t="shared" si="2"/>
        <v>1144.099755546215</v>
      </c>
      <c r="J49" s="87">
        <f t="shared" si="3"/>
        <v>3479.2073566160398</v>
      </c>
      <c r="K49" s="187">
        <f t="shared" si="8"/>
        <v>829.25450948521757</v>
      </c>
      <c r="L49" s="87">
        <f t="shared" si="4"/>
        <v>2521.7629633445463</v>
      </c>
      <c r="M49" s="88">
        <v>12941.757876585854</v>
      </c>
      <c r="N49" s="88">
        <f t="shared" si="9"/>
        <v>69835.757876585849</v>
      </c>
      <c r="O49" s="88">
        <f t="shared" si="10"/>
        <v>22964.734586184099</v>
      </c>
      <c r="P49" s="89">
        <f t="shared" si="5"/>
        <v>0.94051391621641867</v>
      </c>
      <c r="Q49" s="195">
        <v>467.36233197904585</v>
      </c>
      <c r="R49" s="92">
        <f t="shared" si="11"/>
        <v>6.6829176823551467E-2</v>
      </c>
      <c r="S49" s="93">
        <f t="shared" si="11"/>
        <v>6.3321024318377106E-2</v>
      </c>
      <c r="T49" s="91">
        <v>3041</v>
      </c>
      <c r="U49" s="190">
        <v>53330</v>
      </c>
      <c r="V49" s="190">
        <v>17594.853183767733</v>
      </c>
      <c r="W49" s="197"/>
      <c r="X49" s="88">
        <v>0</v>
      </c>
      <c r="Y49" s="88">
        <f t="shared" si="12"/>
        <v>0</v>
      </c>
      <c r="Z49" s="1"/>
      <c r="AA49" s="1"/>
    </row>
    <row r="50" spans="2:27">
      <c r="B50" s="207">
        <v>1563</v>
      </c>
      <c r="C50" t="s">
        <v>68</v>
      </c>
      <c r="D50" s="1">
        <v>182265</v>
      </c>
      <c r="E50" s="85">
        <f t="shared" si="6"/>
        <v>25220.008302200084</v>
      </c>
      <c r="F50" s="86">
        <f t="shared" si="0"/>
        <v>1.0328779845591132</v>
      </c>
      <c r="G50" s="187">
        <f t="shared" si="1"/>
        <v>-480.11581164463496</v>
      </c>
      <c r="H50" s="187">
        <f t="shared" si="7"/>
        <v>-3469.7969707557768</v>
      </c>
      <c r="I50" s="187">
        <f t="shared" si="2"/>
        <v>0</v>
      </c>
      <c r="J50" s="87">
        <f t="shared" si="3"/>
        <v>0</v>
      </c>
      <c r="K50" s="187">
        <f t="shared" si="8"/>
        <v>-314.84524606099745</v>
      </c>
      <c r="L50" s="87">
        <f t="shared" si="4"/>
        <v>-2275.3865932828285</v>
      </c>
      <c r="M50" s="88">
        <v>-5745.1836369634057</v>
      </c>
      <c r="N50" s="88">
        <f t="shared" si="9"/>
        <v>176519.8163630366</v>
      </c>
      <c r="O50" s="88">
        <f t="shared" si="10"/>
        <v>24425.04723440385</v>
      </c>
      <c r="P50" s="89">
        <f t="shared" si="5"/>
        <v>1.0003205890313447</v>
      </c>
      <c r="Q50" s="195">
        <v>588.4067216937483</v>
      </c>
      <c r="R50" s="92">
        <f t="shared" si="11"/>
        <v>0.13385547565133002</v>
      </c>
      <c r="S50" s="93">
        <f t="shared" si="11"/>
        <v>0.11549916035435955</v>
      </c>
      <c r="T50" s="91">
        <v>7227</v>
      </c>
      <c r="U50" s="190">
        <v>160748</v>
      </c>
      <c r="V50" s="190">
        <v>22608.720112517582</v>
      </c>
      <c r="W50" s="197"/>
      <c r="X50" s="88">
        <v>0</v>
      </c>
      <c r="Y50" s="88">
        <f t="shared" si="12"/>
        <v>0</v>
      </c>
      <c r="Z50" s="1"/>
      <c r="AA50" s="1"/>
    </row>
    <row r="51" spans="2:27">
      <c r="B51" s="207">
        <v>1566</v>
      </c>
      <c r="C51" t="s">
        <v>69</v>
      </c>
      <c r="D51" s="1">
        <v>116419</v>
      </c>
      <c r="E51" s="85">
        <f t="shared" si="6"/>
        <v>19556.358138753571</v>
      </c>
      <c r="F51" s="86">
        <f t="shared" si="0"/>
        <v>0.80092486638515092</v>
      </c>
      <c r="G51" s="187">
        <f t="shared" si="1"/>
        <v>2918.074286423273</v>
      </c>
      <c r="H51" s="187">
        <f t="shared" si="7"/>
        <v>17371.296227077746</v>
      </c>
      <c r="I51" s="187">
        <f t="shared" si="2"/>
        <v>847.51646551584281</v>
      </c>
      <c r="J51" s="87">
        <f t="shared" si="3"/>
        <v>5045.2655192158118</v>
      </c>
      <c r="K51" s="187">
        <f t="shared" si="8"/>
        <v>532.67121945484541</v>
      </c>
      <c r="L51" s="87">
        <f t="shared" si="4"/>
        <v>3170.9917694146948</v>
      </c>
      <c r="M51" s="88">
        <v>20542.287895204077</v>
      </c>
      <c r="N51" s="88">
        <f t="shared" si="9"/>
        <v>136961.28789520409</v>
      </c>
      <c r="O51" s="88">
        <f t="shared" si="10"/>
        <v>23007.103627617016</v>
      </c>
      <c r="P51" s="89">
        <f t="shared" si="5"/>
        <v>0.9422491277833045</v>
      </c>
      <c r="Q51" s="195">
        <v>1165.6565479353194</v>
      </c>
      <c r="R51" s="92">
        <f t="shared" si="11"/>
        <v>4.5795492315016936E-2</v>
      </c>
      <c r="S51" s="93">
        <f t="shared" si="11"/>
        <v>3.8592802043739473E-2</v>
      </c>
      <c r="T51" s="91">
        <v>5953</v>
      </c>
      <c r="U51" s="190">
        <v>111321</v>
      </c>
      <c r="V51" s="190">
        <v>18829.668470906628</v>
      </c>
      <c r="W51" s="197"/>
      <c r="X51" s="88">
        <v>0</v>
      </c>
      <c r="Y51" s="88">
        <f t="shared" si="12"/>
        <v>0</v>
      </c>
      <c r="Z51" s="1"/>
      <c r="AA51" s="1"/>
    </row>
    <row r="52" spans="2:27">
      <c r="B52" s="207">
        <v>1573</v>
      </c>
      <c r="C52" t="s">
        <v>70</v>
      </c>
      <c r="D52" s="1">
        <v>44892</v>
      </c>
      <c r="E52" s="85">
        <f t="shared" si="6"/>
        <v>20792.959703566466</v>
      </c>
      <c r="F52" s="86">
        <f t="shared" si="0"/>
        <v>0.85156951791189794</v>
      </c>
      <c r="G52" s="187">
        <f t="shared" si="1"/>
        <v>2176.113347535535</v>
      </c>
      <c r="H52" s="187">
        <f t="shared" si="7"/>
        <v>4698.2287173292198</v>
      </c>
      <c r="I52" s="187">
        <f t="shared" si="2"/>
        <v>414.70591783132932</v>
      </c>
      <c r="J52" s="87">
        <f t="shared" si="3"/>
        <v>895.35007659783992</v>
      </c>
      <c r="K52" s="187">
        <f t="shared" si="8"/>
        <v>99.860671770331862</v>
      </c>
      <c r="L52" s="87">
        <f t="shared" si="4"/>
        <v>215.59919035214648</v>
      </c>
      <c r="M52" s="88">
        <v>4913.8278709466822</v>
      </c>
      <c r="N52" s="88">
        <f t="shared" si="9"/>
        <v>49805.827870946683</v>
      </c>
      <c r="O52" s="88">
        <f t="shared" si="10"/>
        <v>23068.933705857657</v>
      </c>
      <c r="P52" s="89">
        <f t="shared" si="5"/>
        <v>0.94478136035964166</v>
      </c>
      <c r="Q52" s="195">
        <v>334.85591079998721</v>
      </c>
      <c r="R52" s="92">
        <f t="shared" si="11"/>
        <v>9.9970596883269633E-2</v>
      </c>
      <c r="S52" s="93">
        <f t="shared" si="11"/>
        <v>9.9461115365491432E-2</v>
      </c>
      <c r="T52" s="91">
        <v>2159</v>
      </c>
      <c r="U52" s="190">
        <v>40812</v>
      </c>
      <c r="V52" s="190">
        <v>18911.955514365152</v>
      </c>
      <c r="W52" s="197"/>
      <c r="X52" s="88">
        <v>0</v>
      </c>
      <c r="Y52" s="88">
        <f t="shared" si="12"/>
        <v>0</v>
      </c>
      <c r="Z52" s="1"/>
      <c r="AA52" s="1"/>
    </row>
    <row r="53" spans="2:27">
      <c r="B53" s="207">
        <v>1576</v>
      </c>
      <c r="C53" t="s">
        <v>71</v>
      </c>
      <c r="D53" s="1">
        <v>71474</v>
      </c>
      <c r="E53" s="85">
        <f t="shared" si="6"/>
        <v>20972.417840375587</v>
      </c>
      <c r="F53" s="86">
        <f t="shared" si="0"/>
        <v>0.85891917285408004</v>
      </c>
      <c r="G53" s="187">
        <f t="shared" si="1"/>
        <v>2068.4384654500632</v>
      </c>
      <c r="H53" s="187">
        <f t="shared" si="7"/>
        <v>7049.2382902538156</v>
      </c>
      <c r="I53" s="187">
        <f t="shared" si="2"/>
        <v>351.89556994813717</v>
      </c>
      <c r="J53" s="87">
        <f t="shared" si="3"/>
        <v>1199.2601023832515</v>
      </c>
      <c r="K53" s="187">
        <f t="shared" si="8"/>
        <v>37.050323887139712</v>
      </c>
      <c r="L53" s="87">
        <f t="shared" si="4"/>
        <v>126.26750380737214</v>
      </c>
      <c r="M53" s="88">
        <v>7175.5057360751734</v>
      </c>
      <c r="N53" s="88">
        <f t="shared" si="9"/>
        <v>78649.505736075167</v>
      </c>
      <c r="O53" s="88">
        <f t="shared" si="10"/>
        <v>23077.906612698112</v>
      </c>
      <c r="P53" s="89">
        <f t="shared" si="5"/>
        <v>0.94514884310675074</v>
      </c>
      <c r="Q53" s="195">
        <v>573.09487911364613</v>
      </c>
      <c r="R53" s="92">
        <f t="shared" si="11"/>
        <v>2.6704014939309056E-2</v>
      </c>
      <c r="S53" s="93">
        <f t="shared" si="11"/>
        <v>1.8569916229402555E-2</v>
      </c>
      <c r="T53" s="91">
        <v>3408</v>
      </c>
      <c r="U53" s="190">
        <v>69615</v>
      </c>
      <c r="V53" s="190">
        <v>20590.062111801242</v>
      </c>
      <c r="W53" s="197"/>
      <c r="X53" s="88">
        <v>0</v>
      </c>
      <c r="Y53" s="88">
        <f t="shared" si="12"/>
        <v>0</v>
      </c>
      <c r="Z53" s="1"/>
      <c r="AA53" s="1"/>
    </row>
    <row r="54" spans="2:27">
      <c r="B54" s="207">
        <v>1577</v>
      </c>
      <c r="C54" t="s">
        <v>72</v>
      </c>
      <c r="D54" s="1">
        <v>199920</v>
      </c>
      <c r="E54" s="85">
        <f t="shared" si="6"/>
        <v>18022.176147119804</v>
      </c>
      <c r="F54" s="86">
        <f t="shared" si="0"/>
        <v>0.73809289644772091</v>
      </c>
      <c r="G54" s="187">
        <f t="shared" si="1"/>
        <v>3838.5834814035325</v>
      </c>
      <c r="H54" s="187">
        <f t="shared" si="7"/>
        <v>42581.406559209383</v>
      </c>
      <c r="I54" s="187">
        <f t="shared" si="2"/>
        <v>1384.480162587661</v>
      </c>
      <c r="J54" s="87">
        <f t="shared" si="3"/>
        <v>15358.038443584923</v>
      </c>
      <c r="K54" s="187">
        <f t="shared" si="8"/>
        <v>1069.6349165266636</v>
      </c>
      <c r="L54" s="87">
        <f t="shared" si="4"/>
        <v>11865.46012903028</v>
      </c>
      <c r="M54" s="88">
        <v>54446.866499495867</v>
      </c>
      <c r="N54" s="88">
        <f t="shared" si="9"/>
        <v>254366.86649949587</v>
      </c>
      <c r="O54" s="88">
        <f t="shared" si="10"/>
        <v>22930.394528035325</v>
      </c>
      <c r="P54" s="89">
        <f t="shared" si="5"/>
        <v>0.93910752928643293</v>
      </c>
      <c r="Q54" s="195">
        <v>2472.959387913048</v>
      </c>
      <c r="R54" s="92">
        <f t="shared" si="11"/>
        <v>3.4049354236385172E-2</v>
      </c>
      <c r="S54" s="93">
        <f t="shared" si="11"/>
        <v>2.1651575086160758E-2</v>
      </c>
      <c r="T54" s="91">
        <v>11093</v>
      </c>
      <c r="U54" s="190">
        <v>193337</v>
      </c>
      <c r="V54" s="190">
        <v>17640.237226277372</v>
      </c>
      <c r="W54" s="197"/>
      <c r="X54" s="88">
        <v>0</v>
      </c>
      <c r="Y54" s="88">
        <f t="shared" si="12"/>
        <v>0</v>
      </c>
      <c r="Z54" s="1"/>
      <c r="AA54" s="1"/>
    </row>
    <row r="55" spans="2:27">
      <c r="B55" s="207">
        <v>1578</v>
      </c>
      <c r="C55" t="s">
        <v>73</v>
      </c>
      <c r="D55" s="1">
        <v>56384</v>
      </c>
      <c r="E55" s="85">
        <f t="shared" si="6"/>
        <v>22626.003210272873</v>
      </c>
      <c r="F55" s="86">
        <f t="shared" si="0"/>
        <v>0.92664127285065101</v>
      </c>
      <c r="G55" s="187">
        <f t="shared" si="1"/>
        <v>1076.2872435116915</v>
      </c>
      <c r="H55" s="187">
        <f t="shared" si="7"/>
        <v>2682.1078108311353</v>
      </c>
      <c r="I55" s="187">
        <f t="shared" si="2"/>
        <v>0</v>
      </c>
      <c r="J55" s="87">
        <f t="shared" si="3"/>
        <v>0</v>
      </c>
      <c r="K55" s="187">
        <f t="shared" si="8"/>
        <v>-314.84524606099745</v>
      </c>
      <c r="L55" s="87">
        <f t="shared" si="4"/>
        <v>-784.59435318400574</v>
      </c>
      <c r="M55" s="88">
        <v>1897.5134325013428</v>
      </c>
      <c r="N55" s="88">
        <f t="shared" si="9"/>
        <v>58281.513432501342</v>
      </c>
      <c r="O55" s="88">
        <f t="shared" si="10"/>
        <v>23387.445197632966</v>
      </c>
      <c r="P55" s="89">
        <f t="shared" si="5"/>
        <v>0.95782590434795978</v>
      </c>
      <c r="Q55" s="195">
        <v>174.05813621984476</v>
      </c>
      <c r="R55" s="92">
        <f t="shared" si="11"/>
        <v>4.2389484558116343E-3</v>
      </c>
      <c r="S55" s="92">
        <f t="shared" si="11"/>
        <v>5.0449187194196747E-3</v>
      </c>
      <c r="T55" s="91">
        <v>2492</v>
      </c>
      <c r="U55" s="190">
        <v>56146</v>
      </c>
      <c r="V55" s="190">
        <v>22512.429831595833</v>
      </c>
      <c r="W55" s="197"/>
      <c r="X55" s="88">
        <v>0</v>
      </c>
      <c r="Y55" s="88">
        <f t="shared" si="12"/>
        <v>0</v>
      </c>
      <c r="Z55" s="1"/>
      <c r="AA55" s="1"/>
    </row>
    <row r="56" spans="2:27">
      <c r="B56" s="207">
        <v>1579</v>
      </c>
      <c r="C56" t="s">
        <v>74</v>
      </c>
      <c r="D56" s="1">
        <v>261323</v>
      </c>
      <c r="E56" s="85">
        <f t="shared" si="6"/>
        <v>19448.016670387733</v>
      </c>
      <c r="F56" s="86">
        <f t="shared" si="0"/>
        <v>0.79648777357578338</v>
      </c>
      <c r="G56" s="187">
        <f t="shared" si="1"/>
        <v>2983.0791674427751</v>
      </c>
      <c r="H56" s="187">
        <f t="shared" si="7"/>
        <v>40083.634772928563</v>
      </c>
      <c r="I56" s="187">
        <f t="shared" si="2"/>
        <v>885.43597944388603</v>
      </c>
      <c r="J56" s="87">
        <f t="shared" si="3"/>
        <v>11897.603255787497</v>
      </c>
      <c r="K56" s="187">
        <f t="shared" si="8"/>
        <v>570.59073338288863</v>
      </c>
      <c r="L56" s="87">
        <f t="shared" si="4"/>
        <v>7667.0276844658747</v>
      </c>
      <c r="M56" s="88">
        <v>47750.662228768255</v>
      </c>
      <c r="N56" s="88">
        <f t="shared" si="9"/>
        <v>309073.66222876823</v>
      </c>
      <c r="O56" s="88">
        <f t="shared" si="10"/>
        <v>23001.686554198721</v>
      </c>
      <c r="P56" s="89">
        <f t="shared" si="5"/>
        <v>0.94202727314283596</v>
      </c>
      <c r="Q56" s="195">
        <v>1875.2544573503692</v>
      </c>
      <c r="R56" s="92">
        <f t="shared" si="11"/>
        <v>5.4810610953242057E-2</v>
      </c>
      <c r="S56" s="92">
        <f t="shared" si="11"/>
        <v>4.7274567293830491E-2</v>
      </c>
      <c r="T56" s="91">
        <v>13437</v>
      </c>
      <c r="U56" s="190">
        <v>247744</v>
      </c>
      <c r="V56" s="190">
        <v>18570.122179746646</v>
      </c>
      <c r="W56" s="197"/>
      <c r="X56" s="88">
        <v>0</v>
      </c>
      <c r="Y56" s="88">
        <f t="shared" si="12"/>
        <v>0</v>
      </c>
      <c r="Z56" s="1"/>
      <c r="AA56" s="1"/>
    </row>
    <row r="57" spans="2:27">
      <c r="B57" s="207">
        <v>1580</v>
      </c>
      <c r="C57" s="230" t="s">
        <v>443</v>
      </c>
      <c r="D57" s="1">
        <v>192838.15652479455</v>
      </c>
      <c r="E57" s="85">
        <f t="shared" si="6"/>
        <v>20608.972590017587</v>
      </c>
      <c r="F57" s="86">
        <f t="shared" si="0"/>
        <v>0.84403438006618048</v>
      </c>
      <c r="G57" s="187">
        <f t="shared" si="1"/>
        <v>2286.5056156648629</v>
      </c>
      <c r="H57" s="187">
        <f t="shared" si="7"/>
        <v>21394.833045776122</v>
      </c>
      <c r="I57" s="187">
        <f t="shared" si="2"/>
        <v>479.10140757343703</v>
      </c>
      <c r="J57" s="87">
        <f t="shared" si="3"/>
        <v>4482.9518706646504</v>
      </c>
      <c r="K57" s="187">
        <f t="shared" si="8"/>
        <v>164.25616151243958</v>
      </c>
      <c r="L57" s="87">
        <f t="shared" si="4"/>
        <v>1536.9449032718969</v>
      </c>
      <c r="M57" s="88">
        <v>22931.777789841701</v>
      </c>
      <c r="N57" s="88">
        <f t="shared" si="9"/>
        <v>215769.93431463625</v>
      </c>
      <c r="O57" s="88">
        <f t="shared" si="10"/>
        <v>23059.734350180213</v>
      </c>
      <c r="P57" s="89">
        <f t="shared" si="5"/>
        <v>0.94440460346735577</v>
      </c>
      <c r="Q57" s="195">
        <v>691.76276830737334</v>
      </c>
      <c r="R57" s="92"/>
      <c r="S57" s="92"/>
      <c r="T57" s="91">
        <v>9357</v>
      </c>
      <c r="U57" s="190">
        <v>0</v>
      </c>
      <c r="V57" s="190">
        <v>0</v>
      </c>
      <c r="W57" s="197"/>
      <c r="X57" s="88">
        <v>0</v>
      </c>
      <c r="Y57" s="88">
        <f t="shared" si="12"/>
        <v>0</v>
      </c>
      <c r="Z57" s="1"/>
      <c r="AA57" s="1"/>
    </row>
    <row r="58" spans="2:27">
      <c r="B58" s="207">
        <v>1804</v>
      </c>
      <c r="C58" t="s">
        <v>75</v>
      </c>
      <c r="D58" s="1">
        <v>1236018</v>
      </c>
      <c r="E58" s="85">
        <f t="shared" si="6"/>
        <v>23011.952636282396</v>
      </c>
      <c r="F58" s="86">
        <f t="shared" si="0"/>
        <v>0.94244771749974687</v>
      </c>
      <c r="G58" s="187">
        <f t="shared" si="1"/>
        <v>844.71758790597744</v>
      </c>
      <c r="H58" s="187">
        <f t="shared" si="7"/>
        <v>45371.471081605858</v>
      </c>
      <c r="I58" s="187">
        <f t="shared" si="2"/>
        <v>0</v>
      </c>
      <c r="J58" s="87">
        <f t="shared" si="3"/>
        <v>0</v>
      </c>
      <c r="K58" s="187">
        <f t="shared" si="8"/>
        <v>-314.84524606099745</v>
      </c>
      <c r="L58" s="87">
        <f t="shared" si="4"/>
        <v>-16910.967856428295</v>
      </c>
      <c r="M58" s="88">
        <v>28460.502683191004</v>
      </c>
      <c r="N58" s="88">
        <f t="shared" si="9"/>
        <v>1264478.5026831911</v>
      </c>
      <c r="O58" s="88">
        <f t="shared" si="10"/>
        <v>23541.82496803677</v>
      </c>
      <c r="P58" s="89">
        <f t="shared" si="5"/>
        <v>0.96414848220759797</v>
      </c>
      <c r="Q58" s="195">
        <v>2846.6947883788343</v>
      </c>
      <c r="R58" s="92">
        <f t="shared" si="11"/>
        <v>4.9032205498681938E-2</v>
      </c>
      <c r="S58" s="92">
        <f t="shared" si="11"/>
        <v>4.0184804748553488E-2</v>
      </c>
      <c r="T58" s="91">
        <v>53712</v>
      </c>
      <c r="U58" s="190">
        <v>1178246</v>
      </c>
      <c r="V58" s="190">
        <v>22122.94635648435</v>
      </c>
      <c r="W58" s="197"/>
      <c r="X58" s="88">
        <v>0</v>
      </c>
      <c r="Y58" s="88">
        <f t="shared" si="12"/>
        <v>0</v>
      </c>
      <c r="Z58" s="1"/>
      <c r="AA58" s="1"/>
    </row>
    <row r="59" spans="2:27">
      <c r="B59" s="207">
        <v>1806</v>
      </c>
      <c r="C59" t="s">
        <v>76</v>
      </c>
      <c r="D59" s="1">
        <v>462085</v>
      </c>
      <c r="E59" s="85">
        <f t="shared" si="6"/>
        <v>21412.650602409638</v>
      </c>
      <c r="F59" s="86">
        <f t="shared" si="0"/>
        <v>0.87694877548299566</v>
      </c>
      <c r="G59" s="187">
        <f t="shared" si="1"/>
        <v>1804.2988082296324</v>
      </c>
      <c r="H59" s="187">
        <f t="shared" si="7"/>
        <v>38936.768281595469</v>
      </c>
      <c r="I59" s="187">
        <f t="shared" si="2"/>
        <v>197.8141032362193</v>
      </c>
      <c r="J59" s="87">
        <f t="shared" si="3"/>
        <v>4268.8283478376125</v>
      </c>
      <c r="K59" s="187">
        <f t="shared" si="8"/>
        <v>-117.03114282477816</v>
      </c>
      <c r="L59" s="87">
        <f t="shared" si="4"/>
        <v>-2525.5320621587125</v>
      </c>
      <c r="M59" s="88">
        <v>36411.235852260063</v>
      </c>
      <c r="N59" s="88">
        <f t="shared" si="9"/>
        <v>498496.23585226008</v>
      </c>
      <c r="O59" s="88">
        <f t="shared" si="10"/>
        <v>23099.918250799816</v>
      </c>
      <c r="P59" s="89">
        <f t="shared" si="5"/>
        <v>0.9460503232381966</v>
      </c>
      <c r="Q59" s="195">
        <v>2886.1732075329783</v>
      </c>
      <c r="R59" s="92">
        <f t="shared" si="11"/>
        <v>5.5251192648398804E-2</v>
      </c>
      <c r="S59" s="92">
        <f t="shared" si="11"/>
        <v>5.2072725200662633E-2</v>
      </c>
      <c r="T59" s="91">
        <v>21580</v>
      </c>
      <c r="U59" s="190">
        <v>437891</v>
      </c>
      <c r="V59" s="190">
        <v>20352.823611433883</v>
      </c>
      <c r="W59" s="197"/>
      <c r="X59" s="88">
        <v>0</v>
      </c>
      <c r="Y59" s="88">
        <f t="shared" si="12"/>
        <v>0</v>
      </c>
      <c r="Z59" s="1"/>
      <c r="AA59" s="1"/>
    </row>
    <row r="60" spans="2:27">
      <c r="B60" s="207">
        <v>1811</v>
      </c>
      <c r="C60" t="s">
        <v>77</v>
      </c>
      <c r="D60" s="1">
        <v>29972</v>
      </c>
      <c r="E60" s="85">
        <f t="shared" si="6"/>
        <v>21423.874195854183</v>
      </c>
      <c r="F60" s="86">
        <f t="shared" si="0"/>
        <v>0.87740843443463457</v>
      </c>
      <c r="G60" s="187">
        <f t="shared" si="1"/>
        <v>1797.5646521629053</v>
      </c>
      <c r="H60" s="187">
        <f t="shared" si="7"/>
        <v>2514.7929483759044</v>
      </c>
      <c r="I60" s="187">
        <f t="shared" si="2"/>
        <v>193.88584553062844</v>
      </c>
      <c r="J60" s="87">
        <f t="shared" si="3"/>
        <v>271.24629789734917</v>
      </c>
      <c r="K60" s="187">
        <f t="shared" si="8"/>
        <v>-120.95940053036901</v>
      </c>
      <c r="L60" s="87">
        <f t="shared" si="4"/>
        <v>-169.22220134198625</v>
      </c>
      <c r="M60" s="88">
        <v>2345.5707232303876</v>
      </c>
      <c r="N60" s="88">
        <f t="shared" si="9"/>
        <v>32317.570723230387</v>
      </c>
      <c r="O60" s="88">
        <f t="shared" si="10"/>
        <v>23100.479430472042</v>
      </c>
      <c r="P60" s="89">
        <f t="shared" si="5"/>
        <v>0.94607330618577845</v>
      </c>
      <c r="Q60" s="195">
        <v>268.47747531689583</v>
      </c>
      <c r="R60" s="92">
        <f t="shared" si="11"/>
        <v>4.7203102616959577E-2</v>
      </c>
      <c r="S60" s="92">
        <f t="shared" si="11"/>
        <v>4.1214807534089272E-2</v>
      </c>
      <c r="T60" s="91">
        <v>1399</v>
      </c>
      <c r="U60" s="190">
        <v>28621</v>
      </c>
      <c r="V60" s="190">
        <v>20575.844716031632</v>
      </c>
      <c r="W60" s="197"/>
      <c r="X60" s="88">
        <v>0</v>
      </c>
      <c r="Y60" s="88">
        <f t="shared" si="12"/>
        <v>0</v>
      </c>
      <c r="Z60" s="1"/>
      <c r="AA60" s="1"/>
    </row>
    <row r="61" spans="2:27">
      <c r="B61" s="207">
        <v>1812</v>
      </c>
      <c r="C61" t="s">
        <v>78</v>
      </c>
      <c r="D61" s="1">
        <v>35722</v>
      </c>
      <c r="E61" s="85">
        <f t="shared" si="6"/>
        <v>18077.935222672066</v>
      </c>
      <c r="F61" s="86">
        <f t="shared" si="0"/>
        <v>0.74037649290364571</v>
      </c>
      <c r="G61" s="187">
        <f t="shared" si="1"/>
        <v>3805.1280360721757</v>
      </c>
      <c r="H61" s="187">
        <f t="shared" si="7"/>
        <v>7518.9329992786188</v>
      </c>
      <c r="I61" s="187">
        <f t="shared" si="2"/>
        <v>1364.9644861443694</v>
      </c>
      <c r="J61" s="87">
        <f t="shared" si="3"/>
        <v>2697.1698246212741</v>
      </c>
      <c r="K61" s="187">
        <f t="shared" si="8"/>
        <v>1050.119240083372</v>
      </c>
      <c r="L61" s="87">
        <f t="shared" si="4"/>
        <v>2075.0356184047432</v>
      </c>
      <c r="M61" s="88">
        <v>9593.9685840623624</v>
      </c>
      <c r="N61" s="88">
        <f t="shared" si="9"/>
        <v>45315.968584062364</v>
      </c>
      <c r="O61" s="88">
        <f t="shared" si="10"/>
        <v>22933.182481812939</v>
      </c>
      <c r="P61" s="89">
        <f t="shared" si="5"/>
        <v>0.9392217091092292</v>
      </c>
      <c r="Q61" s="195">
        <v>355.36393225603206</v>
      </c>
      <c r="R61" s="92">
        <f t="shared" si="11"/>
        <v>2.1825567092880232E-2</v>
      </c>
      <c r="S61" s="92">
        <f t="shared" si="11"/>
        <v>1.8722857881059693E-2</v>
      </c>
      <c r="T61" s="91">
        <v>1976</v>
      </c>
      <c r="U61" s="190">
        <v>34959</v>
      </c>
      <c r="V61" s="190">
        <v>17745.685279187819</v>
      </c>
      <c r="W61" s="197"/>
      <c r="X61" s="88">
        <v>0</v>
      </c>
      <c r="Y61" s="88">
        <f t="shared" si="12"/>
        <v>0</v>
      </c>
      <c r="Z61" s="1"/>
      <c r="AA61" s="1"/>
    </row>
    <row r="62" spans="2:27">
      <c r="B62" s="207">
        <v>1813</v>
      </c>
      <c r="C62" t="s">
        <v>79</v>
      </c>
      <c r="D62" s="1">
        <v>164436</v>
      </c>
      <c r="E62" s="85">
        <f t="shared" si="6"/>
        <v>21011.500127779196</v>
      </c>
      <c r="F62" s="86">
        <f t="shared" si="0"/>
        <v>0.86051977638131505</v>
      </c>
      <c r="G62" s="187">
        <f t="shared" si="1"/>
        <v>2044.9890930078973</v>
      </c>
      <c r="H62" s="187">
        <f t="shared" si="7"/>
        <v>16004.084641879805</v>
      </c>
      <c r="I62" s="187">
        <f t="shared" si="2"/>
        <v>338.2167693568739</v>
      </c>
      <c r="J62" s="87">
        <f t="shared" si="3"/>
        <v>2646.8844369868953</v>
      </c>
      <c r="K62" s="187">
        <f t="shared" si="8"/>
        <v>23.371523295876443</v>
      </c>
      <c r="L62" s="87">
        <f t="shared" si="4"/>
        <v>182.90554131352906</v>
      </c>
      <c r="M62" s="88">
        <v>16186.990050036482</v>
      </c>
      <c r="N62" s="88">
        <f t="shared" si="9"/>
        <v>180622.99005003649</v>
      </c>
      <c r="O62" s="88">
        <f t="shared" si="10"/>
        <v>23079.860727068299</v>
      </c>
      <c r="P62" s="89">
        <f t="shared" si="5"/>
        <v>0.94522887328311278</v>
      </c>
      <c r="Q62" s="195">
        <v>76.415705382454689</v>
      </c>
      <c r="R62" s="92">
        <f t="shared" si="11"/>
        <v>1.2356167925678296E-2</v>
      </c>
      <c r="S62" s="92">
        <f t="shared" si="11"/>
        <v>7.3112036336897375E-3</v>
      </c>
      <c r="T62" s="91">
        <v>7826</v>
      </c>
      <c r="U62" s="190">
        <v>162429</v>
      </c>
      <c r="V62" s="190">
        <v>20858.995762167717</v>
      </c>
      <c r="W62" s="197"/>
      <c r="X62" s="88">
        <v>0</v>
      </c>
      <c r="Y62" s="88">
        <f t="shared" si="12"/>
        <v>0</v>
      </c>
      <c r="Z62" s="1"/>
      <c r="AA62" s="1"/>
    </row>
    <row r="63" spans="2:27">
      <c r="B63" s="207">
        <v>1815</v>
      </c>
      <c r="C63" t="s">
        <v>80</v>
      </c>
      <c r="D63" s="1">
        <v>21672</v>
      </c>
      <c r="E63" s="85">
        <f t="shared" si="6"/>
        <v>17940.397350993378</v>
      </c>
      <c r="F63" s="86">
        <f t="shared" si="0"/>
        <v>0.73474367002754704</v>
      </c>
      <c r="G63" s="187">
        <f t="shared" si="1"/>
        <v>3887.6507590793881</v>
      </c>
      <c r="H63" s="187">
        <f t="shared" si="7"/>
        <v>4696.2821169679009</v>
      </c>
      <c r="I63" s="187">
        <f t="shared" si="2"/>
        <v>1413.1027412319099</v>
      </c>
      <c r="J63" s="87">
        <f t="shared" si="3"/>
        <v>1707.0281114081472</v>
      </c>
      <c r="K63" s="187">
        <f t="shared" si="8"/>
        <v>1098.2574951709125</v>
      </c>
      <c r="L63" s="87">
        <f t="shared" si="4"/>
        <v>1326.6950541664623</v>
      </c>
      <c r="M63" s="88">
        <v>6022.9771505806348</v>
      </c>
      <c r="N63" s="88">
        <f t="shared" si="9"/>
        <v>27694.977150580635</v>
      </c>
      <c r="O63" s="88">
        <f t="shared" si="10"/>
        <v>22926.305588229003</v>
      </c>
      <c r="P63" s="89">
        <f t="shared" si="5"/>
        <v>0.93894006796542417</v>
      </c>
      <c r="Q63" s="195">
        <v>76.396776399433293</v>
      </c>
      <c r="R63" s="92">
        <f t="shared" si="11"/>
        <v>-6.3601797442101621E-2</v>
      </c>
      <c r="S63" s="92">
        <f t="shared" si="11"/>
        <v>-5.5074992617484969E-2</v>
      </c>
      <c r="T63" s="91">
        <v>1208</v>
      </c>
      <c r="U63" s="190">
        <v>23144</v>
      </c>
      <c r="V63" s="190">
        <v>18986.054142739951</v>
      </c>
      <c r="W63" s="197"/>
      <c r="X63" s="88">
        <v>0</v>
      </c>
      <c r="Y63" s="88">
        <f t="shared" si="12"/>
        <v>0</v>
      </c>
      <c r="Z63" s="1"/>
      <c r="AA63" s="1"/>
    </row>
    <row r="64" spans="2:27">
      <c r="B64" s="207">
        <v>1816</v>
      </c>
      <c r="C64" t="s">
        <v>81</v>
      </c>
      <c r="D64" s="1">
        <v>8160</v>
      </c>
      <c r="E64" s="85">
        <f t="shared" si="6"/>
        <v>17000</v>
      </c>
      <c r="F64" s="86">
        <f t="shared" si="0"/>
        <v>0.69622997451484425</v>
      </c>
      <c r="G64" s="187">
        <f t="shared" si="1"/>
        <v>4451.8891696754154</v>
      </c>
      <c r="H64" s="187">
        <f t="shared" si="7"/>
        <v>2136.9068014441996</v>
      </c>
      <c r="I64" s="187">
        <f t="shared" si="2"/>
        <v>1742.2418140795926</v>
      </c>
      <c r="J64" s="87">
        <f t="shared" si="3"/>
        <v>836.27607075820447</v>
      </c>
      <c r="K64" s="187">
        <f t="shared" si="8"/>
        <v>1427.3965680185952</v>
      </c>
      <c r="L64" s="87">
        <f t="shared" si="4"/>
        <v>685.15035264892572</v>
      </c>
      <c r="M64" s="88">
        <v>2822.0571459260809</v>
      </c>
      <c r="N64" s="88">
        <f t="shared" si="9"/>
        <v>10982.057145926081</v>
      </c>
      <c r="O64" s="88">
        <f t="shared" si="10"/>
        <v>22879.285720679334</v>
      </c>
      <c r="P64" s="89">
        <f t="shared" si="5"/>
        <v>0.93701438318978902</v>
      </c>
      <c r="Q64" s="195">
        <v>92.773222410373364</v>
      </c>
      <c r="R64" s="92">
        <f t="shared" si="11"/>
        <v>-5.2924791086350974E-2</v>
      </c>
      <c r="S64" s="92">
        <f t="shared" si="11"/>
        <v>-0.10422469823584042</v>
      </c>
      <c r="T64" s="91">
        <v>480</v>
      </c>
      <c r="U64" s="190">
        <v>8616</v>
      </c>
      <c r="V64" s="190">
        <v>18977.973568281941</v>
      </c>
      <c r="W64" s="197"/>
      <c r="X64" s="88">
        <v>0</v>
      </c>
      <c r="Y64" s="88">
        <f t="shared" si="12"/>
        <v>0</v>
      </c>
      <c r="Z64" s="1"/>
      <c r="AA64" s="1"/>
    </row>
    <row r="65" spans="2:27">
      <c r="B65" s="207">
        <v>1818</v>
      </c>
      <c r="C65" t="s">
        <v>54</v>
      </c>
      <c r="D65" s="1">
        <v>41879</v>
      </c>
      <c r="E65" s="85">
        <f t="shared" si="6"/>
        <v>22735.613463626494</v>
      </c>
      <c r="F65" s="86">
        <f t="shared" si="0"/>
        <v>0.93113032837411902</v>
      </c>
      <c r="G65" s="187">
        <f t="shared" si="1"/>
        <v>1010.5210914995187</v>
      </c>
      <c r="H65" s="187">
        <f t="shared" si="7"/>
        <v>1861.3798505421134</v>
      </c>
      <c r="I65" s="187">
        <f t="shared" si="2"/>
        <v>0</v>
      </c>
      <c r="J65" s="87">
        <f t="shared" si="3"/>
        <v>0</v>
      </c>
      <c r="K65" s="187">
        <f t="shared" si="8"/>
        <v>-314.84524606099745</v>
      </c>
      <c r="L65" s="87">
        <f t="shared" si="4"/>
        <v>-579.94494324435732</v>
      </c>
      <c r="M65" s="88">
        <v>1281.4348887108622</v>
      </c>
      <c r="N65" s="88">
        <f t="shared" si="9"/>
        <v>43160.434888710864</v>
      </c>
      <c r="O65" s="88">
        <f t="shared" si="10"/>
        <v>23431.28929897441</v>
      </c>
      <c r="P65" s="89">
        <f t="shared" si="5"/>
        <v>0.95962152655734689</v>
      </c>
      <c r="Q65" s="195">
        <v>-281.25349642177093</v>
      </c>
      <c r="R65" s="92">
        <f t="shared" si="11"/>
        <v>0.11698183660950044</v>
      </c>
      <c r="S65" s="92">
        <f t="shared" si="11"/>
        <v>-6.5966499189756542E-2</v>
      </c>
      <c r="T65" s="91">
        <v>1842</v>
      </c>
      <c r="U65" s="190">
        <v>37493</v>
      </c>
      <c r="V65" s="190">
        <v>24341.325491970143</v>
      </c>
      <c r="W65" s="197"/>
      <c r="X65" s="88">
        <v>0</v>
      </c>
      <c r="Y65" s="88">
        <f t="shared" si="12"/>
        <v>0</v>
      </c>
      <c r="Z65" s="1"/>
      <c r="AA65" s="1"/>
    </row>
    <row r="66" spans="2:27">
      <c r="B66" s="207">
        <v>1820</v>
      </c>
      <c r="C66" t="s">
        <v>82</v>
      </c>
      <c r="D66" s="1">
        <v>146576</v>
      </c>
      <c r="E66" s="85">
        <f t="shared" si="6"/>
        <v>19751.515968198353</v>
      </c>
      <c r="F66" s="86">
        <f t="shared" si="0"/>
        <v>0.80891749759813403</v>
      </c>
      <c r="G66" s="187">
        <f t="shared" si="1"/>
        <v>2800.9795887564032</v>
      </c>
      <c r="H66" s="187">
        <f t="shared" si="7"/>
        <v>20786.069528161268</v>
      </c>
      <c r="I66" s="187">
        <f t="shared" si="2"/>
        <v>779.21122521016889</v>
      </c>
      <c r="J66" s="87">
        <f t="shared" si="3"/>
        <v>5782.5265022846634</v>
      </c>
      <c r="K66" s="187">
        <f t="shared" si="8"/>
        <v>464.36597914917144</v>
      </c>
      <c r="L66" s="87">
        <f t="shared" si="4"/>
        <v>3446.0599312660015</v>
      </c>
      <c r="M66" s="88">
        <v>24232.129333161363</v>
      </c>
      <c r="N66" s="88">
        <f t="shared" si="9"/>
        <v>170808.12933316137</v>
      </c>
      <c r="O66" s="88">
        <f t="shared" si="10"/>
        <v>23016.861519089256</v>
      </c>
      <c r="P66" s="89">
        <f t="shared" si="5"/>
        <v>0.94264875934395365</v>
      </c>
      <c r="Q66" s="195">
        <v>1267.4867364737438</v>
      </c>
      <c r="R66" s="92">
        <f t="shared" si="11"/>
        <v>8.9622360987213795E-2</v>
      </c>
      <c r="S66" s="92">
        <f t="shared" si="11"/>
        <v>7.1855981027713109E-2</v>
      </c>
      <c r="T66" s="91">
        <v>7421</v>
      </c>
      <c r="U66" s="190">
        <v>134520</v>
      </c>
      <c r="V66" s="190">
        <v>18427.397260273974</v>
      </c>
      <c r="W66" s="197"/>
      <c r="X66" s="88">
        <v>0</v>
      </c>
      <c r="Y66" s="88">
        <f t="shared" si="12"/>
        <v>0</v>
      </c>
      <c r="Z66" s="1"/>
      <c r="AA66" s="1"/>
    </row>
    <row r="67" spans="2:27">
      <c r="B67" s="207">
        <v>1822</v>
      </c>
      <c r="C67" t="s">
        <v>83</v>
      </c>
      <c r="D67" s="1">
        <v>39669</v>
      </c>
      <c r="E67" s="85">
        <f t="shared" si="6"/>
        <v>16866.071428571428</v>
      </c>
      <c r="F67" s="86">
        <f t="shared" si="0"/>
        <v>0.69074496946351926</v>
      </c>
      <c r="G67" s="187">
        <f t="shared" si="1"/>
        <v>4532.2463125325585</v>
      </c>
      <c r="H67" s="187">
        <f t="shared" si="7"/>
        <v>10659.843327076576</v>
      </c>
      <c r="I67" s="187">
        <f t="shared" si="2"/>
        <v>1789.1168140795928</v>
      </c>
      <c r="J67" s="87">
        <f t="shared" si="3"/>
        <v>4208.0027467152022</v>
      </c>
      <c r="K67" s="187">
        <f t="shared" si="8"/>
        <v>1474.2715680185954</v>
      </c>
      <c r="L67" s="87">
        <f t="shared" si="4"/>
        <v>3467.4867279797363</v>
      </c>
      <c r="M67" s="88">
        <v>14127.330015037798</v>
      </c>
      <c r="N67" s="88">
        <f t="shared" si="9"/>
        <v>53796.330015037798</v>
      </c>
      <c r="O67" s="88">
        <f t="shared" si="10"/>
        <v>22872.589292107907</v>
      </c>
      <c r="P67" s="89">
        <f t="shared" si="5"/>
        <v>0.9367401329372228</v>
      </c>
      <c r="Q67" s="195">
        <v>461.33378981082569</v>
      </c>
      <c r="R67" s="92">
        <f t="shared" si="11"/>
        <v>0.11451689939032957</v>
      </c>
      <c r="S67" s="92">
        <f t="shared" si="11"/>
        <v>7.5660442863965893E-2</v>
      </c>
      <c r="T67" s="91">
        <v>2352</v>
      </c>
      <c r="U67" s="190">
        <v>35593</v>
      </c>
      <c r="V67" s="190">
        <v>15679.735682819384</v>
      </c>
      <c r="W67" s="197"/>
      <c r="X67" s="88">
        <v>0</v>
      </c>
      <c r="Y67" s="88">
        <f t="shared" si="12"/>
        <v>0</v>
      </c>
      <c r="Z67" s="1"/>
      <c r="AA67" s="1"/>
    </row>
    <row r="68" spans="2:27">
      <c r="B68" s="207">
        <v>1824</v>
      </c>
      <c r="C68" t="s">
        <v>84</v>
      </c>
      <c r="D68" s="1">
        <v>262709</v>
      </c>
      <c r="E68" s="85">
        <f t="shared" si="6"/>
        <v>19504.714529660701</v>
      </c>
      <c r="F68" s="86">
        <f t="shared" si="0"/>
        <v>0.79880981764146952</v>
      </c>
      <c r="G68" s="187">
        <f t="shared" si="1"/>
        <v>2949.0604518789942</v>
      </c>
      <c r="H68" s="187">
        <f t="shared" si="7"/>
        <v>39720.895226358174</v>
      </c>
      <c r="I68" s="187">
        <f t="shared" si="2"/>
        <v>865.59172869834708</v>
      </c>
      <c r="J68" s="87">
        <f t="shared" si="3"/>
        <v>11658.654993838036</v>
      </c>
      <c r="K68" s="187">
        <f t="shared" si="8"/>
        <v>550.74648263734957</v>
      </c>
      <c r="L68" s="87">
        <f t="shared" si="4"/>
        <v>7418.0043746424617</v>
      </c>
      <c r="M68" s="88">
        <v>47138.899371829975</v>
      </c>
      <c r="N68" s="88">
        <f t="shared" si="9"/>
        <v>309847.89937182999</v>
      </c>
      <c r="O68" s="88">
        <f t="shared" si="10"/>
        <v>23004.521447162373</v>
      </c>
      <c r="P68" s="89">
        <f t="shared" si="5"/>
        <v>0.94214337534612047</v>
      </c>
      <c r="Q68" s="195">
        <v>2699.0093388444293</v>
      </c>
      <c r="R68" s="92">
        <f t="shared" si="11"/>
        <v>6.3620721067228075E-2</v>
      </c>
      <c r="S68" s="92">
        <f t="shared" si="11"/>
        <v>5.3591778192809789E-2</v>
      </c>
      <c r="T68" s="91">
        <v>13469</v>
      </c>
      <c r="U68" s="190">
        <v>246995</v>
      </c>
      <c r="V68" s="190">
        <v>18512.591815320044</v>
      </c>
      <c r="W68" s="197"/>
      <c r="X68" s="88">
        <v>0</v>
      </c>
      <c r="Y68" s="88">
        <f t="shared" si="12"/>
        <v>0</v>
      </c>
      <c r="Z68" s="1"/>
      <c r="AA68" s="1"/>
    </row>
    <row r="69" spans="2:27">
      <c r="B69" s="207">
        <v>1825</v>
      </c>
      <c r="C69" t="s">
        <v>85</v>
      </c>
      <c r="D69" s="1">
        <v>26726</v>
      </c>
      <c r="E69" s="85">
        <f t="shared" si="6"/>
        <v>18469.93780234969</v>
      </c>
      <c r="F69" s="86">
        <f t="shared" si="0"/>
        <v>0.75643084267180494</v>
      </c>
      <c r="G69" s="187">
        <f t="shared" si="1"/>
        <v>3569.9264882656012</v>
      </c>
      <c r="H69" s="187">
        <f t="shared" si="7"/>
        <v>5165.6836285203244</v>
      </c>
      <c r="I69" s="187">
        <f t="shared" si="2"/>
        <v>1227.7635832572009</v>
      </c>
      <c r="J69" s="87">
        <f t="shared" si="3"/>
        <v>1776.5739049731699</v>
      </c>
      <c r="K69" s="187">
        <f t="shared" si="8"/>
        <v>912.91833719620354</v>
      </c>
      <c r="L69" s="87">
        <f t="shared" si="4"/>
        <v>1320.9928339229066</v>
      </c>
      <c r="M69" s="88">
        <v>6486.6764378229964</v>
      </c>
      <c r="N69" s="88">
        <f t="shared" si="9"/>
        <v>33212.676437823</v>
      </c>
      <c r="O69" s="88">
        <f t="shared" si="10"/>
        <v>22952.782610796821</v>
      </c>
      <c r="P69" s="89">
        <f t="shared" si="5"/>
        <v>0.94002442659763719</v>
      </c>
      <c r="Q69" s="195">
        <v>380.2597975579356</v>
      </c>
      <c r="R69" s="92">
        <f t="shared" si="11"/>
        <v>8.0100226317491113E-2</v>
      </c>
      <c r="S69" s="92">
        <f t="shared" si="11"/>
        <v>8.5325313797948985E-2</v>
      </c>
      <c r="T69" s="91">
        <v>1447</v>
      </c>
      <c r="U69" s="190">
        <v>24744</v>
      </c>
      <c r="V69" s="190">
        <v>17017.881705639615</v>
      </c>
      <c r="W69" s="197"/>
      <c r="X69" s="88">
        <v>0</v>
      </c>
      <c r="Y69" s="88">
        <f t="shared" si="12"/>
        <v>0</v>
      </c>
      <c r="Z69" s="1"/>
      <c r="AA69" s="1"/>
    </row>
    <row r="70" spans="2:27">
      <c r="B70" s="207">
        <v>1826</v>
      </c>
      <c r="C70" t="s">
        <v>86</v>
      </c>
      <c r="D70" s="1">
        <v>22358</v>
      </c>
      <c r="E70" s="85">
        <f t="shared" si="6"/>
        <v>17412.77258566978</v>
      </c>
      <c r="F70" s="86">
        <f t="shared" si="0"/>
        <v>0.71313495373844993</v>
      </c>
      <c r="G70" s="187">
        <f t="shared" si="1"/>
        <v>4204.2256182735473</v>
      </c>
      <c r="H70" s="187">
        <f t="shared" si="7"/>
        <v>5398.2256938632345</v>
      </c>
      <c r="I70" s="187">
        <f t="shared" si="2"/>
        <v>1597.7714090951695</v>
      </c>
      <c r="J70" s="87">
        <f t="shared" si="3"/>
        <v>2051.5384892781976</v>
      </c>
      <c r="K70" s="187">
        <f t="shared" si="8"/>
        <v>1282.9261630341721</v>
      </c>
      <c r="L70" s="87">
        <f t="shared" si="4"/>
        <v>1647.277193335877</v>
      </c>
      <c r="M70" s="88">
        <v>7045.5028653522677</v>
      </c>
      <c r="N70" s="88">
        <f t="shared" si="9"/>
        <v>29403.502865352268</v>
      </c>
      <c r="O70" s="88">
        <f t="shared" si="10"/>
        <v>22899.924349962825</v>
      </c>
      <c r="P70" s="89">
        <f t="shared" si="5"/>
        <v>0.93785963215096935</v>
      </c>
      <c r="Q70" s="195">
        <v>351.78961994774909</v>
      </c>
      <c r="R70" s="92">
        <f t="shared" si="11"/>
        <v>8.8351263204011099E-2</v>
      </c>
      <c r="S70" s="92">
        <f t="shared" si="11"/>
        <v>8.3265509637637028E-2</v>
      </c>
      <c r="T70" s="91">
        <v>1284</v>
      </c>
      <c r="U70" s="190">
        <v>20543</v>
      </c>
      <c r="V70" s="190">
        <v>16074.334898278561</v>
      </c>
      <c r="W70" s="197"/>
      <c r="X70" s="88">
        <v>0</v>
      </c>
      <c r="Y70" s="88">
        <f t="shared" si="12"/>
        <v>0</v>
      </c>
      <c r="Z70" s="1"/>
      <c r="AA70" s="1"/>
    </row>
    <row r="71" spans="2:27">
      <c r="B71" s="207">
        <v>1827</v>
      </c>
      <c r="C71" t="s">
        <v>87</v>
      </c>
      <c r="D71" s="1">
        <v>32598</v>
      </c>
      <c r="E71" s="85">
        <f t="shared" si="6"/>
        <v>22843.728100911001</v>
      </c>
      <c r="F71" s="86">
        <f t="shared" ref="F71:F134" si="13">E71/E$365</f>
        <v>0.93555813138360577</v>
      </c>
      <c r="G71" s="187">
        <f t="shared" ref="G71:G134" si="14">($E$365+$Y$365-E71-Y71)*0.6</f>
        <v>945.65230912881452</v>
      </c>
      <c r="H71" s="187">
        <f t="shared" ref="H71:H134" si="15">G71*T71/1000</f>
        <v>1349.4458451268183</v>
      </c>
      <c r="I71" s="187">
        <f t="shared" ref="I71:I134" si="16">IF(E71+Y71&lt;(E$365+Y$365)*0.9,((E$365+Y$365)*0.9-E71-Y71)*0.35,0)</f>
        <v>0</v>
      </c>
      <c r="J71" s="87">
        <f t="shared" ref="J71:J134" si="17">I71*T71/1000</f>
        <v>0</v>
      </c>
      <c r="K71" s="187">
        <f t="shared" si="8"/>
        <v>-314.84524606099745</v>
      </c>
      <c r="L71" s="87">
        <f t="shared" ref="L71:L134" si="18">K71*T71/1000</f>
        <v>-449.2841661290434</v>
      </c>
      <c r="M71" s="88">
        <v>900.16166459848182</v>
      </c>
      <c r="N71" s="88">
        <f t="shared" si="9"/>
        <v>33498.161664598483</v>
      </c>
      <c r="O71" s="88">
        <f t="shared" si="10"/>
        <v>23474.535153888217</v>
      </c>
      <c r="P71" s="89">
        <f t="shared" ref="P71:P134" si="19">O71/O$365</f>
        <v>0.96139264776114175</v>
      </c>
      <c r="Q71" s="195">
        <v>221.53369196858762</v>
      </c>
      <c r="R71" s="92">
        <f t="shared" si="11"/>
        <v>1.8337446502764674E-2</v>
      </c>
      <c r="S71" s="92">
        <f t="shared" si="11"/>
        <v>-7.3529165484613841E-3</v>
      </c>
      <c r="T71" s="91">
        <v>1427</v>
      </c>
      <c r="U71" s="190">
        <v>32011</v>
      </c>
      <c r="V71" s="190">
        <v>23012.94033069734</v>
      </c>
      <c r="W71" s="197"/>
      <c r="X71" s="88">
        <v>0</v>
      </c>
      <c r="Y71" s="88">
        <f t="shared" si="12"/>
        <v>0</v>
      </c>
      <c r="Z71" s="1"/>
      <c r="AA71" s="1"/>
    </row>
    <row r="72" spans="2:27">
      <c r="B72" s="207">
        <v>1828</v>
      </c>
      <c r="C72" t="s">
        <v>88</v>
      </c>
      <c r="D72" s="1">
        <v>33892</v>
      </c>
      <c r="E72" s="85">
        <f t="shared" ref="E72:E135" si="20">D72/T72*1000</f>
        <v>18745.575221238938</v>
      </c>
      <c r="F72" s="86">
        <f t="shared" si="13"/>
        <v>0.76771949167936948</v>
      </c>
      <c r="G72" s="187">
        <f t="shared" si="14"/>
        <v>3404.5440369320522</v>
      </c>
      <c r="H72" s="187">
        <f t="shared" si="15"/>
        <v>6155.4156187731505</v>
      </c>
      <c r="I72" s="187">
        <f t="shared" si="16"/>
        <v>1131.2904866459642</v>
      </c>
      <c r="J72" s="87">
        <f t="shared" si="17"/>
        <v>2045.3731998559031</v>
      </c>
      <c r="K72" s="187">
        <f t="shared" ref="K72:K135" si="21">I72+J$367</f>
        <v>816.44524058496677</v>
      </c>
      <c r="L72" s="87">
        <f t="shared" si="18"/>
        <v>1476.13299497762</v>
      </c>
      <c r="M72" s="88">
        <v>7631.5485829882373</v>
      </c>
      <c r="N72" s="88">
        <f t="shared" ref="N72:N135" si="22">D72+M72</f>
        <v>41523.548582988238</v>
      </c>
      <c r="O72" s="88">
        <f t="shared" ref="O72:O135" si="23">N72/T72*1000</f>
        <v>22966.564481741283</v>
      </c>
      <c r="P72" s="89">
        <f t="shared" si="19"/>
        <v>0.94058885904801537</v>
      </c>
      <c r="Q72" s="195">
        <v>-340.34919558759884</v>
      </c>
      <c r="R72" s="92">
        <f t="shared" ref="R72:S135" si="24">(D72-U72)/U72</f>
        <v>3.2663010359536865E-2</v>
      </c>
      <c r="S72" s="92">
        <f t="shared" si="24"/>
        <v>1.8383931123370747E-2</v>
      </c>
      <c r="T72" s="91">
        <v>1808</v>
      </c>
      <c r="U72" s="190">
        <v>32820</v>
      </c>
      <c r="V72" s="190">
        <v>18407.178911946157</v>
      </c>
      <c r="W72" s="197"/>
      <c r="X72" s="88">
        <v>0</v>
      </c>
      <c r="Y72" s="88">
        <f t="shared" ref="Y72:Y135" si="25">X72*1000/T72</f>
        <v>0</v>
      </c>
      <c r="Z72" s="1"/>
      <c r="AA72" s="1"/>
    </row>
    <row r="73" spans="2:27">
      <c r="B73" s="207">
        <v>1832</v>
      </c>
      <c r="C73" t="s">
        <v>89</v>
      </c>
      <c r="D73" s="1">
        <v>109141</v>
      </c>
      <c r="E73" s="85">
        <f t="shared" si="20"/>
        <v>24334.671125975474</v>
      </c>
      <c r="F73" s="86">
        <f t="shared" si="13"/>
        <v>0.9966192622273542</v>
      </c>
      <c r="G73" s="187">
        <f t="shared" si="14"/>
        <v>51.08649409013087</v>
      </c>
      <c r="H73" s="187">
        <f t="shared" si="15"/>
        <v>229.12292599423697</v>
      </c>
      <c r="I73" s="187">
        <f t="shared" si="16"/>
        <v>0</v>
      </c>
      <c r="J73" s="87">
        <f t="shared" si="17"/>
        <v>0</v>
      </c>
      <c r="K73" s="187">
        <f t="shared" si="21"/>
        <v>-314.84524606099745</v>
      </c>
      <c r="L73" s="87">
        <f t="shared" si="18"/>
        <v>-1412.0809285835735</v>
      </c>
      <c r="M73" s="88">
        <v>-1182.9580478456987</v>
      </c>
      <c r="N73" s="88">
        <f t="shared" si="22"/>
        <v>107958.04195215431</v>
      </c>
      <c r="O73" s="88">
        <f t="shared" si="23"/>
        <v>24070.912363914005</v>
      </c>
      <c r="P73" s="89">
        <f t="shared" si="19"/>
        <v>0.98581710009864099</v>
      </c>
      <c r="Q73" s="195">
        <v>864.29026522712502</v>
      </c>
      <c r="R73" s="92">
        <f t="shared" si="24"/>
        <v>6.5954994725944446E-2</v>
      </c>
      <c r="S73" s="92">
        <f t="shared" si="24"/>
        <v>5.9775545481156364E-2</v>
      </c>
      <c r="T73" s="91">
        <v>4485</v>
      </c>
      <c r="U73" s="190">
        <v>102388</v>
      </c>
      <c r="V73" s="190">
        <v>22962.099125364432</v>
      </c>
      <c r="W73" s="197"/>
      <c r="X73" s="88">
        <v>0</v>
      </c>
      <c r="Y73" s="88">
        <f t="shared" si="25"/>
        <v>0</v>
      </c>
      <c r="Z73" s="1"/>
      <c r="AA73" s="1"/>
    </row>
    <row r="74" spans="2:27">
      <c r="B74" s="207">
        <v>1833</v>
      </c>
      <c r="C74" t="s">
        <v>90</v>
      </c>
      <c r="D74" s="1">
        <v>548775</v>
      </c>
      <c r="E74" s="85">
        <f t="shared" si="20"/>
        <v>21111.602677540974</v>
      </c>
      <c r="F74" s="86">
        <f t="shared" si="13"/>
        <v>0.86461944671481583</v>
      </c>
      <c r="G74" s="187">
        <f>($E$365+$Y$365-E74-Y74)*0.6</f>
        <v>1984.9275631508308</v>
      </c>
      <c r="H74" s="187">
        <f>G74*T74/1000</f>
        <v>51596.207076542698</v>
      </c>
      <c r="I74" s="187">
        <f t="shared" si="16"/>
        <v>303.18087694025178</v>
      </c>
      <c r="J74" s="87">
        <f t="shared" si="17"/>
        <v>7880.8837151849048</v>
      </c>
      <c r="K74" s="187">
        <f t="shared" si="21"/>
        <v>-11.664369120745675</v>
      </c>
      <c r="L74" s="87">
        <f t="shared" si="18"/>
        <v>-303.20361092466305</v>
      </c>
      <c r="M74" s="88">
        <v>51293.003023338555</v>
      </c>
      <c r="N74" s="88">
        <f t="shared" si="22"/>
        <v>600068.0030233385</v>
      </c>
      <c r="O74" s="88">
        <f t="shared" si="23"/>
        <v>23084.865854556381</v>
      </c>
      <c r="P74" s="89">
        <f t="shared" si="19"/>
        <v>0.94543385679978753</v>
      </c>
      <c r="Q74" s="195">
        <v>3581.8496736149973</v>
      </c>
      <c r="R74" s="92">
        <f t="shared" si="24"/>
        <v>6.1675969007245188E-2</v>
      </c>
      <c r="S74" s="92">
        <f t="shared" si="24"/>
        <v>6.1104165376942084E-2</v>
      </c>
      <c r="T74" s="91">
        <v>25994</v>
      </c>
      <c r="U74" s="190">
        <v>516895</v>
      </c>
      <c r="V74" s="190">
        <v>19895.881447267129</v>
      </c>
      <c r="W74" s="197"/>
      <c r="X74" s="88">
        <v>0</v>
      </c>
      <c r="Y74" s="88">
        <f t="shared" si="25"/>
        <v>0</v>
      </c>
      <c r="Z74" s="1"/>
      <c r="AA74" s="1"/>
    </row>
    <row r="75" spans="2:27">
      <c r="B75" s="207">
        <v>1834</v>
      </c>
      <c r="C75" t="s">
        <v>91</v>
      </c>
      <c r="D75" s="1">
        <v>64760</v>
      </c>
      <c r="E75" s="85">
        <f t="shared" si="20"/>
        <v>34337.221633085894</v>
      </c>
      <c r="F75" s="86">
        <f t="shared" si="13"/>
        <v>1.4062707613243501</v>
      </c>
      <c r="G75" s="187">
        <f t="shared" si="14"/>
        <v>-5950.4438101761207</v>
      </c>
      <c r="H75" s="187">
        <f t="shared" si="15"/>
        <v>-11222.537025992164</v>
      </c>
      <c r="I75" s="187">
        <f t="shared" si="16"/>
        <v>0</v>
      </c>
      <c r="J75" s="87">
        <f t="shared" si="17"/>
        <v>0</v>
      </c>
      <c r="K75" s="187">
        <f t="shared" si="21"/>
        <v>-314.84524606099745</v>
      </c>
      <c r="L75" s="87">
        <f t="shared" si="18"/>
        <v>-593.7981340710412</v>
      </c>
      <c r="M75" s="88">
        <v>-11816.335179094085</v>
      </c>
      <c r="N75" s="88">
        <f t="shared" si="22"/>
        <v>52943.664820905913</v>
      </c>
      <c r="O75" s="88">
        <f t="shared" si="23"/>
        <v>28071.932566758172</v>
      </c>
      <c r="P75" s="89">
        <f t="shared" si="19"/>
        <v>1.1496776997374394</v>
      </c>
      <c r="Q75" s="195">
        <v>-2188.4656320583308</v>
      </c>
      <c r="R75" s="92">
        <f t="shared" si="24"/>
        <v>0.10124817195524266</v>
      </c>
      <c r="S75" s="92">
        <f t="shared" si="24"/>
        <v>8.1395341707905286E-2</v>
      </c>
      <c r="T75" s="91">
        <v>1886</v>
      </c>
      <c r="U75" s="190">
        <v>58806</v>
      </c>
      <c r="V75" s="190">
        <v>31752.699784017277</v>
      </c>
      <c r="W75" s="197"/>
      <c r="X75" s="88">
        <v>0</v>
      </c>
      <c r="Y75" s="88">
        <f t="shared" si="25"/>
        <v>0</v>
      </c>
      <c r="Z75" s="1"/>
      <c r="AA75" s="1"/>
    </row>
    <row r="76" spans="2:27">
      <c r="B76" s="207">
        <v>1835</v>
      </c>
      <c r="C76" t="s">
        <v>92</v>
      </c>
      <c r="D76" s="1">
        <v>9829</v>
      </c>
      <c r="E76" s="85">
        <f t="shared" si="20"/>
        <v>22237.556561085974</v>
      </c>
      <c r="F76" s="86">
        <f t="shared" si="13"/>
        <v>0.91073255516454676</v>
      </c>
      <c r="G76" s="187">
        <f t="shared" si="14"/>
        <v>1309.3552330238308</v>
      </c>
      <c r="H76" s="187">
        <f t="shared" si="15"/>
        <v>578.73501299653321</v>
      </c>
      <c r="I76" s="187">
        <f t="shared" si="16"/>
        <v>0</v>
      </c>
      <c r="J76" s="87">
        <f t="shared" si="17"/>
        <v>0</v>
      </c>
      <c r="K76" s="187">
        <f t="shared" si="21"/>
        <v>-314.84524606099745</v>
      </c>
      <c r="L76" s="87">
        <f t="shared" si="18"/>
        <v>-139.16159875896088</v>
      </c>
      <c r="M76" s="88">
        <v>439.57340977752506</v>
      </c>
      <c r="N76" s="88">
        <f t="shared" si="22"/>
        <v>10268.573409777526</v>
      </c>
      <c r="O76" s="88">
        <f t="shared" si="23"/>
        <v>23232.066537958202</v>
      </c>
      <c r="P76" s="89">
        <f t="shared" si="19"/>
        <v>0.95146241727351799</v>
      </c>
      <c r="Q76" s="195">
        <v>5.9910196296300455E-2</v>
      </c>
      <c r="R76" s="92">
        <f t="shared" si="24"/>
        <v>3.4196127946127947E-2</v>
      </c>
      <c r="S76" s="92">
        <f t="shared" si="24"/>
        <v>3.887574843457195E-2</v>
      </c>
      <c r="T76" s="91">
        <v>442</v>
      </c>
      <c r="U76" s="190">
        <v>9504</v>
      </c>
      <c r="V76" s="190">
        <v>21405.405405405407</v>
      </c>
      <c r="W76" s="197"/>
      <c r="X76" s="88">
        <v>0</v>
      </c>
      <c r="Y76" s="88">
        <f t="shared" si="25"/>
        <v>0</v>
      </c>
      <c r="Z76" s="1"/>
      <c r="AA76" s="1"/>
    </row>
    <row r="77" spans="2:27">
      <c r="B77" s="207">
        <v>1836</v>
      </c>
      <c r="C77" t="s">
        <v>93</v>
      </c>
      <c r="D77" s="1">
        <v>21858</v>
      </c>
      <c r="E77" s="85">
        <f t="shared" si="20"/>
        <v>19190.517998244071</v>
      </c>
      <c r="F77" s="86">
        <f t="shared" si="13"/>
        <v>0.78594199157906652</v>
      </c>
      <c r="G77" s="187">
        <f t="shared" si="14"/>
        <v>3137.5783707289725</v>
      </c>
      <c r="H77" s="187">
        <f t="shared" si="15"/>
        <v>3573.7017642602996</v>
      </c>
      <c r="I77" s="187">
        <f t="shared" si="16"/>
        <v>975.56051469416752</v>
      </c>
      <c r="J77" s="87">
        <f t="shared" si="17"/>
        <v>1111.1634262366567</v>
      </c>
      <c r="K77" s="187">
        <f t="shared" si="21"/>
        <v>660.71526863317013</v>
      </c>
      <c r="L77" s="87">
        <f t="shared" si="18"/>
        <v>752.55469097318087</v>
      </c>
      <c r="M77" s="88">
        <v>4326.2564358537647</v>
      </c>
      <c r="N77" s="88">
        <f t="shared" si="22"/>
        <v>26184.256435853764</v>
      </c>
      <c r="O77" s="88">
        <f t="shared" si="23"/>
        <v>22988.811620591539</v>
      </c>
      <c r="P77" s="89">
        <f t="shared" si="19"/>
        <v>0.94149998404300017</v>
      </c>
      <c r="Q77" s="195">
        <v>96.744063177947282</v>
      </c>
      <c r="R77" s="92">
        <f t="shared" si="24"/>
        <v>5.0966439080680832E-2</v>
      </c>
      <c r="S77" s="92">
        <f t="shared" si="24"/>
        <v>5.0966439080680812E-2</v>
      </c>
      <c r="T77" s="91">
        <v>1139</v>
      </c>
      <c r="U77" s="190">
        <v>20798</v>
      </c>
      <c r="V77" s="190">
        <v>18259.877085162421</v>
      </c>
      <c r="W77" s="197"/>
      <c r="X77" s="88">
        <v>0</v>
      </c>
      <c r="Y77" s="88">
        <f t="shared" si="25"/>
        <v>0</v>
      </c>
      <c r="Z77" s="1"/>
      <c r="AA77" s="1"/>
    </row>
    <row r="78" spans="2:27">
      <c r="B78" s="207">
        <v>1837</v>
      </c>
      <c r="C78" t="s">
        <v>94</v>
      </c>
      <c r="D78" s="1">
        <v>144931</v>
      </c>
      <c r="E78" s="85">
        <f t="shared" si="20"/>
        <v>23451.618122977347</v>
      </c>
      <c r="F78" s="86">
        <f t="shared" si="13"/>
        <v>0.96045408753484574</v>
      </c>
      <c r="G78" s="187">
        <f t="shared" si="14"/>
        <v>580.91829588900725</v>
      </c>
      <c r="H78" s="187">
        <f t="shared" si="15"/>
        <v>3590.0750685940652</v>
      </c>
      <c r="I78" s="187">
        <f t="shared" si="16"/>
        <v>0</v>
      </c>
      <c r="J78" s="87">
        <f t="shared" si="17"/>
        <v>0</v>
      </c>
      <c r="K78" s="187">
        <f t="shared" si="21"/>
        <v>-314.84524606099745</v>
      </c>
      <c r="L78" s="87">
        <f t="shared" si="18"/>
        <v>-1945.7436206569644</v>
      </c>
      <c r="M78" s="88">
        <v>1644.3313855771635</v>
      </c>
      <c r="N78" s="88">
        <f t="shared" si="22"/>
        <v>146575.33138557716</v>
      </c>
      <c r="O78" s="88">
        <f t="shared" si="23"/>
        <v>23717.691162714749</v>
      </c>
      <c r="P78" s="89">
        <f t="shared" si="19"/>
        <v>0.97135103022163749</v>
      </c>
      <c r="Q78" s="195">
        <v>656.11367650025727</v>
      </c>
      <c r="R78" s="92">
        <f t="shared" si="24"/>
        <v>6.165667990096254E-2</v>
      </c>
      <c r="S78" s="92">
        <f t="shared" si="24"/>
        <v>6.7153931317925575E-2</v>
      </c>
      <c r="T78" s="91">
        <v>6180</v>
      </c>
      <c r="U78" s="190">
        <v>136514</v>
      </c>
      <c r="V78" s="190">
        <v>21975.853187379264</v>
      </c>
      <c r="W78" s="197"/>
      <c r="X78" s="88">
        <v>0</v>
      </c>
      <c r="Y78" s="88">
        <f t="shared" si="25"/>
        <v>0</v>
      </c>
      <c r="Z78" s="1"/>
      <c r="AA78" s="1"/>
    </row>
    <row r="79" spans="2:27">
      <c r="B79" s="207">
        <v>1838</v>
      </c>
      <c r="C79" t="s">
        <v>95</v>
      </c>
      <c r="D79" s="1">
        <v>41894</v>
      </c>
      <c r="E79" s="85">
        <f t="shared" si="20"/>
        <v>21396.322778345249</v>
      </c>
      <c r="F79" s="86">
        <f t="shared" si="13"/>
        <v>0.87628007427521737</v>
      </c>
      <c r="G79" s="187">
        <f t="shared" si="14"/>
        <v>1814.0955026682655</v>
      </c>
      <c r="H79" s="187">
        <f t="shared" si="15"/>
        <v>3551.9989942244638</v>
      </c>
      <c r="I79" s="187">
        <f t="shared" si="16"/>
        <v>203.52884165875528</v>
      </c>
      <c r="J79" s="87">
        <f t="shared" si="17"/>
        <v>398.50947196784284</v>
      </c>
      <c r="K79" s="187">
        <f t="shared" si="21"/>
        <v>-111.31640440224217</v>
      </c>
      <c r="L79" s="87">
        <f t="shared" si="18"/>
        <v>-217.95751981959017</v>
      </c>
      <c r="M79" s="88">
        <v>3334.0414410901385</v>
      </c>
      <c r="N79" s="88">
        <f t="shared" si="22"/>
        <v>45228.041441090136</v>
      </c>
      <c r="O79" s="88">
        <f t="shared" si="23"/>
        <v>23099.101859596598</v>
      </c>
      <c r="P79" s="89">
        <f t="shared" si="19"/>
        <v>0.94601688817780771</v>
      </c>
      <c r="Q79" s="195">
        <v>149.68931141564417</v>
      </c>
      <c r="R79" s="92">
        <f t="shared" si="24"/>
        <v>0.10672584139060601</v>
      </c>
      <c r="S79" s="92">
        <f t="shared" si="24"/>
        <v>8.9768857099636459E-2</v>
      </c>
      <c r="T79" s="91">
        <v>1958</v>
      </c>
      <c r="U79" s="190">
        <v>37854</v>
      </c>
      <c r="V79" s="190">
        <v>19633.817427385893</v>
      </c>
      <c r="W79" s="197"/>
      <c r="X79" s="88">
        <v>0</v>
      </c>
      <c r="Y79" s="88">
        <f t="shared" si="25"/>
        <v>0</v>
      </c>
      <c r="Z79" s="1"/>
      <c r="AA79" s="1"/>
    </row>
    <row r="80" spans="2:27">
      <c r="B80" s="207">
        <v>1839</v>
      </c>
      <c r="C80" t="s">
        <v>96</v>
      </c>
      <c r="D80" s="1">
        <v>22221</v>
      </c>
      <c r="E80" s="85">
        <f t="shared" si="20"/>
        <v>20923.728813559323</v>
      </c>
      <c r="F80" s="86">
        <f t="shared" si="13"/>
        <v>0.85692512815411293</v>
      </c>
      <c r="G80" s="187">
        <f t="shared" si="14"/>
        <v>2097.6518815398217</v>
      </c>
      <c r="H80" s="187">
        <f t="shared" si="15"/>
        <v>2227.7062981952909</v>
      </c>
      <c r="I80" s="187">
        <f t="shared" si="16"/>
        <v>368.93672933382965</v>
      </c>
      <c r="J80" s="87">
        <f t="shared" si="17"/>
        <v>391.81080655252708</v>
      </c>
      <c r="K80" s="187">
        <f t="shared" si="21"/>
        <v>54.091483272832193</v>
      </c>
      <c r="L80" s="87">
        <f t="shared" si="18"/>
        <v>57.445155235747791</v>
      </c>
      <c r="M80" s="88">
        <v>2285.151435361453</v>
      </c>
      <c r="N80" s="88">
        <f t="shared" si="22"/>
        <v>24506.151435361455</v>
      </c>
      <c r="O80" s="88">
        <f t="shared" si="23"/>
        <v>23075.472161357302</v>
      </c>
      <c r="P80" s="89">
        <f t="shared" si="19"/>
        <v>0.94504914087175251</v>
      </c>
      <c r="Q80" s="195">
        <v>336.75262958295025</v>
      </c>
      <c r="R80" s="92">
        <f t="shared" si="24"/>
        <v>8.141911621569009E-2</v>
      </c>
      <c r="S80" s="92">
        <f t="shared" si="24"/>
        <v>4.577912650989991E-2</v>
      </c>
      <c r="T80" s="91">
        <v>1062</v>
      </c>
      <c r="U80" s="190">
        <v>20548</v>
      </c>
      <c r="V80" s="190">
        <v>20007.789678675756</v>
      </c>
      <c r="W80" s="197"/>
      <c r="X80" s="88">
        <v>0</v>
      </c>
      <c r="Y80" s="88">
        <f t="shared" si="25"/>
        <v>0</v>
      </c>
      <c r="Z80" s="1"/>
      <c r="AA80" s="1"/>
    </row>
    <row r="81" spans="2:29">
      <c r="B81" s="207">
        <v>1840</v>
      </c>
      <c r="C81" t="s">
        <v>97</v>
      </c>
      <c r="D81" s="1">
        <v>87871</v>
      </c>
      <c r="E81" s="85">
        <f t="shared" si="20"/>
        <v>18006.352459016394</v>
      </c>
      <c r="F81" s="86">
        <f t="shared" si="13"/>
        <v>0.73744484197919336</v>
      </c>
      <c r="G81" s="187">
        <f t="shared" si="14"/>
        <v>3848.0776942655784</v>
      </c>
      <c r="H81" s="187">
        <f t="shared" si="15"/>
        <v>18778.619148016023</v>
      </c>
      <c r="I81" s="187">
        <f t="shared" si="16"/>
        <v>1390.0184534238545</v>
      </c>
      <c r="J81" s="87">
        <f t="shared" si="17"/>
        <v>6783.2900527084093</v>
      </c>
      <c r="K81" s="187">
        <f t="shared" si="21"/>
        <v>1075.1732073628571</v>
      </c>
      <c r="L81" s="87">
        <f t="shared" si="18"/>
        <v>5246.845251930743</v>
      </c>
      <c r="M81" s="88">
        <v>24025.464316915146</v>
      </c>
      <c r="N81" s="88">
        <f t="shared" si="22"/>
        <v>111896.46431691514</v>
      </c>
      <c r="O81" s="88">
        <f t="shared" si="23"/>
        <v>22929.603343630151</v>
      </c>
      <c r="P81" s="89">
        <f t="shared" si="19"/>
        <v>0.9390751265630064</v>
      </c>
      <c r="Q81" s="195">
        <v>-149.78057216121306</v>
      </c>
      <c r="R81" s="89">
        <f t="shared" si="24"/>
        <v>0.10083686201799003</v>
      </c>
      <c r="S81" s="89">
        <f t="shared" si="24"/>
        <v>4.8953157455666668E-2</v>
      </c>
      <c r="T81" s="91">
        <v>4880</v>
      </c>
      <c r="U81" s="190">
        <v>79822</v>
      </c>
      <c r="V81" s="190">
        <v>17166.021505376346</v>
      </c>
      <c r="W81" s="197"/>
      <c r="X81" s="88">
        <v>0</v>
      </c>
      <c r="Y81" s="88">
        <f t="shared" si="25"/>
        <v>0</v>
      </c>
      <c r="Z81" s="1"/>
      <c r="AA81" s="1"/>
    </row>
    <row r="82" spans="2:29">
      <c r="B82" s="207">
        <v>1841</v>
      </c>
      <c r="C82" t="s">
        <v>98</v>
      </c>
      <c r="D82" s="1">
        <v>199610</v>
      </c>
      <c r="E82" s="85">
        <f t="shared" si="20"/>
        <v>20312.404599572605</v>
      </c>
      <c r="F82" s="86">
        <f t="shared" si="13"/>
        <v>0.83188852568797877</v>
      </c>
      <c r="G82" s="187">
        <f t="shared" si="14"/>
        <v>2464.4464099318525</v>
      </c>
      <c r="H82" s="187">
        <f t="shared" si="15"/>
        <v>24218.114870400314</v>
      </c>
      <c r="I82" s="187">
        <f t="shared" si="16"/>
        <v>582.90020422918087</v>
      </c>
      <c r="J82" s="87">
        <f t="shared" si="17"/>
        <v>5728.1603069601606</v>
      </c>
      <c r="K82" s="187">
        <f t="shared" si="21"/>
        <v>268.05495816818342</v>
      </c>
      <c r="L82" s="87">
        <f t="shared" si="18"/>
        <v>2634.1760739187384</v>
      </c>
      <c r="M82" s="88">
        <v>26852.290777115835</v>
      </c>
      <c r="N82" s="88">
        <f t="shared" si="22"/>
        <v>226462.29077711585</v>
      </c>
      <c r="O82" s="88">
        <f t="shared" si="23"/>
        <v>23044.905950657965</v>
      </c>
      <c r="P82" s="89">
        <f t="shared" si="19"/>
        <v>0.94379731074844575</v>
      </c>
      <c r="Q82" s="195">
        <v>1716.9443888057212</v>
      </c>
      <c r="R82" s="89">
        <f t="shared" si="24"/>
        <v>4.2115869543653386E-2</v>
      </c>
      <c r="S82" s="89">
        <f t="shared" si="24"/>
        <v>1.5074092120876122E-2</v>
      </c>
      <c r="T82" s="91">
        <v>9827</v>
      </c>
      <c r="U82" s="190">
        <v>191543</v>
      </c>
      <c r="V82" s="190">
        <v>20010.760551608859</v>
      </c>
      <c r="W82" s="197"/>
      <c r="X82" s="88">
        <v>0</v>
      </c>
      <c r="Y82" s="88">
        <f t="shared" si="25"/>
        <v>0</v>
      </c>
      <c r="Z82" s="1"/>
      <c r="AA82" s="1"/>
    </row>
    <row r="83" spans="2:29">
      <c r="B83" s="207">
        <v>1845</v>
      </c>
      <c r="C83" t="s">
        <v>99</v>
      </c>
      <c r="D83" s="1">
        <v>49676</v>
      </c>
      <c r="E83" s="85">
        <f t="shared" si="20"/>
        <v>26736.275565123789</v>
      </c>
      <c r="F83" s="86">
        <f t="shared" si="13"/>
        <v>1.0949762620781169</v>
      </c>
      <c r="G83" s="187">
        <f t="shared" si="14"/>
        <v>-1389.8761693988583</v>
      </c>
      <c r="H83" s="187">
        <f t="shared" si="15"/>
        <v>-2582.3899227430788</v>
      </c>
      <c r="I83" s="187">
        <f t="shared" si="16"/>
        <v>0</v>
      </c>
      <c r="J83" s="87">
        <f t="shared" si="17"/>
        <v>0</v>
      </c>
      <c r="K83" s="187">
        <f t="shared" si="21"/>
        <v>-314.84524606099745</v>
      </c>
      <c r="L83" s="87">
        <f t="shared" si="18"/>
        <v>-584.98246718133328</v>
      </c>
      <c r="M83" s="88">
        <v>-3167.3724086727552</v>
      </c>
      <c r="N83" s="88">
        <f t="shared" si="22"/>
        <v>46508.627591327248</v>
      </c>
      <c r="O83" s="88">
        <f t="shared" si="23"/>
        <v>25031.554139573331</v>
      </c>
      <c r="P83" s="89">
        <f t="shared" si="19"/>
        <v>1.0251599000389462</v>
      </c>
      <c r="Q83" s="195">
        <v>-23.4033639259751</v>
      </c>
      <c r="R83" s="89">
        <f t="shared" si="24"/>
        <v>9.5488025404666346E-2</v>
      </c>
      <c r="S83" s="89">
        <f t="shared" si="24"/>
        <v>8.7823146863083512E-2</v>
      </c>
      <c r="T83" s="91">
        <v>1858</v>
      </c>
      <c r="U83" s="190">
        <v>45346</v>
      </c>
      <c r="V83" s="190">
        <v>24577.777777777781</v>
      </c>
      <c r="W83" s="197"/>
      <c r="X83" s="88">
        <v>0</v>
      </c>
      <c r="Y83" s="88">
        <f t="shared" si="25"/>
        <v>0</v>
      </c>
      <c r="Z83" s="1"/>
      <c r="AA83" s="1"/>
    </row>
    <row r="84" spans="2:29">
      <c r="B84" s="207">
        <v>1848</v>
      </c>
      <c r="C84" t="s">
        <v>100</v>
      </c>
      <c r="D84" s="1">
        <v>52911</v>
      </c>
      <c r="E84" s="85">
        <f t="shared" si="20"/>
        <v>19802.020958083835</v>
      </c>
      <c r="F84" s="86">
        <f t="shared" si="13"/>
        <v>0.81098591452877178</v>
      </c>
      <c r="G84" s="187">
        <f t="shared" si="14"/>
        <v>2770.6765948251145</v>
      </c>
      <c r="H84" s="187">
        <f t="shared" si="15"/>
        <v>7403.2478613727062</v>
      </c>
      <c r="I84" s="187">
        <f t="shared" si="16"/>
        <v>761.5344787502504</v>
      </c>
      <c r="J84" s="87">
        <f t="shared" si="17"/>
        <v>2034.8201272206691</v>
      </c>
      <c r="K84" s="187">
        <f t="shared" si="21"/>
        <v>446.68923268925295</v>
      </c>
      <c r="L84" s="87">
        <f t="shared" si="18"/>
        <v>1193.5536297456838</v>
      </c>
      <c r="M84" s="88">
        <v>8596.8014456551773</v>
      </c>
      <c r="N84" s="88">
        <f t="shared" si="22"/>
        <v>61507.801445655175</v>
      </c>
      <c r="O84" s="88">
        <f t="shared" si="23"/>
        <v>23019.386768583521</v>
      </c>
      <c r="P84" s="89">
        <f t="shared" si="19"/>
        <v>0.94275218019048523</v>
      </c>
      <c r="Q84" s="195">
        <v>511.78260475107345</v>
      </c>
      <c r="R84" s="89">
        <f t="shared" si="24"/>
        <v>3.3115298252465099E-2</v>
      </c>
      <c r="S84" s="89">
        <f t="shared" si="24"/>
        <v>3.0408783623809839E-2</v>
      </c>
      <c r="T84" s="91">
        <v>2672</v>
      </c>
      <c r="U84" s="190">
        <v>51215</v>
      </c>
      <c r="V84" s="190">
        <v>19217.636022514071</v>
      </c>
      <c r="W84" s="197"/>
      <c r="X84" s="88">
        <v>0</v>
      </c>
      <c r="Y84" s="88">
        <f t="shared" si="25"/>
        <v>0</v>
      </c>
      <c r="Z84" s="1"/>
      <c r="AA84" s="1"/>
    </row>
    <row r="85" spans="2:29">
      <c r="B85" s="207">
        <v>1851</v>
      </c>
      <c r="C85" t="s">
        <v>101</v>
      </c>
      <c r="D85" s="1">
        <v>38257</v>
      </c>
      <c r="E85" s="85">
        <f t="shared" si="20"/>
        <v>18571.359223300969</v>
      </c>
      <c r="F85" s="86">
        <f t="shared" si="13"/>
        <v>0.76058452698499124</v>
      </c>
      <c r="G85" s="187">
        <f t="shared" si="14"/>
        <v>3509.0736356948332</v>
      </c>
      <c r="H85" s="187">
        <f t="shared" si="15"/>
        <v>7228.6916895313561</v>
      </c>
      <c r="I85" s="187">
        <f t="shared" si="16"/>
        <v>1192.2660859242533</v>
      </c>
      <c r="J85" s="87">
        <f t="shared" si="17"/>
        <v>2456.068137003962</v>
      </c>
      <c r="K85" s="187">
        <f t="shared" si="21"/>
        <v>877.42083986325588</v>
      </c>
      <c r="L85" s="87">
        <f t="shared" si="18"/>
        <v>1807.4869301183071</v>
      </c>
      <c r="M85" s="88">
        <v>9036.1785845994309</v>
      </c>
      <c r="N85" s="88">
        <f t="shared" si="22"/>
        <v>47293.178584599431</v>
      </c>
      <c r="O85" s="88">
        <f t="shared" si="23"/>
        <v>22957.853681844383</v>
      </c>
      <c r="P85" s="89">
        <f t="shared" si="19"/>
        <v>0.94023211081329638</v>
      </c>
      <c r="Q85" s="195">
        <v>329.39549617785087</v>
      </c>
      <c r="R85" s="89">
        <f t="shared" si="24"/>
        <v>9.377590988363782E-2</v>
      </c>
      <c r="S85" s="89">
        <f t="shared" si="24"/>
        <v>5.3953971417000375E-2</v>
      </c>
      <c r="T85" s="91">
        <v>2060</v>
      </c>
      <c r="U85" s="190">
        <v>34977</v>
      </c>
      <c r="V85" s="190">
        <v>17620.654911838792</v>
      </c>
      <c r="W85" s="197"/>
      <c r="X85" s="88">
        <v>0</v>
      </c>
      <c r="Y85" s="88">
        <f t="shared" si="25"/>
        <v>0</v>
      </c>
      <c r="Z85" s="1"/>
      <c r="AA85" s="1"/>
    </row>
    <row r="86" spans="2:29">
      <c r="B86" s="207">
        <v>1853</v>
      </c>
      <c r="C86" t="s">
        <v>102</v>
      </c>
      <c r="D86" s="1">
        <v>26515</v>
      </c>
      <c r="E86" s="85">
        <f t="shared" si="20"/>
        <v>19936.090225563908</v>
      </c>
      <c r="F86" s="86">
        <f t="shared" si="13"/>
        <v>0.81647668174529386</v>
      </c>
      <c r="G86" s="187">
        <f t="shared" si="14"/>
        <v>2690.2350343370699</v>
      </c>
      <c r="H86" s="187">
        <f t="shared" si="15"/>
        <v>3578.0125956683028</v>
      </c>
      <c r="I86" s="187">
        <f t="shared" si="16"/>
        <v>714.6102351322246</v>
      </c>
      <c r="J86" s="87">
        <f t="shared" si="17"/>
        <v>950.43161272585871</v>
      </c>
      <c r="K86" s="187">
        <f t="shared" si="21"/>
        <v>399.76498907122715</v>
      </c>
      <c r="L86" s="87">
        <f t="shared" si="18"/>
        <v>531.68743546473206</v>
      </c>
      <c r="M86" s="88">
        <v>4109.700008503517</v>
      </c>
      <c r="N86" s="88">
        <f t="shared" si="22"/>
        <v>30624.700008503518</v>
      </c>
      <c r="O86" s="88">
        <f t="shared" si="23"/>
        <v>23026.090231957533</v>
      </c>
      <c r="P86" s="89">
        <f t="shared" si="19"/>
        <v>0.94302671855131159</v>
      </c>
      <c r="Q86" s="195">
        <v>212.82476209540891</v>
      </c>
      <c r="R86" s="89">
        <f t="shared" si="24"/>
        <v>-4.018099547511312E-2</v>
      </c>
      <c r="S86" s="89">
        <f t="shared" si="24"/>
        <v>-5.4614363964209309E-2</v>
      </c>
      <c r="T86" s="91">
        <v>1330</v>
      </c>
      <c r="U86" s="190">
        <v>27625</v>
      </c>
      <c r="V86" s="190">
        <v>21087.786259541987</v>
      </c>
      <c r="W86" s="197"/>
      <c r="X86" s="88">
        <v>0</v>
      </c>
      <c r="Y86" s="88">
        <f t="shared" si="25"/>
        <v>0</v>
      </c>
      <c r="Z86" s="1"/>
      <c r="AA86" s="1"/>
    </row>
    <row r="87" spans="2:29">
      <c r="B87" s="207">
        <v>1856</v>
      </c>
      <c r="C87" t="s">
        <v>103</v>
      </c>
      <c r="D87" s="1">
        <v>12015</v>
      </c>
      <c r="E87" s="85">
        <f t="shared" si="20"/>
        <v>26119.565217391304</v>
      </c>
      <c r="F87" s="86">
        <f t="shared" si="13"/>
        <v>1.0697190720966565</v>
      </c>
      <c r="G87" s="187">
        <f t="shared" si="14"/>
        <v>-1019.8499607593671</v>
      </c>
      <c r="H87" s="187">
        <f t="shared" si="15"/>
        <v>-469.13098194930888</v>
      </c>
      <c r="I87" s="187">
        <f t="shared" si="16"/>
        <v>0</v>
      </c>
      <c r="J87" s="87">
        <f t="shared" si="17"/>
        <v>0</v>
      </c>
      <c r="K87" s="187">
        <f t="shared" si="21"/>
        <v>-314.84524606099745</v>
      </c>
      <c r="L87" s="87">
        <f t="shared" si="18"/>
        <v>-144.82881318805883</v>
      </c>
      <c r="M87" s="88">
        <v>-613.95979977904585</v>
      </c>
      <c r="N87" s="88">
        <f t="shared" si="22"/>
        <v>11401.040200220954</v>
      </c>
      <c r="O87" s="88">
        <f t="shared" si="23"/>
        <v>24784.870000480336</v>
      </c>
      <c r="P87" s="89">
        <f t="shared" si="19"/>
        <v>1.0150570240463619</v>
      </c>
      <c r="Q87" s="195">
        <v>4.6913092540636399</v>
      </c>
      <c r="R87" s="89">
        <f t="shared" si="24"/>
        <v>4.0800415800415803E-2</v>
      </c>
      <c r="S87" s="89">
        <f t="shared" si="24"/>
        <v>6.1163902196510786E-2</v>
      </c>
      <c r="T87" s="91">
        <v>460</v>
      </c>
      <c r="U87" s="190">
        <v>11544</v>
      </c>
      <c r="V87" s="190">
        <v>24614.072494669512</v>
      </c>
      <c r="W87" s="197"/>
      <c r="X87" s="88">
        <v>0</v>
      </c>
      <c r="Y87" s="88">
        <f t="shared" si="25"/>
        <v>0</v>
      </c>
      <c r="Z87" s="1"/>
      <c r="AA87" s="1"/>
    </row>
    <row r="88" spans="2:29">
      <c r="B88" s="207">
        <v>1857</v>
      </c>
      <c r="C88" t="s">
        <v>104</v>
      </c>
      <c r="D88" s="1">
        <v>16525</v>
      </c>
      <c r="E88" s="85">
        <f t="shared" si="20"/>
        <v>24194.729136163984</v>
      </c>
      <c r="F88" s="86">
        <f t="shared" si="13"/>
        <v>0.99088797940382412</v>
      </c>
      <c r="G88" s="187">
        <f t="shared" si="14"/>
        <v>135.05168797702498</v>
      </c>
      <c r="H88" s="187">
        <f t="shared" si="15"/>
        <v>92.240302888308065</v>
      </c>
      <c r="I88" s="187">
        <f t="shared" si="16"/>
        <v>0</v>
      </c>
      <c r="J88" s="87">
        <f t="shared" si="17"/>
        <v>0</v>
      </c>
      <c r="K88" s="187">
        <f t="shared" si="21"/>
        <v>-314.84524606099745</v>
      </c>
      <c r="L88" s="87">
        <f t="shared" si="18"/>
        <v>-215.03930305966128</v>
      </c>
      <c r="M88" s="88">
        <v>-122.7990070632362</v>
      </c>
      <c r="N88" s="88">
        <f t="shared" si="22"/>
        <v>16402.200992936763</v>
      </c>
      <c r="O88" s="88">
        <f t="shared" si="23"/>
        <v>24014.935567989403</v>
      </c>
      <c r="P88" s="89">
        <f t="shared" si="19"/>
        <v>0.98352458696922873</v>
      </c>
      <c r="Q88" s="195">
        <v>-235.89746908581481</v>
      </c>
      <c r="R88" s="89">
        <f t="shared" si="24"/>
        <v>6.4069542820347714E-2</v>
      </c>
      <c r="S88" s="89">
        <f t="shared" si="24"/>
        <v>7.1859217365152592E-2</v>
      </c>
      <c r="T88" s="91">
        <v>683</v>
      </c>
      <c r="U88" s="190">
        <v>15530</v>
      </c>
      <c r="V88" s="190">
        <v>22572.674418604653</v>
      </c>
      <c r="W88" s="197"/>
      <c r="X88" s="88">
        <v>0</v>
      </c>
      <c r="Y88" s="88">
        <f t="shared" si="25"/>
        <v>0</v>
      </c>
      <c r="Z88" s="1"/>
      <c r="AA88" s="1"/>
    </row>
    <row r="89" spans="2:29">
      <c r="B89" s="207">
        <v>1859</v>
      </c>
      <c r="C89" t="s">
        <v>105</v>
      </c>
      <c r="D89" s="1">
        <v>27467</v>
      </c>
      <c r="E89" s="85">
        <f t="shared" si="20"/>
        <v>22349.064279902363</v>
      </c>
      <c r="F89" s="86">
        <f t="shared" si="13"/>
        <v>0.91529932082511989</v>
      </c>
      <c r="G89" s="187">
        <f t="shared" si="14"/>
        <v>1242.4506017339975</v>
      </c>
      <c r="H89" s="187">
        <f t="shared" si="15"/>
        <v>1526.9717895310828</v>
      </c>
      <c r="I89" s="187">
        <f t="shared" si="16"/>
        <v>0</v>
      </c>
      <c r="J89" s="87">
        <f t="shared" si="17"/>
        <v>0</v>
      </c>
      <c r="K89" s="187">
        <f t="shared" si="21"/>
        <v>-314.84524606099745</v>
      </c>
      <c r="L89" s="87">
        <f t="shared" si="18"/>
        <v>-386.94480740896591</v>
      </c>
      <c r="M89" s="88">
        <v>1140.0269697207639</v>
      </c>
      <c r="N89" s="88">
        <f t="shared" si="22"/>
        <v>28607.026969720762</v>
      </c>
      <c r="O89" s="88">
        <f t="shared" si="23"/>
        <v>23276.669625484752</v>
      </c>
      <c r="P89" s="89">
        <f t="shared" si="19"/>
        <v>0.95328912353774697</v>
      </c>
      <c r="Q89" s="195">
        <v>-82.01169766686121</v>
      </c>
      <c r="R89" s="89">
        <f t="shared" si="24"/>
        <v>2.7879649726816856E-2</v>
      </c>
      <c r="S89" s="89">
        <f t="shared" si="24"/>
        <v>2.0352459452169777E-2</v>
      </c>
      <c r="T89" s="91">
        <v>1229</v>
      </c>
      <c r="U89" s="190">
        <v>26722</v>
      </c>
      <c r="V89" s="190">
        <v>21903.278688524591</v>
      </c>
      <c r="W89" s="197"/>
      <c r="X89" s="88">
        <v>0</v>
      </c>
      <c r="Y89" s="88">
        <f t="shared" si="25"/>
        <v>0</v>
      </c>
      <c r="Z89" s="1"/>
      <c r="AA89" s="1"/>
    </row>
    <row r="90" spans="2:29">
      <c r="B90" s="207">
        <v>1860</v>
      </c>
      <c r="C90" t="s">
        <v>106</v>
      </c>
      <c r="D90" s="1">
        <v>227804</v>
      </c>
      <c r="E90" s="85">
        <f t="shared" si="20"/>
        <v>19606.162320337378</v>
      </c>
      <c r="F90" s="86">
        <f t="shared" si="13"/>
        <v>0.80296458191896425</v>
      </c>
      <c r="G90" s="187">
        <f t="shared" si="14"/>
        <v>2888.1917774729882</v>
      </c>
      <c r="H90" s="187">
        <f t="shared" si="15"/>
        <v>33557.90026245865</v>
      </c>
      <c r="I90" s="187">
        <f t="shared" si="16"/>
        <v>830.0850019615101</v>
      </c>
      <c r="J90" s="87">
        <f t="shared" si="17"/>
        <v>9644.7576377907862</v>
      </c>
      <c r="K90" s="187">
        <f t="shared" si="21"/>
        <v>515.23975590051259</v>
      </c>
      <c r="L90" s="87">
        <f t="shared" si="18"/>
        <v>5986.5707238080558</v>
      </c>
      <c r="M90" s="88">
        <v>39544.470788573191</v>
      </c>
      <c r="N90" s="88">
        <f t="shared" si="22"/>
        <v>267348.47078857321</v>
      </c>
      <c r="O90" s="88">
        <f t="shared" si="23"/>
        <v>23009.593836696204</v>
      </c>
      <c r="P90" s="89">
        <f t="shared" si="19"/>
        <v>0.94235111355999501</v>
      </c>
      <c r="Q90" s="195">
        <v>841.21775247108599</v>
      </c>
      <c r="R90" s="89">
        <f t="shared" si="24"/>
        <v>-5.6135143393426165E-3</v>
      </c>
      <c r="S90" s="89">
        <f t="shared" si="24"/>
        <v>-1.1433144344069798E-2</v>
      </c>
      <c r="T90" s="91">
        <v>11619</v>
      </c>
      <c r="U90" s="190">
        <v>229090</v>
      </c>
      <c r="V90" s="190">
        <v>19832.914899142932</v>
      </c>
      <c r="W90" s="197"/>
      <c r="X90" s="88">
        <v>0</v>
      </c>
      <c r="Y90" s="88">
        <f t="shared" si="25"/>
        <v>0</v>
      </c>
      <c r="Z90" s="1"/>
      <c r="AA90" s="1"/>
    </row>
    <row r="91" spans="2:29">
      <c r="B91" s="207">
        <v>1865</v>
      </c>
      <c r="C91" t="s">
        <v>107</v>
      </c>
      <c r="D91" s="1">
        <v>215684</v>
      </c>
      <c r="E91" s="85">
        <f t="shared" si="20"/>
        <v>22024.303073624018</v>
      </c>
      <c r="F91" s="86">
        <f t="shared" si="13"/>
        <v>0.90199882162685041</v>
      </c>
      <c r="G91" s="187">
        <f t="shared" si="14"/>
        <v>1437.3073255010042</v>
      </c>
      <c r="H91" s="187">
        <f t="shared" si="15"/>
        <v>14075.550638631334</v>
      </c>
      <c r="I91" s="187">
        <f t="shared" si="16"/>
        <v>0</v>
      </c>
      <c r="J91" s="87">
        <f t="shared" si="17"/>
        <v>0</v>
      </c>
      <c r="K91" s="187">
        <f t="shared" si="21"/>
        <v>-314.84524606099745</v>
      </c>
      <c r="L91" s="87">
        <f t="shared" si="18"/>
        <v>-3083.2794946753479</v>
      </c>
      <c r="M91" s="88">
        <v>10992.271045138694</v>
      </c>
      <c r="N91" s="88">
        <f t="shared" si="22"/>
        <v>226676.27104513868</v>
      </c>
      <c r="O91" s="88">
        <f t="shared" si="23"/>
        <v>23146.765142973418</v>
      </c>
      <c r="P91" s="89">
        <f t="shared" si="19"/>
        <v>0.94796892385843934</v>
      </c>
      <c r="Q91" s="195">
        <v>217.57172070663546</v>
      </c>
      <c r="R91" s="89">
        <f t="shared" si="24"/>
        <v>1.6720326958522089E-2</v>
      </c>
      <c r="S91" s="89">
        <f t="shared" si="24"/>
        <v>1.0802522543466846E-2</v>
      </c>
      <c r="T91" s="91">
        <v>9793</v>
      </c>
      <c r="U91" s="190">
        <v>212137</v>
      </c>
      <c r="V91" s="190">
        <v>21788.927691043551</v>
      </c>
      <c r="W91" s="197"/>
      <c r="X91" s="88">
        <v>0</v>
      </c>
      <c r="Y91" s="88">
        <f t="shared" si="25"/>
        <v>0</v>
      </c>
      <c r="Z91" s="1"/>
      <c r="AA91" s="1"/>
    </row>
    <row r="92" spans="2:29">
      <c r="B92" s="207">
        <v>1866</v>
      </c>
      <c r="C92" t="s">
        <v>108</v>
      </c>
      <c r="D92" s="1">
        <v>186186</v>
      </c>
      <c r="E92" s="85">
        <f t="shared" si="20"/>
        <v>22606.362311801844</v>
      </c>
      <c r="F92" s="86">
        <f t="shared" si="13"/>
        <v>0.92583688565994904</v>
      </c>
      <c r="G92" s="187">
        <f t="shared" si="14"/>
        <v>1088.0717825943086</v>
      </c>
      <c r="H92" s="187">
        <f t="shared" si="15"/>
        <v>8961.3592014467249</v>
      </c>
      <c r="I92" s="187">
        <f t="shared" si="16"/>
        <v>0</v>
      </c>
      <c r="J92" s="87">
        <f t="shared" si="17"/>
        <v>0</v>
      </c>
      <c r="K92" s="187">
        <f t="shared" si="21"/>
        <v>-314.84524606099745</v>
      </c>
      <c r="L92" s="87">
        <f t="shared" si="18"/>
        <v>-2593.0654465583748</v>
      </c>
      <c r="M92" s="88">
        <v>6368.2936717821322</v>
      </c>
      <c r="N92" s="88">
        <f t="shared" si="22"/>
        <v>192554.29367178213</v>
      </c>
      <c r="O92" s="88">
        <f t="shared" si="23"/>
        <v>23379.588838244552</v>
      </c>
      <c r="P92" s="89">
        <f t="shared" si="19"/>
        <v>0.95750414947167894</v>
      </c>
      <c r="Q92" s="195">
        <v>643.45570220972877</v>
      </c>
      <c r="R92" s="89">
        <f t="shared" si="24"/>
        <v>9.6779514246835188E-2</v>
      </c>
      <c r="S92" s="89">
        <f t="shared" si="24"/>
        <v>8.9854728581362106E-2</v>
      </c>
      <c r="T92" s="91">
        <v>8236</v>
      </c>
      <c r="U92" s="190">
        <v>169757</v>
      </c>
      <c r="V92" s="190">
        <v>20742.546432062562</v>
      </c>
      <c r="W92" s="197"/>
      <c r="X92" s="88">
        <v>0</v>
      </c>
      <c r="Y92" s="88">
        <f>X92*1000/T92</f>
        <v>0</v>
      </c>
      <c r="Z92" s="1"/>
      <c r="AA92" s="1"/>
    </row>
    <row r="93" spans="2:29">
      <c r="B93" s="208">
        <v>1867</v>
      </c>
      <c r="C93" s="209" t="s">
        <v>426</v>
      </c>
      <c r="D93" s="220">
        <v>65704</v>
      </c>
      <c r="E93" s="221">
        <f>D93/T93*1000</f>
        <v>24944.570994684891</v>
      </c>
      <c r="F93" s="222">
        <f>E93/E$365</f>
        <v>1.0215975310537169</v>
      </c>
      <c r="G93" s="223">
        <f>($E$365+$Y$365-E93-Y93)*0.6</f>
        <v>-3070.434292739164</v>
      </c>
      <c r="H93" s="223">
        <f>G93*T93/1000</f>
        <v>-8087.523927074958</v>
      </c>
      <c r="I93" s="223">
        <f>IF(E93+Y93&lt;(E$365+Y$365)*0.9,((E$365+Y$365)*0.9-E93-Y93)*0.35,0)</f>
        <v>0</v>
      </c>
      <c r="J93" s="224">
        <f t="shared" si="17"/>
        <v>0</v>
      </c>
      <c r="K93" s="223">
        <f t="shared" si="21"/>
        <v>-314.84524606099745</v>
      </c>
      <c r="L93" s="224">
        <f>K93*T93/1000</f>
        <v>-829.30237812466737</v>
      </c>
      <c r="M93" s="225">
        <v>-8916.7777317782748</v>
      </c>
      <c r="N93" s="225">
        <f>D93+M93</f>
        <v>56787.222268221725</v>
      </c>
      <c r="O93" s="225">
        <f t="shared" si="23"/>
        <v>21559.309896819184</v>
      </c>
      <c r="P93" s="226">
        <f t="shared" si="19"/>
        <v>0.88295516353059122</v>
      </c>
      <c r="Q93" s="195">
        <v>-468.67193787998985</v>
      </c>
      <c r="R93" s="226">
        <f t="shared" si="24"/>
        <v>1.0115917965747317E-2</v>
      </c>
      <c r="S93" s="226">
        <f t="shared" si="24"/>
        <v>-9.058643878704975E-3</v>
      </c>
      <c r="T93" s="227">
        <v>2634</v>
      </c>
      <c r="U93" s="190">
        <v>65046</v>
      </c>
      <c r="V93" s="190">
        <v>25172.600619195047</v>
      </c>
      <c r="W93" s="228"/>
      <c r="X93" s="225">
        <v>12097</v>
      </c>
      <c r="Y93" s="225">
        <f t="shared" si="25"/>
        <v>4592.6347760060744</v>
      </c>
      <c r="Z93" s="1"/>
      <c r="AA93" s="1"/>
    </row>
    <row r="94" spans="2:29">
      <c r="B94" s="207">
        <v>1868</v>
      </c>
      <c r="C94" t="s">
        <v>109</v>
      </c>
      <c r="D94" s="1">
        <v>96967</v>
      </c>
      <c r="E94" s="85">
        <f t="shared" si="20"/>
        <v>21222.805865616108</v>
      </c>
      <c r="F94" s="86">
        <f t="shared" si="13"/>
        <v>0.86917374040890527</v>
      </c>
      <c r="G94" s="187">
        <f t="shared" si="14"/>
        <v>1918.2056503057502</v>
      </c>
      <c r="H94" s="187">
        <f t="shared" si="15"/>
        <v>8764.2816162469717</v>
      </c>
      <c r="I94" s="187">
        <f t="shared" si="16"/>
        <v>264.25976111395465</v>
      </c>
      <c r="J94" s="87">
        <f t="shared" si="17"/>
        <v>1207.4028485296587</v>
      </c>
      <c r="K94" s="187">
        <f t="shared" si="21"/>
        <v>-50.585484947042801</v>
      </c>
      <c r="L94" s="87">
        <f t="shared" si="18"/>
        <v>-231.12508072303856</v>
      </c>
      <c r="M94" s="88">
        <v>8533.1564577838817</v>
      </c>
      <c r="N94" s="88">
        <f t="shared" si="22"/>
        <v>105500.15645778389</v>
      </c>
      <c r="O94" s="88">
        <f t="shared" si="23"/>
        <v>23090.426013960139</v>
      </c>
      <c r="P94" s="89">
        <f t="shared" si="19"/>
        <v>0.94566157148449204</v>
      </c>
      <c r="Q94" s="195">
        <v>863.05792331874272</v>
      </c>
      <c r="R94" s="89">
        <f t="shared" si="24"/>
        <v>1.3800746494924044E-2</v>
      </c>
      <c r="S94" s="89">
        <f t="shared" si="24"/>
        <v>5.8128220314054135E-3</v>
      </c>
      <c r="T94" s="91">
        <v>4569</v>
      </c>
      <c r="U94" s="190">
        <v>95647</v>
      </c>
      <c r="V94" s="190">
        <v>21100.154423119344</v>
      </c>
      <c r="W94" s="197"/>
      <c r="X94" s="88">
        <v>0</v>
      </c>
      <c r="Y94" s="88">
        <f t="shared" si="25"/>
        <v>0</v>
      </c>
      <c r="Z94" s="1"/>
      <c r="AA94" s="1"/>
      <c r="AB94" s="1"/>
      <c r="AC94" s="1"/>
    </row>
    <row r="95" spans="2:29">
      <c r="B95" s="207">
        <v>1870</v>
      </c>
      <c r="C95" t="s">
        <v>110</v>
      </c>
      <c r="D95" s="1">
        <v>219250</v>
      </c>
      <c r="E95" s="85">
        <f t="shared" si="20"/>
        <v>20648.898097570163</v>
      </c>
      <c r="F95" s="86">
        <f t="shared" si="13"/>
        <v>0.84566951742534657</v>
      </c>
      <c r="G95" s="187">
        <f t="shared" si="14"/>
        <v>2262.5503111333169</v>
      </c>
      <c r="H95" s="187">
        <f t="shared" si="15"/>
        <v>24023.759203613557</v>
      </c>
      <c r="I95" s="187">
        <f t="shared" si="16"/>
        <v>465.12747993003535</v>
      </c>
      <c r="J95" s="87">
        <f t="shared" si="17"/>
        <v>4938.7235818971158</v>
      </c>
      <c r="K95" s="187">
        <f t="shared" si="21"/>
        <v>150.2822338690379</v>
      </c>
      <c r="L95" s="87">
        <f t="shared" si="18"/>
        <v>1595.6967592214444</v>
      </c>
      <c r="M95" s="88">
        <v>25619.45578217318</v>
      </c>
      <c r="N95" s="88">
        <f t="shared" si="22"/>
        <v>244869.45578217317</v>
      </c>
      <c r="O95" s="88">
        <f t="shared" si="23"/>
        <v>23061.730625557844</v>
      </c>
      <c r="P95" s="89">
        <f t="shared" si="19"/>
        <v>0.94448636033531419</v>
      </c>
      <c r="Q95" s="195">
        <v>-239.5708842638669</v>
      </c>
      <c r="R95" s="89">
        <f t="shared" si="24"/>
        <v>4.5371756605986628E-2</v>
      </c>
      <c r="S95" s="89">
        <f t="shared" si="24"/>
        <v>3.9759947402130666E-2</v>
      </c>
      <c r="T95" s="91">
        <v>10618</v>
      </c>
      <c r="U95" s="190">
        <v>209734</v>
      </c>
      <c r="V95" s="190">
        <v>19859.293627497398</v>
      </c>
      <c r="W95" s="197"/>
      <c r="X95" s="88">
        <v>0</v>
      </c>
      <c r="Y95" s="88">
        <f t="shared" si="25"/>
        <v>0</v>
      </c>
      <c r="Z95" s="1"/>
      <c r="AA95" s="1"/>
    </row>
    <row r="96" spans="2:29">
      <c r="B96" s="207">
        <v>1871</v>
      </c>
      <c r="C96" t="s">
        <v>111</v>
      </c>
      <c r="D96" s="1">
        <v>96578</v>
      </c>
      <c r="E96" s="85">
        <f t="shared" si="20"/>
        <v>21211.948166044367</v>
      </c>
      <c r="F96" s="86">
        <f t="shared" si="13"/>
        <v>0.8687290665326628</v>
      </c>
      <c r="G96" s="187">
        <f t="shared" si="14"/>
        <v>1924.7202700487949</v>
      </c>
      <c r="H96" s="187">
        <f t="shared" si="15"/>
        <v>8763.2513895321645</v>
      </c>
      <c r="I96" s="187">
        <f t="shared" si="16"/>
        <v>268.0599559640641</v>
      </c>
      <c r="J96" s="87">
        <f t="shared" si="17"/>
        <v>1220.476979504384</v>
      </c>
      <c r="K96" s="187">
        <f t="shared" si="21"/>
        <v>-46.785290096933352</v>
      </c>
      <c r="L96" s="87">
        <f t="shared" si="18"/>
        <v>-213.01342581133753</v>
      </c>
      <c r="M96" s="88">
        <v>8550.2378862530077</v>
      </c>
      <c r="N96" s="88">
        <f t="shared" si="22"/>
        <v>105128.237886253</v>
      </c>
      <c r="O96" s="88">
        <f t="shared" si="23"/>
        <v>23089.88312898155</v>
      </c>
      <c r="P96" s="89">
        <f t="shared" si="19"/>
        <v>0.94563933779067977</v>
      </c>
      <c r="Q96" s="195">
        <v>-928.21951742827514</v>
      </c>
      <c r="R96" s="89">
        <f t="shared" si="24"/>
        <v>2.25196133444855E-2</v>
      </c>
      <c r="S96" s="89">
        <f t="shared" si="24"/>
        <v>2.7909569575600614E-2</v>
      </c>
      <c r="T96" s="91">
        <v>4553</v>
      </c>
      <c r="U96" s="190">
        <v>94451</v>
      </c>
      <c r="V96" s="190">
        <v>20636.006117544246</v>
      </c>
      <c r="W96" s="197"/>
      <c r="X96" s="88">
        <v>0</v>
      </c>
      <c r="Y96" s="88">
        <f t="shared" si="25"/>
        <v>0</v>
      </c>
      <c r="Z96" s="1"/>
      <c r="AA96" s="1"/>
    </row>
    <row r="97" spans="2:27">
      <c r="B97" s="207">
        <v>1874</v>
      </c>
      <c r="C97" t="s">
        <v>112</v>
      </c>
      <c r="D97" s="1">
        <v>26643</v>
      </c>
      <c r="E97" s="85">
        <f t="shared" si="20"/>
        <v>27927.672955974842</v>
      </c>
      <c r="F97" s="86">
        <f t="shared" si="13"/>
        <v>1.1437695900233689</v>
      </c>
      <c r="G97" s="187">
        <f t="shared" si="14"/>
        <v>-2104.7146039094901</v>
      </c>
      <c r="H97" s="187">
        <f t="shared" si="15"/>
        <v>-2007.8977321296534</v>
      </c>
      <c r="I97" s="187">
        <f t="shared" si="16"/>
        <v>0</v>
      </c>
      <c r="J97" s="87">
        <f t="shared" si="17"/>
        <v>0</v>
      </c>
      <c r="K97" s="187">
        <f t="shared" si="21"/>
        <v>-314.84524606099745</v>
      </c>
      <c r="L97" s="87">
        <f t="shared" si="18"/>
        <v>-300.36236474219157</v>
      </c>
      <c r="M97" s="88">
        <v>-2308.2601064982819</v>
      </c>
      <c r="N97" s="88">
        <f t="shared" si="22"/>
        <v>24334.739893501719</v>
      </c>
      <c r="O97" s="88">
        <f t="shared" si="23"/>
        <v>25508.113095913752</v>
      </c>
      <c r="P97" s="89">
        <f t="shared" si="19"/>
        <v>1.0446772312170469</v>
      </c>
      <c r="Q97" s="195">
        <v>-122.93584993831064</v>
      </c>
      <c r="R97" s="89">
        <f t="shared" si="24"/>
        <v>9.7955987801862682E-2</v>
      </c>
      <c r="S97" s="89">
        <f t="shared" si="24"/>
        <v>0.12672841934803297</v>
      </c>
      <c r="T97" s="91">
        <v>954</v>
      </c>
      <c r="U97" s="190">
        <v>24266</v>
      </c>
      <c r="V97" s="190">
        <v>24786.516853932586</v>
      </c>
      <c r="W97" s="197"/>
      <c r="X97" s="88">
        <v>0</v>
      </c>
      <c r="Y97" s="88">
        <f t="shared" si="25"/>
        <v>0</v>
      </c>
    </row>
    <row r="98" spans="2:27" ht="29.1" customHeight="1">
      <c r="B98" s="207">
        <v>1875</v>
      </c>
      <c r="C98" t="s">
        <v>113</v>
      </c>
      <c r="D98" s="1">
        <v>58462</v>
      </c>
      <c r="E98" s="85">
        <f t="shared" si="20"/>
        <v>21422.499083913521</v>
      </c>
      <c r="F98" s="86">
        <f t="shared" si="13"/>
        <v>0.87735211713161088</v>
      </c>
      <c r="G98" s="187">
        <f t="shared" si="14"/>
        <v>1798.3897193273026</v>
      </c>
      <c r="H98" s="187">
        <f t="shared" si="15"/>
        <v>4907.8055440442085</v>
      </c>
      <c r="I98" s="187">
        <f t="shared" si="16"/>
        <v>194.36713470986032</v>
      </c>
      <c r="J98" s="87">
        <f t="shared" si="17"/>
        <v>530.42791062320885</v>
      </c>
      <c r="K98" s="187">
        <f t="shared" si="21"/>
        <v>-120.47811135113713</v>
      </c>
      <c r="L98" s="87">
        <f t="shared" si="18"/>
        <v>-328.78476587725322</v>
      </c>
      <c r="M98" s="88">
        <v>4579.0207317339064</v>
      </c>
      <c r="N98" s="88">
        <f t="shared" si="22"/>
        <v>63041.020731733908</v>
      </c>
      <c r="O98" s="88">
        <f t="shared" si="23"/>
        <v>23100.410674875013</v>
      </c>
      <c r="P98" s="89">
        <f t="shared" si="19"/>
        <v>0.9460704903206274</v>
      </c>
      <c r="Q98" s="195">
        <v>640.90223741231648</v>
      </c>
      <c r="R98" s="89">
        <f t="shared" si="24"/>
        <v>6.9792124139950229E-2</v>
      </c>
      <c r="S98" s="89">
        <f t="shared" si="24"/>
        <v>5.1367708663740019E-2</v>
      </c>
      <c r="T98" s="91">
        <v>2729</v>
      </c>
      <c r="U98" s="190">
        <v>54648</v>
      </c>
      <c r="V98" s="190">
        <v>20375.838926174496</v>
      </c>
      <c r="W98" s="197"/>
      <c r="X98" s="88">
        <v>0</v>
      </c>
      <c r="Y98" s="88">
        <f t="shared" si="25"/>
        <v>0</v>
      </c>
      <c r="Z98" s="1"/>
      <c r="AA98" s="1"/>
    </row>
    <row r="99" spans="2:27">
      <c r="B99" s="207">
        <v>3101</v>
      </c>
      <c r="C99" t="s">
        <v>114</v>
      </c>
      <c r="D99" s="1">
        <v>591561</v>
      </c>
      <c r="E99" s="85">
        <f t="shared" si="20"/>
        <v>18523.907937999058</v>
      </c>
      <c r="F99" s="86">
        <f t="shared" si="13"/>
        <v>0.75864117362284733</v>
      </c>
      <c r="G99" s="187">
        <f t="shared" si="14"/>
        <v>3537.5444068759803</v>
      </c>
      <c r="H99" s="187">
        <f t="shared" si="15"/>
        <v>112971.48063358442</v>
      </c>
      <c r="I99" s="187">
        <f t="shared" si="16"/>
        <v>1208.8740357799222</v>
      </c>
      <c r="J99" s="87">
        <f t="shared" si="17"/>
        <v>38605.392332631818</v>
      </c>
      <c r="K99" s="187">
        <f t="shared" si="21"/>
        <v>894.02878971892483</v>
      </c>
      <c r="L99" s="87">
        <f t="shared" si="18"/>
        <v>28550.809399673864</v>
      </c>
      <c r="M99" s="88">
        <v>141522.28948989461</v>
      </c>
      <c r="N99" s="88">
        <f t="shared" si="22"/>
        <v>733083.28948989464</v>
      </c>
      <c r="O99" s="88">
        <f t="shared" si="23"/>
        <v>22955.481117579289</v>
      </c>
      <c r="P99" s="89">
        <f t="shared" si="19"/>
        <v>0.94013494314518931</v>
      </c>
      <c r="Q99" s="195">
        <v>3477.6731409900822</v>
      </c>
      <c r="R99" s="89">
        <f t="shared" si="24"/>
        <v>4.9538800544320034E-2</v>
      </c>
      <c r="S99" s="89">
        <f t="shared" si="24"/>
        <v>4.2801507476789472E-2</v>
      </c>
      <c r="T99" s="91">
        <v>31935</v>
      </c>
      <c r="U99" s="190">
        <v>563639</v>
      </c>
      <c r="V99" s="190">
        <v>17763.599117554364</v>
      </c>
      <c r="W99" s="197"/>
      <c r="X99" s="88">
        <v>0</v>
      </c>
      <c r="Y99" s="88">
        <f t="shared" si="25"/>
        <v>0</v>
      </c>
      <c r="Z99" s="1"/>
      <c r="AA99" s="1"/>
    </row>
    <row r="100" spans="2:27">
      <c r="B100" s="207">
        <v>3103</v>
      </c>
      <c r="C100" t="s">
        <v>115</v>
      </c>
      <c r="D100" s="1">
        <v>1176862</v>
      </c>
      <c r="E100" s="85">
        <f t="shared" si="20"/>
        <v>22609.786555493651</v>
      </c>
      <c r="F100" s="86">
        <f t="shared" si="13"/>
        <v>0.92597712454808312</v>
      </c>
      <c r="G100" s="187">
        <f t="shared" si="14"/>
        <v>1086.0172363792246</v>
      </c>
      <c r="H100" s="187">
        <f t="shared" si="15"/>
        <v>56528.283170775016</v>
      </c>
      <c r="I100" s="187">
        <f t="shared" si="16"/>
        <v>0</v>
      </c>
      <c r="J100" s="87">
        <f t="shared" si="17"/>
        <v>0</v>
      </c>
      <c r="K100" s="187">
        <f t="shared" si="21"/>
        <v>-314.84524606099745</v>
      </c>
      <c r="L100" s="87">
        <f t="shared" si="18"/>
        <v>-16388.00990272098</v>
      </c>
      <c r="M100" s="88">
        <v>40140.272742827976</v>
      </c>
      <c r="N100" s="88">
        <f t="shared" si="22"/>
        <v>1217002.2727428279</v>
      </c>
      <c r="O100" s="88">
        <f t="shared" si="23"/>
        <v>23380.958535721271</v>
      </c>
      <c r="P100" s="89">
        <f t="shared" si="19"/>
        <v>0.95756024502693238</v>
      </c>
      <c r="Q100" s="195">
        <v>1665.5529086593233</v>
      </c>
      <c r="R100" s="89">
        <f t="shared" si="24"/>
        <v>7.0939643609189501E-2</v>
      </c>
      <c r="S100" s="89">
        <f t="shared" si="24"/>
        <v>5.4253469453706293E-2</v>
      </c>
      <c r="T100" s="91">
        <v>52051</v>
      </c>
      <c r="U100" s="190">
        <v>1098906</v>
      </c>
      <c r="V100" s="190">
        <v>21446.25292740047</v>
      </c>
      <c r="W100" s="197"/>
      <c r="X100" s="88">
        <v>0</v>
      </c>
      <c r="Y100" s="88">
        <f t="shared" si="25"/>
        <v>0</v>
      </c>
      <c r="Z100" s="1"/>
      <c r="AA100" s="1"/>
    </row>
    <row r="101" spans="2:27">
      <c r="B101" s="207">
        <v>3105</v>
      </c>
      <c r="C101" t="s">
        <v>116</v>
      </c>
      <c r="D101" s="1">
        <v>1130598</v>
      </c>
      <c r="E101" s="85">
        <f t="shared" si="20"/>
        <v>18915.49413595222</v>
      </c>
      <c r="F101" s="86">
        <f t="shared" si="13"/>
        <v>0.7746784706005706</v>
      </c>
      <c r="G101" s="187">
        <f t="shared" si="14"/>
        <v>3302.5926881040832</v>
      </c>
      <c r="H101" s="187">
        <f t="shared" si="15"/>
        <v>197399.26756066916</v>
      </c>
      <c r="I101" s="187">
        <f t="shared" si="16"/>
        <v>1071.8188664963156</v>
      </c>
      <c r="J101" s="87">
        <f t="shared" si="17"/>
        <v>64063.685469351287</v>
      </c>
      <c r="K101" s="187">
        <f t="shared" si="21"/>
        <v>756.97362043531825</v>
      </c>
      <c r="L101" s="87">
        <f t="shared" si="18"/>
        <v>45245.070267039409</v>
      </c>
      <c r="M101" s="88">
        <v>242644.3368107244</v>
      </c>
      <c r="N101" s="88">
        <f t="shared" si="22"/>
        <v>1373242.3368107243</v>
      </c>
      <c r="O101" s="88">
        <f t="shared" si="23"/>
        <v>22975.060427476943</v>
      </c>
      <c r="P101" s="89">
        <f t="shared" si="19"/>
        <v>0.9409368079940752</v>
      </c>
      <c r="Q101" s="195">
        <v>5945.925680604938</v>
      </c>
      <c r="R101" s="89">
        <f t="shared" si="24"/>
        <v>4.3604197685162535E-2</v>
      </c>
      <c r="S101" s="89">
        <f t="shared" si="24"/>
        <v>3.0805986564331055E-2</v>
      </c>
      <c r="T101" s="91">
        <v>59771</v>
      </c>
      <c r="U101" s="190">
        <v>1083359</v>
      </c>
      <c r="V101" s="190">
        <v>18350.198177445036</v>
      </c>
      <c r="W101" s="197"/>
      <c r="X101" s="88">
        <v>0</v>
      </c>
      <c r="Y101" s="88">
        <f t="shared" si="25"/>
        <v>0</v>
      </c>
      <c r="Z101" s="1"/>
      <c r="AA101" s="1"/>
    </row>
    <row r="102" spans="2:27">
      <c r="B102" s="207">
        <v>3107</v>
      </c>
      <c r="C102" t="s">
        <v>117</v>
      </c>
      <c r="D102" s="1">
        <v>1728808</v>
      </c>
      <c r="E102" s="85">
        <f t="shared" si="20"/>
        <v>20284.031444327116</v>
      </c>
      <c r="F102" s="86">
        <f t="shared" si="13"/>
        <v>0.83072651150248045</v>
      </c>
      <c r="G102" s="187">
        <f t="shared" si="14"/>
        <v>2481.4703030791452</v>
      </c>
      <c r="H102" s="187">
        <f t="shared" si="15"/>
        <v>211495.71393143554</v>
      </c>
      <c r="I102" s="187">
        <f t="shared" si="16"/>
        <v>592.83080856510185</v>
      </c>
      <c r="J102" s="87">
        <f t="shared" si="17"/>
        <v>50526.969814003634</v>
      </c>
      <c r="K102" s="187">
        <f t="shared" si="21"/>
        <v>277.98556250410439</v>
      </c>
      <c r="L102" s="87">
        <f t="shared" si="18"/>
        <v>23692.709492224818</v>
      </c>
      <c r="M102" s="88">
        <v>235188.42197349959</v>
      </c>
      <c r="N102" s="88">
        <f t="shared" si="22"/>
        <v>1963996.4219734995</v>
      </c>
      <c r="O102" s="88">
        <f t="shared" si="23"/>
        <v>23043.487292895687</v>
      </c>
      <c r="P102" s="89">
        <f t="shared" si="19"/>
        <v>0.94373921003917072</v>
      </c>
      <c r="Q102" s="195">
        <v>2375.5796792418696</v>
      </c>
      <c r="R102" s="89">
        <f t="shared" si="24"/>
        <v>4.6348268703509804E-2</v>
      </c>
      <c r="S102" s="89">
        <f t="shared" si="24"/>
        <v>3.6698735215290219E-2</v>
      </c>
      <c r="T102" s="91">
        <v>85230</v>
      </c>
      <c r="U102" s="190">
        <v>1652230</v>
      </c>
      <c r="V102" s="190">
        <v>19565.984557813463</v>
      </c>
      <c r="W102" s="197"/>
      <c r="X102" s="88">
        <v>0</v>
      </c>
      <c r="Y102" s="88">
        <f t="shared" si="25"/>
        <v>0</v>
      </c>
      <c r="Z102" s="1"/>
      <c r="AA102" s="1"/>
    </row>
    <row r="103" spans="2:27">
      <c r="B103" s="207">
        <v>3110</v>
      </c>
      <c r="C103" t="s">
        <v>121</v>
      </c>
      <c r="D103" s="1">
        <v>123640</v>
      </c>
      <c r="E103" s="85">
        <f t="shared" si="20"/>
        <v>25828.284938374763</v>
      </c>
      <c r="F103" s="86">
        <f t="shared" si="13"/>
        <v>1.0577897743768705</v>
      </c>
      <c r="G103" s="187">
        <f t="shared" si="14"/>
        <v>-845.08179334944282</v>
      </c>
      <c r="H103" s="187">
        <f t="shared" si="15"/>
        <v>-4045.4065447637831</v>
      </c>
      <c r="I103" s="187">
        <f t="shared" si="16"/>
        <v>0</v>
      </c>
      <c r="J103" s="87">
        <f t="shared" si="17"/>
        <v>0</v>
      </c>
      <c r="K103" s="187">
        <f t="shared" si="21"/>
        <v>-314.84524606099745</v>
      </c>
      <c r="L103" s="87">
        <f t="shared" si="18"/>
        <v>-1507.1641928939948</v>
      </c>
      <c r="M103" s="88">
        <v>-5552.5707859615031</v>
      </c>
      <c r="N103" s="88">
        <f t="shared" si="22"/>
        <v>118087.42921403849</v>
      </c>
      <c r="O103" s="88">
        <f t="shared" si="23"/>
        <v>24668.357888873717</v>
      </c>
      <c r="P103" s="89">
        <f t="shared" si="19"/>
        <v>1.0102853049584475</v>
      </c>
      <c r="Q103" s="195">
        <v>-939.73848391476622</v>
      </c>
      <c r="R103" s="89">
        <f t="shared" si="24"/>
        <v>4.3076248165083438E-2</v>
      </c>
      <c r="S103" s="89">
        <f t="shared" si="24"/>
        <v>3.7628805883043043E-2</v>
      </c>
      <c r="T103" s="91">
        <v>4787</v>
      </c>
      <c r="U103" s="190">
        <v>118534</v>
      </c>
      <c r="V103" s="190">
        <v>24891.642167156657</v>
      </c>
      <c r="W103" s="197"/>
      <c r="X103" s="88">
        <v>0</v>
      </c>
      <c r="Y103" s="88">
        <f t="shared" si="25"/>
        <v>0</v>
      </c>
      <c r="Z103" s="1"/>
      <c r="AA103" s="1"/>
    </row>
    <row r="104" spans="2:27">
      <c r="B104" s="207">
        <v>3112</v>
      </c>
      <c r="C104" t="s">
        <v>127</v>
      </c>
      <c r="D104" s="1">
        <v>163434</v>
      </c>
      <c r="E104" s="85">
        <f t="shared" si="20"/>
        <v>20732.4622605607</v>
      </c>
      <c r="F104" s="86">
        <f t="shared" si="13"/>
        <v>0.84909186301765571</v>
      </c>
      <c r="G104" s="187">
        <f t="shared" si="14"/>
        <v>2212.4118133389952</v>
      </c>
      <c r="H104" s="187">
        <f t="shared" si="15"/>
        <v>17440.442324551299</v>
      </c>
      <c r="I104" s="187">
        <f t="shared" si="16"/>
        <v>435.88002288334752</v>
      </c>
      <c r="J104" s="87">
        <f t="shared" si="17"/>
        <v>3436.0422203894286</v>
      </c>
      <c r="K104" s="187">
        <f t="shared" si="21"/>
        <v>121.03477682235007</v>
      </c>
      <c r="L104" s="87">
        <f t="shared" si="18"/>
        <v>954.11714569058563</v>
      </c>
      <c r="M104" s="88">
        <v>18394.559336115199</v>
      </c>
      <c r="N104" s="88">
        <f t="shared" si="22"/>
        <v>181828.5593361152</v>
      </c>
      <c r="O104" s="88">
        <f t="shared" si="23"/>
        <v>23065.908833707374</v>
      </c>
      <c r="P104" s="89">
        <f t="shared" si="19"/>
        <v>0.9446574776149298</v>
      </c>
      <c r="Q104" s="195">
        <v>668.18533804369508</v>
      </c>
      <c r="R104" s="89">
        <f t="shared" si="24"/>
        <v>7.2049852410626433E-2</v>
      </c>
      <c r="S104" s="89">
        <f t="shared" si="24"/>
        <v>0.13107175218814912</v>
      </c>
      <c r="T104" s="91">
        <v>7883</v>
      </c>
      <c r="U104" s="190">
        <v>152450</v>
      </c>
      <c r="V104" s="190">
        <v>18329.926656246244</v>
      </c>
      <c r="W104" s="197"/>
      <c r="X104" s="88">
        <v>0</v>
      </c>
      <c r="Y104" s="88">
        <f t="shared" si="25"/>
        <v>0</v>
      </c>
      <c r="Z104" s="1"/>
      <c r="AA104" s="1"/>
    </row>
    <row r="105" spans="2:27">
      <c r="B105" s="207">
        <v>3114</v>
      </c>
      <c r="C105" t="s">
        <v>427</v>
      </c>
      <c r="D105" s="1">
        <v>116735</v>
      </c>
      <c r="E105" s="85">
        <f t="shared" si="20"/>
        <v>18996.74532139951</v>
      </c>
      <c r="F105" s="86">
        <f t="shared" si="13"/>
        <v>0.77800608888135103</v>
      </c>
      <c r="G105" s="187">
        <f t="shared" si="14"/>
        <v>3253.8419768357089</v>
      </c>
      <c r="H105" s="187">
        <f t="shared" si="15"/>
        <v>19994.858947655433</v>
      </c>
      <c r="I105" s="187">
        <f t="shared" si="16"/>
        <v>1043.380951589764</v>
      </c>
      <c r="J105" s="87">
        <f t="shared" si="17"/>
        <v>6411.5759475190989</v>
      </c>
      <c r="K105" s="187">
        <f t="shared" si="21"/>
        <v>728.53570552876658</v>
      </c>
      <c r="L105" s="87">
        <f t="shared" si="18"/>
        <v>4476.8519104742709</v>
      </c>
      <c r="M105" s="88">
        <v>24471.710753574524</v>
      </c>
      <c r="N105" s="88">
        <f t="shared" si="22"/>
        <v>141206.71075357453</v>
      </c>
      <c r="O105" s="88">
        <f t="shared" si="23"/>
        <v>22979.122986749313</v>
      </c>
      <c r="P105" s="89">
        <f t="shared" si="19"/>
        <v>0.94110318890811451</v>
      </c>
      <c r="Q105" s="195">
        <v>487.98583689947191</v>
      </c>
      <c r="R105" s="89">
        <f t="shared" si="24"/>
        <v>3.7939680620265322E-2</v>
      </c>
      <c r="S105" s="89" t="e">
        <f t="shared" si="24"/>
        <v>#DIV/0!</v>
      </c>
      <c r="T105" s="91">
        <v>6145</v>
      </c>
      <c r="U105" s="190">
        <v>112468</v>
      </c>
      <c r="V105" s="190">
        <v>0</v>
      </c>
      <c r="W105" s="197"/>
      <c r="X105" s="88">
        <v>0</v>
      </c>
      <c r="Y105" s="88">
        <f t="shared" si="25"/>
        <v>0</v>
      </c>
      <c r="Z105" s="1"/>
      <c r="AA105" s="1"/>
    </row>
    <row r="106" spans="2:27">
      <c r="B106" s="207">
        <v>3116</v>
      </c>
      <c r="C106" t="s">
        <v>125</v>
      </c>
      <c r="D106" s="1">
        <v>75790</v>
      </c>
      <c r="E106" s="85">
        <f t="shared" si="20"/>
        <v>19339.11712171472</v>
      </c>
      <c r="F106" s="86">
        <f t="shared" si="13"/>
        <v>0.7920278247524134</v>
      </c>
      <c r="G106" s="187">
        <f t="shared" si="14"/>
        <v>3048.4188966465831</v>
      </c>
      <c r="H106" s="187">
        <f t="shared" si="15"/>
        <v>11946.75365595796</v>
      </c>
      <c r="I106" s="187">
        <f t="shared" si="16"/>
        <v>923.5508214794404</v>
      </c>
      <c r="J106" s="87">
        <f t="shared" si="17"/>
        <v>3619.3956693779269</v>
      </c>
      <c r="K106" s="187">
        <f t="shared" si="21"/>
        <v>608.705575418443</v>
      </c>
      <c r="L106" s="87">
        <f t="shared" si="18"/>
        <v>2385.517150064878</v>
      </c>
      <c r="M106" s="88">
        <v>14332.270739342324</v>
      </c>
      <c r="N106" s="88">
        <f t="shared" si="22"/>
        <v>90122.270739342319</v>
      </c>
      <c r="O106" s="88">
        <f t="shared" si="23"/>
        <v>22996.241576765071</v>
      </c>
      <c r="P106" s="89">
        <f t="shared" si="19"/>
        <v>0.94180427570166747</v>
      </c>
      <c r="Q106" s="195">
        <v>419.47439297136407</v>
      </c>
      <c r="R106" s="89">
        <f t="shared" si="24"/>
        <v>4.5206310679611651E-2</v>
      </c>
      <c r="S106" s="89">
        <f t="shared" si="24"/>
        <v>3.6405134805044745E-2</v>
      </c>
      <c r="T106" s="91">
        <v>3919</v>
      </c>
      <c r="U106" s="190">
        <v>72512</v>
      </c>
      <c r="V106" s="190">
        <v>18659.804426145136</v>
      </c>
      <c r="W106" s="197"/>
      <c r="X106" s="88">
        <v>0</v>
      </c>
      <c r="Y106" s="88">
        <f t="shared" si="25"/>
        <v>0</v>
      </c>
      <c r="Z106" s="1"/>
      <c r="AA106" s="1"/>
    </row>
    <row r="107" spans="2:27">
      <c r="B107" s="207">
        <v>3118</v>
      </c>
      <c r="C107" t="s">
        <v>124</v>
      </c>
      <c r="D107" s="1">
        <v>926825</v>
      </c>
      <c r="E107" s="85">
        <f t="shared" si="20"/>
        <v>19717.163766327703</v>
      </c>
      <c r="F107" s="86">
        <f t="shared" si="13"/>
        <v>0.80751061332560869</v>
      </c>
      <c r="G107" s="187">
        <f t="shared" si="14"/>
        <v>2821.5909098787929</v>
      </c>
      <c r="H107" s="187">
        <f t="shared" si="15"/>
        <v>132631.70230976254</v>
      </c>
      <c r="I107" s="187">
        <f t="shared" si="16"/>
        <v>791.23449586489642</v>
      </c>
      <c r="J107" s="87">
        <f t="shared" si="17"/>
        <v>37192.768712625315</v>
      </c>
      <c r="K107" s="187">
        <f t="shared" si="21"/>
        <v>476.38924980389896</v>
      </c>
      <c r="L107" s="87">
        <f t="shared" si="18"/>
        <v>22393.153076282073</v>
      </c>
      <c r="M107" s="88">
        <v>155024.85458625277</v>
      </c>
      <c r="N107" s="88">
        <f t="shared" si="22"/>
        <v>1081849.8545862527</v>
      </c>
      <c r="O107" s="88">
        <f t="shared" si="23"/>
        <v>23015.143908995717</v>
      </c>
      <c r="P107" s="89">
        <f t="shared" si="19"/>
        <v>0.94257841513032714</v>
      </c>
      <c r="Q107" s="195">
        <v>3037.3737346291309</v>
      </c>
      <c r="R107" s="89">
        <f t="shared" si="24"/>
        <v>2.1604040539473868E-3</v>
      </c>
      <c r="S107" s="89">
        <f t="shared" si="24"/>
        <v>-1.1143176172612247E-2</v>
      </c>
      <c r="T107" s="91">
        <v>47006</v>
      </c>
      <c r="U107" s="190">
        <v>924827</v>
      </c>
      <c r="V107" s="190">
        <v>19939.351472554008</v>
      </c>
      <c r="W107" s="197"/>
      <c r="X107" s="88">
        <v>0</v>
      </c>
      <c r="Y107" s="88">
        <f t="shared" si="25"/>
        <v>0</v>
      </c>
      <c r="Z107" s="1"/>
      <c r="AA107" s="1"/>
    </row>
    <row r="108" spans="2:27">
      <c r="B108" s="207">
        <v>3120</v>
      </c>
      <c r="C108" t="s">
        <v>126</v>
      </c>
      <c r="D108" s="1">
        <v>165038</v>
      </c>
      <c r="E108" s="85">
        <f t="shared" si="20"/>
        <v>19600.712589073635</v>
      </c>
      <c r="F108" s="86">
        <f t="shared" si="13"/>
        <v>0.80274138978608967</v>
      </c>
      <c r="G108" s="187">
        <f t="shared" si="14"/>
        <v>2891.4616162312341</v>
      </c>
      <c r="H108" s="187">
        <f t="shared" si="15"/>
        <v>24346.106808666987</v>
      </c>
      <c r="I108" s="187">
        <f t="shared" si="16"/>
        <v>831.99240790382021</v>
      </c>
      <c r="J108" s="87">
        <f t="shared" si="17"/>
        <v>7005.3760745501659</v>
      </c>
      <c r="K108" s="187">
        <f t="shared" si="21"/>
        <v>517.1471618428227</v>
      </c>
      <c r="L108" s="87">
        <f t="shared" si="18"/>
        <v>4354.3791027165671</v>
      </c>
      <c r="M108" s="88">
        <v>28700.485768119986</v>
      </c>
      <c r="N108" s="88">
        <f t="shared" si="22"/>
        <v>193738.48576811998</v>
      </c>
      <c r="O108" s="88">
        <f t="shared" si="23"/>
        <v>23009.321350133014</v>
      </c>
      <c r="P108" s="89">
        <f t="shared" si="19"/>
        <v>0.94233995395335124</v>
      </c>
      <c r="Q108" s="195">
        <v>485.37819311527346</v>
      </c>
      <c r="R108" s="89">
        <f t="shared" si="24"/>
        <v>6.2519716469126421E-2</v>
      </c>
      <c r="S108" s="89">
        <f t="shared" si="24"/>
        <v>5.63364069552326E-2</v>
      </c>
      <c r="T108" s="91">
        <v>8420</v>
      </c>
      <c r="U108" s="190">
        <v>155327</v>
      </c>
      <c r="V108" s="190">
        <v>18555.369728825706</v>
      </c>
      <c r="W108" s="197"/>
      <c r="X108" s="88">
        <v>0</v>
      </c>
      <c r="Y108" s="88">
        <f t="shared" si="25"/>
        <v>0</v>
      </c>
      <c r="Z108" s="1"/>
      <c r="AA108" s="1"/>
    </row>
    <row r="109" spans="2:27">
      <c r="B109" s="207">
        <v>3122</v>
      </c>
      <c r="C109" t="s">
        <v>123</v>
      </c>
      <c r="D109" s="1">
        <v>69345</v>
      </c>
      <c r="E109" s="85">
        <f t="shared" si="20"/>
        <v>18957.080371787863</v>
      </c>
      <c r="F109" s="86">
        <f t="shared" si="13"/>
        <v>0.77638162259563048</v>
      </c>
      <c r="G109" s="187">
        <f t="shared" si="14"/>
        <v>3277.6409466026976</v>
      </c>
      <c r="H109" s="187">
        <f t="shared" si="15"/>
        <v>11989.610582672669</v>
      </c>
      <c r="I109" s="187">
        <f t="shared" si="16"/>
        <v>1057.2636839538407</v>
      </c>
      <c r="J109" s="87">
        <f t="shared" si="17"/>
        <v>3867.4705559031495</v>
      </c>
      <c r="K109" s="187">
        <f t="shared" si="21"/>
        <v>742.41843789284326</v>
      </c>
      <c r="L109" s="87">
        <f t="shared" si="18"/>
        <v>2715.7666458120207</v>
      </c>
      <c r="M109" s="88">
        <v>14705.377166245005</v>
      </c>
      <c r="N109" s="88">
        <f t="shared" si="22"/>
        <v>84050.377166245002</v>
      </c>
      <c r="O109" s="88">
        <f t="shared" si="23"/>
        <v>22977.139739268725</v>
      </c>
      <c r="P109" s="89">
        <f t="shared" si="19"/>
        <v>0.94102196559382822</v>
      </c>
      <c r="Q109" s="195">
        <v>81.992390785717362</v>
      </c>
      <c r="R109" s="89">
        <f t="shared" si="24"/>
        <v>2.1296337206733532E-2</v>
      </c>
      <c r="S109" s="89">
        <f t="shared" si="24"/>
        <v>1.5991626871324195E-2</v>
      </c>
      <c r="T109" s="91">
        <v>3658</v>
      </c>
      <c r="U109" s="190">
        <v>67899</v>
      </c>
      <c r="V109" s="190">
        <v>18658.697444352842</v>
      </c>
      <c r="W109" s="197"/>
      <c r="X109" s="88">
        <v>0</v>
      </c>
      <c r="Y109" s="88">
        <f t="shared" si="25"/>
        <v>0</v>
      </c>
      <c r="Z109" s="1"/>
      <c r="AA109" s="1"/>
    </row>
    <row r="110" spans="2:27">
      <c r="B110" s="207">
        <v>3124</v>
      </c>
      <c r="C110" t="s">
        <v>122</v>
      </c>
      <c r="D110" s="1">
        <v>25425</v>
      </c>
      <c r="E110" s="85">
        <f t="shared" si="20"/>
        <v>18875.278396436523</v>
      </c>
      <c r="F110" s="86">
        <f t="shared" si="13"/>
        <v>0.77303144687715242</v>
      </c>
      <c r="G110" s="187">
        <f t="shared" si="14"/>
        <v>3326.7221318135016</v>
      </c>
      <c r="H110" s="187">
        <f t="shared" si="15"/>
        <v>4481.094711552787</v>
      </c>
      <c r="I110" s="187">
        <f t="shared" si="16"/>
        <v>1085.8943753268095</v>
      </c>
      <c r="J110" s="87">
        <f t="shared" si="17"/>
        <v>1462.6997235652125</v>
      </c>
      <c r="K110" s="187">
        <f t="shared" si="21"/>
        <v>771.0491292658121</v>
      </c>
      <c r="L110" s="87">
        <f t="shared" si="18"/>
        <v>1038.6031771210489</v>
      </c>
      <c r="M110" s="88">
        <v>5519.6978657550671</v>
      </c>
      <c r="N110" s="88">
        <f t="shared" si="22"/>
        <v>30944.697865755068</v>
      </c>
      <c r="O110" s="88">
        <f t="shared" si="23"/>
        <v>22973.049640501162</v>
      </c>
      <c r="P110" s="89">
        <f t="shared" si="19"/>
        <v>0.94085445680790447</v>
      </c>
      <c r="Q110" s="195">
        <v>452.25079288910911</v>
      </c>
      <c r="R110" s="89">
        <f t="shared" si="24"/>
        <v>2.1946219703364283E-2</v>
      </c>
      <c r="S110" s="89">
        <f t="shared" si="24"/>
        <v>8.2899227808246479E-3</v>
      </c>
      <c r="T110" s="91">
        <v>1347</v>
      </c>
      <c r="U110" s="190">
        <v>24879</v>
      </c>
      <c r="V110" s="190">
        <v>18720.090293453726</v>
      </c>
      <c r="W110" s="197"/>
      <c r="X110" s="88">
        <v>0</v>
      </c>
      <c r="Y110" s="88">
        <f t="shared" si="25"/>
        <v>0</v>
      </c>
      <c r="Z110" s="1"/>
      <c r="AA110" s="1"/>
    </row>
    <row r="111" spans="2:27">
      <c r="B111" s="207">
        <v>3201</v>
      </c>
      <c r="C111" t="s">
        <v>134</v>
      </c>
      <c r="D111" s="1">
        <v>5403726</v>
      </c>
      <c r="E111" s="85">
        <f t="shared" si="20"/>
        <v>41274.70764812368</v>
      </c>
      <c r="F111" s="86">
        <f t="shared" si="13"/>
        <v>1.690393450232988</v>
      </c>
      <c r="G111" s="187">
        <f t="shared" si="14"/>
        <v>-10112.935419198793</v>
      </c>
      <c r="H111" s="187">
        <f t="shared" si="15"/>
        <v>-1323995.6180169252</v>
      </c>
      <c r="I111" s="187">
        <f t="shared" si="16"/>
        <v>0</v>
      </c>
      <c r="J111" s="87">
        <f t="shared" si="17"/>
        <v>0</v>
      </c>
      <c r="K111" s="187">
        <f t="shared" si="21"/>
        <v>-314.84524606099745</v>
      </c>
      <c r="L111" s="87">
        <f t="shared" si="18"/>
        <v>-41219.854459551847</v>
      </c>
      <c r="M111" s="88">
        <v>-1365215.4737975493</v>
      </c>
      <c r="N111" s="88">
        <f t="shared" si="22"/>
        <v>4038510.5262024505</v>
      </c>
      <c r="O111" s="88">
        <f t="shared" si="23"/>
        <v>30846.926972773279</v>
      </c>
      <c r="P111" s="89">
        <f t="shared" si="19"/>
        <v>1.2633267753008943</v>
      </c>
      <c r="Q111" s="195">
        <v>-47035.400219888659</v>
      </c>
      <c r="R111" s="89">
        <f t="shared" si="24"/>
        <v>2.0426946831247496E-2</v>
      </c>
      <c r="S111" s="89">
        <f t="shared" si="24"/>
        <v>1.2266399529192912E-2</v>
      </c>
      <c r="T111" s="91">
        <v>130921</v>
      </c>
      <c r="U111" s="190">
        <v>5295554</v>
      </c>
      <c r="V111" s="190">
        <v>40774.550718388586</v>
      </c>
      <c r="W111" s="197"/>
      <c r="X111" s="88">
        <v>0</v>
      </c>
      <c r="Y111" s="88">
        <f t="shared" si="25"/>
        <v>0</v>
      </c>
      <c r="Z111" s="1"/>
      <c r="AA111" s="1"/>
    </row>
    <row r="112" spans="2:27">
      <c r="B112" s="207">
        <v>3203</v>
      </c>
      <c r="C112" t="s">
        <v>135</v>
      </c>
      <c r="D112" s="1">
        <v>3230395</v>
      </c>
      <c r="E112" s="85">
        <f t="shared" si="20"/>
        <v>32691.342407529221</v>
      </c>
      <c r="F112" s="86">
        <f t="shared" si="13"/>
        <v>1.3388642641911834</v>
      </c>
      <c r="G112" s="187">
        <f t="shared" si="14"/>
        <v>-4962.9162748421168</v>
      </c>
      <c r="H112" s="187">
        <f t="shared" si="15"/>
        <v>-490410.57169852377</v>
      </c>
      <c r="I112" s="187">
        <f t="shared" si="16"/>
        <v>0</v>
      </c>
      <c r="J112" s="87">
        <f t="shared" si="17"/>
        <v>0</v>
      </c>
      <c r="K112" s="187">
        <f t="shared" si="21"/>
        <v>-314.84524606099745</v>
      </c>
      <c r="L112" s="87">
        <f t="shared" si="18"/>
        <v>-31111.432989517467</v>
      </c>
      <c r="M112" s="88">
        <v>-521522.00568514434</v>
      </c>
      <c r="N112" s="88">
        <f t="shared" si="22"/>
        <v>2708872.9943148559</v>
      </c>
      <c r="O112" s="88">
        <f t="shared" si="23"/>
        <v>27413.580876535507</v>
      </c>
      <c r="P112" s="89">
        <f t="shared" si="19"/>
        <v>1.1227151008841729</v>
      </c>
      <c r="Q112" s="195">
        <v>-15782.472339260043</v>
      </c>
      <c r="R112" s="89">
        <f t="shared" si="24"/>
        <v>2.1931511754887906E-2</v>
      </c>
      <c r="S112" s="89">
        <f t="shared" si="24"/>
        <v>1.1269047669280543E-2</v>
      </c>
      <c r="T112" s="91">
        <v>98815</v>
      </c>
      <c r="U112" s="190">
        <v>3161068</v>
      </c>
      <c r="V112" s="190">
        <v>32327.047369712836</v>
      </c>
      <c r="W112" s="197"/>
      <c r="X112" s="88">
        <v>0</v>
      </c>
      <c r="Y112" s="88">
        <f t="shared" si="25"/>
        <v>0</v>
      </c>
      <c r="Z112" s="1"/>
      <c r="AA112" s="1"/>
    </row>
    <row r="113" spans="2:27">
      <c r="B113" s="207">
        <v>3205</v>
      </c>
      <c r="C113" t="s">
        <v>140</v>
      </c>
      <c r="D113" s="1">
        <v>2194980</v>
      </c>
      <c r="E113" s="85">
        <f t="shared" si="20"/>
        <v>23301.026528380804</v>
      </c>
      <c r="F113" s="86">
        <f t="shared" si="13"/>
        <v>0.95428665329554574</v>
      </c>
      <c r="G113" s="187">
        <f t="shared" si="14"/>
        <v>671.27325264693275</v>
      </c>
      <c r="H113" s="187">
        <f t="shared" si="15"/>
        <v>63234.61167259371</v>
      </c>
      <c r="I113" s="187">
        <f t="shared" si="16"/>
        <v>0</v>
      </c>
      <c r="J113" s="87">
        <f t="shared" si="17"/>
        <v>0</v>
      </c>
      <c r="K113" s="187">
        <f t="shared" si="21"/>
        <v>-314.84524606099745</v>
      </c>
      <c r="L113" s="87">
        <f t="shared" si="18"/>
        <v>-29658.737024192022</v>
      </c>
      <c r="M113" s="88">
        <v>33575.873697856638</v>
      </c>
      <c r="N113" s="88">
        <f t="shared" si="22"/>
        <v>2228555.8736978564</v>
      </c>
      <c r="O113" s="88">
        <f t="shared" si="23"/>
        <v>23657.454524876128</v>
      </c>
      <c r="P113" s="89">
        <f t="shared" si="19"/>
        <v>0.96888405652591725</v>
      </c>
      <c r="Q113" s="195">
        <v>1996.1457022652357</v>
      </c>
      <c r="R113" s="89">
        <f t="shared" si="24"/>
        <v>4.6012084289803745E-2</v>
      </c>
      <c r="S113" s="89">
        <f t="shared" si="24"/>
        <v>1.6186621095119896E-2</v>
      </c>
      <c r="T113" s="91">
        <v>94201</v>
      </c>
      <c r="U113" s="190">
        <v>2098427</v>
      </c>
      <c r="V113" s="190">
        <v>22929.869420313611</v>
      </c>
      <c r="W113" s="197"/>
      <c r="X113" s="88">
        <v>0</v>
      </c>
      <c r="Y113" s="88">
        <f t="shared" si="25"/>
        <v>0</v>
      </c>
      <c r="Z113" s="1"/>
      <c r="AA113" s="1"/>
    </row>
    <row r="114" spans="2:27">
      <c r="B114" s="207">
        <v>3207</v>
      </c>
      <c r="C114" t="s">
        <v>130</v>
      </c>
      <c r="D114" s="1">
        <v>1667677</v>
      </c>
      <c r="E114" s="85">
        <f t="shared" si="20"/>
        <v>26237.838263058529</v>
      </c>
      <c r="F114" s="86">
        <f t="shared" si="13"/>
        <v>1.0745629097184615</v>
      </c>
      <c r="G114" s="187">
        <f t="shared" si="14"/>
        <v>-1090.8137881597024</v>
      </c>
      <c r="H114" s="187">
        <f t="shared" si="15"/>
        <v>-69332.124375430692</v>
      </c>
      <c r="I114" s="187">
        <f t="shared" si="16"/>
        <v>0</v>
      </c>
      <c r="J114" s="87">
        <f t="shared" si="17"/>
        <v>0</v>
      </c>
      <c r="K114" s="187">
        <f t="shared" si="21"/>
        <v>-314.84524606099745</v>
      </c>
      <c r="L114" s="87">
        <f t="shared" si="18"/>
        <v>-20011.563839636998</v>
      </c>
      <c r="M114" s="88">
        <v>-89343.688856426525</v>
      </c>
      <c r="N114" s="88">
        <f t="shared" si="22"/>
        <v>1578333.3111435734</v>
      </c>
      <c r="O114" s="88">
        <f t="shared" si="23"/>
        <v>24832.17921874722</v>
      </c>
      <c r="P114" s="89">
        <f t="shared" si="19"/>
        <v>1.0169945590950837</v>
      </c>
      <c r="Q114" s="195">
        <v>-1049.5486604602047</v>
      </c>
      <c r="R114" s="92">
        <f t="shared" si="24"/>
        <v>4.2649367505678479E-2</v>
      </c>
      <c r="S114" s="93">
        <f t="shared" si="24"/>
        <v>2.107787728746004E-2</v>
      </c>
      <c r="T114" s="91">
        <v>63560</v>
      </c>
      <c r="U114" s="190">
        <v>1599461</v>
      </c>
      <c r="V114" s="190">
        <v>25696.216563579404</v>
      </c>
      <c r="W114" s="197"/>
      <c r="X114" s="88">
        <v>0</v>
      </c>
      <c r="Y114" s="88">
        <f t="shared" si="25"/>
        <v>0</v>
      </c>
      <c r="Z114" s="1"/>
      <c r="AA114" s="1"/>
    </row>
    <row r="115" spans="2:27">
      <c r="B115" s="207">
        <v>3209</v>
      </c>
      <c r="C115" t="s">
        <v>143</v>
      </c>
      <c r="D115" s="1">
        <v>909223</v>
      </c>
      <c r="E115" s="85">
        <f t="shared" si="20"/>
        <v>20751.882959784547</v>
      </c>
      <c r="F115" s="86">
        <f t="shared" si="13"/>
        <v>0.84988723201328387</v>
      </c>
      <c r="G115" s="187">
        <f t="shared" si="14"/>
        <v>2200.7593938046871</v>
      </c>
      <c r="H115" s="187">
        <f t="shared" si="15"/>
        <v>96424.072080158556</v>
      </c>
      <c r="I115" s="187">
        <f t="shared" si="16"/>
        <v>429.08277815500111</v>
      </c>
      <c r="J115" s="87">
        <f t="shared" si="17"/>
        <v>18799.832842083219</v>
      </c>
      <c r="K115" s="187">
        <f t="shared" si="21"/>
        <v>114.23753209400365</v>
      </c>
      <c r="L115" s="87">
        <f t="shared" si="18"/>
        <v>5005.2032311666753</v>
      </c>
      <c r="M115" s="88">
        <v>101429.27456584424</v>
      </c>
      <c r="N115" s="88">
        <f t="shared" si="22"/>
        <v>1010652.2745658442</v>
      </c>
      <c r="O115" s="88">
        <f t="shared" si="23"/>
        <v>23066.879868668559</v>
      </c>
      <c r="P115" s="89">
        <f t="shared" si="19"/>
        <v>0.94469724606471084</v>
      </c>
      <c r="Q115" s="195">
        <v>1030.7243056000298</v>
      </c>
      <c r="R115" s="92">
        <f t="shared" si="24"/>
        <v>1.8923343983270894E-2</v>
      </c>
      <c r="S115" s="93">
        <f t="shared" si="24"/>
        <v>-3.1230185970945682E-3</v>
      </c>
      <c r="T115" s="91">
        <v>43814</v>
      </c>
      <c r="U115" s="190">
        <v>892337</v>
      </c>
      <c r="V115" s="190">
        <v>20816.894508468249</v>
      </c>
      <c r="W115" s="197"/>
      <c r="X115" s="88">
        <v>0</v>
      </c>
      <c r="Y115" s="88">
        <f t="shared" si="25"/>
        <v>0</v>
      </c>
      <c r="Z115" s="1"/>
      <c r="AA115" s="1"/>
    </row>
    <row r="116" spans="2:27">
      <c r="B116" s="207">
        <v>3212</v>
      </c>
      <c r="C116" t="s">
        <v>133</v>
      </c>
      <c r="D116" s="1">
        <v>508429</v>
      </c>
      <c r="E116" s="85">
        <f t="shared" si="20"/>
        <v>24776.034306320355</v>
      </c>
      <c r="F116" s="86">
        <f t="shared" si="13"/>
        <v>1.0146951608040193</v>
      </c>
      <c r="G116" s="187">
        <f t="shared" si="14"/>
        <v>-213.73141411679754</v>
      </c>
      <c r="H116" s="187">
        <f t="shared" si="15"/>
        <v>-4385.9823490908029</v>
      </c>
      <c r="I116" s="187">
        <f t="shared" si="16"/>
        <v>0</v>
      </c>
      <c r="J116" s="87">
        <f t="shared" si="17"/>
        <v>0</v>
      </c>
      <c r="K116" s="187">
        <f t="shared" si="21"/>
        <v>-314.84524606099745</v>
      </c>
      <c r="L116" s="87">
        <f t="shared" si="18"/>
        <v>-6460.9392944177289</v>
      </c>
      <c r="M116" s="88">
        <v>-10846.92185057783</v>
      </c>
      <c r="N116" s="88">
        <f t="shared" si="22"/>
        <v>497582.07814942219</v>
      </c>
      <c r="O116" s="88">
        <f t="shared" si="23"/>
        <v>24247.457636051953</v>
      </c>
      <c r="P116" s="89">
        <f t="shared" si="19"/>
        <v>0.99304745952930695</v>
      </c>
      <c r="Q116" s="195">
        <v>-613.71444086377778</v>
      </c>
      <c r="R116" s="92">
        <f t="shared" si="24"/>
        <v>1.6018768497221295E-2</v>
      </c>
      <c r="S116" s="92">
        <f t="shared" si="24"/>
        <v>6.166045192755246E-3</v>
      </c>
      <c r="T116" s="91">
        <v>20521</v>
      </c>
      <c r="U116" s="190">
        <v>500413</v>
      </c>
      <c r="V116" s="190">
        <v>24624.20037397894</v>
      </c>
      <c r="W116" s="197"/>
      <c r="X116" s="88">
        <v>0</v>
      </c>
      <c r="Y116" s="88">
        <f t="shared" si="25"/>
        <v>0</v>
      </c>
      <c r="Z116" s="1"/>
      <c r="AA116" s="1"/>
    </row>
    <row r="117" spans="2:27">
      <c r="B117" s="207">
        <v>3214</v>
      </c>
      <c r="C117" t="s">
        <v>132</v>
      </c>
      <c r="D117" s="1">
        <v>472055</v>
      </c>
      <c r="E117" s="85">
        <f t="shared" si="20"/>
        <v>29060.268406796356</v>
      </c>
      <c r="F117" s="86">
        <f t="shared" si="13"/>
        <v>1.1901547018975507</v>
      </c>
      <c r="G117" s="187">
        <f t="shared" si="14"/>
        <v>-2784.2718744023987</v>
      </c>
      <c r="H117" s="187">
        <f t="shared" si="15"/>
        <v>-45227.712327792564</v>
      </c>
      <c r="I117" s="187">
        <f t="shared" si="16"/>
        <v>0</v>
      </c>
      <c r="J117" s="87">
        <f t="shared" si="17"/>
        <v>0</v>
      </c>
      <c r="K117" s="187">
        <f t="shared" si="21"/>
        <v>-314.84524606099745</v>
      </c>
      <c r="L117" s="87">
        <f t="shared" si="18"/>
        <v>-5114.3461770148424</v>
      </c>
      <c r="M117" s="88">
        <v>-50342.05866871919</v>
      </c>
      <c r="N117" s="88">
        <f t="shared" si="22"/>
        <v>421712.9413312808</v>
      </c>
      <c r="O117" s="88">
        <f t="shared" si="23"/>
        <v>25961.151276242355</v>
      </c>
      <c r="P117" s="89">
        <f t="shared" si="19"/>
        <v>1.0632312759667195</v>
      </c>
      <c r="Q117" s="195">
        <v>-2295.9529836456277</v>
      </c>
      <c r="R117" s="92">
        <f t="shared" si="24"/>
        <v>2.6635030273505462E-2</v>
      </c>
      <c r="S117" s="92">
        <f t="shared" si="24"/>
        <v>1.7913309381007186E-2</v>
      </c>
      <c r="T117" s="91">
        <v>16244</v>
      </c>
      <c r="U117" s="190">
        <v>459808</v>
      </c>
      <c r="V117" s="190">
        <v>28548.863777474231</v>
      </c>
      <c r="W117" s="197"/>
      <c r="X117" s="88">
        <v>0</v>
      </c>
      <c r="Y117" s="88">
        <f t="shared" si="25"/>
        <v>0</v>
      </c>
      <c r="Z117" s="1"/>
      <c r="AA117" s="1"/>
    </row>
    <row r="118" spans="2:27">
      <c r="B118" s="207">
        <v>3216</v>
      </c>
      <c r="C118" t="s">
        <v>129</v>
      </c>
      <c r="D118" s="1">
        <v>436869</v>
      </c>
      <c r="E118" s="85">
        <f t="shared" si="20"/>
        <v>22411.583645411174</v>
      </c>
      <c r="F118" s="86">
        <f t="shared" si="13"/>
        <v>0.91785978295776016</v>
      </c>
      <c r="G118" s="187">
        <f t="shared" si="14"/>
        <v>1204.9389824287107</v>
      </c>
      <c r="H118" s="187">
        <f t="shared" si="15"/>
        <v>23487.875584482856</v>
      </c>
      <c r="I118" s="187">
        <f t="shared" si="16"/>
        <v>0</v>
      </c>
      <c r="J118" s="87">
        <f t="shared" si="17"/>
        <v>0</v>
      </c>
      <c r="K118" s="187">
        <f t="shared" si="21"/>
        <v>-314.84524606099745</v>
      </c>
      <c r="L118" s="87">
        <f t="shared" si="18"/>
        <v>-6137.2783814670229</v>
      </c>
      <c r="M118" s="88">
        <v>17350.59700631968</v>
      </c>
      <c r="N118" s="88">
        <f t="shared" si="22"/>
        <v>454219.59700631967</v>
      </c>
      <c r="O118" s="88">
        <f t="shared" si="23"/>
        <v>23301.677371688282</v>
      </c>
      <c r="P118" s="89">
        <f t="shared" si="19"/>
        <v>0.95431330839080331</v>
      </c>
      <c r="Q118" s="195">
        <v>117.11454628143474</v>
      </c>
      <c r="R118" s="92">
        <f t="shared" si="24"/>
        <v>5.7742966442303034E-2</v>
      </c>
      <c r="S118" s="92">
        <f t="shared" si="24"/>
        <v>3.5820832422773556E-2</v>
      </c>
      <c r="T118" s="91">
        <v>19493</v>
      </c>
      <c r="U118" s="190">
        <v>413020</v>
      </c>
      <c r="V118" s="190">
        <v>21636.544606841635</v>
      </c>
      <c r="W118" s="197"/>
      <c r="X118" s="88">
        <v>0</v>
      </c>
      <c r="Y118" s="88">
        <f t="shared" si="25"/>
        <v>0</v>
      </c>
      <c r="Z118" s="1"/>
      <c r="AA118" s="1"/>
    </row>
    <row r="119" spans="2:27">
      <c r="B119" s="207">
        <v>3218</v>
      </c>
      <c r="C119" t="s">
        <v>131</v>
      </c>
      <c r="D119" s="1">
        <v>474576</v>
      </c>
      <c r="E119" s="85">
        <f t="shared" si="20"/>
        <v>21566.734832992501</v>
      </c>
      <c r="F119" s="86">
        <f t="shared" si="13"/>
        <v>0.88325924959663371</v>
      </c>
      <c r="G119" s="187">
        <f t="shared" si="14"/>
        <v>1711.8482698799146</v>
      </c>
      <c r="H119" s="187">
        <f t="shared" si="15"/>
        <v>37669.221178707521</v>
      </c>
      <c r="I119" s="187">
        <f t="shared" si="16"/>
        <v>143.88462253221732</v>
      </c>
      <c r="J119" s="87">
        <f t="shared" si="17"/>
        <v>3166.1811188214419</v>
      </c>
      <c r="K119" s="187">
        <f t="shared" si="21"/>
        <v>-170.96062352878013</v>
      </c>
      <c r="L119" s="87">
        <f t="shared" si="18"/>
        <v>-3761.9885207508069</v>
      </c>
      <c r="M119" s="88">
        <v>33907.232283548779</v>
      </c>
      <c r="N119" s="88">
        <f t="shared" si="22"/>
        <v>508483.2322835488</v>
      </c>
      <c r="O119" s="88">
        <f t="shared" si="23"/>
        <v>23107.622462328964</v>
      </c>
      <c r="P119" s="89">
        <f t="shared" si="19"/>
        <v>0.94636584694387871</v>
      </c>
      <c r="Q119" s="195">
        <v>454.82397737556312</v>
      </c>
      <c r="R119" s="92">
        <f t="shared" si="24"/>
        <v>4.5508119290005485E-2</v>
      </c>
      <c r="S119" s="92">
        <f t="shared" si="24"/>
        <v>1.4387564046426623E-2</v>
      </c>
      <c r="T119" s="91">
        <v>22005</v>
      </c>
      <c r="U119" s="190">
        <v>453919</v>
      </c>
      <c r="V119" s="190">
        <v>21260.843091334893</v>
      </c>
      <c r="W119" s="197"/>
      <c r="X119" s="88">
        <v>0</v>
      </c>
      <c r="Y119" s="88">
        <f t="shared" si="25"/>
        <v>0</v>
      </c>
      <c r="Z119" s="1"/>
      <c r="AA119" s="1"/>
    </row>
    <row r="120" spans="2:27">
      <c r="B120" s="207">
        <v>3220</v>
      </c>
      <c r="C120" t="s">
        <v>138</v>
      </c>
      <c r="D120" s="1">
        <v>226784</v>
      </c>
      <c r="E120" s="85">
        <f t="shared" si="20"/>
        <v>19751.26284619404</v>
      </c>
      <c r="F120" s="86">
        <f t="shared" si="13"/>
        <v>0.80890713106127454</v>
      </c>
      <c r="G120" s="187">
        <f t="shared" si="14"/>
        <v>2801.1314619589907</v>
      </c>
      <c r="H120" s="187">
        <f t="shared" si="15"/>
        <v>32162.59144621313</v>
      </c>
      <c r="I120" s="187">
        <f t="shared" si="16"/>
        <v>779.29981791167847</v>
      </c>
      <c r="J120" s="87">
        <f t="shared" si="17"/>
        <v>8947.9205092618922</v>
      </c>
      <c r="K120" s="187">
        <f t="shared" si="21"/>
        <v>464.45457185068102</v>
      </c>
      <c r="L120" s="87">
        <f t="shared" si="18"/>
        <v>5332.8673939895189</v>
      </c>
      <c r="M120" s="88">
        <v>37495.458644840146</v>
      </c>
      <c r="N120" s="88">
        <f t="shared" si="22"/>
        <v>264279.45864484017</v>
      </c>
      <c r="O120" s="88">
        <f t="shared" si="23"/>
        <v>23016.848862989038</v>
      </c>
      <c r="P120" s="89">
        <f t="shared" si="19"/>
        <v>0.94264824101711064</v>
      </c>
      <c r="Q120" s="195">
        <v>689.51091607482522</v>
      </c>
      <c r="R120" s="92">
        <f t="shared" si="24"/>
        <v>4.3207860491004689E-2</v>
      </c>
      <c r="S120" s="92">
        <f t="shared" si="24"/>
        <v>3.5030826224832425E-2</v>
      </c>
      <c r="T120" s="91">
        <v>11482</v>
      </c>
      <c r="U120" s="190">
        <v>217391</v>
      </c>
      <c r="V120" s="190">
        <v>19082.777387640446</v>
      </c>
      <c r="W120" s="197"/>
      <c r="X120" s="88">
        <v>0</v>
      </c>
      <c r="Y120" s="88">
        <f t="shared" si="25"/>
        <v>0</v>
      </c>
      <c r="Z120" s="1"/>
      <c r="AA120" s="1"/>
    </row>
    <row r="121" spans="2:27">
      <c r="B121" s="207">
        <v>3222</v>
      </c>
      <c r="C121" t="s">
        <v>139</v>
      </c>
      <c r="D121" s="1">
        <v>1139547</v>
      </c>
      <c r="E121" s="85">
        <f t="shared" si="20"/>
        <v>23647.941396198225</v>
      </c>
      <c r="F121" s="86">
        <f t="shared" si="13"/>
        <v>0.96849444915315419</v>
      </c>
      <c r="G121" s="187">
        <f t="shared" si="14"/>
        <v>463.12433195648043</v>
      </c>
      <c r="H121" s="187">
        <f t="shared" si="15"/>
        <v>22317.035308318878</v>
      </c>
      <c r="I121" s="187">
        <f t="shared" si="16"/>
        <v>0</v>
      </c>
      <c r="J121" s="87">
        <f t="shared" si="17"/>
        <v>0</v>
      </c>
      <c r="K121" s="187">
        <f t="shared" si="21"/>
        <v>-314.84524606099745</v>
      </c>
      <c r="L121" s="87">
        <f t="shared" si="18"/>
        <v>-15171.762717187345</v>
      </c>
      <c r="M121" s="88">
        <v>7145.2721048854764</v>
      </c>
      <c r="N121" s="88">
        <f t="shared" si="22"/>
        <v>1146692.2721048854</v>
      </c>
      <c r="O121" s="88">
        <f t="shared" si="23"/>
        <v>23796.2204720031</v>
      </c>
      <c r="P121" s="89">
        <f t="shared" si="19"/>
        <v>0.97456717486896083</v>
      </c>
      <c r="Q121" s="195">
        <v>564.43654420610983</v>
      </c>
      <c r="R121" s="92">
        <f t="shared" si="24"/>
        <v>6.0023013503922251E-2</v>
      </c>
      <c r="S121" s="92">
        <f t="shared" si="24"/>
        <v>2.9424274984291707E-2</v>
      </c>
      <c r="T121" s="91">
        <v>48188</v>
      </c>
      <c r="U121" s="190">
        <v>1075021</v>
      </c>
      <c r="V121" s="190">
        <v>22972.00675256961</v>
      </c>
      <c r="W121" s="197"/>
      <c r="X121" s="88">
        <v>0</v>
      </c>
      <c r="Y121" s="88">
        <f t="shared" si="25"/>
        <v>0</v>
      </c>
      <c r="Z121" s="1"/>
      <c r="AA121" s="1"/>
    </row>
    <row r="122" spans="2:27">
      <c r="B122" s="207">
        <v>3224</v>
      </c>
      <c r="C122" t="s">
        <v>137</v>
      </c>
      <c r="D122" s="1">
        <v>458711</v>
      </c>
      <c r="E122" s="85">
        <f t="shared" si="20"/>
        <v>22822.578237723272</v>
      </c>
      <c r="F122" s="86">
        <f t="shared" si="13"/>
        <v>0.93469194498900665</v>
      </c>
      <c r="G122" s="187">
        <f t="shared" si="14"/>
        <v>958.34222704145213</v>
      </c>
      <c r="H122" s="187">
        <f t="shared" si="15"/>
        <v>19261.720421306149</v>
      </c>
      <c r="I122" s="187">
        <f t="shared" si="16"/>
        <v>0</v>
      </c>
      <c r="J122" s="87">
        <f t="shared" si="17"/>
        <v>0</v>
      </c>
      <c r="K122" s="187">
        <f t="shared" si="21"/>
        <v>-314.84524606099745</v>
      </c>
      <c r="L122" s="87">
        <f t="shared" si="18"/>
        <v>-6328.0746005799883</v>
      </c>
      <c r="M122" s="88">
        <v>12933.645617915094</v>
      </c>
      <c r="N122" s="88">
        <f t="shared" si="22"/>
        <v>471644.64561791508</v>
      </c>
      <c r="O122" s="88">
        <f t="shared" si="23"/>
        <v>23466.075208613118</v>
      </c>
      <c r="P122" s="89">
        <f t="shared" si="19"/>
        <v>0.96104617320330177</v>
      </c>
      <c r="Q122" s="195">
        <v>-1054.3616854403681</v>
      </c>
      <c r="R122" s="92">
        <f t="shared" si="24"/>
        <v>3.8644247402885579E-2</v>
      </c>
      <c r="S122" s="92">
        <f t="shared" si="24"/>
        <v>1.3787892211045807E-2</v>
      </c>
      <c r="T122" s="91">
        <v>20099</v>
      </c>
      <c r="U122" s="190">
        <v>441644</v>
      </c>
      <c r="V122" s="190">
        <v>22512.182689366909</v>
      </c>
      <c r="W122" s="197"/>
      <c r="X122" s="88">
        <v>0</v>
      </c>
      <c r="Y122" s="88">
        <f t="shared" si="25"/>
        <v>0</v>
      </c>
      <c r="Z122" s="1"/>
      <c r="AA122" s="1"/>
    </row>
    <row r="123" spans="2:27">
      <c r="B123" s="207">
        <v>3226</v>
      </c>
      <c r="C123" t="s">
        <v>136</v>
      </c>
      <c r="D123" s="1">
        <v>336690</v>
      </c>
      <c r="E123" s="85">
        <f t="shared" si="20"/>
        <v>18644.921918263375</v>
      </c>
      <c r="F123" s="86">
        <f t="shared" si="13"/>
        <v>0.76359726541081008</v>
      </c>
      <c r="G123" s="187">
        <f t="shared" si="14"/>
        <v>3464.9360187173902</v>
      </c>
      <c r="H123" s="187">
        <f t="shared" si="15"/>
        <v>62569.814625998632</v>
      </c>
      <c r="I123" s="187">
        <f t="shared" si="16"/>
        <v>1166.5191426874112</v>
      </c>
      <c r="J123" s="87">
        <f t="shared" si="17"/>
        <v>21065.002678649274</v>
      </c>
      <c r="K123" s="187">
        <f t="shared" si="21"/>
        <v>851.67389662641381</v>
      </c>
      <c r="L123" s="87">
        <f t="shared" si="18"/>
        <v>15379.52722527978</v>
      </c>
      <c r="M123" s="88">
        <v>77949.341544027397</v>
      </c>
      <c r="N123" s="88">
        <f t="shared" si="22"/>
        <v>414639.34154402738</v>
      </c>
      <c r="O123" s="88">
        <f t="shared" si="23"/>
        <v>22961.531816592502</v>
      </c>
      <c r="P123" s="89">
        <f t="shared" si="19"/>
        <v>0.9403827477345873</v>
      </c>
      <c r="Q123" s="195">
        <v>1303.3890630968817</v>
      </c>
      <c r="R123" s="92">
        <f t="shared" si="24"/>
        <v>2.6878982057295876E-2</v>
      </c>
      <c r="S123" s="92">
        <f t="shared" si="24"/>
        <v>2.0453169399610886E-2</v>
      </c>
      <c r="T123" s="91">
        <v>18058</v>
      </c>
      <c r="U123" s="190">
        <v>327877</v>
      </c>
      <c r="V123" s="190">
        <v>18271.217609361942</v>
      </c>
      <c r="W123" s="197"/>
      <c r="X123" s="88">
        <v>0</v>
      </c>
      <c r="Y123" s="88">
        <f t="shared" si="25"/>
        <v>0</v>
      </c>
      <c r="Z123" s="1"/>
      <c r="AA123" s="1"/>
    </row>
    <row r="124" spans="2:27">
      <c r="B124" s="210">
        <v>3228</v>
      </c>
      <c r="C124" s="211" t="s">
        <v>144</v>
      </c>
      <c r="D124" s="1">
        <v>482536</v>
      </c>
      <c r="E124" s="85">
        <f t="shared" si="20"/>
        <v>19579.468452018667</v>
      </c>
      <c r="F124" s="86">
        <f t="shared" si="13"/>
        <v>0.80187134243312674</v>
      </c>
      <c r="G124" s="187">
        <f t="shared" si="14"/>
        <v>2904.2080984642148</v>
      </c>
      <c r="H124" s="187">
        <f t="shared" si="15"/>
        <v>71574.20858665058</v>
      </c>
      <c r="I124" s="187">
        <f t="shared" si="16"/>
        <v>839.42785587305889</v>
      </c>
      <c r="J124" s="87">
        <f t="shared" si="17"/>
        <v>20687.699507991536</v>
      </c>
      <c r="K124" s="187">
        <f t="shared" si="21"/>
        <v>524.58260981206149</v>
      </c>
      <c r="L124" s="87">
        <f t="shared" si="18"/>
        <v>12928.338418818255</v>
      </c>
      <c r="M124" s="88">
        <v>84502.54658614214</v>
      </c>
      <c r="N124" s="88">
        <f t="shared" si="22"/>
        <v>567038.54658614215</v>
      </c>
      <c r="O124" s="88">
        <f t="shared" si="23"/>
        <v>23008.259143280266</v>
      </c>
      <c r="P124" s="89">
        <f t="shared" si="19"/>
        <v>0.94229645158570308</v>
      </c>
      <c r="Q124" s="195">
        <v>1910.8017006325244</v>
      </c>
      <c r="R124" s="92">
        <f t="shared" si="24"/>
        <v>5.2395575252119901E-2</v>
      </c>
      <c r="S124" s="92">
        <f t="shared" si="24"/>
        <v>3.6937380963571992E-2</v>
      </c>
      <c r="T124" s="91">
        <v>24645</v>
      </c>
      <c r="U124" s="190">
        <v>458512</v>
      </c>
      <c r="V124" s="190">
        <v>18882.016225342832</v>
      </c>
      <c r="W124" s="197"/>
      <c r="X124" s="88">
        <v>0</v>
      </c>
      <c r="Y124" s="88">
        <f t="shared" si="25"/>
        <v>0</v>
      </c>
      <c r="Z124" s="1"/>
      <c r="AA124" s="1"/>
    </row>
    <row r="125" spans="2:27">
      <c r="B125" s="207">
        <v>3230</v>
      </c>
      <c r="C125" t="s">
        <v>142</v>
      </c>
      <c r="D125" s="1">
        <v>188468</v>
      </c>
      <c r="E125" s="85">
        <f t="shared" si="20"/>
        <v>25475.533928088673</v>
      </c>
      <c r="F125" s="86">
        <f t="shared" si="13"/>
        <v>1.0433429610297194</v>
      </c>
      <c r="G125" s="187">
        <f t="shared" si="14"/>
        <v>-633.4311871777885</v>
      </c>
      <c r="H125" s="187">
        <f t="shared" si="15"/>
        <v>-4686.1239227412789</v>
      </c>
      <c r="I125" s="187">
        <f t="shared" si="16"/>
        <v>0</v>
      </c>
      <c r="J125" s="87">
        <f t="shared" si="17"/>
        <v>0</v>
      </c>
      <c r="K125" s="187">
        <f t="shared" si="21"/>
        <v>-314.84524606099745</v>
      </c>
      <c r="L125" s="87">
        <f t="shared" si="18"/>
        <v>-2329.2251303592589</v>
      </c>
      <c r="M125" s="88">
        <v>-7015.349127750831</v>
      </c>
      <c r="N125" s="88">
        <f t="shared" si="22"/>
        <v>181452.65087224916</v>
      </c>
      <c r="O125" s="88">
        <f t="shared" si="23"/>
        <v>24527.25748475928</v>
      </c>
      <c r="P125" s="89">
        <f t="shared" si="19"/>
        <v>1.0045065796195869</v>
      </c>
      <c r="Q125" s="195">
        <v>-77.694987257458706</v>
      </c>
      <c r="R125" s="92">
        <f t="shared" si="24"/>
        <v>3.5038003602653661E-2</v>
      </c>
      <c r="S125" s="92">
        <f t="shared" si="24"/>
        <v>1.9228420687392764E-2</v>
      </c>
      <c r="T125" s="91">
        <v>7398</v>
      </c>
      <c r="U125" s="190">
        <v>182088</v>
      </c>
      <c r="V125" s="190">
        <v>24994.921070693206</v>
      </c>
      <c r="W125" s="197"/>
      <c r="X125" s="88">
        <v>0</v>
      </c>
      <c r="Y125" s="88">
        <f t="shared" si="25"/>
        <v>0</v>
      </c>
      <c r="Z125" s="1"/>
    </row>
    <row r="126" spans="2:27">
      <c r="B126" s="207">
        <v>3232</v>
      </c>
      <c r="C126" t="s">
        <v>141</v>
      </c>
      <c r="D126" s="1">
        <v>630078</v>
      </c>
      <c r="E126" s="85">
        <f t="shared" si="20"/>
        <v>24344.254694382198</v>
      </c>
      <c r="F126" s="86">
        <f t="shared" si="13"/>
        <v>0.99701175443838796</v>
      </c>
      <c r="G126" s="187">
        <f t="shared" si="14"/>
        <v>45.336353046096335</v>
      </c>
      <c r="H126" s="187">
        <f t="shared" si="15"/>
        <v>1173.3954895390655</v>
      </c>
      <c r="I126" s="187">
        <f t="shared" si="16"/>
        <v>0</v>
      </c>
      <c r="J126" s="87">
        <f t="shared" si="17"/>
        <v>0</v>
      </c>
      <c r="K126" s="187">
        <f t="shared" si="21"/>
        <v>-314.84524606099745</v>
      </c>
      <c r="L126" s="87">
        <f t="shared" si="18"/>
        <v>-8148.8246585507368</v>
      </c>
      <c r="M126" s="88">
        <v>-6975.4294301767013</v>
      </c>
      <c r="N126" s="88">
        <f t="shared" si="22"/>
        <v>623102.57056982326</v>
      </c>
      <c r="O126" s="88">
        <f t="shared" si="23"/>
        <v>24074.745791276691</v>
      </c>
      <c r="P126" s="89">
        <f t="shared" si="19"/>
        <v>0.98597409698305438</v>
      </c>
      <c r="Q126" s="195">
        <v>-601.22942149201026</v>
      </c>
      <c r="R126" s="92">
        <f t="shared" si="24"/>
        <v>2.05592944434996E-2</v>
      </c>
      <c r="S126" s="92">
        <f t="shared" si="24"/>
        <v>3.1306873751113583E-3</v>
      </c>
      <c r="T126" s="91">
        <v>25882</v>
      </c>
      <c r="U126" s="190">
        <v>617385</v>
      </c>
      <c r="V126" s="190">
        <v>24268.278301886792</v>
      </c>
      <c r="W126" s="197"/>
      <c r="X126" s="88">
        <v>0</v>
      </c>
      <c r="Y126" s="88">
        <f t="shared" si="25"/>
        <v>0</v>
      </c>
      <c r="Z126" s="1"/>
    </row>
    <row r="127" spans="2:27">
      <c r="B127" s="207">
        <v>3234</v>
      </c>
      <c r="C127" t="s">
        <v>164</v>
      </c>
      <c r="D127" s="1">
        <v>188565</v>
      </c>
      <c r="E127" s="85">
        <f t="shared" si="20"/>
        <v>20152.292401410708</v>
      </c>
      <c r="F127" s="86">
        <f t="shared" si="13"/>
        <v>0.82533117794410982</v>
      </c>
      <c r="G127" s="187">
        <f t="shared" si="14"/>
        <v>2560.5137288289902</v>
      </c>
      <c r="H127" s="187">
        <f t="shared" si="15"/>
        <v>23958.726960652861</v>
      </c>
      <c r="I127" s="187">
        <f t="shared" si="16"/>
        <v>638.93947358584455</v>
      </c>
      <c r="J127" s="87">
        <f t="shared" si="17"/>
        <v>5978.5566543427476</v>
      </c>
      <c r="K127" s="187">
        <f t="shared" si="21"/>
        <v>324.0942275248471</v>
      </c>
      <c r="L127" s="87">
        <f t="shared" si="18"/>
        <v>3032.5496869499943</v>
      </c>
      <c r="M127" s="88">
        <v>26991.276488396536</v>
      </c>
      <c r="N127" s="88">
        <f t="shared" si="22"/>
        <v>215556.27648839654</v>
      </c>
      <c r="O127" s="88">
        <f t="shared" si="23"/>
        <v>23036.900340749871</v>
      </c>
      <c r="P127" s="89">
        <f t="shared" si="19"/>
        <v>0.94346944336125238</v>
      </c>
      <c r="Q127" s="195">
        <v>1161.2570668622102</v>
      </c>
      <c r="R127" s="92">
        <f t="shared" si="24"/>
        <v>5.9824304045053706E-2</v>
      </c>
      <c r="S127" s="92">
        <f t="shared" si="24"/>
        <v>5.4161034278862354E-2</v>
      </c>
      <c r="T127" s="91">
        <v>9357</v>
      </c>
      <c r="U127" s="190">
        <v>177921</v>
      </c>
      <c r="V127" s="190">
        <v>19116.901257118298</v>
      </c>
      <c r="W127" s="197"/>
      <c r="X127" s="88">
        <v>0</v>
      </c>
      <c r="Y127" s="88">
        <f t="shared" si="25"/>
        <v>0</v>
      </c>
      <c r="Z127" s="1"/>
    </row>
    <row r="128" spans="2:27">
      <c r="B128" s="210">
        <v>3236</v>
      </c>
      <c r="C128" s="211" t="s">
        <v>163</v>
      </c>
      <c r="D128" s="1">
        <v>137817</v>
      </c>
      <c r="E128" s="85">
        <f t="shared" si="20"/>
        <v>19584.624129600685</v>
      </c>
      <c r="F128" s="86">
        <f t="shared" si="13"/>
        <v>0.80208249168439349</v>
      </c>
      <c r="G128" s="187">
        <f t="shared" si="14"/>
        <v>2901.1146919150042</v>
      </c>
      <c r="H128" s="187">
        <f t="shared" si="15"/>
        <v>20415.144087005883</v>
      </c>
      <c r="I128" s="187">
        <f t="shared" si="16"/>
        <v>837.62336871935292</v>
      </c>
      <c r="J128" s="87">
        <f t="shared" si="17"/>
        <v>5894.3556456780861</v>
      </c>
      <c r="K128" s="187">
        <f t="shared" si="21"/>
        <v>522.77812265835541</v>
      </c>
      <c r="L128" s="87">
        <f t="shared" si="18"/>
        <v>3678.7896491468468</v>
      </c>
      <c r="M128" s="88">
        <v>24093.933616420461</v>
      </c>
      <c r="N128" s="88">
        <f t="shared" si="22"/>
        <v>161910.93361642046</v>
      </c>
      <c r="O128" s="88">
        <f t="shared" si="23"/>
        <v>23008.516927159366</v>
      </c>
      <c r="P128" s="89">
        <f t="shared" si="19"/>
        <v>0.94230700904826636</v>
      </c>
      <c r="Q128" s="195">
        <v>203.17815854539731</v>
      </c>
      <c r="R128" s="92">
        <f t="shared" si="24"/>
        <v>2.267718405176572E-2</v>
      </c>
      <c r="S128" s="93">
        <f t="shared" si="24"/>
        <v>1.5846741014898903E-2</v>
      </c>
      <c r="T128" s="91">
        <v>7037</v>
      </c>
      <c r="U128" s="190">
        <v>134761</v>
      </c>
      <c r="V128" s="190">
        <v>19279.113018597996</v>
      </c>
      <c r="W128" s="197"/>
      <c r="X128" s="88">
        <v>0</v>
      </c>
      <c r="Y128" s="88">
        <f t="shared" si="25"/>
        <v>0</v>
      </c>
      <c r="Z128" s="1"/>
    </row>
    <row r="129" spans="2:25">
      <c r="B129" s="207">
        <v>3238</v>
      </c>
      <c r="C129" t="s">
        <v>146</v>
      </c>
      <c r="D129" s="1">
        <v>303182</v>
      </c>
      <c r="E129" s="85">
        <f t="shared" si="20"/>
        <v>18800.81855388813</v>
      </c>
      <c r="F129" s="86">
        <f t="shared" si="13"/>
        <v>0.7699819660371614</v>
      </c>
      <c r="G129" s="187">
        <f t="shared" si="14"/>
        <v>3371.398037342537</v>
      </c>
      <c r="H129" s="187">
        <f t="shared" si="15"/>
        <v>54367.164750185751</v>
      </c>
      <c r="I129" s="187">
        <f t="shared" si="16"/>
        <v>1111.9553202187471</v>
      </c>
      <c r="J129" s="87">
        <f t="shared" si="17"/>
        <v>17931.391493847514</v>
      </c>
      <c r="K129" s="187">
        <f t="shared" si="21"/>
        <v>797.11007415774975</v>
      </c>
      <c r="L129" s="87">
        <f t="shared" si="18"/>
        <v>12854.197055867873</v>
      </c>
      <c r="M129" s="88">
        <v>67221.361531674964</v>
      </c>
      <c r="N129" s="88">
        <f t="shared" si="22"/>
        <v>370403.36153167498</v>
      </c>
      <c r="O129" s="88">
        <f t="shared" si="23"/>
        <v>22969.326648373746</v>
      </c>
      <c r="P129" s="89">
        <f t="shared" si="19"/>
        <v>0.94070198276590511</v>
      </c>
      <c r="Q129" s="195">
        <v>2138.1630928951345</v>
      </c>
      <c r="R129" s="89">
        <f t="shared" si="24"/>
        <v>4.2202780976607485E-2</v>
      </c>
      <c r="S129" s="89">
        <f t="shared" si="24"/>
        <v>3.6840622948476304E-3</v>
      </c>
      <c r="T129" s="91">
        <v>16126</v>
      </c>
      <c r="U129" s="190">
        <v>290905</v>
      </c>
      <c r="V129" s="190">
        <v>18731.809401159047</v>
      </c>
      <c r="W129" s="197"/>
      <c r="X129" s="88">
        <v>0</v>
      </c>
      <c r="Y129" s="88">
        <f t="shared" si="25"/>
        <v>0</v>
      </c>
    </row>
    <row r="130" spans="2:25">
      <c r="B130" s="207">
        <v>3240</v>
      </c>
      <c r="C130" t="s">
        <v>145</v>
      </c>
      <c r="D130" s="1">
        <v>522378</v>
      </c>
      <c r="E130" s="85">
        <f t="shared" si="20"/>
        <v>18712.494626737356</v>
      </c>
      <c r="F130" s="86">
        <f t="shared" si="13"/>
        <v>0.7663646857107359</v>
      </c>
      <c r="G130" s="187">
        <f t="shared" si="14"/>
        <v>3424.3923936330016</v>
      </c>
      <c r="H130" s="187">
        <f t="shared" si="15"/>
        <v>95595.338060658876</v>
      </c>
      <c r="I130" s="187">
        <f t="shared" si="16"/>
        <v>1142.8686947215178</v>
      </c>
      <c r="J130" s="87">
        <f t="shared" si="17"/>
        <v>31904.322481845891</v>
      </c>
      <c r="K130" s="187">
        <f t="shared" si="21"/>
        <v>828.02344866052044</v>
      </c>
      <c r="L130" s="87">
        <f t="shared" si="18"/>
        <v>23115.102592807089</v>
      </c>
      <c r="M130" s="88">
        <v>118710.44017848428</v>
      </c>
      <c r="N130" s="88">
        <f t="shared" si="22"/>
        <v>641088.44017848431</v>
      </c>
      <c r="O130" s="88">
        <f t="shared" si="23"/>
        <v>22964.910452016204</v>
      </c>
      <c r="P130" s="89">
        <f t="shared" si="19"/>
        <v>0.94052111874958366</v>
      </c>
      <c r="Q130" s="195">
        <v>2384.4397433498525</v>
      </c>
      <c r="R130" s="89">
        <f t="shared" si="24"/>
        <v>3.9659588696211175E-2</v>
      </c>
      <c r="S130" s="89">
        <f t="shared" si="24"/>
        <v>1.81334659613493E-2</v>
      </c>
      <c r="T130" s="91">
        <v>27916</v>
      </c>
      <c r="U130" s="190">
        <v>502451</v>
      </c>
      <c r="V130" s="190">
        <v>18379.21574365352</v>
      </c>
      <c r="W130" s="197"/>
      <c r="X130" s="88">
        <v>0</v>
      </c>
      <c r="Y130" s="88">
        <f t="shared" si="25"/>
        <v>0</v>
      </c>
    </row>
    <row r="131" spans="2:25">
      <c r="B131" s="207">
        <v>3242</v>
      </c>
      <c r="C131" t="s">
        <v>147</v>
      </c>
      <c r="D131" s="1">
        <v>52379</v>
      </c>
      <c r="E131" s="85">
        <f t="shared" si="20"/>
        <v>17224.268332785268</v>
      </c>
      <c r="F131" s="86">
        <f t="shared" si="13"/>
        <v>0.70541481778658388</v>
      </c>
      <c r="G131" s="187">
        <f t="shared" si="14"/>
        <v>4317.3281700042544</v>
      </c>
      <c r="H131" s="187">
        <f t="shared" si="15"/>
        <v>13128.994964982938</v>
      </c>
      <c r="I131" s="187">
        <f t="shared" si="16"/>
        <v>1663.7478976047487</v>
      </c>
      <c r="J131" s="87">
        <f t="shared" si="17"/>
        <v>5059.4573566160407</v>
      </c>
      <c r="K131" s="187">
        <f t="shared" si="21"/>
        <v>1348.9026515437513</v>
      </c>
      <c r="L131" s="87">
        <f t="shared" si="18"/>
        <v>4102.0129633445476</v>
      </c>
      <c r="M131" s="88">
        <v>17231.007876585856</v>
      </c>
      <c r="N131" s="88">
        <f t="shared" si="22"/>
        <v>69610.007876585849</v>
      </c>
      <c r="O131" s="88">
        <f t="shared" si="23"/>
        <v>22890.499137318595</v>
      </c>
      <c r="P131" s="89">
        <f t="shared" si="19"/>
        <v>0.93747362535337586</v>
      </c>
      <c r="Q131" s="195">
        <v>47.462331979040755</v>
      </c>
      <c r="R131" s="89">
        <f t="shared" si="24"/>
        <v>1.8630520604422319E-2</v>
      </c>
      <c r="S131" s="89">
        <f t="shared" si="24"/>
        <v>-1.3861146774278429E-2</v>
      </c>
      <c r="T131" s="91">
        <v>3041</v>
      </c>
      <c r="U131" s="190">
        <v>51421</v>
      </c>
      <c r="V131" s="190">
        <v>17466.372282608696</v>
      </c>
      <c r="W131" s="197"/>
      <c r="X131" s="88">
        <v>0</v>
      </c>
      <c r="Y131" s="88">
        <f t="shared" si="25"/>
        <v>0</v>
      </c>
    </row>
    <row r="132" spans="2:25">
      <c r="B132" s="207">
        <v>3301</v>
      </c>
      <c r="C132" t="s">
        <v>118</v>
      </c>
      <c r="D132" s="1">
        <v>2283901</v>
      </c>
      <c r="E132" s="85">
        <f t="shared" si="20"/>
        <v>21858.231167513663</v>
      </c>
      <c r="F132" s="86">
        <f t="shared" si="13"/>
        <v>0.89519739580574187</v>
      </c>
      <c r="G132" s="187">
        <f t="shared" si="14"/>
        <v>1536.9504691672175</v>
      </c>
      <c r="H132" s="187">
        <f t="shared" si="15"/>
        <v>160591.34367187505</v>
      </c>
      <c r="I132" s="187">
        <f t="shared" si="16"/>
        <v>41.860905449810701</v>
      </c>
      <c r="J132" s="87">
        <f t="shared" si="17"/>
        <v>4373.9204277343706</v>
      </c>
      <c r="K132" s="187">
        <f t="shared" si="21"/>
        <v>-272.98434061118678</v>
      </c>
      <c r="L132" s="87">
        <f t="shared" si="18"/>
        <v>-28523.314797441071</v>
      </c>
      <c r="M132" s="88">
        <v>132068.02709662158</v>
      </c>
      <c r="N132" s="88">
        <f t="shared" si="22"/>
        <v>2415969.0270966217</v>
      </c>
      <c r="O132" s="88">
        <f t="shared" si="23"/>
        <v>23122.197279055021</v>
      </c>
      <c r="P132" s="89">
        <f t="shared" si="19"/>
        <v>0.94696275425433407</v>
      </c>
      <c r="Q132" s="195">
        <v>-1928.72179168195</v>
      </c>
      <c r="R132" s="89">
        <f t="shared" si="24"/>
        <v>2.5138527623608832E-2</v>
      </c>
      <c r="S132" s="89">
        <f t="shared" si="24"/>
        <v>1.3404381949622349E-2</v>
      </c>
      <c r="T132" s="91">
        <v>104487</v>
      </c>
      <c r="U132" s="190">
        <v>2227895</v>
      </c>
      <c r="V132" s="190">
        <v>21569.110571104935</v>
      </c>
      <c r="W132" s="197"/>
      <c r="X132" s="88">
        <v>0</v>
      </c>
      <c r="Y132" s="88">
        <f t="shared" si="25"/>
        <v>0</v>
      </c>
    </row>
    <row r="133" spans="2:25">
      <c r="B133" s="207">
        <v>3303</v>
      </c>
      <c r="C133" t="s">
        <v>119</v>
      </c>
      <c r="D133" s="1">
        <v>696931</v>
      </c>
      <c r="E133" s="85">
        <f t="shared" si="20"/>
        <v>24158.728508042153</v>
      </c>
      <c r="F133" s="86">
        <f t="shared" si="13"/>
        <v>0.98941358432148407</v>
      </c>
      <c r="G133" s="187">
        <f t="shared" si="14"/>
        <v>156.65206485012314</v>
      </c>
      <c r="H133" s="187">
        <f t="shared" si="15"/>
        <v>4519.0987667963527</v>
      </c>
      <c r="I133" s="187">
        <f t="shared" si="16"/>
        <v>0</v>
      </c>
      <c r="J133" s="87">
        <f t="shared" si="17"/>
        <v>0</v>
      </c>
      <c r="K133" s="187">
        <f t="shared" si="21"/>
        <v>-314.84524606099745</v>
      </c>
      <c r="L133" s="87">
        <f t="shared" si="18"/>
        <v>-9082.6556583676538</v>
      </c>
      <c r="M133" s="88">
        <v>-4563.5571826650666</v>
      </c>
      <c r="N133" s="88">
        <f t="shared" si="22"/>
        <v>692367.4428173349</v>
      </c>
      <c r="O133" s="88">
        <f t="shared" si="23"/>
        <v>24000.535316740672</v>
      </c>
      <c r="P133" s="89">
        <f t="shared" si="19"/>
        <v>0.9829348289362928</v>
      </c>
      <c r="Q133" s="195">
        <v>2001.3888899156937</v>
      </c>
      <c r="R133" s="89">
        <f t="shared" si="24"/>
        <v>4.5383432707091165E-2</v>
      </c>
      <c r="S133" s="89">
        <f t="shared" si="24"/>
        <v>4.3390362518554965E-2</v>
      </c>
      <c r="T133" s="91">
        <v>28848</v>
      </c>
      <c r="U133" s="190">
        <v>666675</v>
      </c>
      <c r="V133" s="190">
        <v>23154.065224186437</v>
      </c>
      <c r="W133" s="197"/>
      <c r="X133" s="88">
        <v>0</v>
      </c>
      <c r="Y133" s="88">
        <f t="shared" si="25"/>
        <v>0</v>
      </c>
    </row>
    <row r="134" spans="2:25">
      <c r="B134" s="207">
        <v>3305</v>
      </c>
      <c r="C134" t="s">
        <v>120</v>
      </c>
      <c r="D134" s="1">
        <v>665335</v>
      </c>
      <c r="E134" s="85">
        <f t="shared" si="20"/>
        <v>21067.572274468828</v>
      </c>
      <c r="F134" s="86">
        <f t="shared" si="13"/>
        <v>0.86281619457312186</v>
      </c>
      <c r="G134" s="187">
        <f t="shared" si="14"/>
        <v>2011.3458049941182</v>
      </c>
      <c r="H134" s="187">
        <f t="shared" si="15"/>
        <v>63520.311867519245</v>
      </c>
      <c r="I134" s="187">
        <f t="shared" si="16"/>
        <v>318.59151801550269</v>
      </c>
      <c r="J134" s="87">
        <f t="shared" si="17"/>
        <v>10061.438730447589</v>
      </c>
      <c r="K134" s="187">
        <f t="shared" si="21"/>
        <v>3.7462719545052323</v>
      </c>
      <c r="L134" s="87">
        <f t="shared" si="18"/>
        <v>118.31101459522975</v>
      </c>
      <c r="M134" s="88">
        <v>63638.622344774005</v>
      </c>
      <c r="N134" s="88">
        <f t="shared" si="22"/>
        <v>728973.62234477396</v>
      </c>
      <c r="O134" s="88">
        <f t="shared" si="23"/>
        <v>23082.664334402773</v>
      </c>
      <c r="P134" s="89">
        <f t="shared" si="19"/>
        <v>0.94534369419270281</v>
      </c>
      <c r="Q134" s="195">
        <v>2940.7722644623354</v>
      </c>
      <c r="R134" s="89">
        <f t="shared" si="24"/>
        <v>5.8417500115333282E-2</v>
      </c>
      <c r="S134" s="89">
        <f t="shared" si="24"/>
        <v>5.3826030639515771E-2</v>
      </c>
      <c r="T134" s="91">
        <v>31581</v>
      </c>
      <c r="U134" s="190">
        <v>628613</v>
      </c>
      <c r="V134" s="190">
        <v>19991.508713904081</v>
      </c>
      <c r="W134" s="197"/>
      <c r="X134" s="88">
        <v>0</v>
      </c>
      <c r="Y134" s="88">
        <f t="shared" si="25"/>
        <v>0</v>
      </c>
    </row>
    <row r="135" spans="2:25">
      <c r="B135" s="207">
        <v>3310</v>
      </c>
      <c r="C135" t="s">
        <v>148</v>
      </c>
      <c r="D135" s="1">
        <v>193856</v>
      </c>
      <c r="E135" s="85">
        <f t="shared" si="20"/>
        <v>27737.301473744457</v>
      </c>
      <c r="F135" s="86">
        <f t="shared" ref="F135:F198" si="26">E135/E$365</f>
        <v>1.1359729822456268</v>
      </c>
      <c r="G135" s="187">
        <f t="shared" ref="G135:G198" si="27">($E$365+$Y$365-E135-Y135)*0.6</f>
        <v>-1990.4917145712591</v>
      </c>
      <c r="H135" s="187">
        <f t="shared" ref="H135:H198" si="28">G135*T135/1000</f>
        <v>-13911.54659313853</v>
      </c>
      <c r="I135" s="187">
        <f t="shared" ref="I135:I198" si="29">IF(E135+Y135&lt;(E$365+Y$365)*0.9,((E$365+Y$365)*0.9-E135-Y135)*0.35,0)</f>
        <v>0</v>
      </c>
      <c r="J135" s="87">
        <f t="shared" ref="J135:J198" si="30">I135*T135/1000</f>
        <v>0</v>
      </c>
      <c r="K135" s="187">
        <f t="shared" si="21"/>
        <v>-314.84524606099745</v>
      </c>
      <c r="L135" s="87">
        <f t="shared" ref="L135:L198" si="31">K135*T135/1000</f>
        <v>-2200.453424720311</v>
      </c>
      <c r="M135" s="88">
        <v>-16112.000088382078</v>
      </c>
      <c r="N135" s="88">
        <f t="shared" si="22"/>
        <v>177743.99991161792</v>
      </c>
      <c r="O135" s="88">
        <f t="shared" si="23"/>
        <v>25431.964503021594</v>
      </c>
      <c r="P135" s="89">
        <f t="shared" ref="P135:P198" si="32">O135/O$365</f>
        <v>1.0415585881059499</v>
      </c>
      <c r="Q135" s="195">
        <v>-4140.9639991812055</v>
      </c>
      <c r="R135" s="89">
        <f t="shared" si="24"/>
        <v>8.4976465386488162E-2</v>
      </c>
      <c r="S135" s="89">
        <f t="shared" si="24"/>
        <v>6.9297166058396156E-2</v>
      </c>
      <c r="T135" s="91">
        <v>6989</v>
      </c>
      <c r="U135" s="190">
        <v>178673</v>
      </c>
      <c r="V135" s="190">
        <v>25939.750290360047</v>
      </c>
      <c r="W135" s="197"/>
      <c r="X135" s="88">
        <v>0</v>
      </c>
      <c r="Y135" s="88">
        <f t="shared" si="25"/>
        <v>0</v>
      </c>
    </row>
    <row r="136" spans="2:25">
      <c r="B136" s="207">
        <v>3312</v>
      </c>
      <c r="C136" t="s">
        <v>159</v>
      </c>
      <c r="D136" s="1">
        <v>746172</v>
      </c>
      <c r="E136" s="85">
        <f t="shared" ref="E136:E199" si="33">D136/T136*1000</f>
        <v>26209.062170706005</v>
      </c>
      <c r="F136" s="86">
        <f t="shared" si="26"/>
        <v>1.0733843933628595</v>
      </c>
      <c r="G136" s="187">
        <f t="shared" si="27"/>
        <v>-1073.548132748188</v>
      </c>
      <c r="H136" s="187">
        <f t="shared" si="28"/>
        <v>-30563.915339340911</v>
      </c>
      <c r="I136" s="187">
        <f t="shared" si="29"/>
        <v>0</v>
      </c>
      <c r="J136" s="87">
        <f t="shared" si="30"/>
        <v>0</v>
      </c>
      <c r="K136" s="187">
        <f t="shared" ref="K136:K199" si="34">I136+J$367</f>
        <v>-314.84524606099745</v>
      </c>
      <c r="L136" s="87">
        <f t="shared" si="31"/>
        <v>-8963.6441553565965</v>
      </c>
      <c r="M136" s="88">
        <v>-39527.559781977019</v>
      </c>
      <c r="N136" s="88">
        <f t="shared" ref="N136:N199" si="35">D136+M136</f>
        <v>706644.44021802302</v>
      </c>
      <c r="O136" s="88">
        <f t="shared" ref="O136:O199" si="36">N136/T136*1000</f>
        <v>24820.66878180622</v>
      </c>
      <c r="P136" s="89">
        <f t="shared" si="32"/>
        <v>1.0165231525528433</v>
      </c>
      <c r="Q136" s="195">
        <v>-2762.6704902973433</v>
      </c>
      <c r="R136" s="89">
        <f t="shared" ref="R136:S199" si="37">(D136-U136)/U136</f>
        <v>2.4685661552658899E-2</v>
      </c>
      <c r="S136" s="89">
        <f t="shared" si="37"/>
        <v>1.3780155565639059E-2</v>
      </c>
      <c r="T136" s="91">
        <v>28470</v>
      </c>
      <c r="U136" s="190">
        <v>728196</v>
      </c>
      <c r="V136" s="190">
        <v>25852.806475663008</v>
      </c>
      <c r="W136" s="197"/>
      <c r="X136" s="88">
        <v>0</v>
      </c>
      <c r="Y136" s="88">
        <f t="shared" ref="Y136:Y199" si="38">X136*1000/T136</f>
        <v>0</v>
      </c>
    </row>
    <row r="137" spans="2:25">
      <c r="B137" s="207">
        <v>3314</v>
      </c>
      <c r="C137" t="s">
        <v>158</v>
      </c>
      <c r="D137" s="1">
        <v>449062</v>
      </c>
      <c r="E137" s="85">
        <f t="shared" si="33"/>
        <v>21611.338370470185</v>
      </c>
      <c r="F137" s="86">
        <f t="shared" si="26"/>
        <v>0.88508597428847835</v>
      </c>
      <c r="G137" s="187">
        <f t="shared" si="27"/>
        <v>1685.0861473933044</v>
      </c>
      <c r="H137" s="187">
        <f t="shared" si="28"/>
        <v>35014.405056685471</v>
      </c>
      <c r="I137" s="187">
        <f t="shared" si="29"/>
        <v>128.27338441502798</v>
      </c>
      <c r="J137" s="87">
        <f t="shared" si="30"/>
        <v>2665.3926547598662</v>
      </c>
      <c r="K137" s="187">
        <f t="shared" si="34"/>
        <v>-186.57186164596948</v>
      </c>
      <c r="L137" s="87">
        <f t="shared" si="31"/>
        <v>-3876.7767131415999</v>
      </c>
      <c r="M137" s="88">
        <v>31137.62798999593</v>
      </c>
      <c r="N137" s="88">
        <f t="shared" si="35"/>
        <v>480199.62798999593</v>
      </c>
      <c r="O137" s="88">
        <f t="shared" si="36"/>
        <v>23109.852639202847</v>
      </c>
      <c r="P137" s="89">
        <f t="shared" si="32"/>
        <v>0.94645718317847083</v>
      </c>
      <c r="Q137" s="195">
        <v>1688.0025801357442</v>
      </c>
      <c r="R137" s="89">
        <f t="shared" si="37"/>
        <v>3.1688450130838632E-2</v>
      </c>
      <c r="S137" s="89">
        <f t="shared" si="37"/>
        <v>1.7587698418188382E-2</v>
      </c>
      <c r="T137" s="91">
        <v>20779</v>
      </c>
      <c r="U137" s="190">
        <v>435269</v>
      </c>
      <c r="V137" s="190">
        <v>21237.814101000244</v>
      </c>
      <c r="W137" s="197"/>
      <c r="X137" s="88">
        <v>0</v>
      </c>
      <c r="Y137" s="88">
        <f t="shared" si="38"/>
        <v>0</v>
      </c>
    </row>
    <row r="138" spans="2:25">
      <c r="B138" s="207">
        <v>3316</v>
      </c>
      <c r="C138" t="s">
        <v>157</v>
      </c>
      <c r="D138" s="1">
        <v>274546</v>
      </c>
      <c r="E138" s="85">
        <f t="shared" si="33"/>
        <v>18721.172860552335</v>
      </c>
      <c r="F138" s="86">
        <f t="shared" si="26"/>
        <v>0.76672010021119685</v>
      </c>
      <c r="G138" s="187">
        <f t="shared" si="27"/>
        <v>3419.1854533440141</v>
      </c>
      <c r="H138" s="187">
        <f t="shared" si="28"/>
        <v>50142.35467328997</v>
      </c>
      <c r="I138" s="187">
        <f t="shared" si="29"/>
        <v>1139.8313128862753</v>
      </c>
      <c r="J138" s="87">
        <f t="shared" si="30"/>
        <v>16715.62620347723</v>
      </c>
      <c r="K138" s="187">
        <f t="shared" si="34"/>
        <v>824.98606682527793</v>
      </c>
      <c r="L138" s="87">
        <f t="shared" si="31"/>
        <v>12098.4206699927</v>
      </c>
      <c r="M138" s="88">
        <v>62240.775093762451</v>
      </c>
      <c r="N138" s="88">
        <f t="shared" si="35"/>
        <v>336786.77509376244</v>
      </c>
      <c r="O138" s="88">
        <f t="shared" si="36"/>
        <v>22965.34436370695</v>
      </c>
      <c r="P138" s="89">
        <f t="shared" si="32"/>
        <v>0.94053888947460662</v>
      </c>
      <c r="Q138" s="195">
        <v>1151.2230346835859</v>
      </c>
      <c r="R138" s="89">
        <f t="shared" si="37"/>
        <v>-9.1596772097991951E-3</v>
      </c>
      <c r="S138" s="89">
        <f t="shared" si="37"/>
        <v>-1.8483643424940563E-2</v>
      </c>
      <c r="T138" s="91">
        <v>14665</v>
      </c>
      <c r="U138" s="190">
        <v>277084</v>
      </c>
      <c r="V138" s="190">
        <v>19073.724788325188</v>
      </c>
      <c r="W138" s="197"/>
      <c r="X138" s="88">
        <v>0</v>
      </c>
      <c r="Y138" s="88">
        <f t="shared" si="38"/>
        <v>0</v>
      </c>
    </row>
    <row r="139" spans="2:25">
      <c r="B139" s="207">
        <v>3318</v>
      </c>
      <c r="C139" t="s">
        <v>156</v>
      </c>
      <c r="D139" s="1">
        <v>54527</v>
      </c>
      <c r="E139" s="85">
        <f t="shared" si="33"/>
        <v>24331.548415885765</v>
      </c>
      <c r="F139" s="86">
        <f t="shared" si="26"/>
        <v>0.99649137255875564</v>
      </c>
      <c r="G139" s="187">
        <f t="shared" si="27"/>
        <v>52.960120143956011</v>
      </c>
      <c r="H139" s="187">
        <f t="shared" si="28"/>
        <v>118.68362924260543</v>
      </c>
      <c r="I139" s="187">
        <f t="shared" si="29"/>
        <v>0</v>
      </c>
      <c r="J139" s="87">
        <f t="shared" si="30"/>
        <v>0</v>
      </c>
      <c r="K139" s="187">
        <f t="shared" si="34"/>
        <v>-314.84524606099745</v>
      </c>
      <c r="L139" s="87">
        <f t="shared" si="31"/>
        <v>-705.56819642269534</v>
      </c>
      <c r="M139" s="88">
        <v>-586.88458979313486</v>
      </c>
      <c r="N139" s="88">
        <f t="shared" si="35"/>
        <v>53940.115410206869</v>
      </c>
      <c r="O139" s="88">
        <f t="shared" si="36"/>
        <v>24069.663279878121</v>
      </c>
      <c r="P139" s="89">
        <f t="shared" si="32"/>
        <v>0.98576594423120156</v>
      </c>
      <c r="Q139" s="195">
        <v>-88.490817307916814</v>
      </c>
      <c r="R139" s="89">
        <f t="shared" si="37"/>
        <v>3.109017991831929E-3</v>
      </c>
      <c r="S139" s="89">
        <f t="shared" si="37"/>
        <v>-1.0319482918366518E-2</v>
      </c>
      <c r="T139" s="91">
        <v>2241</v>
      </c>
      <c r="U139" s="190">
        <v>54358</v>
      </c>
      <c r="V139" s="190">
        <v>24585.255540479418</v>
      </c>
      <c r="W139" s="197"/>
      <c r="X139" s="88">
        <v>0</v>
      </c>
      <c r="Y139" s="88">
        <f t="shared" si="38"/>
        <v>0</v>
      </c>
    </row>
    <row r="140" spans="2:25">
      <c r="B140" s="207">
        <v>3320</v>
      </c>
      <c r="C140" t="s">
        <v>149</v>
      </c>
      <c r="D140" s="1">
        <v>28193</v>
      </c>
      <c r="E140" s="85">
        <f t="shared" si="33"/>
        <v>25285.201793721975</v>
      </c>
      <c r="F140" s="86">
        <f t="shared" si="26"/>
        <v>1.0355479647321026</v>
      </c>
      <c r="G140" s="187">
        <f t="shared" si="27"/>
        <v>-519.23190655777</v>
      </c>
      <c r="H140" s="187">
        <f t="shared" si="28"/>
        <v>-578.94357581191355</v>
      </c>
      <c r="I140" s="187">
        <f t="shared" si="29"/>
        <v>0</v>
      </c>
      <c r="J140" s="87">
        <f t="shared" si="30"/>
        <v>0</v>
      </c>
      <c r="K140" s="187">
        <f t="shared" si="34"/>
        <v>-314.84524606099745</v>
      </c>
      <c r="L140" s="87">
        <f t="shared" si="31"/>
        <v>-351.05244935801215</v>
      </c>
      <c r="M140" s="88">
        <v>-929.99603642094985</v>
      </c>
      <c r="N140" s="88">
        <f t="shared" si="35"/>
        <v>27263.003963579049</v>
      </c>
      <c r="O140" s="88">
        <f t="shared" si="36"/>
        <v>24451.124631012601</v>
      </c>
      <c r="P140" s="89">
        <f t="shared" si="32"/>
        <v>1.0013885811005403</v>
      </c>
      <c r="Q140" s="195">
        <v>42.056108300609822</v>
      </c>
      <c r="R140" s="89">
        <f t="shared" si="37"/>
        <v>2.1929824561403508E-2</v>
      </c>
      <c r="S140" s="89">
        <f t="shared" si="37"/>
        <v>5.4323027299190028E-3</v>
      </c>
      <c r="T140" s="91">
        <v>1115</v>
      </c>
      <c r="U140" s="190">
        <v>27588</v>
      </c>
      <c r="V140" s="190">
        <v>25148.5870556062</v>
      </c>
      <c r="W140" s="197"/>
      <c r="X140" s="88">
        <v>0</v>
      </c>
      <c r="Y140" s="88">
        <f t="shared" si="38"/>
        <v>0</v>
      </c>
    </row>
    <row r="141" spans="2:25">
      <c r="B141" s="207">
        <v>3322</v>
      </c>
      <c r="C141" t="s">
        <v>150</v>
      </c>
      <c r="D141" s="1">
        <v>85787</v>
      </c>
      <c r="E141" s="85">
        <f t="shared" si="33"/>
        <v>25988.18539836413</v>
      </c>
      <c r="F141" s="86">
        <f t="shared" si="26"/>
        <v>1.0643384504464768</v>
      </c>
      <c r="G141" s="187">
        <f t="shared" si="27"/>
        <v>-941.02206934306298</v>
      </c>
      <c r="H141" s="187">
        <f t="shared" si="28"/>
        <v>-3106.3138509014511</v>
      </c>
      <c r="I141" s="187">
        <f t="shared" si="29"/>
        <v>0</v>
      </c>
      <c r="J141" s="87">
        <f t="shared" si="30"/>
        <v>0</v>
      </c>
      <c r="K141" s="187">
        <f t="shared" si="34"/>
        <v>-314.84524606099745</v>
      </c>
      <c r="L141" s="87">
        <f t="shared" si="31"/>
        <v>-1039.3041572473526</v>
      </c>
      <c r="M141" s="88">
        <v>-4145.6180414578903</v>
      </c>
      <c r="N141" s="88">
        <f t="shared" si="35"/>
        <v>81641.381958542115</v>
      </c>
      <c r="O141" s="88">
        <f t="shared" si="36"/>
        <v>24732.318072869468</v>
      </c>
      <c r="P141" s="89">
        <f t="shared" si="32"/>
        <v>1.0129047753862901</v>
      </c>
      <c r="Q141" s="195">
        <v>-458.4195394615931</v>
      </c>
      <c r="R141" s="89">
        <f t="shared" si="37"/>
        <v>4.731965181721625E-2</v>
      </c>
      <c r="S141" s="89">
        <f t="shared" si="37"/>
        <v>4.6685104921234816E-2</v>
      </c>
      <c r="T141" s="91">
        <v>3301</v>
      </c>
      <c r="U141" s="190">
        <v>81911</v>
      </c>
      <c r="V141" s="190">
        <v>24829.039102758412</v>
      </c>
      <c r="W141" s="197"/>
      <c r="X141" s="88">
        <v>0</v>
      </c>
      <c r="Y141" s="88">
        <f t="shared" si="38"/>
        <v>0</v>
      </c>
    </row>
    <row r="142" spans="2:25">
      <c r="B142" s="207">
        <v>3324</v>
      </c>
      <c r="C142" t="s">
        <v>151</v>
      </c>
      <c r="D142" s="1">
        <v>120637</v>
      </c>
      <c r="E142" s="85">
        <f t="shared" si="33"/>
        <v>24195.146409947854</v>
      </c>
      <c r="F142" s="86">
        <f t="shared" si="26"/>
        <v>0.99090506872828943</v>
      </c>
      <c r="G142" s="187">
        <f t="shared" si="27"/>
        <v>134.80132370670253</v>
      </c>
      <c r="H142" s="187">
        <f t="shared" si="28"/>
        <v>672.11940000161883</v>
      </c>
      <c r="I142" s="187">
        <f t="shared" si="29"/>
        <v>0</v>
      </c>
      <c r="J142" s="87">
        <f t="shared" si="30"/>
        <v>0</v>
      </c>
      <c r="K142" s="187">
        <f t="shared" si="34"/>
        <v>-314.84524606099745</v>
      </c>
      <c r="L142" s="87">
        <f t="shared" si="31"/>
        <v>-1569.8183968601334</v>
      </c>
      <c r="M142" s="88">
        <v>-897.69904717026952</v>
      </c>
      <c r="N142" s="88">
        <f t="shared" si="35"/>
        <v>119739.30095282973</v>
      </c>
      <c r="O142" s="88">
        <f t="shared" si="36"/>
        <v>24015.102477502955</v>
      </c>
      <c r="P142" s="89">
        <f t="shared" si="32"/>
        <v>0.98353142269901506</v>
      </c>
      <c r="Q142" s="195">
        <v>-444.50246099834521</v>
      </c>
      <c r="R142" s="89">
        <f t="shared" si="37"/>
        <v>3.9678367361009367E-2</v>
      </c>
      <c r="S142" s="89">
        <f t="shared" si="37"/>
        <v>-5.9874093040649685E-3</v>
      </c>
      <c r="T142" s="91">
        <v>4986</v>
      </c>
      <c r="U142" s="190">
        <v>116033</v>
      </c>
      <c r="V142" s="190">
        <v>24340.885252779524</v>
      </c>
      <c r="W142" s="197"/>
      <c r="X142" s="88">
        <v>0</v>
      </c>
      <c r="Y142" s="88">
        <f t="shared" si="38"/>
        <v>0</v>
      </c>
    </row>
    <row r="143" spans="2:25">
      <c r="B143" s="207">
        <v>3326</v>
      </c>
      <c r="C143" t="s">
        <v>152</v>
      </c>
      <c r="D143" s="1">
        <v>82444</v>
      </c>
      <c r="E143" s="85">
        <f t="shared" si="33"/>
        <v>30924.231057764442</v>
      </c>
      <c r="F143" s="86">
        <f t="shared" si="26"/>
        <v>1.2664927412493232</v>
      </c>
      <c r="G143" s="187">
        <f t="shared" si="27"/>
        <v>-3902.6494649832498</v>
      </c>
      <c r="H143" s="187">
        <f t="shared" si="28"/>
        <v>-10404.463473645344</v>
      </c>
      <c r="I143" s="187">
        <f t="shared" si="29"/>
        <v>0</v>
      </c>
      <c r="J143" s="87">
        <f t="shared" si="30"/>
        <v>0</v>
      </c>
      <c r="K143" s="187">
        <f t="shared" si="34"/>
        <v>-314.84524606099745</v>
      </c>
      <c r="L143" s="87">
        <f t="shared" si="31"/>
        <v>-839.37742599861917</v>
      </c>
      <c r="M143" s="88">
        <v>-11243.840926545516</v>
      </c>
      <c r="N143" s="88">
        <f t="shared" si="35"/>
        <v>71200.159073454488</v>
      </c>
      <c r="O143" s="88">
        <f t="shared" si="36"/>
        <v>26706.73633662959</v>
      </c>
      <c r="P143" s="89">
        <f t="shared" si="32"/>
        <v>1.0937664917074286</v>
      </c>
      <c r="Q143" s="195">
        <v>-993.37167288840465</v>
      </c>
      <c r="R143" s="89">
        <f t="shared" si="37"/>
        <v>-8.1089535359368612E-3</v>
      </c>
      <c r="S143" s="89">
        <f t="shared" si="37"/>
        <v>-1.5922048800657531E-2</v>
      </c>
      <c r="T143" s="91">
        <v>2666</v>
      </c>
      <c r="U143" s="190">
        <v>83118</v>
      </c>
      <c r="V143" s="190">
        <v>31424.574669187146</v>
      </c>
      <c r="W143" s="197"/>
      <c r="X143" s="88">
        <v>0</v>
      </c>
      <c r="Y143" s="88">
        <f t="shared" si="38"/>
        <v>0</v>
      </c>
    </row>
    <row r="144" spans="2:25">
      <c r="B144" s="207">
        <v>3328</v>
      </c>
      <c r="C144" t="s">
        <v>153</v>
      </c>
      <c r="D144" s="1">
        <v>119141</v>
      </c>
      <c r="E144" s="85">
        <f t="shared" si="33"/>
        <v>23794.887157978832</v>
      </c>
      <c r="F144" s="86">
        <f t="shared" si="26"/>
        <v>0.97451256938724695</v>
      </c>
      <c r="G144" s="187">
        <f t="shared" si="27"/>
        <v>374.95687488811598</v>
      </c>
      <c r="H144" s="187">
        <f t="shared" si="28"/>
        <v>1877.4090725647968</v>
      </c>
      <c r="I144" s="187">
        <f t="shared" si="29"/>
        <v>0</v>
      </c>
      <c r="J144" s="87">
        <f t="shared" si="30"/>
        <v>0</v>
      </c>
      <c r="K144" s="187">
        <f t="shared" si="34"/>
        <v>-314.84524606099745</v>
      </c>
      <c r="L144" s="87">
        <f t="shared" si="31"/>
        <v>-1576.4301470274143</v>
      </c>
      <c r="M144" s="88">
        <v>300.97887501372497</v>
      </c>
      <c r="N144" s="88">
        <f t="shared" si="35"/>
        <v>119441.97887501372</v>
      </c>
      <c r="O144" s="88">
        <f t="shared" si="36"/>
        <v>23854.998776715343</v>
      </c>
      <c r="P144" s="89">
        <f t="shared" si="32"/>
        <v>0.97697442296259795</v>
      </c>
      <c r="Q144" s="195">
        <v>575.60083790238605</v>
      </c>
      <c r="R144" s="89">
        <f t="shared" si="37"/>
        <v>4.2362575350615488E-2</v>
      </c>
      <c r="S144" s="89">
        <f t="shared" si="37"/>
        <v>1.2176321420949225E-2</v>
      </c>
      <c r="T144" s="91">
        <v>5007</v>
      </c>
      <c r="U144" s="190">
        <v>114299</v>
      </c>
      <c r="V144" s="190">
        <v>23508.638420403127</v>
      </c>
      <c r="W144" s="197"/>
      <c r="X144" s="88">
        <v>0</v>
      </c>
      <c r="Y144" s="88">
        <f t="shared" si="38"/>
        <v>0</v>
      </c>
    </row>
    <row r="145" spans="2:25">
      <c r="B145" s="207">
        <v>3330</v>
      </c>
      <c r="C145" t="s">
        <v>154</v>
      </c>
      <c r="D145" s="1">
        <v>164044</v>
      </c>
      <c r="E145" s="85">
        <f t="shared" si="33"/>
        <v>36486.654804270467</v>
      </c>
      <c r="F145" s="86">
        <f t="shared" si="26"/>
        <v>1.4943001614417146</v>
      </c>
      <c r="G145" s="187">
        <f t="shared" si="27"/>
        <v>-7240.1037128868647</v>
      </c>
      <c r="H145" s="187">
        <f t="shared" si="28"/>
        <v>-32551.50629313934</v>
      </c>
      <c r="I145" s="187">
        <f t="shared" si="29"/>
        <v>0</v>
      </c>
      <c r="J145" s="87">
        <f t="shared" si="30"/>
        <v>0</v>
      </c>
      <c r="K145" s="187">
        <f t="shared" si="34"/>
        <v>-314.84524606099745</v>
      </c>
      <c r="L145" s="87">
        <f t="shared" si="31"/>
        <v>-1415.5442262902445</v>
      </c>
      <c r="M145" s="88">
        <v>-33967.050564796948</v>
      </c>
      <c r="N145" s="88">
        <f t="shared" si="35"/>
        <v>130076.94943520305</v>
      </c>
      <c r="O145" s="88">
        <f t="shared" si="36"/>
        <v>28931.705835231995</v>
      </c>
      <c r="P145" s="89">
        <f t="shared" si="32"/>
        <v>1.1848894597843849</v>
      </c>
      <c r="Q145" s="195">
        <v>-690.11276868201094</v>
      </c>
      <c r="R145" s="89">
        <f t="shared" si="37"/>
        <v>-1.4318590132610694E-2</v>
      </c>
      <c r="S145" s="89">
        <f t="shared" si="37"/>
        <v>-1.2126238242336286E-2</v>
      </c>
      <c r="T145" s="91">
        <v>4496</v>
      </c>
      <c r="U145" s="190">
        <v>166427</v>
      </c>
      <c r="V145" s="190">
        <v>36934.531735463832</v>
      </c>
      <c r="W145" s="197"/>
      <c r="X145" s="88">
        <v>0</v>
      </c>
      <c r="Y145" s="88">
        <f t="shared" si="38"/>
        <v>0</v>
      </c>
    </row>
    <row r="146" spans="2:25">
      <c r="B146" s="207">
        <v>3332</v>
      </c>
      <c r="C146" t="s">
        <v>155</v>
      </c>
      <c r="D146" s="1">
        <v>80078</v>
      </c>
      <c r="E146" s="85">
        <f t="shared" si="33"/>
        <v>22710.720363017583</v>
      </c>
      <c r="F146" s="86">
        <f t="shared" si="26"/>
        <v>0.93011083879749923</v>
      </c>
      <c r="G146" s="187">
        <f t="shared" si="27"/>
        <v>1025.4569518648655</v>
      </c>
      <c r="H146" s="187">
        <f t="shared" si="28"/>
        <v>3615.7612122755158</v>
      </c>
      <c r="I146" s="187">
        <f t="shared" si="29"/>
        <v>0</v>
      </c>
      <c r="J146" s="87">
        <f t="shared" si="30"/>
        <v>0</v>
      </c>
      <c r="K146" s="187">
        <f t="shared" si="34"/>
        <v>-314.84524606099745</v>
      </c>
      <c r="L146" s="87">
        <f t="shared" si="31"/>
        <v>-1110.1443376110772</v>
      </c>
      <c r="M146" s="88">
        <v>2505.6168390849662</v>
      </c>
      <c r="N146" s="88">
        <f t="shared" si="35"/>
        <v>82583.616839084963</v>
      </c>
      <c r="O146" s="88">
        <f t="shared" si="36"/>
        <v>23421.332058730848</v>
      </c>
      <c r="P146" s="89">
        <f t="shared" si="32"/>
        <v>0.95921373072669902</v>
      </c>
      <c r="Q146" s="195">
        <v>-99.627051239503999</v>
      </c>
      <c r="R146" s="89">
        <f t="shared" si="37"/>
        <v>2.6377851832863369E-2</v>
      </c>
      <c r="S146" s="89">
        <f t="shared" si="37"/>
        <v>1.2696694987672081E-2</v>
      </c>
      <c r="T146" s="91">
        <v>3526</v>
      </c>
      <c r="U146" s="190">
        <v>78020</v>
      </c>
      <c r="V146" s="190">
        <v>22425.98447829836</v>
      </c>
      <c r="W146" s="197"/>
      <c r="X146" s="88">
        <v>0</v>
      </c>
      <c r="Y146" s="88">
        <f t="shared" si="38"/>
        <v>0</v>
      </c>
    </row>
    <row r="147" spans="2:25">
      <c r="B147" s="207">
        <v>3334</v>
      </c>
      <c r="C147" t="s">
        <v>160</v>
      </c>
      <c r="D147" s="1">
        <v>59847</v>
      </c>
      <c r="E147" s="85">
        <f t="shared" si="33"/>
        <v>21519.956850053935</v>
      </c>
      <c r="F147" s="86">
        <f t="shared" si="26"/>
        <v>0.88134347113374112</v>
      </c>
      <c r="G147" s="187">
        <f t="shared" si="27"/>
        <v>1739.9150596430538</v>
      </c>
      <c r="H147" s="187">
        <f t="shared" si="28"/>
        <v>4838.7037808673322</v>
      </c>
      <c r="I147" s="187">
        <f t="shared" si="29"/>
        <v>160.25691656071521</v>
      </c>
      <c r="J147" s="87">
        <f t="shared" si="30"/>
        <v>445.67448495534899</v>
      </c>
      <c r="K147" s="187">
        <f t="shared" si="34"/>
        <v>-154.58832950028224</v>
      </c>
      <c r="L147" s="87">
        <f t="shared" si="31"/>
        <v>-429.91014434028494</v>
      </c>
      <c r="M147" s="88">
        <v>4408.7935892092346</v>
      </c>
      <c r="N147" s="88">
        <f t="shared" si="35"/>
        <v>64255.793589209236</v>
      </c>
      <c r="O147" s="88">
        <f t="shared" si="36"/>
        <v>23105.283563182034</v>
      </c>
      <c r="P147" s="89">
        <f t="shared" si="32"/>
        <v>0.94627005802073394</v>
      </c>
      <c r="Q147" s="195">
        <v>600.57891984010712</v>
      </c>
      <c r="R147" s="89">
        <f t="shared" si="37"/>
        <v>3.2353237000033526E-3</v>
      </c>
      <c r="S147" s="89">
        <f t="shared" si="37"/>
        <v>-1.2637511338759835E-2</v>
      </c>
      <c r="T147" s="91">
        <v>2781</v>
      </c>
      <c r="U147" s="190">
        <v>59654</v>
      </c>
      <c r="V147" s="190">
        <v>21795.39641943734</v>
      </c>
      <c r="W147" s="197"/>
      <c r="X147" s="88">
        <v>0</v>
      </c>
      <c r="Y147" s="88">
        <f t="shared" si="38"/>
        <v>0</v>
      </c>
    </row>
    <row r="148" spans="2:25">
      <c r="B148" s="207">
        <v>3336</v>
      </c>
      <c r="C148" t="s">
        <v>161</v>
      </c>
      <c r="D148" s="1">
        <v>26488</v>
      </c>
      <c r="E148" s="85">
        <f t="shared" si="33"/>
        <v>18987.813620071684</v>
      </c>
      <c r="F148" s="86">
        <f t="shared" si="26"/>
        <v>0.7776402936938307</v>
      </c>
      <c r="G148" s="187">
        <f t="shared" si="27"/>
        <v>3259.2009976324048</v>
      </c>
      <c r="H148" s="187">
        <f t="shared" si="28"/>
        <v>4546.5853916972046</v>
      </c>
      <c r="I148" s="187">
        <f t="shared" si="29"/>
        <v>1046.5070470545033</v>
      </c>
      <c r="J148" s="87">
        <f t="shared" si="30"/>
        <v>1459.8773306410321</v>
      </c>
      <c r="K148" s="187">
        <f t="shared" si="34"/>
        <v>731.66180099350595</v>
      </c>
      <c r="L148" s="87">
        <f t="shared" si="31"/>
        <v>1020.6682123859408</v>
      </c>
      <c r="M148" s="88">
        <v>5567.2535803476731</v>
      </c>
      <c r="N148" s="88">
        <f t="shared" si="35"/>
        <v>32055.253580347671</v>
      </c>
      <c r="O148" s="88">
        <f t="shared" si="36"/>
        <v>22978.676401682918</v>
      </c>
      <c r="P148" s="89">
        <f t="shared" si="32"/>
        <v>0.94108489914873827</v>
      </c>
      <c r="Q148" s="195">
        <v>106.13311513014287</v>
      </c>
      <c r="R148" s="89">
        <f t="shared" si="37"/>
        <v>-9.8188751191611065E-2</v>
      </c>
      <c r="S148" s="89">
        <f t="shared" si="37"/>
        <v>-0.11693608181200059</v>
      </c>
      <c r="T148" s="91">
        <v>1395</v>
      </c>
      <c r="U148" s="190">
        <v>29372</v>
      </c>
      <c r="V148" s="190">
        <v>21502.196193265008</v>
      </c>
      <c r="W148" s="197"/>
      <c r="X148" s="88">
        <v>0</v>
      </c>
      <c r="Y148" s="88">
        <f t="shared" si="38"/>
        <v>0</v>
      </c>
    </row>
    <row r="149" spans="2:25" ht="30" customHeight="1">
      <c r="B149" s="207">
        <v>3338</v>
      </c>
      <c r="C149" t="s">
        <v>162</v>
      </c>
      <c r="D149" s="1">
        <v>73911</v>
      </c>
      <c r="E149" s="85">
        <f t="shared" si="33"/>
        <v>29730.893000804506</v>
      </c>
      <c r="F149" s="86">
        <f t="shared" si="26"/>
        <v>1.2176199338972755</v>
      </c>
      <c r="G149" s="187">
        <f t="shared" si="27"/>
        <v>-3186.6466308072886</v>
      </c>
      <c r="H149" s="187">
        <f t="shared" si="28"/>
        <v>-7922.0035241869191</v>
      </c>
      <c r="I149" s="187">
        <f t="shared" si="29"/>
        <v>0</v>
      </c>
      <c r="J149" s="87">
        <f t="shared" si="30"/>
        <v>0</v>
      </c>
      <c r="K149" s="187">
        <f t="shared" si="34"/>
        <v>-314.84524606099745</v>
      </c>
      <c r="L149" s="87">
        <f t="shared" si="31"/>
        <v>-782.70528170763964</v>
      </c>
      <c r="M149" s="88">
        <v>-8704.7088309798019</v>
      </c>
      <c r="N149" s="88">
        <f t="shared" si="35"/>
        <v>65206.291169020202</v>
      </c>
      <c r="O149" s="88">
        <f t="shared" si="36"/>
        <v>26229.401113845615</v>
      </c>
      <c r="P149" s="89">
        <f t="shared" si="32"/>
        <v>1.0742173687666094</v>
      </c>
      <c r="Q149" s="195">
        <v>196.31433653392196</v>
      </c>
      <c r="R149" s="89">
        <f t="shared" si="37"/>
        <v>1.0873133103561463E-2</v>
      </c>
      <c r="S149" s="89">
        <f t="shared" si="37"/>
        <v>1.0873133103561498E-2</v>
      </c>
      <c r="T149" s="91">
        <v>2486</v>
      </c>
      <c r="U149" s="190">
        <v>73116</v>
      </c>
      <c r="V149" s="190">
        <v>29411.102172164119</v>
      </c>
      <c r="W149" s="197"/>
      <c r="X149" s="88">
        <v>0</v>
      </c>
      <c r="Y149" s="88">
        <f t="shared" si="38"/>
        <v>0</v>
      </c>
    </row>
    <row r="150" spans="2:25">
      <c r="B150" s="207">
        <v>3401</v>
      </c>
      <c r="C150" t="s">
        <v>165</v>
      </c>
      <c r="D150" s="1">
        <v>357862</v>
      </c>
      <c r="E150" s="85">
        <f t="shared" si="33"/>
        <v>19817.366264259606</v>
      </c>
      <c r="F150" s="86">
        <f t="shared" si="26"/>
        <v>0.81161437700687056</v>
      </c>
      <c r="G150" s="187">
        <f t="shared" si="27"/>
        <v>2761.4694111196513</v>
      </c>
      <c r="H150" s="187">
        <f t="shared" si="28"/>
        <v>49866.614625998664</v>
      </c>
      <c r="I150" s="187">
        <f t="shared" si="29"/>
        <v>756.16362158873028</v>
      </c>
      <c r="J150" s="87">
        <f t="shared" si="30"/>
        <v>13654.802678649292</v>
      </c>
      <c r="K150" s="187">
        <f t="shared" si="34"/>
        <v>441.31837552773283</v>
      </c>
      <c r="L150" s="87">
        <f t="shared" si="31"/>
        <v>7969.3272252797997</v>
      </c>
      <c r="M150" s="88">
        <v>57835.941544027453</v>
      </c>
      <c r="N150" s="88">
        <f t="shared" si="35"/>
        <v>415697.94154402748</v>
      </c>
      <c r="O150" s="88">
        <f t="shared" si="36"/>
        <v>23020.154033892319</v>
      </c>
      <c r="P150" s="89">
        <f t="shared" si="32"/>
        <v>0.94278360331439048</v>
      </c>
      <c r="Q150" s="195">
        <v>3246.139063096889</v>
      </c>
      <c r="R150" s="89">
        <f t="shared" si="37"/>
        <v>2.9952080125483876E-2</v>
      </c>
      <c r="S150" s="89">
        <f t="shared" si="37"/>
        <v>2.4704788544381528E-2</v>
      </c>
      <c r="T150" s="91">
        <v>18058</v>
      </c>
      <c r="U150" s="190">
        <v>347455</v>
      </c>
      <c r="V150" s="190">
        <v>19339.585884448403</v>
      </c>
      <c r="W150" s="197"/>
      <c r="X150" s="88">
        <v>0</v>
      </c>
      <c r="Y150" s="88">
        <f t="shared" si="38"/>
        <v>0</v>
      </c>
    </row>
    <row r="151" spans="2:25">
      <c r="B151" s="207">
        <v>3403</v>
      </c>
      <c r="C151" t="s">
        <v>166</v>
      </c>
      <c r="D151" s="1">
        <v>730283</v>
      </c>
      <c r="E151" s="85">
        <f t="shared" si="33"/>
        <v>22211.229051978466</v>
      </c>
      <c r="F151" s="86">
        <f t="shared" si="26"/>
        <v>0.90965431981190215</v>
      </c>
      <c r="G151" s="187">
        <f t="shared" si="27"/>
        <v>1325.1517384883357</v>
      </c>
      <c r="H151" s="187">
        <f t="shared" si="28"/>
        <v>43569.664009757988</v>
      </c>
      <c r="I151" s="187">
        <f t="shared" si="29"/>
        <v>0</v>
      </c>
      <c r="J151" s="87">
        <f t="shared" si="30"/>
        <v>0</v>
      </c>
      <c r="K151" s="187">
        <f t="shared" si="34"/>
        <v>-314.84524606099745</v>
      </c>
      <c r="L151" s="87">
        <f t="shared" si="31"/>
        <v>-10351.796845239534</v>
      </c>
      <c r="M151" s="88">
        <v>33217.866832749467</v>
      </c>
      <c r="N151" s="88">
        <f t="shared" si="35"/>
        <v>763500.86683274945</v>
      </c>
      <c r="O151" s="88">
        <f t="shared" si="36"/>
        <v>23221.5355343152</v>
      </c>
      <c r="P151" s="89">
        <f t="shared" si="32"/>
        <v>0.95103112313246019</v>
      </c>
      <c r="Q151" s="195">
        <v>1572.1316455747437</v>
      </c>
      <c r="R151" s="89">
        <f t="shared" si="37"/>
        <v>6.625444404698462E-2</v>
      </c>
      <c r="S151" s="89">
        <f t="shared" si="37"/>
        <v>5.0136908273653386E-2</v>
      </c>
      <c r="T151" s="91">
        <v>32879</v>
      </c>
      <c r="U151" s="190">
        <v>684905</v>
      </c>
      <c r="V151" s="190">
        <v>21150.793650793654</v>
      </c>
      <c r="W151" s="197"/>
      <c r="X151" s="88">
        <v>0</v>
      </c>
      <c r="Y151" s="88">
        <f t="shared" si="38"/>
        <v>0</v>
      </c>
    </row>
    <row r="152" spans="2:25">
      <c r="B152" s="207">
        <v>3405</v>
      </c>
      <c r="C152" t="s">
        <v>167</v>
      </c>
      <c r="D152" s="1">
        <v>641260</v>
      </c>
      <c r="E152" s="85">
        <f t="shared" si="33"/>
        <v>22290.739710789767</v>
      </c>
      <c r="F152" s="86">
        <f t="shared" si="26"/>
        <v>0.91291065533883453</v>
      </c>
      <c r="G152" s="187">
        <f t="shared" si="27"/>
        <v>1277.445343201555</v>
      </c>
      <c r="H152" s="187">
        <f t="shared" si="28"/>
        <v>36749.547633222333</v>
      </c>
      <c r="I152" s="187">
        <f t="shared" si="29"/>
        <v>0</v>
      </c>
      <c r="J152" s="87">
        <f t="shared" si="30"/>
        <v>0</v>
      </c>
      <c r="K152" s="187">
        <f t="shared" si="34"/>
        <v>-314.84524606099745</v>
      </c>
      <c r="L152" s="87">
        <f t="shared" si="31"/>
        <v>-9057.4680386827749</v>
      </c>
      <c r="M152" s="88">
        <v>27692.079304253042</v>
      </c>
      <c r="N152" s="88">
        <f t="shared" si="35"/>
        <v>668952.07930425298</v>
      </c>
      <c r="O152" s="88">
        <f t="shared" si="36"/>
        <v>23253.339797839719</v>
      </c>
      <c r="P152" s="89">
        <f t="shared" si="32"/>
        <v>0.95233365734323305</v>
      </c>
      <c r="Q152" s="195">
        <v>1801.1382274367388</v>
      </c>
      <c r="R152" s="89">
        <f t="shared" si="37"/>
        <v>5.9461066961851737E-2</v>
      </c>
      <c r="S152" s="89">
        <f t="shared" si="37"/>
        <v>5.1800892395386711E-2</v>
      </c>
      <c r="T152" s="91">
        <v>28768</v>
      </c>
      <c r="U152" s="190">
        <v>605270</v>
      </c>
      <c r="V152" s="190">
        <v>21192.927170868348</v>
      </c>
      <c r="W152" s="197"/>
      <c r="X152" s="88">
        <v>0</v>
      </c>
      <c r="Y152" s="88">
        <f t="shared" si="38"/>
        <v>0</v>
      </c>
    </row>
    <row r="153" spans="2:25">
      <c r="B153" s="207">
        <v>3407</v>
      </c>
      <c r="C153" t="s">
        <v>168</v>
      </c>
      <c r="D153" s="1">
        <v>608045</v>
      </c>
      <c r="E153" s="85">
        <f t="shared" si="33"/>
        <v>19675.921431576222</v>
      </c>
      <c r="F153" s="86">
        <f t="shared" si="26"/>
        <v>0.80582154569778774</v>
      </c>
      <c r="G153" s="187">
        <f t="shared" si="27"/>
        <v>2846.3363107296818</v>
      </c>
      <c r="H153" s="187">
        <f t="shared" si="28"/>
        <v>87960.331010479364</v>
      </c>
      <c r="I153" s="187">
        <f t="shared" si="29"/>
        <v>805.66931302791488</v>
      </c>
      <c r="J153" s="87">
        <f t="shared" si="30"/>
        <v>24897.598780501652</v>
      </c>
      <c r="K153" s="187">
        <f t="shared" si="34"/>
        <v>490.82406696691743</v>
      </c>
      <c r="L153" s="87">
        <f t="shared" si="31"/>
        <v>15167.936141478649</v>
      </c>
      <c r="M153" s="88">
        <v>103128.26662615348</v>
      </c>
      <c r="N153" s="88">
        <f t="shared" si="35"/>
        <v>711173.26662615349</v>
      </c>
      <c r="O153" s="88">
        <f t="shared" si="36"/>
        <v>23013.081792258145</v>
      </c>
      <c r="P153" s="89">
        <f t="shared" si="32"/>
        <v>0.94249396174893618</v>
      </c>
      <c r="Q153" s="195">
        <v>1471.9282128077903</v>
      </c>
      <c r="R153" s="89">
        <f t="shared" si="37"/>
        <v>3.8360127189701866E-2</v>
      </c>
      <c r="S153" s="89">
        <f t="shared" si="37"/>
        <v>2.6935914548712265E-2</v>
      </c>
      <c r="T153" s="91">
        <v>30903</v>
      </c>
      <c r="U153" s="190">
        <v>585582</v>
      </c>
      <c r="V153" s="190">
        <v>19159.833785950334</v>
      </c>
      <c r="W153" s="197"/>
      <c r="X153" s="88">
        <v>0</v>
      </c>
      <c r="Y153" s="88">
        <f t="shared" si="38"/>
        <v>0</v>
      </c>
    </row>
    <row r="154" spans="2:25">
      <c r="B154" s="207">
        <v>3411</v>
      </c>
      <c r="C154" t="s">
        <v>169</v>
      </c>
      <c r="D154" s="1">
        <v>681791</v>
      </c>
      <c r="E154" s="85">
        <f t="shared" si="33"/>
        <v>19144.979220487476</v>
      </c>
      <c r="F154" s="86">
        <f t="shared" si="26"/>
        <v>0.78407696439807162</v>
      </c>
      <c r="G154" s="187">
        <f t="shared" si="27"/>
        <v>3164.9016373829295</v>
      </c>
      <c r="H154" s="187">
        <f t="shared" si="28"/>
        <v>112708.47711048089</v>
      </c>
      <c r="I154" s="187">
        <f t="shared" si="29"/>
        <v>991.49908690897598</v>
      </c>
      <c r="J154" s="87">
        <f t="shared" si="30"/>
        <v>35309.265483002455</v>
      </c>
      <c r="K154" s="187">
        <f t="shared" si="34"/>
        <v>676.65384084797847</v>
      </c>
      <c r="L154" s="87">
        <f t="shared" si="31"/>
        <v>24096.99658027821</v>
      </c>
      <c r="M154" s="88">
        <v>136805.47308483248</v>
      </c>
      <c r="N154" s="88">
        <f t="shared" si="35"/>
        <v>818596.47308483254</v>
      </c>
      <c r="O154" s="88">
        <f t="shared" si="36"/>
        <v>22986.53468170371</v>
      </c>
      <c r="P154" s="89">
        <f t="shared" si="32"/>
        <v>0.94140673268395048</v>
      </c>
      <c r="Q154" s="195">
        <v>3960.5387426629313</v>
      </c>
      <c r="R154" s="89">
        <f t="shared" si="37"/>
        <v>5.0698651395530543E-2</v>
      </c>
      <c r="S154" s="89">
        <f t="shared" si="37"/>
        <v>4.6656594919028467E-2</v>
      </c>
      <c r="T154" s="91">
        <v>35612</v>
      </c>
      <c r="U154" s="190">
        <v>648893</v>
      </c>
      <c r="V154" s="190">
        <v>18291.55743481325</v>
      </c>
      <c r="W154" s="197"/>
      <c r="X154" s="88">
        <v>0</v>
      </c>
      <c r="Y154" s="88">
        <f t="shared" si="38"/>
        <v>0</v>
      </c>
    </row>
    <row r="155" spans="2:25">
      <c r="B155" s="207">
        <v>3412</v>
      </c>
      <c r="C155" t="s">
        <v>170</v>
      </c>
      <c r="D155" s="1">
        <v>131027</v>
      </c>
      <c r="E155" s="85">
        <f t="shared" si="33"/>
        <v>16525.034682809939</v>
      </c>
      <c r="F155" s="86">
        <f t="shared" si="26"/>
        <v>0.67677791035704005</v>
      </c>
      <c r="G155" s="187">
        <f t="shared" si="27"/>
        <v>4736.8683599894512</v>
      </c>
      <c r="H155" s="187">
        <f t="shared" si="28"/>
        <v>37558.629226356359</v>
      </c>
      <c r="I155" s="187">
        <f t="shared" si="29"/>
        <v>1908.4796750961139</v>
      </c>
      <c r="J155" s="87">
        <f t="shared" si="30"/>
        <v>15132.335343837087</v>
      </c>
      <c r="K155" s="187">
        <f t="shared" si="34"/>
        <v>1593.6344290351165</v>
      </c>
      <c r="L155" s="87">
        <f t="shared" si="31"/>
        <v>12635.92738781944</v>
      </c>
      <c r="M155" s="88">
        <v>50194.556479266437</v>
      </c>
      <c r="N155" s="88">
        <f t="shared" si="35"/>
        <v>181221.55647926644</v>
      </c>
      <c r="O155" s="88">
        <f t="shared" si="36"/>
        <v>22855.537454819831</v>
      </c>
      <c r="P155" s="89">
        <f t="shared" si="32"/>
        <v>0.93604177998189875</v>
      </c>
      <c r="Q155" s="195">
        <v>2041.6204801913555</v>
      </c>
      <c r="R155" s="89">
        <f t="shared" si="37"/>
        <v>2.2761511501744582E-2</v>
      </c>
      <c r="S155" s="89">
        <f t="shared" si="37"/>
        <v>1.0765443829949636E-2</v>
      </c>
      <c r="T155" s="91">
        <v>7929</v>
      </c>
      <c r="U155" s="190">
        <v>128111</v>
      </c>
      <c r="V155" s="190">
        <v>16349.030117406841</v>
      </c>
      <c r="W155" s="197"/>
      <c r="X155" s="88">
        <v>0</v>
      </c>
      <c r="Y155" s="88">
        <f t="shared" si="38"/>
        <v>0</v>
      </c>
    </row>
    <row r="156" spans="2:25">
      <c r="B156" s="207">
        <v>3413</v>
      </c>
      <c r="C156" t="s">
        <v>171</v>
      </c>
      <c r="D156" s="1">
        <v>397809</v>
      </c>
      <c r="E156" s="85">
        <f t="shared" si="33"/>
        <v>18412.821106225412</v>
      </c>
      <c r="F156" s="86">
        <f t="shared" si="26"/>
        <v>0.75409164526668859</v>
      </c>
      <c r="G156" s="187">
        <f t="shared" si="27"/>
        <v>3604.1965059401678</v>
      </c>
      <c r="H156" s="187">
        <f t="shared" si="28"/>
        <v>77868.665510837338</v>
      </c>
      <c r="I156" s="187">
        <f t="shared" si="29"/>
        <v>1247.7544269006983</v>
      </c>
      <c r="J156" s="87">
        <f t="shared" si="30"/>
        <v>26957.734393189588</v>
      </c>
      <c r="K156" s="187">
        <f t="shared" si="34"/>
        <v>932.90918083970087</v>
      </c>
      <c r="L156" s="87">
        <f t="shared" si="31"/>
        <v>20155.502852041736</v>
      </c>
      <c r="M156" s="88">
        <v>98024.167995276992</v>
      </c>
      <c r="N156" s="88">
        <f t="shared" si="35"/>
        <v>495833.16799527698</v>
      </c>
      <c r="O156" s="88">
        <f t="shared" si="36"/>
        <v>22949.926775990603</v>
      </c>
      <c r="P156" s="89">
        <f t="shared" si="32"/>
        <v>0.93990746672738112</v>
      </c>
      <c r="Q156" s="195">
        <v>3621.2879587001516</v>
      </c>
      <c r="R156" s="89">
        <f t="shared" si="37"/>
        <v>6.0906043400689655E-2</v>
      </c>
      <c r="S156" s="89">
        <f t="shared" si="37"/>
        <v>4.867898462694429E-2</v>
      </c>
      <c r="T156" s="91">
        <v>21605</v>
      </c>
      <c r="U156" s="190">
        <v>374971</v>
      </c>
      <c r="V156" s="190">
        <v>17558.110132983704</v>
      </c>
      <c r="W156" s="197"/>
      <c r="X156" s="88">
        <v>0</v>
      </c>
      <c r="Y156" s="88">
        <f t="shared" si="38"/>
        <v>0</v>
      </c>
    </row>
    <row r="157" spans="2:25">
      <c r="B157" s="207">
        <v>3414</v>
      </c>
      <c r="C157" t="s">
        <v>172</v>
      </c>
      <c r="D157" s="1">
        <v>85543</v>
      </c>
      <c r="E157" s="85">
        <f t="shared" si="33"/>
        <v>17136.017628205129</v>
      </c>
      <c r="F157" s="86">
        <f t="shared" si="26"/>
        <v>0.70180053626889283</v>
      </c>
      <c r="G157" s="187">
        <f t="shared" si="27"/>
        <v>4370.2785927523373</v>
      </c>
      <c r="H157" s="187">
        <f t="shared" si="28"/>
        <v>21816.430735019669</v>
      </c>
      <c r="I157" s="187">
        <f t="shared" si="29"/>
        <v>1694.6356442077974</v>
      </c>
      <c r="J157" s="87">
        <f t="shared" si="30"/>
        <v>8459.6211358853252</v>
      </c>
      <c r="K157" s="187">
        <f t="shared" si="34"/>
        <v>1379.7903981468</v>
      </c>
      <c r="L157" s="87">
        <f t="shared" si="31"/>
        <v>6887.9136675488262</v>
      </c>
      <c r="M157" s="88">
        <v>28704.344317631232</v>
      </c>
      <c r="N157" s="88">
        <f t="shared" si="35"/>
        <v>114247.34431763123</v>
      </c>
      <c r="O157" s="88">
        <f t="shared" si="36"/>
        <v>22886.086602089588</v>
      </c>
      <c r="P157" s="89">
        <f t="shared" si="32"/>
        <v>0.93729291127749137</v>
      </c>
      <c r="Q157" s="195">
        <v>783.96151306786851</v>
      </c>
      <c r="R157" s="89">
        <f t="shared" si="37"/>
        <v>4.6602393128930435E-2</v>
      </c>
      <c r="S157" s="89">
        <f t="shared" si="37"/>
        <v>5.0376199834924307E-2</v>
      </c>
      <c r="T157" s="91">
        <v>4992</v>
      </c>
      <c r="U157" s="190">
        <v>81734</v>
      </c>
      <c r="V157" s="190">
        <v>16314.171656686625</v>
      </c>
      <c r="W157" s="197"/>
      <c r="X157" s="88">
        <v>0</v>
      </c>
      <c r="Y157" s="88">
        <f t="shared" si="38"/>
        <v>0</v>
      </c>
    </row>
    <row r="158" spans="2:25">
      <c r="B158" s="207">
        <v>3415</v>
      </c>
      <c r="C158" t="s">
        <v>173</v>
      </c>
      <c r="D158" s="1">
        <v>155964</v>
      </c>
      <c r="E158" s="85">
        <f t="shared" si="33"/>
        <v>19226.331360946744</v>
      </c>
      <c r="F158" s="86">
        <f t="shared" si="26"/>
        <v>0.78740871726152373</v>
      </c>
      <c r="G158" s="187">
        <f t="shared" si="27"/>
        <v>3116.0903531073686</v>
      </c>
      <c r="H158" s="187">
        <f t="shared" si="28"/>
        <v>25277.724944406975</v>
      </c>
      <c r="I158" s="187">
        <f t="shared" si="29"/>
        <v>963.02583774823211</v>
      </c>
      <c r="J158" s="87">
        <f t="shared" si="30"/>
        <v>7812.0655958136595</v>
      </c>
      <c r="K158" s="187">
        <f t="shared" si="34"/>
        <v>648.18059168723471</v>
      </c>
      <c r="L158" s="87">
        <f t="shared" si="31"/>
        <v>5258.0409597668477</v>
      </c>
      <c r="M158" s="88">
        <v>30535.765766150773</v>
      </c>
      <c r="N158" s="88">
        <f t="shared" si="35"/>
        <v>186499.76576615078</v>
      </c>
      <c r="O158" s="88">
        <f t="shared" si="36"/>
        <v>22990.602288726674</v>
      </c>
      <c r="P158" s="89">
        <f t="shared" si="32"/>
        <v>0.94157332032712304</v>
      </c>
      <c r="Q158" s="195">
        <v>1396.0124587353239</v>
      </c>
      <c r="R158" s="89">
        <f t="shared" si="37"/>
        <v>5.0779170905563005E-2</v>
      </c>
      <c r="S158" s="89">
        <f t="shared" si="37"/>
        <v>4.5209212282666132E-2</v>
      </c>
      <c r="T158" s="91">
        <v>8112</v>
      </c>
      <c r="U158" s="190">
        <v>148427</v>
      </c>
      <c r="V158" s="190">
        <v>18394.720535382326</v>
      </c>
      <c r="W158" s="197"/>
      <c r="X158" s="88">
        <v>0</v>
      </c>
      <c r="Y158" s="88">
        <f t="shared" si="38"/>
        <v>0</v>
      </c>
    </row>
    <row r="159" spans="2:25">
      <c r="B159" s="207">
        <v>3416</v>
      </c>
      <c r="C159" t="s">
        <v>174</v>
      </c>
      <c r="D159" s="1">
        <v>102352</v>
      </c>
      <c r="E159" s="85">
        <f t="shared" si="33"/>
        <v>16945.695364238411</v>
      </c>
      <c r="F159" s="86">
        <f t="shared" si="26"/>
        <v>0.69400594421058959</v>
      </c>
      <c r="G159" s="187">
        <f t="shared" si="27"/>
        <v>4484.4719511323683</v>
      </c>
      <c r="H159" s="187">
        <f t="shared" si="28"/>
        <v>27086.210584839504</v>
      </c>
      <c r="I159" s="187">
        <f t="shared" si="29"/>
        <v>1761.2484365961488</v>
      </c>
      <c r="J159" s="87">
        <f t="shared" si="30"/>
        <v>10637.94055704074</v>
      </c>
      <c r="K159" s="187">
        <f t="shared" si="34"/>
        <v>1446.4031905351515</v>
      </c>
      <c r="L159" s="87">
        <f t="shared" si="31"/>
        <v>8736.2752708323151</v>
      </c>
      <c r="M159" s="88">
        <v>35822.48575290318</v>
      </c>
      <c r="N159" s="88">
        <f t="shared" si="35"/>
        <v>138174.48575290319</v>
      </c>
      <c r="O159" s="88">
        <f t="shared" si="36"/>
        <v>22876.570488891259</v>
      </c>
      <c r="P159" s="89">
        <f t="shared" si="32"/>
        <v>0.93690318167457642</v>
      </c>
      <c r="Q159" s="195">
        <v>101.73388199717738</v>
      </c>
      <c r="R159" s="89">
        <f t="shared" si="37"/>
        <v>9.5529129694841966E-2</v>
      </c>
      <c r="S159" s="89">
        <f t="shared" si="37"/>
        <v>9.3352581755050887E-2</v>
      </c>
      <c r="T159" s="91">
        <v>6040</v>
      </c>
      <c r="U159" s="190">
        <v>93427</v>
      </c>
      <c r="V159" s="190">
        <v>15498.838752488387</v>
      </c>
      <c r="W159" s="197"/>
      <c r="X159" s="88">
        <v>0</v>
      </c>
      <c r="Y159" s="88">
        <f t="shared" si="38"/>
        <v>0</v>
      </c>
    </row>
    <row r="160" spans="2:25">
      <c r="B160" s="207">
        <v>3417</v>
      </c>
      <c r="C160" t="s">
        <v>175</v>
      </c>
      <c r="D160" s="1">
        <v>86677</v>
      </c>
      <c r="E160" s="85">
        <f t="shared" si="33"/>
        <v>19125.551632833187</v>
      </c>
      <c r="F160" s="86">
        <f t="shared" si="26"/>
        <v>0.78328131328881101</v>
      </c>
      <c r="G160" s="187">
        <f t="shared" si="27"/>
        <v>3176.558189975503</v>
      </c>
      <c r="H160" s="187">
        <f t="shared" si="28"/>
        <v>14396.16171696898</v>
      </c>
      <c r="I160" s="187">
        <f t="shared" si="29"/>
        <v>998.29874258797713</v>
      </c>
      <c r="J160" s="87">
        <f t="shared" si="30"/>
        <v>4524.2899014087125</v>
      </c>
      <c r="K160" s="187">
        <f t="shared" si="34"/>
        <v>683.45349652697973</v>
      </c>
      <c r="L160" s="87">
        <f t="shared" si="31"/>
        <v>3097.4112462602725</v>
      </c>
      <c r="M160" s="88">
        <v>17493.572886118742</v>
      </c>
      <c r="N160" s="88">
        <f t="shared" si="35"/>
        <v>104170.57288611874</v>
      </c>
      <c r="O160" s="88">
        <f t="shared" si="36"/>
        <v>22985.563302320996</v>
      </c>
      <c r="P160" s="89">
        <f t="shared" si="32"/>
        <v>0.94136695012848748</v>
      </c>
      <c r="Q160" s="195">
        <v>-802.73990840874467</v>
      </c>
      <c r="R160" s="89">
        <f t="shared" si="37"/>
        <v>4.5724902578208888E-2</v>
      </c>
      <c r="S160" s="89">
        <f t="shared" si="37"/>
        <v>5.4954601630090825E-2</v>
      </c>
      <c r="T160" s="91">
        <v>4532</v>
      </c>
      <c r="U160" s="190">
        <v>82887</v>
      </c>
      <c r="V160" s="190">
        <v>18129.265091863515</v>
      </c>
      <c r="W160" s="197"/>
      <c r="X160" s="88">
        <v>0</v>
      </c>
      <c r="Y160" s="88">
        <f t="shared" si="38"/>
        <v>0</v>
      </c>
    </row>
    <row r="161" spans="2:25">
      <c r="B161" s="207">
        <v>3418</v>
      </c>
      <c r="C161" t="s">
        <v>176</v>
      </c>
      <c r="D161" s="1">
        <v>122373</v>
      </c>
      <c r="E161" s="85">
        <f t="shared" si="33"/>
        <v>16674.342553481401</v>
      </c>
      <c r="F161" s="86">
        <f t="shared" si="26"/>
        <v>0.68289277006247884</v>
      </c>
      <c r="G161" s="187">
        <f t="shared" si="27"/>
        <v>4647.2836375865745</v>
      </c>
      <c r="H161" s="187">
        <f t="shared" si="28"/>
        <v>34106.414616247872</v>
      </c>
      <c r="I161" s="187">
        <f t="shared" si="29"/>
        <v>1856.2219203611019</v>
      </c>
      <c r="J161" s="87">
        <f t="shared" si="30"/>
        <v>13622.812673530127</v>
      </c>
      <c r="K161" s="187">
        <f t="shared" si="34"/>
        <v>1541.3766743001045</v>
      </c>
      <c r="L161" s="87">
        <f t="shared" si="31"/>
        <v>11312.163412688466</v>
      </c>
      <c r="M161" s="88">
        <v>45418.577904065634</v>
      </c>
      <c r="N161" s="88">
        <f t="shared" si="35"/>
        <v>167791.57790406563</v>
      </c>
      <c r="O161" s="88">
        <f t="shared" si="36"/>
        <v>22863.002848353404</v>
      </c>
      <c r="P161" s="89">
        <f t="shared" si="32"/>
        <v>0.93634752296717072</v>
      </c>
      <c r="Q161" s="195">
        <v>784.20235264526855</v>
      </c>
      <c r="R161" s="89">
        <f t="shared" si="37"/>
        <v>7.0442617214835551E-2</v>
      </c>
      <c r="S161" s="89">
        <f t="shared" si="37"/>
        <v>5.9940931911733254E-2</v>
      </c>
      <c r="T161" s="91">
        <v>7339</v>
      </c>
      <c r="U161" s="190">
        <v>114320</v>
      </c>
      <c r="V161" s="190">
        <v>15731.38846841888</v>
      </c>
      <c r="W161" s="197"/>
      <c r="X161" s="88">
        <v>0</v>
      </c>
      <c r="Y161" s="88">
        <f t="shared" si="38"/>
        <v>0</v>
      </c>
    </row>
    <row r="162" spans="2:25">
      <c r="B162" s="207">
        <v>3419</v>
      </c>
      <c r="C162" t="s">
        <v>128</v>
      </c>
      <c r="D162" s="1">
        <v>60341</v>
      </c>
      <c r="E162" s="85">
        <f t="shared" si="33"/>
        <v>16691.839557399726</v>
      </c>
      <c r="F162" s="86">
        <f t="shared" si="26"/>
        <v>0.68360935468554596</v>
      </c>
      <c r="G162" s="187">
        <f t="shared" si="27"/>
        <v>4636.7854352355798</v>
      </c>
      <c r="H162" s="187">
        <f t="shared" si="28"/>
        <v>16761.979348376619</v>
      </c>
      <c r="I162" s="187">
        <f t="shared" si="29"/>
        <v>1850.0979689896883</v>
      </c>
      <c r="J162" s="87">
        <f t="shared" si="30"/>
        <v>6688.1041578977229</v>
      </c>
      <c r="K162" s="187">
        <f t="shared" si="34"/>
        <v>1535.2527229286909</v>
      </c>
      <c r="L162" s="87">
        <f t="shared" si="31"/>
        <v>5549.9385933872172</v>
      </c>
      <c r="M162" s="88">
        <v>22311.917880255787</v>
      </c>
      <c r="N162" s="88">
        <f t="shared" si="35"/>
        <v>82652.917880255787</v>
      </c>
      <c r="O162" s="88">
        <f t="shared" si="36"/>
        <v>22863.87769854932</v>
      </c>
      <c r="P162" s="89">
        <f t="shared" si="32"/>
        <v>0.93638335219832414</v>
      </c>
      <c r="Q162" s="195">
        <v>-619.39698122188929</v>
      </c>
      <c r="R162" s="89">
        <f t="shared" si="37"/>
        <v>4.7586805555555556E-2</v>
      </c>
      <c r="S162" s="89">
        <f t="shared" si="37"/>
        <v>-0.10610173867928166</v>
      </c>
      <c r="T162" s="91">
        <v>3615</v>
      </c>
      <c r="U162" s="190">
        <v>57600</v>
      </c>
      <c r="V162" s="190">
        <v>18673.086501743317</v>
      </c>
      <c r="W162" s="197"/>
      <c r="X162" s="88">
        <v>0</v>
      </c>
      <c r="Y162" s="88">
        <f t="shared" si="38"/>
        <v>0</v>
      </c>
    </row>
    <row r="163" spans="2:25">
      <c r="B163" s="207">
        <v>3420</v>
      </c>
      <c r="C163" t="s">
        <v>177</v>
      </c>
      <c r="D163" s="1">
        <v>411045</v>
      </c>
      <c r="E163" s="85">
        <f t="shared" si="33"/>
        <v>18889.067597996414</v>
      </c>
      <c r="F163" s="86">
        <f t="shared" si="26"/>
        <v>0.77359617955071847</v>
      </c>
      <c r="G163" s="187">
        <f t="shared" si="27"/>
        <v>3318.4486108775664</v>
      </c>
      <c r="H163" s="187">
        <f t="shared" si="28"/>
        <v>72212.760221306729</v>
      </c>
      <c r="I163" s="187">
        <f t="shared" si="29"/>
        <v>1081.0681547808474</v>
      </c>
      <c r="J163" s="87">
        <f t="shared" si="30"/>
        <v>23525.12411618602</v>
      </c>
      <c r="K163" s="187">
        <f t="shared" si="34"/>
        <v>766.22290871985001</v>
      </c>
      <c r="L163" s="87">
        <f t="shared" si="31"/>
        <v>16673.776716652657</v>
      </c>
      <c r="M163" s="88">
        <v>88886.53656770302</v>
      </c>
      <c r="N163" s="88">
        <f t="shared" si="35"/>
        <v>499931.53656770301</v>
      </c>
      <c r="O163" s="88">
        <f t="shared" si="36"/>
        <v>22973.739100579154</v>
      </c>
      <c r="P163" s="89">
        <f t="shared" si="32"/>
        <v>0.94088269344158271</v>
      </c>
      <c r="Q163" s="195">
        <v>2700.4180059836217</v>
      </c>
      <c r="R163" s="89">
        <f t="shared" si="37"/>
        <v>5.5731919680695317E-2</v>
      </c>
      <c r="S163" s="89">
        <f t="shared" si="37"/>
        <v>4.6368551246415098E-2</v>
      </c>
      <c r="T163" s="91">
        <v>21761</v>
      </c>
      <c r="U163" s="190">
        <v>389346</v>
      </c>
      <c r="V163" s="190">
        <v>18052.021513353113</v>
      </c>
      <c r="W163" s="197"/>
      <c r="X163" s="88">
        <v>0</v>
      </c>
      <c r="Y163" s="88">
        <f t="shared" si="38"/>
        <v>0</v>
      </c>
    </row>
    <row r="164" spans="2:25">
      <c r="B164" s="207">
        <v>3421</v>
      </c>
      <c r="C164" t="s">
        <v>178</v>
      </c>
      <c r="D164" s="1">
        <v>132331</v>
      </c>
      <c r="E164" s="85">
        <f t="shared" si="33"/>
        <v>20153.975022844959</v>
      </c>
      <c r="F164" s="86">
        <f t="shared" si="26"/>
        <v>0.82540008920753849</v>
      </c>
      <c r="G164" s="187">
        <f t="shared" si="27"/>
        <v>2559.5041559684396</v>
      </c>
      <c r="H164" s="187">
        <f t="shared" si="28"/>
        <v>16805.704288088775</v>
      </c>
      <c r="I164" s="187">
        <f t="shared" si="29"/>
        <v>638.35055608385676</v>
      </c>
      <c r="J164" s="87">
        <f t="shared" si="30"/>
        <v>4191.4097512466033</v>
      </c>
      <c r="K164" s="187">
        <f t="shared" si="34"/>
        <v>323.50531002285931</v>
      </c>
      <c r="L164" s="87">
        <f t="shared" si="31"/>
        <v>2124.1358656100942</v>
      </c>
      <c r="M164" s="88">
        <v>18929.840041980508</v>
      </c>
      <c r="N164" s="88">
        <f t="shared" si="35"/>
        <v>151260.8400419805</v>
      </c>
      <c r="O164" s="88">
        <f t="shared" si="36"/>
        <v>23036.984471821579</v>
      </c>
      <c r="P164" s="89">
        <f t="shared" si="32"/>
        <v>0.9434728889244236</v>
      </c>
      <c r="Q164" s="195">
        <v>-808.95775344477079</v>
      </c>
      <c r="R164" s="89">
        <f t="shared" si="37"/>
        <v>2.5130338453910928E-2</v>
      </c>
      <c r="S164" s="89">
        <f t="shared" si="37"/>
        <v>2.7628371566195888E-2</v>
      </c>
      <c r="T164" s="91">
        <v>6566</v>
      </c>
      <c r="U164" s="190">
        <v>129087</v>
      </c>
      <c r="V164" s="190">
        <v>19612.123974475842</v>
      </c>
      <c r="W164" s="197"/>
      <c r="X164" s="88">
        <v>0</v>
      </c>
      <c r="Y164" s="88">
        <f t="shared" si="38"/>
        <v>0</v>
      </c>
    </row>
    <row r="165" spans="2:25">
      <c r="B165" s="207">
        <v>3422</v>
      </c>
      <c r="C165" t="s">
        <v>179</v>
      </c>
      <c r="D165" s="1">
        <v>102399</v>
      </c>
      <c r="E165" s="85">
        <f t="shared" si="33"/>
        <v>23874.795989741197</v>
      </c>
      <c r="F165" s="86">
        <f t="shared" si="26"/>
        <v>0.97778521196968349</v>
      </c>
      <c r="G165" s="187">
        <f t="shared" si="27"/>
        <v>327.01157583069727</v>
      </c>
      <c r="H165" s="187">
        <f t="shared" si="28"/>
        <v>1402.5526487378606</v>
      </c>
      <c r="I165" s="187">
        <f t="shared" si="29"/>
        <v>0</v>
      </c>
      <c r="J165" s="87">
        <f t="shared" si="30"/>
        <v>0</v>
      </c>
      <c r="K165" s="187">
        <f t="shared" si="34"/>
        <v>-314.84524606099745</v>
      </c>
      <c r="L165" s="87">
        <f t="shared" si="31"/>
        <v>-1350.371260355618</v>
      </c>
      <c r="M165" s="88">
        <v>52.181345103638932</v>
      </c>
      <c r="N165" s="88">
        <f t="shared" si="35"/>
        <v>102451.18134510364</v>
      </c>
      <c r="O165" s="88">
        <f t="shared" si="36"/>
        <v>23886.962309420294</v>
      </c>
      <c r="P165" s="89">
        <f t="shared" si="32"/>
        <v>0.97828347999557275</v>
      </c>
      <c r="Q165" s="195">
        <v>601.52614215366077</v>
      </c>
      <c r="R165" s="89">
        <f t="shared" si="37"/>
        <v>0.22098347363651538</v>
      </c>
      <c r="S165" s="89">
        <f t="shared" si="37"/>
        <v>0.19934795393579829</v>
      </c>
      <c r="T165" s="91">
        <v>4289</v>
      </c>
      <c r="U165" s="190">
        <v>83866</v>
      </c>
      <c r="V165" s="190">
        <v>19906.479943033468</v>
      </c>
      <c r="W165" s="197"/>
      <c r="X165" s="88">
        <v>0</v>
      </c>
      <c r="Y165" s="88">
        <f t="shared" si="38"/>
        <v>0</v>
      </c>
    </row>
    <row r="166" spans="2:25">
      <c r="B166" s="207">
        <v>3423</v>
      </c>
      <c r="C166" t="s">
        <v>180</v>
      </c>
      <c r="D166" s="1">
        <v>39388</v>
      </c>
      <c r="E166" s="85">
        <f t="shared" si="33"/>
        <v>17305.799648506152</v>
      </c>
      <c r="F166" s="86">
        <f t="shared" si="26"/>
        <v>0.70875390871990818</v>
      </c>
      <c r="G166" s="187">
        <f t="shared" si="27"/>
        <v>4268.4093805717239</v>
      </c>
      <c r="H166" s="187">
        <f t="shared" si="28"/>
        <v>9714.8997501812428</v>
      </c>
      <c r="I166" s="187">
        <f t="shared" si="29"/>
        <v>1635.2119371024392</v>
      </c>
      <c r="J166" s="87">
        <f t="shared" si="30"/>
        <v>3721.7423688451518</v>
      </c>
      <c r="K166" s="187">
        <f t="shared" si="34"/>
        <v>1320.3666910414418</v>
      </c>
      <c r="L166" s="87">
        <f t="shared" si="31"/>
        <v>3005.1545888103215</v>
      </c>
      <c r="M166" s="88">
        <v>12720.054300266165</v>
      </c>
      <c r="N166" s="88">
        <f t="shared" si="35"/>
        <v>52108.054300266165</v>
      </c>
      <c r="O166" s="88">
        <f t="shared" si="36"/>
        <v>22894.575703104641</v>
      </c>
      <c r="P166" s="89">
        <f t="shared" si="32"/>
        <v>0.93764057990004224</v>
      </c>
      <c r="Q166" s="195">
        <v>587.79094626251754</v>
      </c>
      <c r="R166" s="89">
        <f t="shared" si="37"/>
        <v>4.2755407301511665E-2</v>
      </c>
      <c r="S166" s="89">
        <f t="shared" si="37"/>
        <v>4.5046170498571306E-2</v>
      </c>
      <c r="T166" s="91">
        <v>2276</v>
      </c>
      <c r="U166" s="190">
        <v>37773</v>
      </c>
      <c r="V166" s="190">
        <v>16559.842174484875</v>
      </c>
      <c r="W166" s="197"/>
      <c r="X166" s="88">
        <v>0</v>
      </c>
      <c r="Y166" s="88">
        <f t="shared" si="38"/>
        <v>0</v>
      </c>
    </row>
    <row r="167" spans="2:25">
      <c r="B167" s="207">
        <v>3424</v>
      </c>
      <c r="C167" t="s">
        <v>181</v>
      </c>
      <c r="D167" s="1">
        <v>33624</v>
      </c>
      <c r="E167" s="85">
        <f t="shared" si="33"/>
        <v>18303.756124115407</v>
      </c>
      <c r="F167" s="86">
        <f t="shared" si="26"/>
        <v>0.74962492116581148</v>
      </c>
      <c r="G167" s="187">
        <f t="shared" si="27"/>
        <v>3669.6354952061706</v>
      </c>
      <c r="H167" s="187">
        <f t="shared" si="28"/>
        <v>6741.1204046937355</v>
      </c>
      <c r="I167" s="187">
        <f t="shared" si="29"/>
        <v>1285.9271706392001</v>
      </c>
      <c r="J167" s="87">
        <f t="shared" si="30"/>
        <v>2362.2482124642106</v>
      </c>
      <c r="K167" s="187">
        <f t="shared" si="34"/>
        <v>971.08192457820269</v>
      </c>
      <c r="L167" s="87">
        <f t="shared" si="31"/>
        <v>1783.8774954501584</v>
      </c>
      <c r="M167" s="88">
        <v>8524.9978688879346</v>
      </c>
      <c r="N167" s="88">
        <f t="shared" si="35"/>
        <v>42148.997868887935</v>
      </c>
      <c r="O167" s="88">
        <f t="shared" si="36"/>
        <v>22944.473526885104</v>
      </c>
      <c r="P167" s="89">
        <f t="shared" si="32"/>
        <v>0.93968413052233735</v>
      </c>
      <c r="Q167" s="195">
        <v>313.90991576636407</v>
      </c>
      <c r="R167" s="89">
        <f t="shared" si="37"/>
        <v>5.0651501421741713E-2</v>
      </c>
      <c r="S167" s="89">
        <f t="shared" si="37"/>
        <v>1.1759665767589125E-2</v>
      </c>
      <c r="T167" s="91">
        <v>1837</v>
      </c>
      <c r="U167" s="190">
        <v>32003</v>
      </c>
      <c r="V167" s="190">
        <v>18091.011871113624</v>
      </c>
      <c r="W167" s="197"/>
      <c r="X167" s="88">
        <v>0</v>
      </c>
      <c r="Y167" s="88">
        <f t="shared" si="38"/>
        <v>0</v>
      </c>
    </row>
    <row r="168" spans="2:25">
      <c r="B168" s="207">
        <v>3425</v>
      </c>
      <c r="C168" t="s">
        <v>182</v>
      </c>
      <c r="D168" s="1">
        <v>21805</v>
      </c>
      <c r="E168" s="85">
        <f t="shared" si="33"/>
        <v>16021.307861866277</v>
      </c>
      <c r="F168" s="86">
        <f t="shared" si="26"/>
        <v>0.65614792731539007</v>
      </c>
      <c r="G168" s="187">
        <f t="shared" si="27"/>
        <v>5039.104452555649</v>
      </c>
      <c r="H168" s="187">
        <f t="shared" si="28"/>
        <v>6858.2211599282382</v>
      </c>
      <c r="I168" s="187">
        <f t="shared" si="29"/>
        <v>2084.7840624263958</v>
      </c>
      <c r="J168" s="87">
        <f t="shared" si="30"/>
        <v>2837.3911089623248</v>
      </c>
      <c r="K168" s="187">
        <f t="shared" si="34"/>
        <v>1769.9388163653985</v>
      </c>
      <c r="L168" s="87">
        <f t="shared" si="31"/>
        <v>2408.8867290733074</v>
      </c>
      <c r="M168" s="88">
        <v>9267.1078658445731</v>
      </c>
      <c r="N168" s="88">
        <f t="shared" si="35"/>
        <v>31072.107865844573</v>
      </c>
      <c r="O168" s="88">
        <f t="shared" si="36"/>
        <v>22830.351113772645</v>
      </c>
      <c r="P168" s="89">
        <f t="shared" si="32"/>
        <v>0.93501028082981619</v>
      </c>
      <c r="Q168" s="195">
        <v>188.73105354274412</v>
      </c>
      <c r="R168" s="89">
        <f t="shared" si="37"/>
        <v>0.10601065178797869</v>
      </c>
      <c r="S168" s="89">
        <f t="shared" si="37"/>
        <v>7.9193347225889596E-2</v>
      </c>
      <c r="T168" s="91">
        <v>1361</v>
      </c>
      <c r="U168" s="190">
        <v>19715</v>
      </c>
      <c r="V168" s="190">
        <v>14845.632530120483</v>
      </c>
      <c r="W168" s="197"/>
      <c r="X168" s="88">
        <v>0</v>
      </c>
      <c r="Y168" s="88">
        <f t="shared" si="38"/>
        <v>0</v>
      </c>
    </row>
    <row r="169" spans="2:25">
      <c r="B169" s="207">
        <v>3426</v>
      </c>
      <c r="C169" t="s">
        <v>183</v>
      </c>
      <c r="D169" s="1">
        <v>25881</v>
      </c>
      <c r="E169" s="85">
        <f t="shared" si="33"/>
        <v>16135.286783042393</v>
      </c>
      <c r="F169" s="86">
        <f t="shared" si="26"/>
        <v>0.66081590033807702</v>
      </c>
      <c r="G169" s="187">
        <f t="shared" si="27"/>
        <v>4970.7170998499796</v>
      </c>
      <c r="H169" s="187">
        <f t="shared" si="28"/>
        <v>7973.0302281593667</v>
      </c>
      <c r="I169" s="187">
        <f t="shared" si="29"/>
        <v>2044.8914400147548</v>
      </c>
      <c r="J169" s="87">
        <f t="shared" si="30"/>
        <v>3280.0058697836671</v>
      </c>
      <c r="K169" s="187">
        <f t="shared" si="34"/>
        <v>1730.0461939537574</v>
      </c>
      <c r="L169" s="87">
        <f t="shared" si="31"/>
        <v>2774.994095101827</v>
      </c>
      <c r="M169" s="88">
        <v>10748.024295969655</v>
      </c>
      <c r="N169" s="88">
        <f t="shared" si="35"/>
        <v>36629.024295969655</v>
      </c>
      <c r="O169" s="88">
        <f t="shared" si="36"/>
        <v>22836.050059831457</v>
      </c>
      <c r="P169" s="89">
        <f t="shared" si="32"/>
        <v>0.93524367948095077</v>
      </c>
      <c r="Q169" s="195">
        <v>231.23843488800048</v>
      </c>
      <c r="R169" s="89">
        <f t="shared" si="37"/>
        <v>7.1410829607550921E-2</v>
      </c>
      <c r="S169" s="89">
        <f t="shared" si="37"/>
        <v>3.8680698279140606E-2</v>
      </c>
      <c r="T169" s="91">
        <v>1604</v>
      </c>
      <c r="U169" s="190">
        <v>24156</v>
      </c>
      <c r="V169" s="190">
        <v>15534.405144694534</v>
      </c>
      <c r="W169" s="197"/>
      <c r="X169" s="88">
        <v>0</v>
      </c>
      <c r="Y169" s="88">
        <f t="shared" si="38"/>
        <v>0</v>
      </c>
    </row>
    <row r="170" spans="2:25">
      <c r="B170" s="207">
        <v>3427</v>
      </c>
      <c r="C170" t="s">
        <v>184</v>
      </c>
      <c r="D170" s="1">
        <v>107010</v>
      </c>
      <c r="E170" s="85">
        <f t="shared" si="33"/>
        <v>18800.070274068868</v>
      </c>
      <c r="F170" s="86">
        <f t="shared" si="26"/>
        <v>0.76995132045836767</v>
      </c>
      <c r="G170" s="187">
        <f t="shared" si="27"/>
        <v>3371.847005234094</v>
      </c>
      <c r="H170" s="187">
        <f t="shared" si="28"/>
        <v>19192.553153792462</v>
      </c>
      <c r="I170" s="187">
        <f t="shared" si="29"/>
        <v>1112.2172181554886</v>
      </c>
      <c r="J170" s="87">
        <f t="shared" si="30"/>
        <v>6330.7404057410404</v>
      </c>
      <c r="K170" s="187">
        <f t="shared" si="34"/>
        <v>797.37197209449118</v>
      </c>
      <c r="L170" s="87">
        <f t="shared" si="31"/>
        <v>4538.6412651618439</v>
      </c>
      <c r="M170" s="88">
        <v>23731.194322106774</v>
      </c>
      <c r="N170" s="88">
        <f t="shared" si="35"/>
        <v>130741.19432210678</v>
      </c>
      <c r="O170" s="88">
        <f t="shared" si="36"/>
        <v>22969.289234382777</v>
      </c>
      <c r="P170" s="89">
        <f t="shared" si="32"/>
        <v>0.94070045048696516</v>
      </c>
      <c r="Q170" s="195">
        <v>708.47454574967196</v>
      </c>
      <c r="R170" s="89">
        <f t="shared" si="37"/>
        <v>5.3766617429837515E-2</v>
      </c>
      <c r="S170" s="89">
        <f t="shared" si="37"/>
        <v>4.1918222574688337E-2</v>
      </c>
      <c r="T170" s="91">
        <v>5692</v>
      </c>
      <c r="U170" s="190">
        <v>101550</v>
      </c>
      <c r="V170" s="190">
        <v>18043.71002132196</v>
      </c>
      <c r="W170" s="197"/>
      <c r="X170" s="88">
        <v>0</v>
      </c>
      <c r="Y170" s="88">
        <f t="shared" si="38"/>
        <v>0</v>
      </c>
    </row>
    <row r="171" spans="2:25">
      <c r="B171" s="207">
        <v>3428</v>
      </c>
      <c r="C171" t="s">
        <v>185</v>
      </c>
      <c r="D171" s="1">
        <v>47921</v>
      </c>
      <c r="E171" s="85">
        <f t="shared" si="33"/>
        <v>18971.100554235945</v>
      </c>
      <c r="F171" s="86">
        <f t="shared" si="26"/>
        <v>0.77695581502319055</v>
      </c>
      <c r="G171" s="187">
        <f t="shared" si="27"/>
        <v>3269.2288371338477</v>
      </c>
      <c r="H171" s="187">
        <f t="shared" si="28"/>
        <v>8258.0720426000989</v>
      </c>
      <c r="I171" s="187">
        <f t="shared" si="29"/>
        <v>1052.3566200970117</v>
      </c>
      <c r="J171" s="87">
        <f t="shared" si="30"/>
        <v>2658.2528223650515</v>
      </c>
      <c r="K171" s="187">
        <f t="shared" si="34"/>
        <v>737.51137403601433</v>
      </c>
      <c r="L171" s="87">
        <f t="shared" si="31"/>
        <v>1862.9537308149722</v>
      </c>
      <c r="M171" s="88">
        <v>10121.025730436</v>
      </c>
      <c r="N171" s="88">
        <f t="shared" si="35"/>
        <v>58042.025730435998</v>
      </c>
      <c r="O171" s="88">
        <f t="shared" si="36"/>
        <v>22977.840748391132</v>
      </c>
      <c r="P171" s="89">
        <f t="shared" si="32"/>
        <v>0.94105067521520636</v>
      </c>
      <c r="Q171" s="195">
        <v>712.28845793459186</v>
      </c>
      <c r="R171" s="89">
        <f t="shared" si="37"/>
        <v>5.9261715296198052E-2</v>
      </c>
      <c r="S171" s="89">
        <f t="shared" si="37"/>
        <v>4.5423379348147955E-2</v>
      </c>
      <c r="T171" s="91">
        <v>2526</v>
      </c>
      <c r="U171" s="190">
        <v>45240</v>
      </c>
      <c r="V171" s="190">
        <v>18146.811070998796</v>
      </c>
      <c r="W171" s="197"/>
      <c r="X171" s="88">
        <v>0</v>
      </c>
      <c r="Y171" s="88">
        <f t="shared" si="38"/>
        <v>0</v>
      </c>
    </row>
    <row r="172" spans="2:25">
      <c r="B172" s="207">
        <v>3429</v>
      </c>
      <c r="C172" t="s">
        <v>186</v>
      </c>
      <c r="D172" s="1">
        <v>27131</v>
      </c>
      <c r="E172" s="85">
        <f t="shared" si="33"/>
        <v>17709.53002610966</v>
      </c>
      <c r="F172" s="86">
        <f t="shared" si="26"/>
        <v>0.72528856698518807</v>
      </c>
      <c r="G172" s="187">
        <f t="shared" si="27"/>
        <v>4026.1711540096189</v>
      </c>
      <c r="H172" s="187">
        <f t="shared" si="28"/>
        <v>6168.0942079427359</v>
      </c>
      <c r="I172" s="187">
        <f t="shared" si="29"/>
        <v>1493.9063049412116</v>
      </c>
      <c r="J172" s="87">
        <f t="shared" si="30"/>
        <v>2288.6644591699364</v>
      </c>
      <c r="K172" s="187">
        <f t="shared" si="34"/>
        <v>1179.0610588802142</v>
      </c>
      <c r="L172" s="87">
        <f t="shared" si="31"/>
        <v>1806.321542204488</v>
      </c>
      <c r="M172" s="88">
        <v>7974.4157240807417</v>
      </c>
      <c r="N172" s="88">
        <f t="shared" si="35"/>
        <v>35105.41572408074</v>
      </c>
      <c r="O172" s="88">
        <f t="shared" si="36"/>
        <v>22914.762221984816</v>
      </c>
      <c r="P172" s="89">
        <f t="shared" si="32"/>
        <v>0.9384673128133062</v>
      </c>
      <c r="Q172" s="195">
        <v>305.33995152644366</v>
      </c>
      <c r="R172" s="89">
        <f t="shared" si="37"/>
        <v>7.3050150292675212E-2</v>
      </c>
      <c r="S172" s="89">
        <f t="shared" si="37"/>
        <v>6.3944633351549401E-2</v>
      </c>
      <c r="T172" s="91">
        <v>1532</v>
      </c>
      <c r="U172" s="190">
        <v>25284</v>
      </c>
      <c r="V172" s="190">
        <v>16645.16129032258</v>
      </c>
      <c r="W172" s="197"/>
      <c r="X172" s="88">
        <v>0</v>
      </c>
      <c r="Y172" s="88">
        <f t="shared" si="38"/>
        <v>0</v>
      </c>
    </row>
    <row r="173" spans="2:25">
      <c r="B173" s="207">
        <v>3430</v>
      </c>
      <c r="C173" t="s">
        <v>187</v>
      </c>
      <c r="D173" s="1">
        <v>33721</v>
      </c>
      <c r="E173" s="85">
        <f t="shared" si="33"/>
        <v>17832.363828662081</v>
      </c>
      <c r="F173" s="86">
        <f t="shared" si="26"/>
        <v>0.73031918905699011</v>
      </c>
      <c r="G173" s="187">
        <f t="shared" si="27"/>
        <v>3952.4708724781667</v>
      </c>
      <c r="H173" s="187">
        <f t="shared" si="28"/>
        <v>7474.1224198562131</v>
      </c>
      <c r="I173" s="187">
        <f t="shared" si="29"/>
        <v>1450.9144740478641</v>
      </c>
      <c r="J173" s="87">
        <f t="shared" si="30"/>
        <v>2743.6792704245113</v>
      </c>
      <c r="K173" s="187">
        <f t="shared" si="34"/>
        <v>1136.0692279868667</v>
      </c>
      <c r="L173" s="87">
        <f t="shared" si="31"/>
        <v>2148.3069101231649</v>
      </c>
      <c r="M173" s="88">
        <v>9622.4292978046269</v>
      </c>
      <c r="N173" s="88">
        <f t="shared" si="35"/>
        <v>43343.429297804629</v>
      </c>
      <c r="O173" s="88">
        <f t="shared" si="36"/>
        <v>22920.903912112444</v>
      </c>
      <c r="P173" s="89">
        <f t="shared" si="32"/>
        <v>0.93871884391689653</v>
      </c>
      <c r="Q173" s="195">
        <v>323.88377828753983</v>
      </c>
      <c r="R173" s="89">
        <f t="shared" si="37"/>
        <v>5.5661647309269639E-2</v>
      </c>
      <c r="S173" s="89">
        <f t="shared" si="37"/>
        <v>2.9423626461286458E-2</v>
      </c>
      <c r="T173" s="91">
        <v>1891</v>
      </c>
      <c r="U173" s="190">
        <v>31943</v>
      </c>
      <c r="V173" s="190">
        <v>17322.668112798267</v>
      </c>
      <c r="W173" s="197"/>
      <c r="X173" s="88">
        <v>0</v>
      </c>
      <c r="Y173" s="88">
        <f t="shared" si="38"/>
        <v>0</v>
      </c>
    </row>
    <row r="174" spans="2:25">
      <c r="B174" s="207">
        <v>3431</v>
      </c>
      <c r="C174" t="s">
        <v>188</v>
      </c>
      <c r="D174" s="1">
        <v>44032</v>
      </c>
      <c r="E174" s="85">
        <f t="shared" si="33"/>
        <v>17591.68997203356</v>
      </c>
      <c r="F174" s="86">
        <f t="shared" si="26"/>
        <v>0.72046246240599809</v>
      </c>
      <c r="G174" s="187">
        <f t="shared" si="27"/>
        <v>4096.8751864552787</v>
      </c>
      <c r="H174" s="187">
        <f t="shared" si="28"/>
        <v>10254.478591697563</v>
      </c>
      <c r="I174" s="187">
        <f t="shared" si="29"/>
        <v>1535.1503238678463</v>
      </c>
      <c r="J174" s="87">
        <f t="shared" si="30"/>
        <v>3842.4812606412193</v>
      </c>
      <c r="K174" s="187">
        <f t="shared" si="34"/>
        <v>1220.3050778068489</v>
      </c>
      <c r="L174" s="87">
        <f t="shared" si="31"/>
        <v>3054.4236097505427</v>
      </c>
      <c r="M174" s="88">
        <v>13308.902158860372</v>
      </c>
      <c r="N174" s="88">
        <f t="shared" si="35"/>
        <v>57340.902158860372</v>
      </c>
      <c r="O174" s="88">
        <f t="shared" si="36"/>
        <v>22908.870219281012</v>
      </c>
      <c r="P174" s="89">
        <f t="shared" si="32"/>
        <v>0.93822600758434671</v>
      </c>
      <c r="Q174" s="195">
        <v>454.97088686075767</v>
      </c>
      <c r="R174" s="89">
        <f t="shared" si="37"/>
        <v>5.0757666149624153E-2</v>
      </c>
      <c r="S174" s="89">
        <f t="shared" si="37"/>
        <v>3.5225091779853453E-2</v>
      </c>
      <c r="T174" s="91">
        <v>2503</v>
      </c>
      <c r="U174" s="190">
        <v>41905</v>
      </c>
      <c r="V174" s="190">
        <v>16993.106244931063</v>
      </c>
      <c r="W174" s="197"/>
      <c r="X174" s="88">
        <v>0</v>
      </c>
      <c r="Y174" s="88">
        <f t="shared" si="38"/>
        <v>0</v>
      </c>
    </row>
    <row r="175" spans="2:25">
      <c r="B175" s="207">
        <v>3432</v>
      </c>
      <c r="C175" t="s">
        <v>189</v>
      </c>
      <c r="D175" s="1">
        <v>38820</v>
      </c>
      <c r="E175" s="85">
        <f t="shared" si="33"/>
        <v>19576.399394856278</v>
      </c>
      <c r="F175" s="86">
        <f t="shared" si="26"/>
        <v>0.80174565010430587</v>
      </c>
      <c r="G175" s="187">
        <f t="shared" si="27"/>
        <v>2906.0495327616482</v>
      </c>
      <c r="H175" s="187">
        <f t="shared" si="28"/>
        <v>5762.6962234663479</v>
      </c>
      <c r="I175" s="187">
        <f t="shared" si="29"/>
        <v>840.50202587989509</v>
      </c>
      <c r="J175" s="87">
        <f t="shared" si="30"/>
        <v>1666.7155173198321</v>
      </c>
      <c r="K175" s="187">
        <f t="shared" si="34"/>
        <v>525.65677981889758</v>
      </c>
      <c r="L175" s="87">
        <f t="shared" si="31"/>
        <v>1042.377394380874</v>
      </c>
      <c r="M175" s="88">
        <v>6805.073584107121</v>
      </c>
      <c r="N175" s="88">
        <f t="shared" si="35"/>
        <v>45625.073584107122</v>
      </c>
      <c r="O175" s="88">
        <f t="shared" si="36"/>
        <v>23008.105690422148</v>
      </c>
      <c r="P175" s="89">
        <f t="shared" si="32"/>
        <v>0.94229016696926204</v>
      </c>
      <c r="Q175" s="195">
        <v>155.20406258285675</v>
      </c>
      <c r="R175" s="89">
        <f t="shared" si="37"/>
        <v>3.4124510509070567E-2</v>
      </c>
      <c r="S175" s="89">
        <f t="shared" si="37"/>
        <v>2.5259096147671561E-2</v>
      </c>
      <c r="T175" s="91">
        <v>1983</v>
      </c>
      <c r="U175" s="190">
        <v>37539</v>
      </c>
      <c r="V175" s="190">
        <v>19094.099694811801</v>
      </c>
      <c r="W175" s="197"/>
      <c r="X175" s="88">
        <v>0</v>
      </c>
      <c r="Y175" s="88">
        <f t="shared" si="38"/>
        <v>0</v>
      </c>
    </row>
    <row r="176" spans="2:25">
      <c r="B176" s="207">
        <v>3433</v>
      </c>
      <c r="C176" t="s">
        <v>190</v>
      </c>
      <c r="D176" s="1">
        <v>52586</v>
      </c>
      <c r="E176" s="85">
        <f t="shared" si="33"/>
        <v>24561.419897244279</v>
      </c>
      <c r="F176" s="86">
        <f t="shared" si="26"/>
        <v>1.0059056911239279</v>
      </c>
      <c r="G176" s="187">
        <f t="shared" si="27"/>
        <v>-84.96276867115229</v>
      </c>
      <c r="H176" s="187">
        <f t="shared" si="28"/>
        <v>-181.90528772493704</v>
      </c>
      <c r="I176" s="187">
        <f t="shared" si="29"/>
        <v>0</v>
      </c>
      <c r="J176" s="87">
        <f t="shared" si="30"/>
        <v>0</v>
      </c>
      <c r="K176" s="187">
        <f t="shared" si="34"/>
        <v>-314.84524606099745</v>
      </c>
      <c r="L176" s="87">
        <f t="shared" si="31"/>
        <v>-674.0836718165956</v>
      </c>
      <c r="M176" s="88">
        <v>-855.9889811455173</v>
      </c>
      <c r="N176" s="88">
        <f t="shared" si="35"/>
        <v>51730.011018854486</v>
      </c>
      <c r="O176" s="88">
        <f t="shared" si="36"/>
        <v>24161.611872421523</v>
      </c>
      <c r="P176" s="89">
        <f t="shared" si="32"/>
        <v>0.9895316716572703</v>
      </c>
      <c r="Q176" s="195">
        <v>302.44585459337418</v>
      </c>
      <c r="R176" s="89">
        <f t="shared" si="37"/>
        <v>7.2855248393348976E-2</v>
      </c>
      <c r="S176" s="89">
        <f t="shared" si="37"/>
        <v>7.5861848809210666E-2</v>
      </c>
      <c r="T176" s="91">
        <v>2141</v>
      </c>
      <c r="U176" s="190">
        <v>49015</v>
      </c>
      <c r="V176" s="190">
        <v>22829.529576152774</v>
      </c>
      <c r="W176" s="197"/>
      <c r="X176" s="88">
        <v>0</v>
      </c>
      <c r="Y176" s="88">
        <f t="shared" si="38"/>
        <v>0</v>
      </c>
    </row>
    <row r="177" spans="2:25">
      <c r="B177" s="207">
        <v>3434</v>
      </c>
      <c r="C177" t="s">
        <v>191</v>
      </c>
      <c r="D177" s="1">
        <v>42154</v>
      </c>
      <c r="E177" s="85">
        <f t="shared" si="33"/>
        <v>19056.962025316454</v>
      </c>
      <c r="F177" s="86">
        <f t="shared" si="26"/>
        <v>0.78047224618920175</v>
      </c>
      <c r="G177" s="187">
        <f t="shared" si="27"/>
        <v>3217.7119544855427</v>
      </c>
      <c r="H177" s="187">
        <f t="shared" si="28"/>
        <v>7117.5788433220214</v>
      </c>
      <c r="I177" s="187">
        <f t="shared" si="29"/>
        <v>1022.3051052188337</v>
      </c>
      <c r="J177" s="87">
        <f t="shared" si="30"/>
        <v>2261.3388927440601</v>
      </c>
      <c r="K177" s="187">
        <f t="shared" si="34"/>
        <v>707.45985915783626</v>
      </c>
      <c r="L177" s="87">
        <f t="shared" si="31"/>
        <v>1564.9012084571336</v>
      </c>
      <c r="M177" s="88">
        <v>8682.4800141426913</v>
      </c>
      <c r="N177" s="88">
        <f t="shared" si="35"/>
        <v>50836.480014142689</v>
      </c>
      <c r="O177" s="88">
        <f t="shared" si="36"/>
        <v>22982.133821945157</v>
      </c>
      <c r="P177" s="89">
        <f t="shared" si="32"/>
        <v>0.94122649677350689</v>
      </c>
      <c r="Q177" s="195">
        <v>381.43118327446973</v>
      </c>
      <c r="R177" s="89">
        <f t="shared" si="37"/>
        <v>0.13137765372124854</v>
      </c>
      <c r="S177" s="89">
        <f t="shared" si="37"/>
        <v>0.13137765372124846</v>
      </c>
      <c r="T177" s="91">
        <v>2212</v>
      </c>
      <c r="U177" s="190">
        <v>37259</v>
      </c>
      <c r="V177" s="190">
        <v>16844.032549728752</v>
      </c>
      <c r="W177" s="197"/>
      <c r="X177" s="88">
        <v>0</v>
      </c>
      <c r="Y177" s="88">
        <f t="shared" si="38"/>
        <v>0</v>
      </c>
    </row>
    <row r="178" spans="2:25">
      <c r="B178" s="207">
        <v>3435</v>
      </c>
      <c r="C178" t="s">
        <v>192</v>
      </c>
      <c r="D178" s="1">
        <v>64014</v>
      </c>
      <c r="E178" s="85">
        <f t="shared" si="33"/>
        <v>18129.141886151232</v>
      </c>
      <c r="F178" s="86">
        <f t="shared" si="26"/>
        <v>0.74247364666888638</v>
      </c>
      <c r="G178" s="187">
        <f t="shared" si="27"/>
        <v>3774.4040379846756</v>
      </c>
      <c r="H178" s="187">
        <f t="shared" si="28"/>
        <v>13327.42065812389</v>
      </c>
      <c r="I178" s="187">
        <f t="shared" si="29"/>
        <v>1347.0421539266613</v>
      </c>
      <c r="J178" s="87">
        <f t="shared" si="30"/>
        <v>4756.4058455150407</v>
      </c>
      <c r="K178" s="187">
        <f t="shared" si="34"/>
        <v>1032.1969078656639</v>
      </c>
      <c r="L178" s="87">
        <f t="shared" si="31"/>
        <v>3644.6872816736591</v>
      </c>
      <c r="M178" s="88">
        <v>16972.107879718729</v>
      </c>
      <c r="N178" s="88">
        <f t="shared" si="35"/>
        <v>80986.107879718737</v>
      </c>
      <c r="O178" s="88">
        <f t="shared" si="36"/>
        <v>22935.742814986897</v>
      </c>
      <c r="P178" s="89">
        <f t="shared" si="32"/>
        <v>0.93932656679749116</v>
      </c>
      <c r="Q178" s="195">
        <v>545.62145485629662</v>
      </c>
      <c r="R178" s="89">
        <f t="shared" si="37"/>
        <v>4.0607321672410428E-2</v>
      </c>
      <c r="S178" s="89">
        <f t="shared" si="37"/>
        <v>4.0902027795795576E-2</v>
      </c>
      <c r="T178" s="91">
        <v>3531</v>
      </c>
      <c r="U178" s="190">
        <v>61516</v>
      </c>
      <c r="V178" s="190">
        <v>17416.761041902602</v>
      </c>
      <c r="W178" s="197"/>
      <c r="X178" s="88">
        <v>0</v>
      </c>
      <c r="Y178" s="88">
        <f t="shared" si="38"/>
        <v>0</v>
      </c>
    </row>
    <row r="179" spans="2:25">
      <c r="B179" s="207">
        <v>3436</v>
      </c>
      <c r="C179" t="s">
        <v>193</v>
      </c>
      <c r="D179" s="1">
        <v>122367</v>
      </c>
      <c r="E179" s="85">
        <f t="shared" si="33"/>
        <v>21906.015037593985</v>
      </c>
      <c r="F179" s="86">
        <f t="shared" si="26"/>
        <v>0.89715437007916798</v>
      </c>
      <c r="G179" s="187">
        <f t="shared" si="27"/>
        <v>1508.2801471190244</v>
      </c>
      <c r="H179" s="187">
        <f t="shared" si="28"/>
        <v>8425.2529018068708</v>
      </c>
      <c r="I179" s="187">
        <f t="shared" si="29"/>
        <v>25.136550921697925</v>
      </c>
      <c r="J179" s="87">
        <f t="shared" si="30"/>
        <v>140.41277344860458</v>
      </c>
      <c r="K179" s="187">
        <f t="shared" si="34"/>
        <v>-289.70869513929955</v>
      </c>
      <c r="L179" s="87">
        <f t="shared" si="31"/>
        <v>-1618.3127710481272</v>
      </c>
      <c r="M179" s="88">
        <v>6806.9400357147661</v>
      </c>
      <c r="N179" s="88">
        <f t="shared" si="35"/>
        <v>129173.94003571477</v>
      </c>
      <c r="O179" s="88">
        <f t="shared" si="36"/>
        <v>23124.586472559033</v>
      </c>
      <c r="P179" s="89">
        <f t="shared" si="32"/>
        <v>0.94706060296800521</v>
      </c>
      <c r="Q179" s="195">
        <v>911.2902423646583</v>
      </c>
      <c r="R179" s="89">
        <f t="shared" si="37"/>
        <v>2.5992101754886095E-2</v>
      </c>
      <c r="S179" s="89">
        <f t="shared" si="37"/>
        <v>2.6543117921242105E-2</v>
      </c>
      <c r="T179" s="91">
        <v>5586</v>
      </c>
      <c r="U179" s="190">
        <v>119267</v>
      </c>
      <c r="V179" s="190">
        <v>21339.595634281624</v>
      </c>
      <c r="W179" s="197"/>
      <c r="X179" s="88">
        <v>0</v>
      </c>
      <c r="Y179" s="88">
        <f t="shared" si="38"/>
        <v>0</v>
      </c>
    </row>
    <row r="180" spans="2:25">
      <c r="B180" s="207">
        <v>3437</v>
      </c>
      <c r="C180" t="s">
        <v>194</v>
      </c>
      <c r="D180" s="1">
        <v>92489</v>
      </c>
      <c r="E180" s="85">
        <f t="shared" si="33"/>
        <v>16068.276580959</v>
      </c>
      <c r="F180" s="86">
        <f t="shared" si="26"/>
        <v>0.65807151732109137</v>
      </c>
      <c r="G180" s="187">
        <f t="shared" si="27"/>
        <v>5010.9232211000153</v>
      </c>
      <c r="H180" s="187">
        <f t="shared" si="28"/>
        <v>28842.874060651691</v>
      </c>
      <c r="I180" s="187">
        <f t="shared" si="29"/>
        <v>2068.3450107439426</v>
      </c>
      <c r="J180" s="87">
        <f t="shared" si="30"/>
        <v>11905.393881842132</v>
      </c>
      <c r="K180" s="187">
        <f t="shared" si="34"/>
        <v>1753.4997646829452</v>
      </c>
      <c r="L180" s="87">
        <f t="shared" si="31"/>
        <v>10093.144645515033</v>
      </c>
      <c r="M180" s="88">
        <v>38936.018608230246</v>
      </c>
      <c r="N180" s="88">
        <f t="shared" si="35"/>
        <v>131425.01860823025</v>
      </c>
      <c r="O180" s="88">
        <f t="shared" si="36"/>
        <v>22832.699549727284</v>
      </c>
      <c r="P180" s="89">
        <f t="shared" si="32"/>
        <v>0.93510646033010136</v>
      </c>
      <c r="Q180" s="195">
        <v>1300.5343087377114</v>
      </c>
      <c r="R180" s="89">
        <f t="shared" si="37"/>
        <v>8.2477001942838413E-2</v>
      </c>
      <c r="S180" s="89">
        <f t="shared" si="37"/>
        <v>4.6933542358544439E-2</v>
      </c>
      <c r="T180" s="91">
        <v>5756</v>
      </c>
      <c r="U180" s="190">
        <v>85442</v>
      </c>
      <c r="V180" s="190">
        <v>15347.94323693192</v>
      </c>
      <c r="W180" s="197"/>
      <c r="X180" s="88">
        <v>0</v>
      </c>
      <c r="Y180" s="88">
        <f t="shared" si="38"/>
        <v>0</v>
      </c>
    </row>
    <row r="181" spans="2:25">
      <c r="B181" s="207">
        <v>3438</v>
      </c>
      <c r="C181" t="s">
        <v>195</v>
      </c>
      <c r="D181" s="1">
        <v>66827</v>
      </c>
      <c r="E181" s="85">
        <f t="shared" si="33"/>
        <v>21425.77749278615</v>
      </c>
      <c r="F181" s="86">
        <f t="shared" si="26"/>
        <v>0.8774863833978368</v>
      </c>
      <c r="G181" s="187">
        <f t="shared" si="27"/>
        <v>1796.422674003725</v>
      </c>
      <c r="H181" s="187">
        <f t="shared" si="28"/>
        <v>5603.042320217618</v>
      </c>
      <c r="I181" s="187">
        <f t="shared" si="29"/>
        <v>193.21969160444004</v>
      </c>
      <c r="J181" s="87">
        <f t="shared" si="30"/>
        <v>602.65221811424851</v>
      </c>
      <c r="K181" s="187">
        <f t="shared" si="34"/>
        <v>-121.62555445655741</v>
      </c>
      <c r="L181" s="87">
        <f t="shared" si="31"/>
        <v>-379.35010435000254</v>
      </c>
      <c r="M181" s="88">
        <v>5223.6921627988422</v>
      </c>
      <c r="N181" s="88">
        <f t="shared" si="35"/>
        <v>72050.692162798849</v>
      </c>
      <c r="O181" s="88">
        <f t="shared" si="36"/>
        <v>23100.574595318645</v>
      </c>
      <c r="P181" s="89">
        <f t="shared" si="32"/>
        <v>0.94607720363393877</v>
      </c>
      <c r="Q181" s="195">
        <v>395.00235562073522</v>
      </c>
      <c r="R181" s="89">
        <f t="shared" si="37"/>
        <v>3.2747110094578723E-2</v>
      </c>
      <c r="S181" s="89">
        <f t="shared" si="37"/>
        <v>7.2812002791418792E-2</v>
      </c>
      <c r="T181" s="91">
        <v>3119</v>
      </c>
      <c r="U181" s="190">
        <v>64708</v>
      </c>
      <c r="V181" s="190">
        <v>19971.604938271605</v>
      </c>
      <c r="W181" s="197"/>
      <c r="X181" s="88">
        <v>0</v>
      </c>
      <c r="Y181" s="88">
        <f t="shared" si="38"/>
        <v>0</v>
      </c>
    </row>
    <row r="182" spans="2:25">
      <c r="B182" s="207">
        <v>3439</v>
      </c>
      <c r="C182" t="s">
        <v>196</v>
      </c>
      <c r="D182" s="1">
        <v>88444</v>
      </c>
      <c r="E182" s="85">
        <f t="shared" si="33"/>
        <v>20041.694992068886</v>
      </c>
      <c r="F182" s="86">
        <f t="shared" si="26"/>
        <v>0.82080169373896483</v>
      </c>
      <c r="G182" s="187">
        <f t="shared" si="27"/>
        <v>2626.8721744340837</v>
      </c>
      <c r="H182" s="187">
        <f t="shared" si="28"/>
        <v>11592.38690577761</v>
      </c>
      <c r="I182" s="187">
        <f t="shared" si="29"/>
        <v>677.6485668554825</v>
      </c>
      <c r="J182" s="87">
        <f t="shared" si="30"/>
        <v>2990.4631255332442</v>
      </c>
      <c r="K182" s="187">
        <f t="shared" si="34"/>
        <v>362.80332079448505</v>
      </c>
      <c r="L182" s="87">
        <f t="shared" si="31"/>
        <v>1601.0510546660626</v>
      </c>
      <c r="M182" s="88">
        <v>13193.437885357911</v>
      </c>
      <c r="N182" s="88">
        <f t="shared" si="35"/>
        <v>101637.43788535791</v>
      </c>
      <c r="O182" s="88">
        <f t="shared" si="36"/>
        <v>23031.370470282782</v>
      </c>
      <c r="P182" s="89">
        <f t="shared" si="32"/>
        <v>0.94324296915099515</v>
      </c>
      <c r="Q182" s="195">
        <v>-136.0221239646271</v>
      </c>
      <c r="R182" s="89">
        <f t="shared" si="37"/>
        <v>3.5474278221368866E-2</v>
      </c>
      <c r="S182" s="89">
        <f t="shared" si="37"/>
        <v>3.6178203631444562E-2</v>
      </c>
      <c r="T182" s="91">
        <v>4413</v>
      </c>
      <c r="U182" s="190">
        <v>85414</v>
      </c>
      <c r="V182" s="190">
        <v>19341.9384057971</v>
      </c>
      <c r="W182" s="197"/>
      <c r="X182" s="88">
        <v>0</v>
      </c>
      <c r="Y182" s="88">
        <f t="shared" si="38"/>
        <v>0</v>
      </c>
    </row>
    <row r="183" spans="2:25">
      <c r="B183" s="207">
        <v>3440</v>
      </c>
      <c r="C183" t="s">
        <v>197</v>
      </c>
      <c r="D183" s="1">
        <v>114068</v>
      </c>
      <c r="E183" s="85">
        <f t="shared" si="33"/>
        <v>22261.514441842311</v>
      </c>
      <c r="F183" s="86">
        <f t="shared" si="26"/>
        <v>0.91171374308857123</v>
      </c>
      <c r="G183" s="187">
        <f t="shared" si="27"/>
        <v>1294.9805045700282</v>
      </c>
      <c r="H183" s="187">
        <f t="shared" si="28"/>
        <v>6635.4801054168238</v>
      </c>
      <c r="I183" s="187">
        <f t="shared" si="29"/>
        <v>0</v>
      </c>
      <c r="J183" s="87">
        <f t="shared" si="30"/>
        <v>0</v>
      </c>
      <c r="K183" s="187">
        <f t="shared" si="34"/>
        <v>-314.84524606099745</v>
      </c>
      <c r="L183" s="87">
        <f t="shared" si="31"/>
        <v>-1613.2670408165509</v>
      </c>
      <c r="M183" s="88">
        <v>5022.2130128960152</v>
      </c>
      <c r="N183" s="88">
        <f t="shared" si="35"/>
        <v>119090.21301289601</v>
      </c>
      <c r="O183" s="88">
        <f t="shared" si="36"/>
        <v>23241.649690260736</v>
      </c>
      <c r="P183" s="89">
        <f t="shared" si="32"/>
        <v>0.95185489244312771</v>
      </c>
      <c r="Q183" s="195">
        <v>-68.395068222117516</v>
      </c>
      <c r="R183" s="89">
        <f t="shared" si="37"/>
        <v>2.5136828104357828E-2</v>
      </c>
      <c r="S183" s="89">
        <f t="shared" si="37"/>
        <v>3.2539260313542241E-2</v>
      </c>
      <c r="T183" s="91">
        <v>5124</v>
      </c>
      <c r="U183" s="190">
        <v>111271</v>
      </c>
      <c r="V183" s="190">
        <v>21559.968998256154</v>
      </c>
      <c r="W183" s="197"/>
      <c r="X183" s="88">
        <v>0</v>
      </c>
      <c r="Y183" s="88">
        <f t="shared" si="38"/>
        <v>0</v>
      </c>
    </row>
    <row r="184" spans="2:25">
      <c r="B184" s="207">
        <v>3441</v>
      </c>
      <c r="C184" t="s">
        <v>198</v>
      </c>
      <c r="D184" s="1">
        <v>125018</v>
      </c>
      <c r="E184" s="85">
        <f t="shared" si="33"/>
        <v>20239.27472883277</v>
      </c>
      <c r="F184" s="86">
        <f t="shared" si="26"/>
        <v>0.82889351345024531</v>
      </c>
      <c r="G184" s="187">
        <f t="shared" si="27"/>
        <v>2508.3243323757529</v>
      </c>
      <c r="H184" s="187">
        <f t="shared" si="28"/>
        <v>15493.919401085024</v>
      </c>
      <c r="I184" s="187">
        <f t="shared" si="29"/>
        <v>608.49565898812307</v>
      </c>
      <c r="J184" s="87">
        <f t="shared" si="30"/>
        <v>3758.6776855696362</v>
      </c>
      <c r="K184" s="187">
        <f t="shared" si="34"/>
        <v>293.65041292712561</v>
      </c>
      <c r="L184" s="87">
        <f t="shared" si="31"/>
        <v>1813.8786006508549</v>
      </c>
      <c r="M184" s="88">
        <v>17307.797896636232</v>
      </c>
      <c r="N184" s="88">
        <f t="shared" si="35"/>
        <v>142325.79789663624</v>
      </c>
      <c r="O184" s="88">
        <f t="shared" si="36"/>
        <v>23041.249457120972</v>
      </c>
      <c r="P184" s="89">
        <f t="shared" si="32"/>
        <v>0.94364756013655904</v>
      </c>
      <c r="Q184" s="195">
        <v>752.1907183934527</v>
      </c>
      <c r="R184" s="89">
        <f t="shared" si="37"/>
        <v>5.9295034739874596E-2</v>
      </c>
      <c r="S184" s="89">
        <f t="shared" si="37"/>
        <v>5.1063504601051142E-2</v>
      </c>
      <c r="T184" s="91">
        <v>6177</v>
      </c>
      <c r="U184" s="190">
        <v>118020</v>
      </c>
      <c r="V184" s="190">
        <v>19255.996084189916</v>
      </c>
      <c r="W184" s="197"/>
      <c r="X184" s="88">
        <v>0</v>
      </c>
      <c r="Y184" s="88">
        <f t="shared" si="38"/>
        <v>0</v>
      </c>
    </row>
    <row r="185" spans="2:25">
      <c r="B185" s="207">
        <v>3442</v>
      </c>
      <c r="C185" t="s">
        <v>199</v>
      </c>
      <c r="D185" s="1">
        <v>284536</v>
      </c>
      <c r="E185" s="85">
        <f t="shared" si="33"/>
        <v>19173.584905660377</v>
      </c>
      <c r="F185" s="86">
        <f t="shared" si="26"/>
        <v>0.78524850177800742</v>
      </c>
      <c r="G185" s="187">
        <f t="shared" si="27"/>
        <v>3147.7382262791893</v>
      </c>
      <c r="H185" s="187">
        <f t="shared" si="28"/>
        <v>46712.435277983168</v>
      </c>
      <c r="I185" s="187">
        <f t="shared" si="29"/>
        <v>981.48709709846071</v>
      </c>
      <c r="J185" s="87">
        <f t="shared" si="30"/>
        <v>14565.268520941157</v>
      </c>
      <c r="K185" s="187">
        <f t="shared" si="34"/>
        <v>666.64185103746331</v>
      </c>
      <c r="L185" s="87">
        <f t="shared" si="31"/>
        <v>9892.9650693959557</v>
      </c>
      <c r="M185" s="88">
        <v>56605.400094881341</v>
      </c>
      <c r="N185" s="88">
        <f t="shared" si="35"/>
        <v>341141.40009488136</v>
      </c>
      <c r="O185" s="88">
        <f t="shared" si="36"/>
        <v>22987.964965962354</v>
      </c>
      <c r="P185" s="89">
        <f t="shared" si="32"/>
        <v>0.94146530955294716</v>
      </c>
      <c r="Q185" s="195">
        <v>-486.92370714600111</v>
      </c>
      <c r="R185" s="89">
        <f t="shared" si="37"/>
        <v>4.3230856660983703E-2</v>
      </c>
      <c r="S185" s="89">
        <f t="shared" si="37"/>
        <v>4.7167576874798618E-2</v>
      </c>
      <c r="T185" s="91">
        <v>14840</v>
      </c>
      <c r="U185" s="190">
        <v>272745</v>
      </c>
      <c r="V185" s="190">
        <v>18309.948979591838</v>
      </c>
      <c r="W185" s="197"/>
      <c r="X185" s="88">
        <v>0</v>
      </c>
      <c r="Y185" s="88">
        <f t="shared" si="38"/>
        <v>0</v>
      </c>
    </row>
    <row r="186" spans="2:25">
      <c r="B186" s="207">
        <v>3443</v>
      </c>
      <c r="C186" t="s">
        <v>200</v>
      </c>
      <c r="D186" s="1">
        <v>244810</v>
      </c>
      <c r="E186" s="85">
        <f t="shared" si="33"/>
        <v>17881.08976700022</v>
      </c>
      <c r="F186" s="86">
        <f t="shared" si="26"/>
        <v>0.73231474545742381</v>
      </c>
      <c r="G186" s="187">
        <f t="shared" si="27"/>
        <v>3923.2353094752834</v>
      </c>
      <c r="H186" s="187">
        <f t="shared" si="28"/>
        <v>53713.014622026109</v>
      </c>
      <c r="I186" s="187">
        <f t="shared" si="29"/>
        <v>1433.8603956295156</v>
      </c>
      <c r="J186" s="87">
        <f t="shared" si="30"/>
        <v>19630.982676563697</v>
      </c>
      <c r="K186" s="187">
        <f t="shared" si="34"/>
        <v>1119.0151495685182</v>
      </c>
      <c r="L186" s="87">
        <f t="shared" si="31"/>
        <v>15320.436412742582</v>
      </c>
      <c r="M186" s="88">
        <v>69033.450801820771</v>
      </c>
      <c r="N186" s="88">
        <f t="shared" si="35"/>
        <v>313843.45080182079</v>
      </c>
      <c r="O186" s="88">
        <f t="shared" si="36"/>
        <v>22923.340209029349</v>
      </c>
      <c r="P186" s="89">
        <f t="shared" si="32"/>
        <v>0.93881862173691821</v>
      </c>
      <c r="Q186" s="195">
        <v>1998.6963292091968</v>
      </c>
      <c r="R186" s="89">
        <f t="shared" si="37"/>
        <v>5.2565954665841158E-2</v>
      </c>
      <c r="S186" s="89">
        <f t="shared" si="37"/>
        <v>4.826066699793613E-2</v>
      </c>
      <c r="T186" s="91">
        <v>13691</v>
      </c>
      <c r="U186" s="190">
        <v>232584</v>
      </c>
      <c r="V186" s="190">
        <v>17057.865786578659</v>
      </c>
      <c r="W186" s="197"/>
      <c r="X186" s="88">
        <v>0</v>
      </c>
      <c r="Y186" s="88">
        <f t="shared" si="38"/>
        <v>0</v>
      </c>
    </row>
    <row r="187" spans="2:25">
      <c r="B187" s="207">
        <v>3446</v>
      </c>
      <c r="C187" t="s">
        <v>201</v>
      </c>
      <c r="D187" s="1">
        <v>277347</v>
      </c>
      <c r="E187" s="85">
        <f t="shared" si="33"/>
        <v>20403.663650408296</v>
      </c>
      <c r="F187" s="86">
        <f t="shared" si="26"/>
        <v>0.83562601313724838</v>
      </c>
      <c r="G187" s="187">
        <f t="shared" si="27"/>
        <v>2409.6909794304374</v>
      </c>
      <c r="H187" s="187">
        <f t="shared" si="28"/>
        <v>32754.929483397933</v>
      </c>
      <c r="I187" s="187">
        <f t="shared" si="29"/>
        <v>550.95953643668884</v>
      </c>
      <c r="J187" s="87">
        <f t="shared" si="30"/>
        <v>7489.1929787839108</v>
      </c>
      <c r="K187" s="187">
        <f t="shared" si="34"/>
        <v>236.11429037569138</v>
      </c>
      <c r="L187" s="87">
        <f t="shared" si="31"/>
        <v>3209.5015490767728</v>
      </c>
      <c r="M187" s="88">
        <v>35964.430801194227</v>
      </c>
      <c r="N187" s="88">
        <f t="shared" si="35"/>
        <v>313311.43080119422</v>
      </c>
      <c r="O187" s="88">
        <f t="shared" si="36"/>
        <v>23049.468903199751</v>
      </c>
      <c r="P187" s="89">
        <f t="shared" si="32"/>
        <v>0.94398418512090931</v>
      </c>
      <c r="Q187" s="195">
        <v>228.58450463379268</v>
      </c>
      <c r="R187" s="89">
        <f t="shared" si="37"/>
        <v>2.7344285370325783E-2</v>
      </c>
      <c r="S187" s="89">
        <f t="shared" si="37"/>
        <v>2.5454812322855805E-2</v>
      </c>
      <c r="T187" s="91">
        <v>13593</v>
      </c>
      <c r="U187" s="190">
        <v>269965</v>
      </c>
      <c r="V187" s="190">
        <v>19897.184551886792</v>
      </c>
      <c r="W187" s="197"/>
      <c r="X187" s="88">
        <v>0</v>
      </c>
      <c r="Y187" s="88">
        <f t="shared" si="38"/>
        <v>0</v>
      </c>
    </row>
    <row r="188" spans="2:25">
      <c r="B188" s="207">
        <v>3447</v>
      </c>
      <c r="C188" t="s">
        <v>202</v>
      </c>
      <c r="D188" s="1">
        <v>90398</v>
      </c>
      <c r="E188" s="85">
        <f t="shared" si="33"/>
        <v>16180.060855557545</v>
      </c>
      <c r="F188" s="86">
        <f t="shared" si="26"/>
        <v>0.66264960924196814</v>
      </c>
      <c r="G188" s="187">
        <f t="shared" si="27"/>
        <v>4943.8526563408877</v>
      </c>
      <c r="H188" s="187">
        <f t="shared" si="28"/>
        <v>27621.304790976541</v>
      </c>
      <c r="I188" s="187">
        <f t="shared" si="29"/>
        <v>2029.2205146344515</v>
      </c>
      <c r="J188" s="87">
        <f t="shared" si="30"/>
        <v>11337.255015262681</v>
      </c>
      <c r="K188" s="187">
        <f t="shared" si="34"/>
        <v>1714.3752685734542</v>
      </c>
      <c r="L188" s="87">
        <f t="shared" si="31"/>
        <v>9578.2146255198877</v>
      </c>
      <c r="M188" s="88">
        <v>37199.519321435437</v>
      </c>
      <c r="N188" s="88">
        <f t="shared" si="35"/>
        <v>127597.51932143544</v>
      </c>
      <c r="O188" s="88">
        <f t="shared" si="36"/>
        <v>22838.288763457211</v>
      </c>
      <c r="P188" s="89">
        <f t="shared" si="32"/>
        <v>0.93533536492614522</v>
      </c>
      <c r="Q188" s="195">
        <v>832.37259084740072</v>
      </c>
      <c r="R188" s="89">
        <f t="shared" si="37"/>
        <v>6.1919250061672558E-2</v>
      </c>
      <c r="S188" s="89">
        <f t="shared" si="37"/>
        <v>5.7547647636145859E-2</v>
      </c>
      <c r="T188" s="91">
        <v>5587</v>
      </c>
      <c r="U188" s="190">
        <v>85127</v>
      </c>
      <c r="V188" s="190">
        <v>15299.604601006469</v>
      </c>
      <c r="W188" s="197"/>
      <c r="X188" s="88">
        <v>0</v>
      </c>
      <c r="Y188" s="88">
        <f t="shared" si="38"/>
        <v>0</v>
      </c>
    </row>
    <row r="189" spans="2:25">
      <c r="B189" s="207">
        <v>3448</v>
      </c>
      <c r="C189" t="s">
        <v>203</v>
      </c>
      <c r="D189" s="1">
        <v>113502</v>
      </c>
      <c r="E189" s="85">
        <f t="shared" si="33"/>
        <v>17435.023041474655</v>
      </c>
      <c r="F189" s="86">
        <f t="shared" si="26"/>
        <v>0.71404621457833062</v>
      </c>
      <c r="G189" s="187">
        <f t="shared" si="27"/>
        <v>4190.875344790622</v>
      </c>
      <c r="H189" s="187">
        <f t="shared" si="28"/>
        <v>27282.59849458695</v>
      </c>
      <c r="I189" s="187">
        <f t="shared" si="29"/>
        <v>1589.9837495634633</v>
      </c>
      <c r="J189" s="87">
        <f t="shared" si="30"/>
        <v>10350.794209658146</v>
      </c>
      <c r="K189" s="187">
        <f t="shared" si="34"/>
        <v>1275.1385035024659</v>
      </c>
      <c r="L189" s="87">
        <f t="shared" si="31"/>
        <v>8301.1516578010542</v>
      </c>
      <c r="M189" s="88">
        <v>35583.750041622465</v>
      </c>
      <c r="N189" s="88">
        <f t="shared" si="35"/>
        <v>149085.75004162246</v>
      </c>
      <c r="O189" s="88">
        <f t="shared" si="36"/>
        <v>22901.036872753066</v>
      </c>
      <c r="P189" s="89">
        <f t="shared" si="32"/>
        <v>0.93790519519296334</v>
      </c>
      <c r="Q189" s="195">
        <v>1189.4212039406921</v>
      </c>
      <c r="R189" s="89">
        <f t="shared" si="37"/>
        <v>7.1845430335996371E-2</v>
      </c>
      <c r="S189" s="89">
        <f t="shared" si="37"/>
        <v>7.4644412258532786E-2</v>
      </c>
      <c r="T189" s="91">
        <v>6510</v>
      </c>
      <c r="U189" s="190">
        <v>105894</v>
      </c>
      <c r="V189" s="190">
        <v>16223.992645932281</v>
      </c>
      <c r="W189" s="197"/>
      <c r="X189" s="88">
        <v>0</v>
      </c>
      <c r="Y189" s="88">
        <f t="shared" si="38"/>
        <v>0</v>
      </c>
    </row>
    <row r="190" spans="2:25">
      <c r="B190" s="207">
        <v>3449</v>
      </c>
      <c r="C190" t="s">
        <v>204</v>
      </c>
      <c r="D190" s="1">
        <v>57800</v>
      </c>
      <c r="E190" s="85">
        <f t="shared" si="33"/>
        <v>20380.818053596617</v>
      </c>
      <c r="F190" s="86">
        <f t="shared" si="26"/>
        <v>0.83469037847336769</v>
      </c>
      <c r="G190" s="187">
        <f t="shared" si="27"/>
        <v>2423.3983375174453</v>
      </c>
      <c r="H190" s="187">
        <f t="shared" si="28"/>
        <v>6872.7576851994745</v>
      </c>
      <c r="I190" s="187">
        <f t="shared" si="29"/>
        <v>558.95549532077666</v>
      </c>
      <c r="J190" s="87">
        <f t="shared" si="30"/>
        <v>1585.1977847297226</v>
      </c>
      <c r="K190" s="187">
        <f t="shared" si="34"/>
        <v>244.11024925977921</v>
      </c>
      <c r="L190" s="87">
        <f t="shared" si="31"/>
        <v>692.29666690073384</v>
      </c>
      <c r="M190" s="88">
        <v>7565.0543038465894</v>
      </c>
      <c r="N190" s="88">
        <f t="shared" si="35"/>
        <v>65365.054303846591</v>
      </c>
      <c r="O190" s="88">
        <f t="shared" si="36"/>
        <v>23048.326623359168</v>
      </c>
      <c r="P190" s="89">
        <f t="shared" si="32"/>
        <v>0.94393740338771526</v>
      </c>
      <c r="Q190" s="195">
        <v>393.4513724079552</v>
      </c>
      <c r="R190" s="89">
        <f t="shared" si="37"/>
        <v>3.0505090124623366E-2</v>
      </c>
      <c r="S190" s="89">
        <f t="shared" si="37"/>
        <v>4.1406060753586209E-2</v>
      </c>
      <c r="T190" s="91">
        <v>2836</v>
      </c>
      <c r="U190" s="190">
        <v>56089</v>
      </c>
      <c r="V190" s="190">
        <v>19570.481507327288</v>
      </c>
      <c r="W190" s="197"/>
      <c r="X190" s="88">
        <v>0</v>
      </c>
      <c r="Y190" s="88">
        <f t="shared" si="38"/>
        <v>0</v>
      </c>
    </row>
    <row r="191" spans="2:25">
      <c r="B191" s="207">
        <v>3450</v>
      </c>
      <c r="C191" t="s">
        <v>205</v>
      </c>
      <c r="D191" s="1">
        <v>22871</v>
      </c>
      <c r="E191" s="85">
        <f t="shared" si="33"/>
        <v>16743.045387994145</v>
      </c>
      <c r="F191" s="86">
        <f t="shared" si="26"/>
        <v>0.6857064743402379</v>
      </c>
      <c r="G191" s="187">
        <f t="shared" si="27"/>
        <v>4606.0619368789276</v>
      </c>
      <c r="H191" s="187">
        <f t="shared" si="28"/>
        <v>6291.8806057766151</v>
      </c>
      <c r="I191" s="187">
        <f t="shared" si="29"/>
        <v>1832.1759282816417</v>
      </c>
      <c r="J191" s="87">
        <f t="shared" si="30"/>
        <v>2502.7523180327225</v>
      </c>
      <c r="K191" s="187">
        <f t="shared" si="34"/>
        <v>1517.3306822206443</v>
      </c>
      <c r="L191" s="87">
        <f t="shared" si="31"/>
        <v>2072.6737119134</v>
      </c>
      <c r="M191" s="88">
        <v>8364.5542944479675</v>
      </c>
      <c r="N191" s="88">
        <f t="shared" si="35"/>
        <v>31235.554294447968</v>
      </c>
      <c r="O191" s="88">
        <f t="shared" si="36"/>
        <v>22866.437990079037</v>
      </c>
      <c r="P191" s="89">
        <f t="shared" si="32"/>
        <v>0.93648820818105849</v>
      </c>
      <c r="Q191" s="195">
        <v>9.5240037761795975</v>
      </c>
      <c r="R191" s="89">
        <f t="shared" si="37"/>
        <v>4.224389354721108E-2</v>
      </c>
      <c r="S191" s="89">
        <f t="shared" si="37"/>
        <v>-5.4655794945098979E-2</v>
      </c>
      <c r="T191" s="91">
        <v>1366</v>
      </c>
      <c r="U191" s="190">
        <v>21944</v>
      </c>
      <c r="V191" s="190">
        <v>17711.057304277641</v>
      </c>
      <c r="W191" s="197"/>
      <c r="X191" s="88">
        <v>0</v>
      </c>
      <c r="Y191" s="88">
        <f t="shared" si="38"/>
        <v>0</v>
      </c>
    </row>
    <row r="192" spans="2:25">
      <c r="B192" s="207">
        <v>3451</v>
      </c>
      <c r="C192" t="s">
        <v>206</v>
      </c>
      <c r="D192" s="1">
        <v>133949</v>
      </c>
      <c r="E192" s="85">
        <f t="shared" si="33"/>
        <v>20412.831453825052</v>
      </c>
      <c r="F192" s="86">
        <f t="shared" si="26"/>
        <v>0.83600147781602518</v>
      </c>
      <c r="G192" s="187">
        <f t="shared" si="27"/>
        <v>2404.1902973803835</v>
      </c>
      <c r="H192" s="187">
        <f t="shared" si="28"/>
        <v>15776.296731410077</v>
      </c>
      <c r="I192" s="187">
        <f t="shared" si="29"/>
        <v>547.75080524082421</v>
      </c>
      <c r="J192" s="87">
        <f t="shared" si="30"/>
        <v>3594.3407839902884</v>
      </c>
      <c r="K192" s="187">
        <f t="shared" si="34"/>
        <v>232.90555917982675</v>
      </c>
      <c r="L192" s="87">
        <f t="shared" si="31"/>
        <v>1528.3262793380231</v>
      </c>
      <c r="M192" s="88">
        <v>17304.622899097798</v>
      </c>
      <c r="N192" s="88">
        <f t="shared" si="35"/>
        <v>151253.6228990978</v>
      </c>
      <c r="O192" s="88">
        <f t="shared" si="36"/>
        <v>23049.927293370587</v>
      </c>
      <c r="P192" s="89">
        <f t="shared" si="32"/>
        <v>0.94400295835484804</v>
      </c>
      <c r="Q192" s="195">
        <v>644.64788636846788</v>
      </c>
      <c r="R192" s="89">
        <f t="shared" si="37"/>
        <v>5.5988710809084963E-2</v>
      </c>
      <c r="S192" s="89">
        <f t="shared" si="37"/>
        <v>3.0079813759364856E-2</v>
      </c>
      <c r="T192" s="91">
        <v>6562</v>
      </c>
      <c r="U192" s="190">
        <v>126847</v>
      </c>
      <c r="V192" s="190">
        <v>19816.747383221373</v>
      </c>
      <c r="W192" s="197"/>
      <c r="X192" s="88">
        <v>0</v>
      </c>
      <c r="Y192" s="88">
        <f t="shared" si="38"/>
        <v>0</v>
      </c>
    </row>
    <row r="193" spans="2:28">
      <c r="B193" s="207">
        <v>3452</v>
      </c>
      <c r="C193" t="s">
        <v>207</v>
      </c>
      <c r="D193" s="1">
        <v>46750</v>
      </c>
      <c r="E193" s="85">
        <f t="shared" si="33"/>
        <v>22135.416666666668</v>
      </c>
      <c r="F193" s="86">
        <f t="shared" si="26"/>
        <v>0.90654944598287024</v>
      </c>
      <c r="G193" s="187">
        <f t="shared" si="27"/>
        <v>1370.6391696754145</v>
      </c>
      <c r="H193" s="187">
        <f t="shared" si="28"/>
        <v>2894.7899263544755</v>
      </c>
      <c r="I193" s="187">
        <f t="shared" si="29"/>
        <v>0</v>
      </c>
      <c r="J193" s="87">
        <f t="shared" si="30"/>
        <v>0</v>
      </c>
      <c r="K193" s="187">
        <f t="shared" si="34"/>
        <v>-314.84524606099745</v>
      </c>
      <c r="L193" s="87">
        <f t="shared" si="31"/>
        <v>-664.95315968082662</v>
      </c>
      <c r="M193" s="88">
        <v>2229.8367453622914</v>
      </c>
      <c r="N193" s="88">
        <f t="shared" si="35"/>
        <v>48979.836745362292</v>
      </c>
      <c r="O193" s="88">
        <f t="shared" si="36"/>
        <v>23191.21058019048</v>
      </c>
      <c r="P193" s="89">
        <f t="shared" si="32"/>
        <v>0.94978917360084736</v>
      </c>
      <c r="Q193" s="195">
        <v>87.017489444743205</v>
      </c>
      <c r="R193" s="89">
        <f t="shared" si="37"/>
        <v>-8.7778814349927913E-3</v>
      </c>
      <c r="S193" s="89">
        <f t="shared" si="37"/>
        <v>-1.8633783182087992E-2</v>
      </c>
      <c r="T193" s="91">
        <v>2112</v>
      </c>
      <c r="U193" s="190">
        <v>47164</v>
      </c>
      <c r="V193" s="190">
        <v>22555.714968914395</v>
      </c>
      <c r="W193" s="197"/>
      <c r="X193" s="88">
        <v>0</v>
      </c>
      <c r="Y193" s="88">
        <f t="shared" si="38"/>
        <v>0</v>
      </c>
    </row>
    <row r="194" spans="2:28">
      <c r="B194" s="207">
        <v>3453</v>
      </c>
      <c r="C194" t="s">
        <v>208</v>
      </c>
      <c r="D194" s="1">
        <v>76699</v>
      </c>
      <c r="E194" s="85">
        <f t="shared" si="33"/>
        <v>23256.215888417224</v>
      </c>
      <c r="F194" s="86">
        <f t="shared" si="26"/>
        <v>0.95245144678261418</v>
      </c>
      <c r="G194" s="187">
        <f t="shared" si="27"/>
        <v>698.15963662508068</v>
      </c>
      <c r="H194" s="187">
        <f t="shared" si="28"/>
        <v>2302.5304815895161</v>
      </c>
      <c r="I194" s="187">
        <f t="shared" si="29"/>
        <v>0</v>
      </c>
      <c r="J194" s="87">
        <f t="shared" si="30"/>
        <v>0</v>
      </c>
      <c r="K194" s="187">
        <f t="shared" si="34"/>
        <v>-314.84524606099745</v>
      </c>
      <c r="L194" s="87">
        <f t="shared" si="31"/>
        <v>-1038.3596215091695</v>
      </c>
      <c r="M194" s="88">
        <v>1264.1708268015323</v>
      </c>
      <c r="N194" s="88">
        <f t="shared" si="35"/>
        <v>77963.170826801535</v>
      </c>
      <c r="O194" s="88">
        <f t="shared" si="36"/>
        <v>23639.530268890703</v>
      </c>
      <c r="P194" s="89">
        <f t="shared" si="32"/>
        <v>0.96814997392074498</v>
      </c>
      <c r="Q194" s="195">
        <v>-14.69143930456039</v>
      </c>
      <c r="R194" s="89">
        <f t="shared" si="37"/>
        <v>6.4746303880058309E-2</v>
      </c>
      <c r="S194" s="89">
        <f t="shared" si="37"/>
        <v>6.2486381464303326E-2</v>
      </c>
      <c r="T194" s="91">
        <v>3298</v>
      </c>
      <c r="U194" s="190">
        <v>72035</v>
      </c>
      <c r="V194" s="190">
        <v>21888.483743542994</v>
      </c>
      <c r="W194" s="197"/>
      <c r="X194" s="88">
        <v>0</v>
      </c>
      <c r="Y194" s="88">
        <f t="shared" si="38"/>
        <v>0</v>
      </c>
    </row>
    <row r="195" spans="2:28" ht="32.1" customHeight="1">
      <c r="B195" s="207">
        <v>3454</v>
      </c>
      <c r="C195" t="s">
        <v>209</v>
      </c>
      <c r="D195" s="1">
        <v>39864</v>
      </c>
      <c r="E195" s="85">
        <f t="shared" si="33"/>
        <v>24233.434650455925</v>
      </c>
      <c r="F195" s="86">
        <f t="shared" si="26"/>
        <v>0.99247315229965138</v>
      </c>
      <c r="G195" s="187">
        <f t="shared" si="27"/>
        <v>111.82837940186</v>
      </c>
      <c r="H195" s="187">
        <f t="shared" si="28"/>
        <v>183.95768411605971</v>
      </c>
      <c r="I195" s="187">
        <f t="shared" si="29"/>
        <v>0</v>
      </c>
      <c r="J195" s="87">
        <f t="shared" si="30"/>
        <v>0</v>
      </c>
      <c r="K195" s="187">
        <f t="shared" si="34"/>
        <v>-314.84524606099745</v>
      </c>
      <c r="L195" s="87">
        <f t="shared" si="31"/>
        <v>-517.92042977034077</v>
      </c>
      <c r="M195" s="88">
        <v>-333.96276225332588</v>
      </c>
      <c r="N195" s="88">
        <f t="shared" si="35"/>
        <v>39530.037237746677</v>
      </c>
      <c r="O195" s="88">
        <f t="shared" si="36"/>
        <v>24030.417773706187</v>
      </c>
      <c r="P195" s="89">
        <f t="shared" si="32"/>
        <v>0.98415865612755993</v>
      </c>
      <c r="Q195" s="195">
        <v>-25.908252776224572</v>
      </c>
      <c r="R195" s="92">
        <f t="shared" si="37"/>
        <v>5.9283076023702599E-2</v>
      </c>
      <c r="S195" s="92">
        <f t="shared" si="37"/>
        <v>5.3487606306855451E-2</v>
      </c>
      <c r="T195" s="91">
        <v>1645</v>
      </c>
      <c r="U195" s="190">
        <v>37633</v>
      </c>
      <c r="V195" s="190">
        <v>23003.056234718828</v>
      </c>
      <c r="W195" s="197"/>
      <c r="X195" s="88">
        <v>0</v>
      </c>
      <c r="Y195" s="88">
        <f t="shared" si="38"/>
        <v>0</v>
      </c>
      <c r="Z195" s="188"/>
      <c r="AB195" s="45"/>
    </row>
    <row r="196" spans="2:28">
      <c r="B196" s="207">
        <v>3901</v>
      </c>
      <c r="C196" t="s">
        <v>210</v>
      </c>
      <c r="D196" s="1">
        <v>547978</v>
      </c>
      <c r="E196" s="85">
        <f t="shared" si="33"/>
        <v>19613.371988975985</v>
      </c>
      <c r="F196" s="86">
        <f t="shared" si="26"/>
        <v>0.8032598517667594</v>
      </c>
      <c r="G196" s="187">
        <f t="shared" si="27"/>
        <v>2883.8659762898242</v>
      </c>
      <c r="H196" s="187">
        <f t="shared" si="28"/>
        <v>80572.331511561395</v>
      </c>
      <c r="I196" s="187">
        <f t="shared" si="29"/>
        <v>827.56161793799777</v>
      </c>
      <c r="J196" s="87">
        <f t="shared" si="30"/>
        <v>23121.244043569721</v>
      </c>
      <c r="K196" s="187">
        <f t="shared" si="34"/>
        <v>512.71637187700026</v>
      </c>
      <c r="L196" s="87">
        <f t="shared" si="31"/>
        <v>14324.782713871511</v>
      </c>
      <c r="M196" s="88">
        <v>94897.113750059885</v>
      </c>
      <c r="N196" s="88">
        <f t="shared" si="35"/>
        <v>642875.11375005986</v>
      </c>
      <c r="O196" s="88">
        <f t="shared" si="36"/>
        <v>23009.95432012813</v>
      </c>
      <c r="P196" s="89">
        <f t="shared" si="32"/>
        <v>0.94236587705238462</v>
      </c>
      <c r="Q196" s="195">
        <v>2014.7573144236812</v>
      </c>
      <c r="R196" s="92">
        <f t="shared" si="37"/>
        <v>4.8631270751007052E-2</v>
      </c>
      <c r="S196" s="93">
        <f t="shared" si="37"/>
        <v>3.898531933603136E-2</v>
      </c>
      <c r="T196" s="91">
        <v>27939</v>
      </c>
      <c r="U196" s="190">
        <v>522565</v>
      </c>
      <c r="V196" s="190">
        <v>18877.429376490138</v>
      </c>
      <c r="W196" s="197"/>
      <c r="X196" s="88">
        <v>0</v>
      </c>
      <c r="Y196" s="88">
        <f t="shared" si="38"/>
        <v>0</v>
      </c>
      <c r="Z196" s="1"/>
      <c r="AA196" s="1"/>
    </row>
    <row r="197" spans="2:28">
      <c r="B197" s="207">
        <v>3903</v>
      </c>
      <c r="C197" t="s">
        <v>211</v>
      </c>
      <c r="D197" s="1">
        <v>569177</v>
      </c>
      <c r="E197" s="85">
        <f t="shared" si="33"/>
        <v>21181.04346531706</v>
      </c>
      <c r="F197" s="86">
        <f t="shared" si="26"/>
        <v>0.86746337365032378</v>
      </c>
      <c r="G197" s="187">
        <f t="shared" si="27"/>
        <v>1943.2630904851794</v>
      </c>
      <c r="H197" s="187">
        <f t="shared" si="28"/>
        <v>52219.365767517738</v>
      </c>
      <c r="I197" s="187">
        <f t="shared" si="29"/>
        <v>278.87660121862172</v>
      </c>
      <c r="J197" s="87">
        <f t="shared" si="30"/>
        <v>7493.9720279468029</v>
      </c>
      <c r="K197" s="187">
        <f t="shared" si="34"/>
        <v>-35.968644842375738</v>
      </c>
      <c r="L197" s="87">
        <f t="shared" si="31"/>
        <v>-966.54942420432087</v>
      </c>
      <c r="M197" s="88">
        <v>51252.815886095057</v>
      </c>
      <c r="N197" s="88">
        <f t="shared" si="35"/>
        <v>620429.81588609505</v>
      </c>
      <c r="O197" s="88">
        <f t="shared" si="36"/>
        <v>23088.337893945187</v>
      </c>
      <c r="P197" s="89">
        <f t="shared" si="32"/>
        <v>0.94557605314656301</v>
      </c>
      <c r="Q197" s="195">
        <v>951.86173460733698</v>
      </c>
      <c r="R197" s="92">
        <f t="shared" si="37"/>
        <v>4.0742738551275838E-2</v>
      </c>
      <c r="S197" s="92">
        <f t="shared" si="37"/>
        <v>1.4948801967651665E-2</v>
      </c>
      <c r="T197" s="91">
        <v>26872</v>
      </c>
      <c r="U197" s="190">
        <v>546895</v>
      </c>
      <c r="V197" s="190">
        <v>20869.075784171564</v>
      </c>
      <c r="W197" s="197"/>
      <c r="X197" s="88">
        <v>0</v>
      </c>
      <c r="Y197" s="88">
        <f t="shared" si="38"/>
        <v>0</v>
      </c>
      <c r="Z197" s="1"/>
      <c r="AA197" s="1"/>
    </row>
    <row r="198" spans="2:28">
      <c r="B198" s="207">
        <v>3905</v>
      </c>
      <c r="C198" t="s">
        <v>212</v>
      </c>
      <c r="D198" s="1">
        <v>1361133</v>
      </c>
      <c r="E198" s="85">
        <f t="shared" si="33"/>
        <v>23002.213810119309</v>
      </c>
      <c r="F198" s="86">
        <f t="shared" si="26"/>
        <v>0.94204886675319799</v>
      </c>
      <c r="G198" s="187">
        <f t="shared" si="27"/>
        <v>850.56088360383001</v>
      </c>
      <c r="H198" s="187">
        <f t="shared" si="28"/>
        <v>50331.089726373037</v>
      </c>
      <c r="I198" s="187">
        <f t="shared" si="29"/>
        <v>0</v>
      </c>
      <c r="J198" s="87">
        <f t="shared" si="30"/>
        <v>0</v>
      </c>
      <c r="K198" s="187">
        <f t="shared" si="34"/>
        <v>-314.84524606099745</v>
      </c>
      <c r="L198" s="87">
        <f t="shared" si="31"/>
        <v>-18630.652590413461</v>
      </c>
      <c r="M198" s="88">
        <v>31700.436538858128</v>
      </c>
      <c r="N198" s="88">
        <f t="shared" si="35"/>
        <v>1392833.4365388581</v>
      </c>
      <c r="O198" s="88">
        <f t="shared" si="36"/>
        <v>23537.92943757154</v>
      </c>
      <c r="P198" s="89">
        <f t="shared" si="32"/>
        <v>0.96398894190897855</v>
      </c>
      <c r="Q198" s="195">
        <v>1196.5337691304885</v>
      </c>
      <c r="R198" s="92">
        <f t="shared" si="37"/>
        <v>2.1665294321191891E-2</v>
      </c>
      <c r="S198" s="92">
        <f t="shared" si="37"/>
        <v>1.1081578070492338E-2</v>
      </c>
      <c r="T198" s="91">
        <v>59174</v>
      </c>
      <c r="U198" s="190">
        <v>1332269</v>
      </c>
      <c r="V198" s="190">
        <v>22750.106726319565</v>
      </c>
      <c r="W198" s="197"/>
      <c r="X198" s="88">
        <v>0</v>
      </c>
      <c r="Y198" s="88">
        <f t="shared" si="38"/>
        <v>0</v>
      </c>
    </row>
    <row r="199" spans="2:28">
      <c r="B199" s="207">
        <v>3907</v>
      </c>
      <c r="C199" t="s">
        <v>213</v>
      </c>
      <c r="D199" s="1">
        <v>1425296</v>
      </c>
      <c r="E199" s="85">
        <f t="shared" si="33"/>
        <v>21520.07368150866</v>
      </c>
      <c r="F199" s="86">
        <f t="shared" ref="F199:F262" si="39">E199/E$365</f>
        <v>0.88134825593143207</v>
      </c>
      <c r="G199" s="187">
        <f t="shared" ref="G199:G262" si="40">($E$365+$Y$365-E199-Y199)*0.6</f>
        <v>1739.8449607702189</v>
      </c>
      <c r="H199" s="187">
        <f t="shared" ref="H199:H262" si="41">G199*T199/1000</f>
        <v>115231.67159677237</v>
      </c>
      <c r="I199" s="187">
        <f t="shared" ref="I199:I262" si="42">IF(E199+Y199&lt;(E$365+Y$365)*0.9,((E$365+Y$365)*0.9-E199-Y199)*0.35,0)</f>
        <v>160.2160255515615</v>
      </c>
      <c r="J199" s="87">
        <f t="shared" ref="J199:J262" si="43">I199*T199/1000</f>
        <v>10611.267588305469</v>
      </c>
      <c r="K199" s="187">
        <f t="shared" si="34"/>
        <v>-154.62922050943595</v>
      </c>
      <c r="L199" s="87">
        <f t="shared" ref="L199:L262" si="44">K199*T199/1000</f>
        <v>-10241.247903560452</v>
      </c>
      <c r="M199" s="88">
        <v>104990.42256631295</v>
      </c>
      <c r="N199" s="88">
        <f t="shared" si="35"/>
        <v>1530286.4225663128</v>
      </c>
      <c r="O199" s="88">
        <f t="shared" si="36"/>
        <v>23105.289404754763</v>
      </c>
      <c r="P199" s="89">
        <f t="shared" ref="P199:P262" si="45">O199/O$365</f>
        <v>0.94627029726061829</v>
      </c>
      <c r="Q199" s="195">
        <v>-96.632617788636708</v>
      </c>
      <c r="R199" s="92">
        <f t="shared" si="37"/>
        <v>3.9358342272389511E-2</v>
      </c>
      <c r="S199" s="92">
        <f t="shared" si="37"/>
        <v>2.9048088299582841E-2</v>
      </c>
      <c r="T199" s="91">
        <v>66231</v>
      </c>
      <c r="U199" s="190">
        <v>1371323</v>
      </c>
      <c r="V199" s="190">
        <v>20912.602555891055</v>
      </c>
      <c r="W199" s="197"/>
      <c r="X199" s="88">
        <v>0</v>
      </c>
      <c r="Y199" s="88">
        <f t="shared" si="38"/>
        <v>0</v>
      </c>
    </row>
    <row r="200" spans="2:28">
      <c r="B200" s="207">
        <v>3909</v>
      </c>
      <c r="C200" t="s">
        <v>214</v>
      </c>
      <c r="D200" s="1">
        <v>1030294</v>
      </c>
      <c r="E200" s="85">
        <f t="shared" ref="E200:E263" si="46">D200/T200*1000</f>
        <v>21149.420096479524</v>
      </c>
      <c r="F200" s="86">
        <f t="shared" si="39"/>
        <v>0.86616824792798086</v>
      </c>
      <c r="G200" s="187">
        <f t="shared" si="40"/>
        <v>1962.237111787701</v>
      </c>
      <c r="H200" s="187">
        <f t="shared" si="41"/>
        <v>95590.380900737859</v>
      </c>
      <c r="I200" s="187">
        <f t="shared" si="42"/>
        <v>289.9447803117593</v>
      </c>
      <c r="J200" s="87">
        <f t="shared" si="43"/>
        <v>14124.659972887353</v>
      </c>
      <c r="K200" s="187">
        <f t="shared" ref="K200:K263" si="47">I200+J$367</f>
        <v>-24.900465749238151</v>
      </c>
      <c r="L200" s="87">
        <f t="shared" si="44"/>
        <v>-1213.0261889741364</v>
      </c>
      <c r="M200" s="88">
        <v>94377.353882893789</v>
      </c>
      <c r="N200" s="88">
        <f t="shared" ref="N200:N263" si="48">D200+M200</f>
        <v>1124671.3538828937</v>
      </c>
      <c r="O200" s="88">
        <f t="shared" ref="O200:O263" si="49">N200/T200*1000</f>
        <v>23086.75672550331</v>
      </c>
      <c r="P200" s="89">
        <f t="shared" si="45"/>
        <v>0.94551129686044577</v>
      </c>
      <c r="Q200" s="195">
        <v>1406.2141244194645</v>
      </c>
      <c r="R200" s="92">
        <f t="shared" ref="R200:S263" si="50">(D200-U200)/U200</f>
        <v>5.7909215687422999E-3</v>
      </c>
      <c r="S200" s="92">
        <f t="shared" si="50"/>
        <v>-3.8922549111046457E-3</v>
      </c>
      <c r="T200" s="91">
        <v>48715</v>
      </c>
      <c r="U200" s="190">
        <v>1024362</v>
      </c>
      <c r="V200" s="190">
        <v>21232.060688969035</v>
      </c>
      <c r="W200" s="197"/>
      <c r="X200" s="88">
        <v>0</v>
      </c>
      <c r="Y200" s="88">
        <f t="shared" ref="Y200:Y263" si="51">X200*1000/T200</f>
        <v>0</v>
      </c>
    </row>
    <row r="201" spans="2:28">
      <c r="B201" s="207">
        <v>3911</v>
      </c>
      <c r="C201" t="s">
        <v>218</v>
      </c>
      <c r="D201" s="1">
        <v>666406</v>
      </c>
      <c r="E201" s="85">
        <f t="shared" si="46"/>
        <v>24232.064288571328</v>
      </c>
      <c r="F201" s="86">
        <f t="shared" si="39"/>
        <v>0.99241702953376965</v>
      </c>
      <c r="G201" s="187">
        <f t="shared" si="40"/>
        <v>112.65059653261851</v>
      </c>
      <c r="H201" s="187">
        <f t="shared" si="41"/>
        <v>3098.0040552435416</v>
      </c>
      <c r="I201" s="187">
        <f t="shared" si="42"/>
        <v>0</v>
      </c>
      <c r="J201" s="87">
        <f t="shared" si="43"/>
        <v>0</v>
      </c>
      <c r="K201" s="187">
        <f t="shared" si="47"/>
        <v>-314.84524606099745</v>
      </c>
      <c r="L201" s="87">
        <f t="shared" si="44"/>
        <v>-8658.5591119234923</v>
      </c>
      <c r="M201" s="88">
        <v>-5560.5553341816685</v>
      </c>
      <c r="N201" s="88">
        <f t="shared" si="48"/>
        <v>660845.44466581836</v>
      </c>
      <c r="O201" s="88">
        <f t="shared" si="49"/>
        <v>24029.86962895234</v>
      </c>
      <c r="P201" s="89">
        <f t="shared" si="45"/>
        <v>0.98413620702120697</v>
      </c>
      <c r="Q201" s="195">
        <v>-1385.8941395739521</v>
      </c>
      <c r="R201" s="92">
        <f t="shared" si="50"/>
        <v>1.5112302642101495E-2</v>
      </c>
      <c r="S201" s="92">
        <f t="shared" si="50"/>
        <v>7.1762586775893982E-3</v>
      </c>
      <c r="T201" s="91">
        <v>27501</v>
      </c>
      <c r="U201" s="190">
        <v>656485</v>
      </c>
      <c r="V201" s="190">
        <v>24059.407754892618</v>
      </c>
      <c r="W201" s="197"/>
      <c r="X201" s="88">
        <v>0</v>
      </c>
      <c r="Y201" s="88">
        <f t="shared" si="51"/>
        <v>0</v>
      </c>
    </row>
    <row r="202" spans="2:28">
      <c r="B202" s="207">
        <v>4001</v>
      </c>
      <c r="C202" t="s">
        <v>215</v>
      </c>
      <c r="D202" s="1">
        <v>792899</v>
      </c>
      <c r="E202" s="85">
        <f t="shared" si="46"/>
        <v>21318.500793160001</v>
      </c>
      <c r="F202" s="86">
        <f t="shared" si="39"/>
        <v>0.87309289787743971</v>
      </c>
      <c r="G202" s="187">
        <f t="shared" si="40"/>
        <v>1860.7886937794144</v>
      </c>
      <c r="H202" s="187">
        <f t="shared" si="41"/>
        <v>69208.313887737764</v>
      </c>
      <c r="I202" s="187">
        <f t="shared" si="42"/>
        <v>230.76653647359214</v>
      </c>
      <c r="J202" s="87">
        <f t="shared" si="43"/>
        <v>8582.8997910623129</v>
      </c>
      <c r="K202" s="187">
        <f t="shared" si="47"/>
        <v>-84.078709587405314</v>
      </c>
      <c r="L202" s="87">
        <f t="shared" si="44"/>
        <v>-3127.1394456843659</v>
      </c>
      <c r="M202" s="88">
        <v>66081.173809226573</v>
      </c>
      <c r="N202" s="88">
        <f t="shared" si="48"/>
        <v>858980.1738092266</v>
      </c>
      <c r="O202" s="88">
        <f t="shared" si="49"/>
        <v>23095.210760337337</v>
      </c>
      <c r="P202" s="89">
        <f t="shared" si="45"/>
        <v>0.94585752935791889</v>
      </c>
      <c r="Q202" s="195">
        <v>5852.5096064771351</v>
      </c>
      <c r="R202" s="92">
        <f t="shared" si="50"/>
        <v>4.2473382645669043E-2</v>
      </c>
      <c r="S202" s="93">
        <f t="shared" si="50"/>
        <v>3.863344358664024E-2</v>
      </c>
      <c r="T202" s="91">
        <v>37193</v>
      </c>
      <c r="U202" s="190">
        <v>760594</v>
      </c>
      <c r="V202" s="190">
        <v>20525.528929188255</v>
      </c>
      <c r="W202" s="197"/>
      <c r="X202" s="88">
        <v>0</v>
      </c>
      <c r="Y202" s="88">
        <f t="shared" si="51"/>
        <v>0</v>
      </c>
      <c r="Z202" s="1"/>
    </row>
    <row r="203" spans="2:28">
      <c r="B203" s="207">
        <v>4003</v>
      </c>
      <c r="C203" t="s">
        <v>216</v>
      </c>
      <c r="D203" s="1">
        <v>1109139</v>
      </c>
      <c r="E203" s="85">
        <f t="shared" si="46"/>
        <v>19589.519419276214</v>
      </c>
      <c r="F203" s="86">
        <f t="shared" si="39"/>
        <v>0.80228297682592498</v>
      </c>
      <c r="G203" s="187">
        <f t="shared" si="40"/>
        <v>2898.1775181096868</v>
      </c>
      <c r="H203" s="187">
        <f t="shared" si="41"/>
        <v>164091.91289785237</v>
      </c>
      <c r="I203" s="187">
        <f t="shared" si="42"/>
        <v>835.91001733291773</v>
      </c>
      <c r="J203" s="87">
        <f t="shared" si="43"/>
        <v>47328.389271372471</v>
      </c>
      <c r="K203" s="187">
        <f t="shared" si="47"/>
        <v>521.06477127192034</v>
      </c>
      <c r="L203" s="87">
        <f t="shared" si="44"/>
        <v>29502.166284644856</v>
      </c>
      <c r="M203" s="88">
        <v>193594.0782191433</v>
      </c>
      <c r="N203" s="88">
        <f t="shared" si="48"/>
        <v>1302733.0782191432</v>
      </c>
      <c r="O203" s="88">
        <f t="shared" si="49"/>
        <v>23008.761691643143</v>
      </c>
      <c r="P203" s="89">
        <f t="shared" si="45"/>
        <v>0.942317033305343</v>
      </c>
      <c r="Q203" s="195">
        <v>6738.8198534436524</v>
      </c>
      <c r="R203" s="92">
        <f t="shared" si="50"/>
        <v>3.9355624045932076E-2</v>
      </c>
      <c r="S203" s="92">
        <f t="shared" si="50"/>
        <v>2.6597501177073112E-2</v>
      </c>
      <c r="T203" s="91">
        <v>56619</v>
      </c>
      <c r="U203" s="190">
        <v>1067141</v>
      </c>
      <c r="V203" s="190">
        <v>19081.986267076747</v>
      </c>
      <c r="W203" s="197"/>
      <c r="X203" s="88">
        <v>0</v>
      </c>
      <c r="Y203" s="88">
        <f t="shared" si="51"/>
        <v>0</v>
      </c>
    </row>
    <row r="204" spans="2:28">
      <c r="B204" s="207">
        <v>4005</v>
      </c>
      <c r="C204" t="s">
        <v>217</v>
      </c>
      <c r="D204" s="1">
        <v>263393</v>
      </c>
      <c r="E204" s="85">
        <f t="shared" si="46"/>
        <v>19854.741444293682</v>
      </c>
      <c r="F204" s="86">
        <f t="shared" si="39"/>
        <v>0.81314506645643603</v>
      </c>
      <c r="G204" s="187">
        <f t="shared" si="40"/>
        <v>2739.0443030992055</v>
      </c>
      <c r="H204" s="187">
        <f t="shared" si="41"/>
        <v>36336.161724914062</v>
      </c>
      <c r="I204" s="187">
        <f t="shared" si="42"/>
        <v>743.08230857680371</v>
      </c>
      <c r="J204" s="87">
        <f t="shared" si="43"/>
        <v>9857.7299055798776</v>
      </c>
      <c r="K204" s="187">
        <f t="shared" si="47"/>
        <v>428.23706251580626</v>
      </c>
      <c r="L204" s="87">
        <f t="shared" si="44"/>
        <v>5680.9928713346862</v>
      </c>
      <c r="M204" s="88">
        <v>42017.154370532058</v>
      </c>
      <c r="N204" s="88">
        <f t="shared" si="48"/>
        <v>305410.15437053208</v>
      </c>
      <c r="O204" s="88">
        <f t="shared" si="49"/>
        <v>23022.022792894022</v>
      </c>
      <c r="P204" s="89">
        <f t="shared" si="45"/>
        <v>0.94286013778686872</v>
      </c>
      <c r="Q204" s="195">
        <v>1789.0455593666702</v>
      </c>
      <c r="R204" s="92">
        <f t="shared" si="50"/>
        <v>6.8301744452511221E-2</v>
      </c>
      <c r="S204" s="92">
        <f t="shared" si="50"/>
        <v>4.8894182232319949E-2</v>
      </c>
      <c r="T204" s="91">
        <v>13266</v>
      </c>
      <c r="U204" s="190">
        <v>246553</v>
      </c>
      <c r="V204" s="190">
        <v>18929.213051823419</v>
      </c>
      <c r="W204" s="197"/>
      <c r="X204" s="88">
        <v>0</v>
      </c>
      <c r="Y204" s="88">
        <f t="shared" si="51"/>
        <v>0</v>
      </c>
    </row>
    <row r="205" spans="2:28">
      <c r="B205" s="207">
        <v>4010</v>
      </c>
      <c r="C205" t="s">
        <v>219</v>
      </c>
      <c r="D205" s="1">
        <v>45567</v>
      </c>
      <c r="E205" s="85">
        <f t="shared" si="46"/>
        <v>19129.722921914359</v>
      </c>
      <c r="F205" s="86">
        <f t="shared" si="39"/>
        <v>0.78345214720002743</v>
      </c>
      <c r="G205" s="187">
        <f t="shared" si="40"/>
        <v>3174.0554165267995</v>
      </c>
      <c r="H205" s="187">
        <f t="shared" si="41"/>
        <v>7560.6000021668369</v>
      </c>
      <c r="I205" s="187">
        <f t="shared" si="42"/>
        <v>996.83879140956685</v>
      </c>
      <c r="J205" s="87">
        <f t="shared" si="43"/>
        <v>2374.470001137588</v>
      </c>
      <c r="K205" s="187">
        <f t="shared" si="47"/>
        <v>681.99354534856934</v>
      </c>
      <c r="L205" s="87">
        <f t="shared" si="44"/>
        <v>1624.5086250202921</v>
      </c>
      <c r="M205" s="88">
        <v>9185.1085866581707</v>
      </c>
      <c r="N205" s="88">
        <f t="shared" si="48"/>
        <v>54752.108586658171</v>
      </c>
      <c r="O205" s="88">
        <f t="shared" si="49"/>
        <v>22985.771866775049</v>
      </c>
      <c r="P205" s="89">
        <f t="shared" si="45"/>
        <v>0.94137549182404801</v>
      </c>
      <c r="Q205" s="195">
        <v>451.0414912114702</v>
      </c>
      <c r="R205" s="92">
        <f t="shared" si="50"/>
        <v>-3.820419190746565E-2</v>
      </c>
      <c r="S205" s="92">
        <f t="shared" si="50"/>
        <v>-4.1030627951398321E-2</v>
      </c>
      <c r="T205" s="91">
        <v>2382</v>
      </c>
      <c r="U205" s="190">
        <v>47377</v>
      </c>
      <c r="V205" s="190">
        <v>19948.21052631579</v>
      </c>
      <c r="W205" s="197"/>
      <c r="X205" s="88">
        <v>0</v>
      </c>
      <c r="Y205" s="88">
        <f t="shared" si="51"/>
        <v>0</v>
      </c>
    </row>
    <row r="206" spans="2:28">
      <c r="B206" s="207">
        <v>4012</v>
      </c>
      <c r="C206" t="s">
        <v>220</v>
      </c>
      <c r="D206" s="1">
        <v>308842</v>
      </c>
      <c r="E206" s="85">
        <f t="shared" si="46"/>
        <v>21644.263788632699</v>
      </c>
      <c r="F206" s="86">
        <f t="shared" si="39"/>
        <v>0.88643442505601833</v>
      </c>
      <c r="G206" s="187">
        <f t="shared" si="40"/>
        <v>1665.3308964957955</v>
      </c>
      <c r="H206" s="187">
        <f t="shared" si="41"/>
        <v>23762.606562098506</v>
      </c>
      <c r="I206" s="187">
        <f t="shared" si="42"/>
        <v>116.74948805814783</v>
      </c>
      <c r="J206" s="87">
        <f t="shared" si="43"/>
        <v>1665.8984451017113</v>
      </c>
      <c r="K206" s="187">
        <f t="shared" si="47"/>
        <v>-198.09575800284961</v>
      </c>
      <c r="L206" s="87">
        <f t="shared" si="44"/>
        <v>-2826.6283709426611</v>
      </c>
      <c r="M206" s="88">
        <v>20935.977948373442</v>
      </c>
      <c r="N206" s="88">
        <f t="shared" si="48"/>
        <v>329777.97794837342</v>
      </c>
      <c r="O206" s="88">
        <f t="shared" si="49"/>
        <v>23111.498910110971</v>
      </c>
      <c r="P206" s="89">
        <f t="shared" si="45"/>
        <v>0.94652460571684782</v>
      </c>
      <c r="Q206" s="195">
        <v>1440.0313761950201</v>
      </c>
      <c r="R206" s="92">
        <f t="shared" si="50"/>
        <v>3.6187830474810105E-2</v>
      </c>
      <c r="S206" s="92">
        <f t="shared" si="50"/>
        <v>2.9143873676431908E-2</v>
      </c>
      <c r="T206" s="91">
        <v>14269</v>
      </c>
      <c r="U206" s="190">
        <v>298056</v>
      </c>
      <c r="V206" s="190">
        <v>21031.329381879765</v>
      </c>
      <c r="W206" s="197"/>
      <c r="X206" s="88">
        <v>0</v>
      </c>
      <c r="Y206" s="88">
        <f t="shared" si="51"/>
        <v>0</v>
      </c>
    </row>
    <row r="207" spans="2:28">
      <c r="B207" s="207">
        <v>4014</v>
      </c>
      <c r="C207" t="s">
        <v>221</v>
      </c>
      <c r="D207" s="1">
        <v>216145</v>
      </c>
      <c r="E207" s="85">
        <f t="shared" si="46"/>
        <v>20693.633317376738</v>
      </c>
      <c r="F207" s="86">
        <f t="shared" si="39"/>
        <v>0.84750163512804344</v>
      </c>
      <c r="G207" s="187">
        <f t="shared" si="40"/>
        <v>2235.7091792493725</v>
      </c>
      <c r="H207" s="187">
        <f t="shared" si="41"/>
        <v>23351.982377259694</v>
      </c>
      <c r="I207" s="187">
        <f t="shared" si="42"/>
        <v>449.47015299773426</v>
      </c>
      <c r="J207" s="87">
        <f t="shared" si="43"/>
        <v>4694.715748061335</v>
      </c>
      <c r="K207" s="187">
        <f t="shared" si="47"/>
        <v>134.62490693673681</v>
      </c>
      <c r="L207" s="87">
        <f t="shared" si="44"/>
        <v>1406.1571529542159</v>
      </c>
      <c r="M207" s="88">
        <v>24758.139352495629</v>
      </c>
      <c r="N207" s="88">
        <f t="shared" si="48"/>
        <v>240903.13935249564</v>
      </c>
      <c r="O207" s="88">
        <f t="shared" si="49"/>
        <v>23063.967386548171</v>
      </c>
      <c r="P207" s="89">
        <f t="shared" si="45"/>
        <v>0.94457796622044898</v>
      </c>
      <c r="Q207" s="195">
        <v>257.57303765902179</v>
      </c>
      <c r="R207" s="92">
        <f t="shared" si="50"/>
        <v>2.2087821670749123E-2</v>
      </c>
      <c r="S207" s="92">
        <f t="shared" si="50"/>
        <v>1.8956485118000185E-2</v>
      </c>
      <c r="T207" s="91">
        <v>10445</v>
      </c>
      <c r="U207" s="190">
        <v>211474</v>
      </c>
      <c r="V207" s="190">
        <v>20308.652645731298</v>
      </c>
      <c r="W207" s="197"/>
      <c r="X207" s="88">
        <v>0</v>
      </c>
      <c r="Y207" s="88">
        <f t="shared" si="51"/>
        <v>0</v>
      </c>
    </row>
    <row r="208" spans="2:28">
      <c r="B208" s="207">
        <v>4016</v>
      </c>
      <c r="C208" t="s">
        <v>222</v>
      </c>
      <c r="D208" s="1">
        <v>70746</v>
      </c>
      <c r="E208" s="85">
        <f t="shared" si="46"/>
        <v>17314.24375917768</v>
      </c>
      <c r="F208" s="86">
        <f t="shared" si="39"/>
        <v>0.70909973477623989</v>
      </c>
      <c r="G208" s="187">
        <f t="shared" si="40"/>
        <v>4263.3429141688075</v>
      </c>
      <c r="H208" s="187">
        <f t="shared" si="41"/>
        <v>17420.019147293748</v>
      </c>
      <c r="I208" s="187">
        <f t="shared" si="42"/>
        <v>1632.2564983674047</v>
      </c>
      <c r="J208" s="87">
        <f t="shared" si="43"/>
        <v>6669.4000523292152</v>
      </c>
      <c r="K208" s="187">
        <f t="shared" si="47"/>
        <v>1317.4112523064073</v>
      </c>
      <c r="L208" s="87">
        <f t="shared" si="44"/>
        <v>5382.9423769239802</v>
      </c>
      <c r="M208" s="88">
        <v>22802.96145469576</v>
      </c>
      <c r="N208" s="88">
        <f t="shared" si="48"/>
        <v>93548.96145469576</v>
      </c>
      <c r="O208" s="88">
        <f t="shared" si="49"/>
        <v>22894.997908638215</v>
      </c>
      <c r="P208" s="89">
        <f t="shared" si="45"/>
        <v>0.93765787120285871</v>
      </c>
      <c r="Q208" s="195">
        <v>1002.6389307682912</v>
      </c>
      <c r="R208" s="92">
        <f t="shared" si="50"/>
        <v>2.615203864061616E-2</v>
      </c>
      <c r="S208" s="92">
        <f t="shared" si="50"/>
        <v>2.7407731296808652E-2</v>
      </c>
      <c r="T208" s="91">
        <v>4086</v>
      </c>
      <c r="U208" s="190">
        <v>68943</v>
      </c>
      <c r="V208" s="190">
        <v>16852.358836470303</v>
      </c>
      <c r="W208" s="197"/>
      <c r="X208" s="88">
        <v>0</v>
      </c>
      <c r="Y208" s="88">
        <f t="shared" si="51"/>
        <v>0</v>
      </c>
    </row>
    <row r="209" spans="2:27">
      <c r="B209" s="207">
        <v>4018</v>
      </c>
      <c r="C209" t="s">
        <v>223</v>
      </c>
      <c r="D209" s="1">
        <v>126527</v>
      </c>
      <c r="E209" s="85">
        <f t="shared" si="46"/>
        <v>19349.594739256765</v>
      </c>
      <c r="F209" s="86">
        <f t="shared" si="39"/>
        <v>0.79245693248148841</v>
      </c>
      <c r="G209" s="187">
        <f t="shared" si="40"/>
        <v>3042.1323261213561</v>
      </c>
      <c r="H209" s="187">
        <f t="shared" si="41"/>
        <v>19892.503280507546</v>
      </c>
      <c r="I209" s="187">
        <f t="shared" si="42"/>
        <v>919.88365533972478</v>
      </c>
      <c r="J209" s="87">
        <f t="shared" si="43"/>
        <v>6015.1192222664604</v>
      </c>
      <c r="K209" s="187">
        <f t="shared" si="47"/>
        <v>605.03840927872739</v>
      </c>
      <c r="L209" s="87">
        <f t="shared" si="44"/>
        <v>3956.3461582735981</v>
      </c>
      <c r="M209" s="88">
        <v>23848.849327522181</v>
      </c>
      <c r="N209" s="88">
        <f t="shared" si="48"/>
        <v>150375.84932752218</v>
      </c>
      <c r="O209" s="88">
        <f t="shared" si="49"/>
        <v>22996.765457642177</v>
      </c>
      <c r="P209" s="89">
        <f t="shared" si="45"/>
        <v>0.9418257310881214</v>
      </c>
      <c r="Q209" s="195">
        <v>1526.380315294653</v>
      </c>
      <c r="R209" s="92">
        <f t="shared" si="50"/>
        <v>6.5373895910342442E-2</v>
      </c>
      <c r="S209" s="93">
        <f t="shared" si="50"/>
        <v>6.8632418301871057E-2</v>
      </c>
      <c r="T209" s="91">
        <v>6539</v>
      </c>
      <c r="U209" s="190">
        <v>118763</v>
      </c>
      <c r="V209" s="190">
        <v>18106.876048178077</v>
      </c>
      <c r="W209" s="197"/>
      <c r="X209" s="88">
        <v>0</v>
      </c>
      <c r="Y209" s="88">
        <f t="shared" si="51"/>
        <v>0</v>
      </c>
      <c r="Z209" s="1"/>
      <c r="AA209" s="1"/>
    </row>
    <row r="210" spans="2:27">
      <c r="B210" s="207">
        <v>4020</v>
      </c>
      <c r="C210" t="s">
        <v>224</v>
      </c>
      <c r="D210" s="1">
        <v>193748</v>
      </c>
      <c r="E210" s="85">
        <f t="shared" si="46"/>
        <v>17768.52531181218</v>
      </c>
      <c r="F210" s="86">
        <f t="shared" si="39"/>
        <v>0.72770470147113875</v>
      </c>
      <c r="G210" s="187">
        <f t="shared" si="40"/>
        <v>3990.7739825881072</v>
      </c>
      <c r="H210" s="187">
        <f t="shared" si="41"/>
        <v>43515.399506140726</v>
      </c>
      <c r="I210" s="187">
        <f t="shared" si="42"/>
        <v>1473.2579549453294</v>
      </c>
      <c r="J210" s="87">
        <f t="shared" si="43"/>
        <v>16064.404740723872</v>
      </c>
      <c r="K210" s="187">
        <f t="shared" si="47"/>
        <v>1158.412708884332</v>
      </c>
      <c r="L210" s="87">
        <f t="shared" si="44"/>
        <v>12631.332177674756</v>
      </c>
      <c r="M210" s="88">
        <v>56146.73149828746</v>
      </c>
      <c r="N210" s="88">
        <f t="shared" si="48"/>
        <v>249894.73149828747</v>
      </c>
      <c r="O210" s="88">
        <f t="shared" si="49"/>
        <v>22917.711986269944</v>
      </c>
      <c r="P210" s="89">
        <f t="shared" si="45"/>
        <v>0.93858811953760379</v>
      </c>
      <c r="Q210" s="195">
        <v>2546.8258690889779</v>
      </c>
      <c r="R210" s="89">
        <f t="shared" si="50"/>
        <v>5.3172868899687989E-2</v>
      </c>
      <c r="S210" s="89">
        <f t="shared" si="50"/>
        <v>3.6849848462779784E-2</v>
      </c>
      <c r="T210" s="91">
        <v>10904</v>
      </c>
      <c r="U210" s="190">
        <v>183966</v>
      </c>
      <c r="V210" s="190">
        <v>17137.028411737308</v>
      </c>
      <c r="W210" s="197"/>
      <c r="X210" s="88">
        <v>0</v>
      </c>
      <c r="Y210" s="88">
        <f t="shared" si="51"/>
        <v>0</v>
      </c>
    </row>
    <row r="211" spans="2:27">
      <c r="B211" s="207">
        <v>4022</v>
      </c>
      <c r="C211" t="s">
        <v>227</v>
      </c>
      <c r="D211" s="1">
        <v>63731</v>
      </c>
      <c r="E211" s="85">
        <f t="shared" si="46"/>
        <v>21393.420610943271</v>
      </c>
      <c r="F211" s="86">
        <f t="shared" si="39"/>
        <v>0.87616121686719872</v>
      </c>
      <c r="G211" s="187">
        <f t="shared" si="40"/>
        <v>1815.8368031094526</v>
      </c>
      <c r="H211" s="187">
        <f t="shared" si="41"/>
        <v>5409.3778364630589</v>
      </c>
      <c r="I211" s="187">
        <f t="shared" si="42"/>
        <v>204.54460024944783</v>
      </c>
      <c r="J211" s="87">
        <f t="shared" si="43"/>
        <v>609.33836414310508</v>
      </c>
      <c r="K211" s="187">
        <f t="shared" si="47"/>
        <v>-110.30064581154963</v>
      </c>
      <c r="L211" s="87">
        <f t="shared" si="44"/>
        <v>-328.58562387260633</v>
      </c>
      <c r="M211" s="88">
        <v>5080.7921619037352</v>
      </c>
      <c r="N211" s="88">
        <f t="shared" si="48"/>
        <v>68811.792161903737</v>
      </c>
      <c r="O211" s="88">
        <f t="shared" si="49"/>
        <v>23098.956751226498</v>
      </c>
      <c r="P211" s="89">
        <f t="shared" si="45"/>
        <v>0.9460109453074067</v>
      </c>
      <c r="Q211" s="195">
        <v>-202.65025091562802</v>
      </c>
      <c r="R211" s="89">
        <f t="shared" si="50"/>
        <v>4.0030679852475604E-2</v>
      </c>
      <c r="S211" s="89">
        <f t="shared" si="50"/>
        <v>2.6065850314342436E-2</v>
      </c>
      <c r="T211" s="91">
        <v>2979</v>
      </c>
      <c r="U211" s="190">
        <v>61278</v>
      </c>
      <c r="V211" s="190">
        <v>20849.948962232051</v>
      </c>
      <c r="W211" s="197"/>
      <c r="X211" s="88">
        <v>0</v>
      </c>
      <c r="Y211" s="88">
        <f t="shared" si="51"/>
        <v>0</v>
      </c>
    </row>
    <row r="212" spans="2:27">
      <c r="B212" s="207">
        <v>4024</v>
      </c>
      <c r="C212" t="s">
        <v>226</v>
      </c>
      <c r="D212" s="1">
        <v>39412</v>
      </c>
      <c r="E212" s="85">
        <f t="shared" si="46"/>
        <v>24179.141104294482</v>
      </c>
      <c r="F212" s="86">
        <f t="shared" si="39"/>
        <v>0.9902495761666924</v>
      </c>
      <c r="G212" s="187">
        <f t="shared" si="40"/>
        <v>144.40450709872601</v>
      </c>
      <c r="H212" s="187">
        <f t="shared" si="41"/>
        <v>235.37934657092339</v>
      </c>
      <c r="I212" s="187">
        <f t="shared" si="42"/>
        <v>0</v>
      </c>
      <c r="J212" s="87">
        <f t="shared" si="43"/>
        <v>0</v>
      </c>
      <c r="K212" s="187">
        <f t="shared" si="47"/>
        <v>-314.84524606099745</v>
      </c>
      <c r="L212" s="87">
        <f t="shared" si="44"/>
        <v>-513.19775107942587</v>
      </c>
      <c r="M212" s="88">
        <v>-277.81842095618805</v>
      </c>
      <c r="N212" s="88">
        <f t="shared" si="48"/>
        <v>39134.181579043812</v>
      </c>
      <c r="O212" s="88">
        <f t="shared" si="49"/>
        <v>24008.700355241603</v>
      </c>
      <c r="P212" s="89">
        <f t="shared" si="45"/>
        <v>0.98326922567437613</v>
      </c>
      <c r="Q212" s="195">
        <v>99.332248008964086</v>
      </c>
      <c r="R212" s="89">
        <f t="shared" si="50"/>
        <v>5.2080830730626519E-2</v>
      </c>
      <c r="S212" s="89">
        <f t="shared" si="50"/>
        <v>2.4971999509346785E-2</v>
      </c>
      <c r="T212" s="91">
        <v>1630</v>
      </c>
      <c r="U212" s="190">
        <v>37461</v>
      </c>
      <c r="V212" s="190">
        <v>23590.050377833752</v>
      </c>
      <c r="W212" s="197"/>
      <c r="X212" s="88">
        <v>0</v>
      </c>
      <c r="Y212" s="88">
        <f t="shared" si="51"/>
        <v>0</v>
      </c>
    </row>
    <row r="213" spans="2:27">
      <c r="B213" s="207">
        <v>4026</v>
      </c>
      <c r="C213" t="s">
        <v>225</v>
      </c>
      <c r="D213" s="1">
        <v>164439</v>
      </c>
      <c r="E213" s="85">
        <f t="shared" si="46"/>
        <v>29719.681908548708</v>
      </c>
      <c r="F213" s="86">
        <f t="shared" si="39"/>
        <v>1.2171607869281262</v>
      </c>
      <c r="G213" s="187">
        <f t="shared" si="40"/>
        <v>-3179.9199754538095</v>
      </c>
      <c r="H213" s="187">
        <f t="shared" si="41"/>
        <v>-17594.497224185929</v>
      </c>
      <c r="I213" s="187">
        <f t="shared" si="42"/>
        <v>0</v>
      </c>
      <c r="J213" s="87">
        <f t="shared" si="43"/>
        <v>0</v>
      </c>
      <c r="K213" s="187">
        <f t="shared" si="47"/>
        <v>-314.84524606099745</v>
      </c>
      <c r="L213" s="87">
        <f t="shared" si="44"/>
        <v>-1742.038746455499</v>
      </c>
      <c r="M213" s="88">
        <v>-19336.536026472742</v>
      </c>
      <c r="N213" s="88">
        <f t="shared" si="48"/>
        <v>145102.46397352725</v>
      </c>
      <c r="O213" s="88">
        <f t="shared" si="49"/>
        <v>26224.916676943296</v>
      </c>
      <c r="P213" s="89">
        <f t="shared" si="45"/>
        <v>1.0740337099789496</v>
      </c>
      <c r="Q213" s="195">
        <v>670.87394370160109</v>
      </c>
      <c r="R213" s="89">
        <f t="shared" si="50"/>
        <v>1.6718706526107522E-2</v>
      </c>
      <c r="S213" s="89">
        <f t="shared" si="50"/>
        <v>1.9107526910137708E-2</v>
      </c>
      <c r="T213" s="91">
        <v>5533</v>
      </c>
      <c r="U213" s="190">
        <v>161735</v>
      </c>
      <c r="V213" s="190">
        <v>29162.45943021998</v>
      </c>
      <c r="W213" s="197"/>
      <c r="X213" s="88">
        <v>0</v>
      </c>
      <c r="Y213" s="88">
        <f t="shared" si="51"/>
        <v>0</v>
      </c>
    </row>
    <row r="214" spans="2:27">
      <c r="B214" s="207">
        <v>4028</v>
      </c>
      <c r="C214" t="s">
        <v>228</v>
      </c>
      <c r="D214" s="1">
        <v>54035</v>
      </c>
      <c r="E214" s="85">
        <f t="shared" si="46"/>
        <v>21983.319772172497</v>
      </c>
      <c r="F214" s="86">
        <f t="shared" si="39"/>
        <v>0.9003203626312547</v>
      </c>
      <c r="G214" s="187">
        <f t="shared" si="40"/>
        <v>1461.8973063719168</v>
      </c>
      <c r="H214" s="187">
        <f t="shared" si="41"/>
        <v>3593.3435790621711</v>
      </c>
      <c r="I214" s="187">
        <f t="shared" si="42"/>
        <v>0</v>
      </c>
      <c r="J214" s="87">
        <f t="shared" si="43"/>
        <v>0</v>
      </c>
      <c r="K214" s="187">
        <f t="shared" si="47"/>
        <v>-314.84524606099745</v>
      </c>
      <c r="L214" s="87">
        <f t="shared" si="44"/>
        <v>-773.88961481793183</v>
      </c>
      <c r="M214" s="88">
        <v>2819.4539394415337</v>
      </c>
      <c r="N214" s="88">
        <f t="shared" si="48"/>
        <v>56854.453939441533</v>
      </c>
      <c r="O214" s="88">
        <f t="shared" si="49"/>
        <v>23130.371822392815</v>
      </c>
      <c r="P214" s="89">
        <f t="shared" si="45"/>
        <v>0.9472975402602013</v>
      </c>
      <c r="Q214" s="195">
        <v>-97.246027228484309</v>
      </c>
      <c r="R214" s="89">
        <f t="shared" si="50"/>
        <v>7.506665075006963E-2</v>
      </c>
      <c r="S214" s="89">
        <f t="shared" si="50"/>
        <v>6.1508039613677387E-2</v>
      </c>
      <c r="T214" s="91">
        <v>2458</v>
      </c>
      <c r="U214" s="190">
        <v>50262</v>
      </c>
      <c r="V214" s="190">
        <v>20709.517923362175</v>
      </c>
      <c r="W214" s="197"/>
      <c r="X214" s="88">
        <v>0</v>
      </c>
      <c r="Y214" s="88">
        <f t="shared" si="51"/>
        <v>0</v>
      </c>
    </row>
    <row r="215" spans="2:27">
      <c r="B215" s="207">
        <v>4030</v>
      </c>
      <c r="C215" t="s">
        <v>229</v>
      </c>
      <c r="D215" s="1">
        <v>33806</v>
      </c>
      <c r="E215" s="85">
        <f t="shared" si="46"/>
        <v>22981.645139360979</v>
      </c>
      <c r="F215" s="86">
        <f t="shared" si="39"/>
        <v>0.94120648292273468</v>
      </c>
      <c r="G215" s="187">
        <f t="shared" si="40"/>
        <v>862.90208605882799</v>
      </c>
      <c r="H215" s="187">
        <f t="shared" si="41"/>
        <v>1269.3289685925358</v>
      </c>
      <c r="I215" s="187">
        <f t="shared" si="42"/>
        <v>0</v>
      </c>
      <c r="J215" s="87">
        <f t="shared" si="43"/>
        <v>0</v>
      </c>
      <c r="K215" s="187">
        <f t="shared" si="47"/>
        <v>-314.84524606099745</v>
      </c>
      <c r="L215" s="87">
        <f t="shared" si="44"/>
        <v>-463.13735695572728</v>
      </c>
      <c r="M215" s="88">
        <v>806.19159679352913</v>
      </c>
      <c r="N215" s="88">
        <f t="shared" si="48"/>
        <v>34612.191596793527</v>
      </c>
      <c r="O215" s="88">
        <f t="shared" si="49"/>
        <v>23529.701969268204</v>
      </c>
      <c r="P215" s="89">
        <f t="shared" si="45"/>
        <v>0.96365198837679311</v>
      </c>
      <c r="Q215" s="195">
        <v>133.52155633201858</v>
      </c>
      <c r="R215" s="89">
        <f t="shared" si="50"/>
        <v>6.9065840237809123E-2</v>
      </c>
      <c r="S215" s="89">
        <f t="shared" si="50"/>
        <v>4.7989763169898621E-2</v>
      </c>
      <c r="T215" s="91">
        <v>1471</v>
      </c>
      <c r="U215" s="190">
        <v>31622</v>
      </c>
      <c r="V215" s="190">
        <v>21929.264909847432</v>
      </c>
      <c r="W215" s="197"/>
      <c r="X215" s="88">
        <v>0</v>
      </c>
      <c r="Y215" s="88">
        <f t="shared" si="51"/>
        <v>0</v>
      </c>
    </row>
    <row r="216" spans="2:27">
      <c r="B216" s="207">
        <v>4032</v>
      </c>
      <c r="C216" t="s">
        <v>230</v>
      </c>
      <c r="D216" s="1">
        <v>27875</v>
      </c>
      <c r="E216" s="85">
        <f t="shared" si="46"/>
        <v>22193.471337579616</v>
      </c>
      <c r="F216" s="86">
        <f t="shared" si="39"/>
        <v>0.90892705786817551</v>
      </c>
      <c r="G216" s="187">
        <f t="shared" si="40"/>
        <v>1335.8063671276452</v>
      </c>
      <c r="H216" s="187">
        <f t="shared" si="41"/>
        <v>1677.7727971123225</v>
      </c>
      <c r="I216" s="187">
        <f t="shared" si="42"/>
        <v>0</v>
      </c>
      <c r="J216" s="87">
        <f t="shared" si="43"/>
        <v>0</v>
      </c>
      <c r="K216" s="187">
        <f t="shared" si="47"/>
        <v>-314.84524606099745</v>
      </c>
      <c r="L216" s="87">
        <f t="shared" si="44"/>
        <v>-395.44562905261279</v>
      </c>
      <c r="M216" s="88">
        <v>1282.3271553859099</v>
      </c>
      <c r="N216" s="88">
        <f t="shared" si="48"/>
        <v>29157.327155385909</v>
      </c>
      <c r="O216" s="88">
        <f t="shared" si="49"/>
        <v>23214.432448555657</v>
      </c>
      <c r="P216" s="89">
        <f t="shared" si="45"/>
        <v>0.95074021835496936</v>
      </c>
      <c r="Q216" s="195">
        <v>48.235400919794301</v>
      </c>
      <c r="R216" s="89">
        <f t="shared" si="50"/>
        <v>8.4799190535491911E-2</v>
      </c>
      <c r="S216" s="89">
        <f t="shared" si="50"/>
        <v>5.7160994598281854E-2</v>
      </c>
      <c r="T216" s="91">
        <v>1256</v>
      </c>
      <c r="U216" s="190">
        <v>25696</v>
      </c>
      <c r="V216" s="190">
        <v>20993.464052287582</v>
      </c>
      <c r="W216" s="197"/>
      <c r="X216" s="88">
        <v>0</v>
      </c>
      <c r="Y216" s="88">
        <f t="shared" si="51"/>
        <v>0</v>
      </c>
    </row>
    <row r="217" spans="2:27">
      <c r="B217" s="207">
        <v>4034</v>
      </c>
      <c r="C217" t="s">
        <v>231</v>
      </c>
      <c r="D217" s="1">
        <v>67051</v>
      </c>
      <c r="E217" s="85">
        <f t="shared" si="46"/>
        <v>30312.386980108498</v>
      </c>
      <c r="F217" s="86">
        <f t="shared" si="39"/>
        <v>1.2414348479202963</v>
      </c>
      <c r="G217" s="187">
        <f t="shared" si="40"/>
        <v>-3535.5430183896838</v>
      </c>
      <c r="H217" s="187">
        <f t="shared" si="41"/>
        <v>-7820.6211566779812</v>
      </c>
      <c r="I217" s="187">
        <f t="shared" si="42"/>
        <v>0</v>
      </c>
      <c r="J217" s="87">
        <f t="shared" si="43"/>
        <v>0</v>
      </c>
      <c r="K217" s="187">
        <f t="shared" si="47"/>
        <v>-314.84524606099745</v>
      </c>
      <c r="L217" s="87">
        <f t="shared" si="44"/>
        <v>-696.43768428692636</v>
      </c>
      <c r="M217" s="88">
        <v>-8517.0588632853251</v>
      </c>
      <c r="N217" s="88">
        <f t="shared" si="48"/>
        <v>58533.941136714675</v>
      </c>
      <c r="O217" s="88">
        <f t="shared" si="49"/>
        <v>26461.99870556721</v>
      </c>
      <c r="P217" s="89">
        <f t="shared" si="45"/>
        <v>1.0837433343758176</v>
      </c>
      <c r="Q217" s="195">
        <v>218.6808175434544</v>
      </c>
      <c r="R217" s="89">
        <f t="shared" si="50"/>
        <v>3.4370516637613195E-2</v>
      </c>
      <c r="S217" s="89">
        <f t="shared" si="50"/>
        <v>2.7823867798134651E-2</v>
      </c>
      <c r="T217" s="91">
        <v>2212</v>
      </c>
      <c r="U217" s="190">
        <v>64823</v>
      </c>
      <c r="V217" s="190">
        <v>29491.810737033666</v>
      </c>
      <c r="W217" s="197"/>
      <c r="X217" s="88">
        <v>0</v>
      </c>
      <c r="Y217" s="88">
        <f t="shared" si="51"/>
        <v>0</v>
      </c>
    </row>
    <row r="218" spans="2:27" ht="28.5" customHeight="1">
      <c r="B218" s="207">
        <v>4036</v>
      </c>
      <c r="C218" t="s">
        <v>232</v>
      </c>
      <c r="D218" s="1">
        <v>128696</v>
      </c>
      <c r="E218" s="85">
        <f t="shared" si="46"/>
        <v>33418.85224616983</v>
      </c>
      <c r="F218" s="86">
        <f t="shared" si="39"/>
        <v>1.3686592145685981</v>
      </c>
      <c r="G218" s="187">
        <f t="shared" si="40"/>
        <v>-5399.4221780264825</v>
      </c>
      <c r="H218" s="187">
        <f t="shared" si="41"/>
        <v>-20793.174807579984</v>
      </c>
      <c r="I218" s="187">
        <f t="shared" si="42"/>
        <v>0</v>
      </c>
      <c r="J218" s="87">
        <f t="shared" si="43"/>
        <v>0</v>
      </c>
      <c r="K218" s="187">
        <f t="shared" si="47"/>
        <v>-314.84524606099745</v>
      </c>
      <c r="L218" s="87">
        <f t="shared" si="44"/>
        <v>-1212.4690425809013</v>
      </c>
      <c r="M218" s="88">
        <v>-22005.643889019804</v>
      </c>
      <c r="N218" s="88">
        <f t="shared" si="48"/>
        <v>106690.3561109802</v>
      </c>
      <c r="O218" s="88">
        <f t="shared" si="49"/>
        <v>27704.584811991739</v>
      </c>
      <c r="P218" s="89">
        <f t="shared" si="45"/>
        <v>1.1346330810351382</v>
      </c>
      <c r="Q218" s="195">
        <v>71.028765081300662</v>
      </c>
      <c r="R218" s="89">
        <f t="shared" si="50"/>
        <v>3.8473952617648959E-2</v>
      </c>
      <c r="S218" s="89">
        <f t="shared" si="50"/>
        <v>3.3350347034752349E-2</v>
      </c>
      <c r="T218" s="91">
        <v>3851</v>
      </c>
      <c r="U218" s="190">
        <v>123928</v>
      </c>
      <c r="V218" s="190">
        <v>32340.292275574113</v>
      </c>
      <c r="W218" s="197"/>
      <c r="X218" s="88">
        <v>0</v>
      </c>
      <c r="Y218" s="88">
        <f t="shared" si="51"/>
        <v>0</v>
      </c>
    </row>
    <row r="219" spans="2:27">
      <c r="B219" s="207">
        <v>4201</v>
      </c>
      <c r="C219" t="s">
        <v>233</v>
      </c>
      <c r="D219" s="1">
        <v>134478</v>
      </c>
      <c r="E219" s="85">
        <f t="shared" si="46"/>
        <v>19703.736263736264</v>
      </c>
      <c r="F219" s="86">
        <f t="shared" si="39"/>
        <v>0.80696069392637126</v>
      </c>
      <c r="G219" s="187">
        <f t="shared" si="40"/>
        <v>2829.6474114336565</v>
      </c>
      <c r="H219" s="187">
        <f t="shared" si="41"/>
        <v>19312.343583034704</v>
      </c>
      <c r="I219" s="187">
        <f t="shared" si="42"/>
        <v>795.93412177190021</v>
      </c>
      <c r="J219" s="87">
        <f t="shared" si="43"/>
        <v>5432.2503810932185</v>
      </c>
      <c r="K219" s="187">
        <f t="shared" si="47"/>
        <v>481.08887571090276</v>
      </c>
      <c r="L219" s="87">
        <f t="shared" si="44"/>
        <v>3283.4315767269113</v>
      </c>
      <c r="M219" s="88">
        <v>22595.775043636455</v>
      </c>
      <c r="N219" s="88">
        <f t="shared" si="48"/>
        <v>157073.77504363644</v>
      </c>
      <c r="O219" s="88">
        <f t="shared" si="49"/>
        <v>23014.472533866148</v>
      </c>
      <c r="P219" s="89">
        <f t="shared" si="45"/>
        <v>0.94255091916036537</v>
      </c>
      <c r="Q219" s="195">
        <v>495.6770686474847</v>
      </c>
      <c r="R219" s="89">
        <f t="shared" si="50"/>
        <v>1.0495991424551688E-3</v>
      </c>
      <c r="S219" s="89">
        <f t="shared" si="50"/>
        <v>-1.7372056024103041E-3</v>
      </c>
      <c r="T219" s="91">
        <v>6825</v>
      </c>
      <c r="U219" s="190">
        <v>134337</v>
      </c>
      <c r="V219" s="190">
        <v>19738.025271818984</v>
      </c>
      <c r="W219" s="197"/>
      <c r="X219" s="88">
        <v>0</v>
      </c>
      <c r="Y219" s="88">
        <f t="shared" si="51"/>
        <v>0</v>
      </c>
    </row>
    <row r="220" spans="2:27">
      <c r="B220" s="207">
        <v>4202</v>
      </c>
      <c r="C220" t="s">
        <v>234</v>
      </c>
      <c r="D220" s="1">
        <v>515730</v>
      </c>
      <c r="E220" s="85">
        <f t="shared" si="46"/>
        <v>20654.811966838883</v>
      </c>
      <c r="F220" s="86">
        <f t="shared" si="39"/>
        <v>0.84591171819300792</v>
      </c>
      <c r="G220" s="187">
        <f t="shared" si="40"/>
        <v>2259.0019895720857</v>
      </c>
      <c r="H220" s="187">
        <f t="shared" si="41"/>
        <v>56405.020677625413</v>
      </c>
      <c r="I220" s="187">
        <f t="shared" si="42"/>
        <v>463.05762568598362</v>
      </c>
      <c r="J220" s="87">
        <f t="shared" si="43"/>
        <v>11562.085855753325</v>
      </c>
      <c r="K220" s="187">
        <f t="shared" si="47"/>
        <v>148.21237962498617</v>
      </c>
      <c r="L220" s="87">
        <f t="shared" si="44"/>
        <v>3700.7149068562799</v>
      </c>
      <c r="M220" s="88">
        <v>60105.735159642252</v>
      </c>
      <c r="N220" s="88">
        <f t="shared" si="48"/>
        <v>575835.7351596423</v>
      </c>
      <c r="O220" s="88">
        <f t="shared" si="49"/>
        <v>23062.026319021279</v>
      </c>
      <c r="P220" s="89">
        <f t="shared" si="45"/>
        <v>0.94449847037369727</v>
      </c>
      <c r="Q220" s="195">
        <v>1070.0448757594495</v>
      </c>
      <c r="R220" s="89">
        <f t="shared" si="50"/>
        <v>8.1296977702298961E-2</v>
      </c>
      <c r="S220" s="89">
        <f t="shared" si="50"/>
        <v>6.4754246896809309E-2</v>
      </c>
      <c r="T220" s="91">
        <v>24969</v>
      </c>
      <c r="U220" s="190">
        <v>476955</v>
      </c>
      <c r="V220" s="190">
        <v>19398.665961687067</v>
      </c>
      <c r="W220" s="197"/>
      <c r="X220" s="88">
        <v>0</v>
      </c>
      <c r="Y220" s="88">
        <f t="shared" si="51"/>
        <v>0</v>
      </c>
    </row>
    <row r="221" spans="2:27">
      <c r="B221" s="207">
        <v>4203</v>
      </c>
      <c r="C221" t="s">
        <v>235</v>
      </c>
      <c r="D221" s="1">
        <v>936365</v>
      </c>
      <c r="E221" s="85">
        <f t="shared" si="46"/>
        <v>20199.870564124692</v>
      </c>
      <c r="F221" s="86">
        <f t="shared" si="39"/>
        <v>0.82727972753315804</v>
      </c>
      <c r="G221" s="187">
        <f t="shared" si="40"/>
        <v>2531.9668312005997</v>
      </c>
      <c r="H221" s="187">
        <f t="shared" si="41"/>
        <v>117369.3224603038</v>
      </c>
      <c r="I221" s="187">
        <f t="shared" si="42"/>
        <v>622.28711663595016</v>
      </c>
      <c r="J221" s="87">
        <f t="shared" si="43"/>
        <v>28846.11929165947</v>
      </c>
      <c r="K221" s="187">
        <f t="shared" si="47"/>
        <v>307.4418705749527</v>
      </c>
      <c r="L221" s="87">
        <f t="shared" si="44"/>
        <v>14251.467910501933</v>
      </c>
      <c r="M221" s="88">
        <v>131620.78958209045</v>
      </c>
      <c r="N221" s="88">
        <f t="shared" si="48"/>
        <v>1067985.7895820905</v>
      </c>
      <c r="O221" s="88">
        <f t="shared" si="49"/>
        <v>23039.279248885567</v>
      </c>
      <c r="P221" s="89">
        <f t="shared" si="45"/>
        <v>0.94356687084070456</v>
      </c>
      <c r="Q221" s="195">
        <v>4789.741614234983</v>
      </c>
      <c r="R221" s="89">
        <f t="shared" si="50"/>
        <v>6.7021822118397814E-2</v>
      </c>
      <c r="S221" s="89">
        <f t="shared" si="50"/>
        <v>5.6341245579449806E-2</v>
      </c>
      <c r="T221" s="91">
        <v>46355</v>
      </c>
      <c r="U221" s="190">
        <v>877550</v>
      </c>
      <c r="V221" s="190">
        <v>19122.485890479617</v>
      </c>
      <c r="W221" s="197"/>
      <c r="X221" s="88">
        <v>0</v>
      </c>
      <c r="Y221" s="88">
        <f t="shared" si="51"/>
        <v>0</v>
      </c>
      <c r="Z221" s="1"/>
      <c r="AA221" s="1"/>
    </row>
    <row r="222" spans="2:27">
      <c r="B222" s="207">
        <v>4204</v>
      </c>
      <c r="C222" t="s">
        <v>236</v>
      </c>
      <c r="D222" s="1">
        <v>2429936</v>
      </c>
      <c r="E222" s="85">
        <f t="shared" si="46"/>
        <v>20771.1691997333</v>
      </c>
      <c r="F222" s="86">
        <f t="shared" si="39"/>
        <v>0.85067709426904903</v>
      </c>
      <c r="G222" s="187">
        <f t="shared" si="40"/>
        <v>2189.187649835435</v>
      </c>
      <c r="H222" s="187">
        <f t="shared" si="41"/>
        <v>256104.3064036482</v>
      </c>
      <c r="I222" s="187">
        <f t="shared" si="42"/>
        <v>422.33259417293755</v>
      </c>
      <c r="J222" s="87">
        <f t="shared" si="43"/>
        <v>49407.000861915272</v>
      </c>
      <c r="K222" s="187">
        <f t="shared" si="47"/>
        <v>107.48734811194009</v>
      </c>
      <c r="L222" s="87">
        <f t="shared" si="44"/>
        <v>12574.514906223423</v>
      </c>
      <c r="M222" s="88">
        <v>268678.81931939279</v>
      </c>
      <c r="N222" s="88">
        <f t="shared" si="48"/>
        <v>2698614.8193193926</v>
      </c>
      <c r="O222" s="88">
        <f t="shared" si="49"/>
        <v>23067.844180666001</v>
      </c>
      <c r="P222" s="89">
        <f t="shared" si="45"/>
        <v>0.94473673917749934</v>
      </c>
      <c r="Q222" s="195">
        <v>-3413.5447981249308</v>
      </c>
      <c r="R222" s="89">
        <f t="shared" si="50"/>
        <v>4.5394550038289121E-2</v>
      </c>
      <c r="S222" s="89">
        <f t="shared" si="50"/>
        <v>3.2732145328287277E-2</v>
      </c>
      <c r="T222" s="91">
        <v>116986</v>
      </c>
      <c r="U222" s="190">
        <v>2324420</v>
      </c>
      <c r="V222" s="190">
        <v>20112.833026157536</v>
      </c>
      <c r="W222" s="197"/>
      <c r="X222" s="88">
        <v>0</v>
      </c>
      <c r="Y222" s="88">
        <f t="shared" si="51"/>
        <v>0</v>
      </c>
      <c r="Z222" s="1"/>
      <c r="AA222" s="1"/>
    </row>
    <row r="223" spans="2:27">
      <c r="B223" s="207">
        <v>4205</v>
      </c>
      <c r="C223" t="s">
        <v>237</v>
      </c>
      <c r="D223" s="1">
        <v>458002</v>
      </c>
      <c r="E223" s="85">
        <f t="shared" si="46"/>
        <v>19333.136344449133</v>
      </c>
      <c r="F223" s="86">
        <f t="shared" si="39"/>
        <v>0.79178288378751938</v>
      </c>
      <c r="G223" s="187">
        <f t="shared" si="40"/>
        <v>3052.0073630059355</v>
      </c>
      <c r="H223" s="187">
        <f t="shared" si="41"/>
        <v>72302.054429610609</v>
      </c>
      <c r="I223" s="187">
        <f t="shared" si="42"/>
        <v>925.64409352239613</v>
      </c>
      <c r="J223" s="87">
        <f t="shared" si="43"/>
        <v>21928.508575545566</v>
      </c>
      <c r="K223" s="187">
        <f t="shared" si="47"/>
        <v>610.79884746139874</v>
      </c>
      <c r="L223" s="87">
        <f t="shared" si="44"/>
        <v>14469.824696360536</v>
      </c>
      <c r="M223" s="88">
        <v>86771.878722893467</v>
      </c>
      <c r="N223" s="88">
        <f t="shared" si="48"/>
        <v>544773.87872289342</v>
      </c>
      <c r="O223" s="88">
        <f t="shared" si="49"/>
        <v>22995.942537901788</v>
      </c>
      <c r="P223" s="89">
        <f t="shared" si="45"/>
        <v>0.94179202865342271</v>
      </c>
      <c r="Q223" s="195">
        <v>-558.20179395469313</v>
      </c>
      <c r="R223" s="89">
        <f t="shared" si="50"/>
        <v>5.7091948133479203E-2</v>
      </c>
      <c r="S223" s="89">
        <f t="shared" si="50"/>
        <v>4.7676734918782264E-2</v>
      </c>
      <c r="T223" s="91">
        <v>23690</v>
      </c>
      <c r="U223" s="190">
        <v>433266</v>
      </c>
      <c r="V223" s="190">
        <v>18453.341283700331</v>
      </c>
      <c r="W223" s="197"/>
      <c r="X223" s="88">
        <v>0</v>
      </c>
      <c r="Y223" s="88">
        <f t="shared" si="51"/>
        <v>0</v>
      </c>
    </row>
    <row r="224" spans="2:27">
      <c r="B224" s="207">
        <v>4206</v>
      </c>
      <c r="C224" t="s">
        <v>238</v>
      </c>
      <c r="D224" s="1">
        <v>191933</v>
      </c>
      <c r="E224" s="85">
        <f t="shared" si="46"/>
        <v>19434.285135682461</v>
      </c>
      <c r="F224" s="86">
        <f t="shared" si="39"/>
        <v>0.79592540263120093</v>
      </c>
      <c r="G224" s="187">
        <f t="shared" si="40"/>
        <v>2991.3180882659385</v>
      </c>
      <c r="H224" s="187">
        <f t="shared" si="41"/>
        <v>29542.257439714409</v>
      </c>
      <c r="I224" s="187">
        <f t="shared" si="42"/>
        <v>890.24201659073105</v>
      </c>
      <c r="J224" s="87">
        <f t="shared" si="43"/>
        <v>8792.0301558500596</v>
      </c>
      <c r="K224" s="187">
        <f t="shared" si="47"/>
        <v>575.39677052973366</v>
      </c>
      <c r="L224" s="87">
        <f t="shared" si="44"/>
        <v>5682.6185057516495</v>
      </c>
      <c r="M224" s="88">
        <v>35224.875777429123</v>
      </c>
      <c r="N224" s="88">
        <f t="shared" si="48"/>
        <v>227157.87577742912</v>
      </c>
      <c r="O224" s="88">
        <f t="shared" si="49"/>
        <v>23000.999977463456</v>
      </c>
      <c r="P224" s="89">
        <f t="shared" si="45"/>
        <v>0.94199915459560679</v>
      </c>
      <c r="Q224" s="195">
        <v>1737.9753010934219</v>
      </c>
      <c r="R224" s="89">
        <f t="shared" si="50"/>
        <v>4.6041910782897787E-2</v>
      </c>
      <c r="S224" s="89">
        <f t="shared" si="50"/>
        <v>4.4347229679968722E-2</v>
      </c>
      <c r="T224" s="91">
        <v>9876</v>
      </c>
      <c r="U224" s="190">
        <v>183485</v>
      </c>
      <c r="V224" s="190">
        <v>18609.026369168358</v>
      </c>
      <c r="W224" s="197"/>
      <c r="X224" s="88">
        <v>0</v>
      </c>
      <c r="Y224" s="88">
        <f t="shared" si="51"/>
        <v>0</v>
      </c>
    </row>
    <row r="225" spans="2:27">
      <c r="B225" s="207">
        <v>4207</v>
      </c>
      <c r="C225" t="s">
        <v>239</v>
      </c>
      <c r="D225" s="1">
        <v>190770</v>
      </c>
      <c r="E225" s="85">
        <f t="shared" si="46"/>
        <v>20559.327513740704</v>
      </c>
      <c r="F225" s="86">
        <f t="shared" si="39"/>
        <v>0.84200118064317808</v>
      </c>
      <c r="G225" s="187">
        <f t="shared" si="40"/>
        <v>2316.2926614309931</v>
      </c>
      <c r="H225" s="187">
        <f t="shared" si="41"/>
        <v>21492.879605418188</v>
      </c>
      <c r="I225" s="187">
        <f t="shared" si="42"/>
        <v>496.4771842703463</v>
      </c>
      <c r="J225" s="87">
        <f t="shared" si="43"/>
        <v>4606.8117928445436</v>
      </c>
      <c r="K225" s="187">
        <f t="shared" si="47"/>
        <v>181.63193820934885</v>
      </c>
      <c r="L225" s="87">
        <f t="shared" si="44"/>
        <v>1685.362754644548</v>
      </c>
      <c r="M225" s="88">
        <v>23178.242202183559</v>
      </c>
      <c r="N225" s="88">
        <f t="shared" si="48"/>
        <v>213948.24220218355</v>
      </c>
      <c r="O225" s="88">
        <f t="shared" si="49"/>
        <v>23057.25209636637</v>
      </c>
      <c r="P225" s="89">
        <f t="shared" si="45"/>
        <v>0.94430294349620569</v>
      </c>
      <c r="Q225" s="195">
        <v>922.96704322051664</v>
      </c>
      <c r="R225" s="89">
        <f t="shared" si="50"/>
        <v>6.7149234194421759E-2</v>
      </c>
      <c r="S225" s="89">
        <f t="shared" si="50"/>
        <v>5.9903798074769789E-2</v>
      </c>
      <c r="T225" s="91">
        <v>9279</v>
      </c>
      <c r="U225" s="190">
        <v>178766</v>
      </c>
      <c r="V225" s="190">
        <v>19397.352430555558</v>
      </c>
      <c r="W225" s="197"/>
      <c r="X225" s="88">
        <v>0</v>
      </c>
      <c r="Y225" s="88">
        <f t="shared" si="51"/>
        <v>0</v>
      </c>
    </row>
    <row r="226" spans="2:27">
      <c r="B226" s="207">
        <v>4211</v>
      </c>
      <c r="C226" t="s">
        <v>240</v>
      </c>
      <c r="D226" s="1">
        <v>40125</v>
      </c>
      <c r="E226" s="85">
        <f t="shared" si="46"/>
        <v>16417.757774140755</v>
      </c>
      <c r="F226" s="86">
        <f t="shared" si="39"/>
        <v>0.67238441627534729</v>
      </c>
      <c r="G226" s="187">
        <f t="shared" si="40"/>
        <v>4801.2345051909624</v>
      </c>
      <c r="H226" s="187">
        <f t="shared" si="41"/>
        <v>11734.217130686711</v>
      </c>
      <c r="I226" s="187">
        <f t="shared" si="42"/>
        <v>1946.0265931303281</v>
      </c>
      <c r="J226" s="87">
        <f t="shared" si="43"/>
        <v>4756.0889936105214</v>
      </c>
      <c r="K226" s="187">
        <f t="shared" si="47"/>
        <v>1631.1813470693307</v>
      </c>
      <c r="L226" s="87">
        <f t="shared" si="44"/>
        <v>3986.6072122374444</v>
      </c>
      <c r="M226" s="88">
        <v>15720.824301340292</v>
      </c>
      <c r="N226" s="88">
        <f t="shared" si="48"/>
        <v>55845.82430134029</v>
      </c>
      <c r="O226" s="88">
        <f t="shared" si="49"/>
        <v>22850.173609386369</v>
      </c>
      <c r="P226" s="89">
        <f t="shared" si="45"/>
        <v>0.93582210527781406</v>
      </c>
      <c r="Q226" s="195">
        <v>473.15407410614716</v>
      </c>
      <c r="R226" s="89">
        <f t="shared" si="50"/>
        <v>6.3223720819311588E-2</v>
      </c>
      <c r="S226" s="89">
        <f t="shared" si="50"/>
        <v>5.3217932939260831E-2</v>
      </c>
      <c r="T226" s="91">
        <v>2444</v>
      </c>
      <c r="U226" s="190">
        <v>37739</v>
      </c>
      <c r="V226" s="190">
        <v>15588.186699710865</v>
      </c>
      <c r="W226" s="197"/>
      <c r="X226" s="88">
        <v>0</v>
      </c>
      <c r="Y226" s="88">
        <f t="shared" si="51"/>
        <v>0</v>
      </c>
    </row>
    <row r="227" spans="2:27">
      <c r="B227" s="207">
        <v>4212</v>
      </c>
      <c r="C227" t="s">
        <v>241</v>
      </c>
      <c r="D227" s="1">
        <v>36531</v>
      </c>
      <c r="E227" s="85">
        <f t="shared" si="46"/>
        <v>16107.142857142857</v>
      </c>
      <c r="F227" s="86">
        <f t="shared" si="39"/>
        <v>0.65966327417267812</v>
      </c>
      <c r="G227" s="187">
        <f t="shared" si="40"/>
        <v>4987.6034553897007</v>
      </c>
      <c r="H227" s="187">
        <f t="shared" si="41"/>
        <v>11311.884636823841</v>
      </c>
      <c r="I227" s="187">
        <f t="shared" si="42"/>
        <v>2054.7418140795926</v>
      </c>
      <c r="J227" s="87">
        <f t="shared" si="43"/>
        <v>4660.1544343325158</v>
      </c>
      <c r="K227" s="187">
        <f t="shared" si="47"/>
        <v>1739.8965680185952</v>
      </c>
      <c r="L227" s="87">
        <f t="shared" si="44"/>
        <v>3946.085416266174</v>
      </c>
      <c r="M227" s="88">
        <v>15257.97001450073</v>
      </c>
      <c r="N227" s="88">
        <f t="shared" si="48"/>
        <v>51788.97001450073</v>
      </c>
      <c r="O227" s="88">
        <f t="shared" si="49"/>
        <v>22834.642863536475</v>
      </c>
      <c r="P227" s="89">
        <f t="shared" si="45"/>
        <v>0.93518604817268058</v>
      </c>
      <c r="Q227" s="195">
        <v>506.30222588901051</v>
      </c>
      <c r="R227" s="89">
        <f t="shared" si="50"/>
        <v>6.1546508586871239E-2</v>
      </c>
      <c r="S227" s="89">
        <f t="shared" si="50"/>
        <v>3.0397565703989553E-3</v>
      </c>
      <c r="T227" s="91">
        <v>2268</v>
      </c>
      <c r="U227" s="190">
        <v>34413</v>
      </c>
      <c r="V227" s="190">
        <v>16058.329444703688</v>
      </c>
      <c r="W227" s="197"/>
      <c r="X227" s="88">
        <v>0</v>
      </c>
      <c r="Y227" s="88">
        <f t="shared" si="51"/>
        <v>0</v>
      </c>
    </row>
    <row r="228" spans="2:27">
      <c r="B228" s="207">
        <v>4213</v>
      </c>
      <c r="C228" t="s">
        <v>242</v>
      </c>
      <c r="D228" s="1">
        <v>122630</v>
      </c>
      <c r="E228" s="85">
        <f t="shared" si="46"/>
        <v>19394.274869523961</v>
      </c>
      <c r="F228" s="86">
        <f t="shared" si="39"/>
        <v>0.79428679400838542</v>
      </c>
      <c r="G228" s="187">
        <f t="shared" si="40"/>
        <v>3015.3242479610385</v>
      </c>
      <c r="H228" s="187">
        <f t="shared" si="41"/>
        <v>19065.895219857648</v>
      </c>
      <c r="I228" s="187">
        <f t="shared" si="42"/>
        <v>904.24560974620624</v>
      </c>
      <c r="J228" s="87">
        <f t="shared" si="43"/>
        <v>5717.5449904252619</v>
      </c>
      <c r="K228" s="187">
        <f t="shared" si="47"/>
        <v>589.40036368520873</v>
      </c>
      <c r="L228" s="87">
        <f t="shared" si="44"/>
        <v>3726.778499581575</v>
      </c>
      <c r="M228" s="88">
        <v>22792.673611855429</v>
      </c>
      <c r="N228" s="88">
        <f t="shared" si="48"/>
        <v>145422.67361185543</v>
      </c>
      <c r="O228" s="88">
        <f t="shared" si="49"/>
        <v>22998.999464155531</v>
      </c>
      <c r="P228" s="89">
        <f t="shared" si="45"/>
        <v>0.94191722416446599</v>
      </c>
      <c r="Q228" s="195">
        <v>234.38486520997685</v>
      </c>
      <c r="R228" s="89">
        <f t="shared" si="50"/>
        <v>9.9485358724693815E-2</v>
      </c>
      <c r="S228" s="89">
        <f t="shared" si="50"/>
        <v>7.5315112818836918E-2</v>
      </c>
      <c r="T228" s="91">
        <v>6323</v>
      </c>
      <c r="U228" s="190">
        <v>111534</v>
      </c>
      <c r="V228" s="190">
        <v>18035.89909443726</v>
      </c>
      <c r="W228" s="197"/>
      <c r="X228" s="88">
        <v>0</v>
      </c>
      <c r="Y228" s="88">
        <f t="shared" si="51"/>
        <v>0</v>
      </c>
    </row>
    <row r="229" spans="2:27">
      <c r="B229" s="207">
        <v>4214</v>
      </c>
      <c r="C229" t="s">
        <v>243</v>
      </c>
      <c r="D229" s="1">
        <v>114948</v>
      </c>
      <c r="E229" s="85">
        <f t="shared" si="46"/>
        <v>18432.969852469534</v>
      </c>
      <c r="F229" s="86">
        <f t="shared" si="39"/>
        <v>0.75491683121280917</v>
      </c>
      <c r="G229" s="187">
        <f t="shared" si="40"/>
        <v>3592.1072581936946</v>
      </c>
      <c r="H229" s="187">
        <f t="shared" si="41"/>
        <v>22400.380862095881</v>
      </c>
      <c r="I229" s="187">
        <f t="shared" si="42"/>
        <v>1240.7023657152556</v>
      </c>
      <c r="J229" s="87">
        <f t="shared" si="43"/>
        <v>7737.0199526003335</v>
      </c>
      <c r="K229" s="187">
        <f t="shared" si="47"/>
        <v>925.85711965425821</v>
      </c>
      <c r="L229" s="87">
        <f t="shared" si="44"/>
        <v>5773.6449981639544</v>
      </c>
      <c r="M229" s="88">
        <v>28174.025754156315</v>
      </c>
      <c r="N229" s="88">
        <f t="shared" si="48"/>
        <v>143122.02575415632</v>
      </c>
      <c r="O229" s="88">
        <f t="shared" si="49"/>
        <v>22950.934213302808</v>
      </c>
      <c r="P229" s="89">
        <f t="shared" si="45"/>
        <v>0.93994872602468715</v>
      </c>
      <c r="Q229" s="195">
        <v>1034.2075311480839</v>
      </c>
      <c r="R229" s="89">
        <f t="shared" si="50"/>
        <v>8.023681984775867E-2</v>
      </c>
      <c r="S229" s="89">
        <f t="shared" si="50"/>
        <v>6.9496812979484068E-2</v>
      </c>
      <c r="T229" s="91">
        <v>6236</v>
      </c>
      <c r="U229" s="190">
        <v>106410</v>
      </c>
      <c r="V229" s="190">
        <v>17235.179786200195</v>
      </c>
      <c r="W229" s="197"/>
      <c r="X229" s="88">
        <v>0</v>
      </c>
      <c r="Y229" s="88">
        <f t="shared" si="51"/>
        <v>0</v>
      </c>
    </row>
    <row r="230" spans="2:27">
      <c r="B230" s="207">
        <v>4215</v>
      </c>
      <c r="C230" t="s">
        <v>244</v>
      </c>
      <c r="D230" s="1">
        <v>248201</v>
      </c>
      <c r="E230" s="85">
        <f t="shared" si="46"/>
        <v>21539.616419335242</v>
      </c>
      <c r="F230" s="86">
        <f t="shared" si="39"/>
        <v>0.88214862298195862</v>
      </c>
      <c r="G230" s="187">
        <f t="shared" si="40"/>
        <v>1728.1193180742703</v>
      </c>
      <c r="H230" s="187">
        <f t="shared" si="41"/>
        <v>19913.118902169816</v>
      </c>
      <c r="I230" s="187">
        <f t="shared" si="42"/>
        <v>153.37606731225804</v>
      </c>
      <c r="J230" s="87">
        <f t="shared" si="43"/>
        <v>1767.3524236391495</v>
      </c>
      <c r="K230" s="187">
        <f t="shared" si="47"/>
        <v>-161.46917874873941</v>
      </c>
      <c r="L230" s="87">
        <f t="shared" si="44"/>
        <v>-1860.6093467217243</v>
      </c>
      <c r="M230" s="88">
        <v>18052.509359387986</v>
      </c>
      <c r="N230" s="88">
        <f t="shared" si="48"/>
        <v>266253.50935938797</v>
      </c>
      <c r="O230" s="88">
        <f t="shared" si="49"/>
        <v>23106.266541646095</v>
      </c>
      <c r="P230" s="89">
        <f t="shared" si="45"/>
        <v>0.94631031561314471</v>
      </c>
      <c r="Q230" s="195">
        <v>-559.39689201096189</v>
      </c>
      <c r="R230" s="89">
        <f t="shared" si="50"/>
        <v>2.8531054716637107E-2</v>
      </c>
      <c r="S230" s="89">
        <f t="shared" si="50"/>
        <v>1.9248122347416328E-2</v>
      </c>
      <c r="T230" s="91">
        <v>11523</v>
      </c>
      <c r="U230" s="190">
        <v>241316</v>
      </c>
      <c r="V230" s="190">
        <v>21132.848760837202</v>
      </c>
      <c r="W230" s="197"/>
      <c r="X230" s="88">
        <v>0</v>
      </c>
      <c r="Y230" s="88">
        <f t="shared" si="51"/>
        <v>0</v>
      </c>
    </row>
    <row r="231" spans="2:27">
      <c r="B231" s="207">
        <v>4216</v>
      </c>
      <c r="C231" t="s">
        <v>245</v>
      </c>
      <c r="D231" s="1">
        <v>91769</v>
      </c>
      <c r="E231" s="85">
        <f t="shared" si="46"/>
        <v>16746.167883211681</v>
      </c>
      <c r="F231" s="86">
        <f t="shared" si="39"/>
        <v>0.68583435520881009</v>
      </c>
      <c r="G231" s="187">
        <f t="shared" si="40"/>
        <v>4604.1884397484064</v>
      </c>
      <c r="H231" s="187">
        <f t="shared" si="41"/>
        <v>25230.952649821265</v>
      </c>
      <c r="I231" s="187">
        <f t="shared" si="42"/>
        <v>1831.0830549555039</v>
      </c>
      <c r="J231" s="87">
        <f t="shared" si="43"/>
        <v>10034.335141156162</v>
      </c>
      <c r="K231" s="187">
        <f t="shared" si="47"/>
        <v>1516.2378088945065</v>
      </c>
      <c r="L231" s="87">
        <f t="shared" si="44"/>
        <v>8308.9831927418963</v>
      </c>
      <c r="M231" s="88">
        <v>33539.935749322744</v>
      </c>
      <c r="N231" s="88">
        <f t="shared" si="48"/>
        <v>125308.93574932274</v>
      </c>
      <c r="O231" s="88">
        <f t="shared" si="49"/>
        <v>22866.594114839918</v>
      </c>
      <c r="P231" s="89">
        <f t="shared" si="45"/>
        <v>0.93649460222448733</v>
      </c>
      <c r="Q231" s="195">
        <v>1013.3234558517433</v>
      </c>
      <c r="R231" s="89">
        <f t="shared" si="50"/>
        <v>6.6696888330950471E-2</v>
      </c>
      <c r="S231" s="89">
        <f t="shared" si="50"/>
        <v>4.9178143814566366E-2</v>
      </c>
      <c r="T231" s="91">
        <v>5480</v>
      </c>
      <c r="U231" s="190">
        <v>86031</v>
      </c>
      <c r="V231" s="190">
        <v>15961.224489795919</v>
      </c>
      <c r="W231" s="197"/>
      <c r="X231" s="88">
        <v>0</v>
      </c>
      <c r="Y231" s="88">
        <f t="shared" si="51"/>
        <v>0</v>
      </c>
    </row>
    <row r="232" spans="2:27">
      <c r="B232" s="207">
        <v>4217</v>
      </c>
      <c r="C232" t="s">
        <v>246</v>
      </c>
      <c r="D232" s="1">
        <v>35274</v>
      </c>
      <c r="E232" s="85">
        <f t="shared" si="46"/>
        <v>19574.916759156495</v>
      </c>
      <c r="F232" s="86">
        <f t="shared" si="39"/>
        <v>0.80168492919751322</v>
      </c>
      <c r="G232" s="187">
        <f t="shared" si="40"/>
        <v>2906.9391141815181</v>
      </c>
      <c r="H232" s="187">
        <f t="shared" si="41"/>
        <v>5238.3042837550956</v>
      </c>
      <c r="I232" s="187">
        <f t="shared" si="42"/>
        <v>841.02094837481945</v>
      </c>
      <c r="J232" s="87">
        <f t="shared" si="43"/>
        <v>1515.5197489714249</v>
      </c>
      <c r="K232" s="187">
        <f t="shared" si="47"/>
        <v>526.17570231382206</v>
      </c>
      <c r="L232" s="87">
        <f t="shared" si="44"/>
        <v>948.16861556950732</v>
      </c>
      <c r="M232" s="88">
        <v>6186.4728686641574</v>
      </c>
      <c r="N232" s="88">
        <f t="shared" si="48"/>
        <v>41460.472868664161</v>
      </c>
      <c r="O232" s="88">
        <f t="shared" si="49"/>
        <v>23008.031558637162</v>
      </c>
      <c r="P232" s="89">
        <f t="shared" si="45"/>
        <v>0.94228713092392258</v>
      </c>
      <c r="Q232" s="195">
        <v>429.30926413226734</v>
      </c>
      <c r="R232" s="89">
        <f t="shared" si="50"/>
        <v>-2.813059650089544E-2</v>
      </c>
      <c r="S232" s="89">
        <f t="shared" si="50"/>
        <v>-3.6759847586347941E-2</v>
      </c>
      <c r="T232" s="91">
        <v>1802</v>
      </c>
      <c r="U232" s="190">
        <v>36295</v>
      </c>
      <c r="V232" s="190">
        <v>20321.94848824188</v>
      </c>
      <c r="W232" s="197"/>
      <c r="X232" s="88">
        <v>0</v>
      </c>
      <c r="Y232" s="88">
        <f t="shared" si="51"/>
        <v>0</v>
      </c>
    </row>
    <row r="233" spans="2:27">
      <c r="B233" s="207">
        <v>4218</v>
      </c>
      <c r="C233" t="s">
        <v>247</v>
      </c>
      <c r="D233" s="1">
        <v>25640</v>
      </c>
      <c r="E233" s="85">
        <f t="shared" si="46"/>
        <v>18579.710144927536</v>
      </c>
      <c r="F233" s="86">
        <f t="shared" si="39"/>
        <v>0.76092653651153486</v>
      </c>
      <c r="G233" s="187">
        <f t="shared" si="40"/>
        <v>3504.0630827188934</v>
      </c>
      <c r="H233" s="187">
        <f t="shared" si="41"/>
        <v>4835.6070541520721</v>
      </c>
      <c r="I233" s="187">
        <f t="shared" si="42"/>
        <v>1189.3432633549548</v>
      </c>
      <c r="J233" s="87">
        <f t="shared" si="43"/>
        <v>1641.2937034298377</v>
      </c>
      <c r="K233" s="187">
        <f t="shared" si="47"/>
        <v>874.49801729395745</v>
      </c>
      <c r="L233" s="87">
        <f t="shared" si="44"/>
        <v>1206.8072638656613</v>
      </c>
      <c r="M233" s="88">
        <v>6042.4142945374824</v>
      </c>
      <c r="N233" s="88">
        <f t="shared" si="48"/>
        <v>31682.414294537484</v>
      </c>
      <c r="O233" s="88">
        <f t="shared" si="49"/>
        <v>22958.271227925714</v>
      </c>
      <c r="P233" s="89">
        <f t="shared" si="45"/>
        <v>0.94024921128962369</v>
      </c>
      <c r="Q233" s="195">
        <v>270.40426442982152</v>
      </c>
      <c r="R233" s="89">
        <f t="shared" si="50"/>
        <v>7.0384904400100187E-2</v>
      </c>
      <c r="S233" s="89">
        <f t="shared" si="50"/>
        <v>4.24618199374888E-2</v>
      </c>
      <c r="T233" s="91">
        <v>1380</v>
      </c>
      <c r="U233" s="190">
        <v>23954</v>
      </c>
      <c r="V233" s="190">
        <v>17822.916666666668</v>
      </c>
      <c r="W233" s="197"/>
      <c r="X233" s="88">
        <v>0</v>
      </c>
      <c r="Y233" s="88">
        <f t="shared" si="51"/>
        <v>0</v>
      </c>
    </row>
    <row r="234" spans="2:27">
      <c r="B234" s="207">
        <v>4219</v>
      </c>
      <c r="C234" t="s">
        <v>248</v>
      </c>
      <c r="D234" s="1">
        <v>67936</v>
      </c>
      <c r="E234" s="85">
        <f t="shared" si="46"/>
        <v>17125.283589614319</v>
      </c>
      <c r="F234" s="86">
        <f t="shared" si="39"/>
        <v>0.70136092689156815</v>
      </c>
      <c r="G234" s="187">
        <f t="shared" si="40"/>
        <v>4376.7190159068241</v>
      </c>
      <c r="H234" s="187">
        <f t="shared" si="41"/>
        <v>17362.44433610237</v>
      </c>
      <c r="I234" s="187">
        <f t="shared" si="42"/>
        <v>1698.392557714581</v>
      </c>
      <c r="J234" s="87">
        <f t="shared" si="43"/>
        <v>6737.5232764537432</v>
      </c>
      <c r="K234" s="187">
        <f t="shared" si="47"/>
        <v>1383.5473116535836</v>
      </c>
      <c r="L234" s="87">
        <f t="shared" si="44"/>
        <v>5488.5321853297664</v>
      </c>
      <c r="M234" s="88">
        <v>22850.97645393492</v>
      </c>
      <c r="N234" s="88">
        <f t="shared" si="48"/>
        <v>90786.976453934913</v>
      </c>
      <c r="O234" s="88">
        <f t="shared" si="49"/>
        <v>22885.549900160047</v>
      </c>
      <c r="P234" s="89">
        <f t="shared" si="45"/>
        <v>0.93727093080862511</v>
      </c>
      <c r="Q234" s="195">
        <v>535.05671521238764</v>
      </c>
      <c r="R234" s="89">
        <f t="shared" si="50"/>
        <v>6.6649919140851929E-2</v>
      </c>
      <c r="S234" s="89">
        <f t="shared" si="50"/>
        <v>4.9710432146681638E-2</v>
      </c>
      <c r="T234" s="91">
        <v>3967</v>
      </c>
      <c r="U234" s="190">
        <v>63691</v>
      </c>
      <c r="V234" s="190">
        <v>16314.293032786885</v>
      </c>
      <c r="W234" s="197"/>
      <c r="X234" s="88">
        <v>0</v>
      </c>
      <c r="Y234" s="88">
        <f t="shared" si="51"/>
        <v>0</v>
      </c>
    </row>
    <row r="235" spans="2:27">
      <c r="B235" s="207">
        <v>4220</v>
      </c>
      <c r="C235" t="s">
        <v>249</v>
      </c>
      <c r="D235" s="1">
        <v>25175</v>
      </c>
      <c r="E235" s="85">
        <f t="shared" si="46"/>
        <v>21334.745762711864</v>
      </c>
      <c r="F235" s="86">
        <f t="shared" si="39"/>
        <v>0.87375820580315078</v>
      </c>
      <c r="G235" s="187">
        <f t="shared" si="40"/>
        <v>1851.0417120482969</v>
      </c>
      <c r="H235" s="187">
        <f t="shared" si="41"/>
        <v>2184.2292202169906</v>
      </c>
      <c r="I235" s="187">
        <f t="shared" si="42"/>
        <v>225.08079713044023</v>
      </c>
      <c r="J235" s="87">
        <f t="shared" si="43"/>
        <v>265.59534061391946</v>
      </c>
      <c r="K235" s="187">
        <f t="shared" si="47"/>
        <v>-89.764448930557222</v>
      </c>
      <c r="L235" s="87">
        <f t="shared" si="44"/>
        <v>-105.92204973805752</v>
      </c>
      <c r="M235" s="88">
        <v>2078.3071504016161</v>
      </c>
      <c r="N235" s="88">
        <f t="shared" si="48"/>
        <v>27253.307150401615</v>
      </c>
      <c r="O235" s="88">
        <f t="shared" si="49"/>
        <v>23096.023008814929</v>
      </c>
      <c r="P235" s="89">
        <f t="shared" si="45"/>
        <v>0.94589079475420446</v>
      </c>
      <c r="Q235" s="195">
        <v>204.43625509217054</v>
      </c>
      <c r="R235" s="89">
        <f t="shared" si="50"/>
        <v>9.7571609190391068E-2</v>
      </c>
      <c r="S235" s="89">
        <f t="shared" si="50"/>
        <v>5.6645210203630725E-2</v>
      </c>
      <c r="T235" s="91">
        <v>1180</v>
      </c>
      <c r="U235" s="190">
        <v>22937</v>
      </c>
      <c r="V235" s="190">
        <v>20191.021126760563</v>
      </c>
      <c r="W235" s="197"/>
      <c r="X235" s="88">
        <v>0</v>
      </c>
      <c r="Y235" s="88">
        <f t="shared" si="51"/>
        <v>0</v>
      </c>
    </row>
    <row r="236" spans="2:27">
      <c r="B236" s="207">
        <v>4221</v>
      </c>
      <c r="C236" t="s">
        <v>250</v>
      </c>
      <c r="D236" s="1">
        <v>41594</v>
      </c>
      <c r="E236" s="85">
        <f t="shared" si="46"/>
        <v>34517.84232365145</v>
      </c>
      <c r="F236" s="86">
        <f t="shared" si="39"/>
        <v>1.4136680283119565</v>
      </c>
      <c r="G236" s="187">
        <f t="shared" si="40"/>
        <v>-6058.8162245154545</v>
      </c>
      <c r="H236" s="187">
        <f t="shared" si="41"/>
        <v>-7300.8735505411223</v>
      </c>
      <c r="I236" s="187">
        <f t="shared" si="42"/>
        <v>0</v>
      </c>
      <c r="J236" s="87">
        <f t="shared" si="43"/>
        <v>0</v>
      </c>
      <c r="K236" s="187">
        <f t="shared" si="47"/>
        <v>-314.84524606099745</v>
      </c>
      <c r="L236" s="87">
        <f t="shared" si="44"/>
        <v>-379.38852150350192</v>
      </c>
      <c r="M236" s="88">
        <v>-7680.2620842038032</v>
      </c>
      <c r="N236" s="88">
        <f t="shared" si="48"/>
        <v>33913.737915796199</v>
      </c>
      <c r="O236" s="88">
        <f t="shared" si="49"/>
        <v>28144.180842984399</v>
      </c>
      <c r="P236" s="89">
        <f t="shared" si="45"/>
        <v>1.152636606532482</v>
      </c>
      <c r="Q236" s="195">
        <v>176.21310358945448</v>
      </c>
      <c r="R236" s="89">
        <f t="shared" si="50"/>
        <v>2.5644819253341226E-2</v>
      </c>
      <c r="S236" s="89">
        <f t="shared" si="50"/>
        <v>4.3658810945581585E-3</v>
      </c>
      <c r="T236" s="91">
        <v>1205</v>
      </c>
      <c r="U236" s="190">
        <v>40554</v>
      </c>
      <c r="V236" s="190">
        <v>34367.796610169491</v>
      </c>
      <c r="W236" s="197"/>
      <c r="X236" s="88">
        <v>0</v>
      </c>
      <c r="Y236" s="88">
        <f t="shared" si="51"/>
        <v>0</v>
      </c>
    </row>
    <row r="237" spans="2:27">
      <c r="B237" s="207">
        <v>4222</v>
      </c>
      <c r="C237" t="s">
        <v>251</v>
      </c>
      <c r="D237" s="1">
        <v>69148</v>
      </c>
      <c r="E237" s="85">
        <f t="shared" si="46"/>
        <v>68395.647873392678</v>
      </c>
      <c r="F237" s="86">
        <f t="shared" si="39"/>
        <v>2.8011235397540264</v>
      </c>
      <c r="G237" s="187">
        <f t="shared" si="40"/>
        <v>-26385.499554360187</v>
      </c>
      <c r="H237" s="187">
        <f t="shared" si="41"/>
        <v>-26675.740049458149</v>
      </c>
      <c r="I237" s="187">
        <f t="shared" si="42"/>
        <v>0</v>
      </c>
      <c r="J237" s="87">
        <f t="shared" si="43"/>
        <v>0</v>
      </c>
      <c r="K237" s="187">
        <f t="shared" si="47"/>
        <v>-314.84524606099745</v>
      </c>
      <c r="L237" s="87">
        <f t="shared" si="44"/>
        <v>-318.30854376766843</v>
      </c>
      <c r="M237" s="88">
        <v>-26994.048603427422</v>
      </c>
      <c r="N237" s="88">
        <f t="shared" si="48"/>
        <v>42153.951396572578</v>
      </c>
      <c r="O237" s="88">
        <f t="shared" si="49"/>
        <v>41695.303062880892</v>
      </c>
      <c r="P237" s="89">
        <f t="shared" si="45"/>
        <v>1.70761881110931</v>
      </c>
      <c r="Q237" s="195">
        <v>-246.16975292204734</v>
      </c>
      <c r="R237" s="89">
        <f t="shared" si="50"/>
        <v>-3.3016823057237549E-2</v>
      </c>
      <c r="S237" s="89">
        <f t="shared" si="50"/>
        <v>-4.8320216559793766E-2</v>
      </c>
      <c r="T237" s="91">
        <v>1011</v>
      </c>
      <c r="U237" s="190">
        <v>71509</v>
      </c>
      <c r="V237" s="190">
        <v>71868.341708542721</v>
      </c>
      <c r="W237" s="197"/>
      <c r="X237" s="88">
        <v>0</v>
      </c>
      <c r="Y237" s="88">
        <f t="shared" si="51"/>
        <v>0</v>
      </c>
    </row>
    <row r="238" spans="2:27">
      <c r="B238" s="207">
        <v>4223</v>
      </c>
      <c r="C238" t="s">
        <v>252</v>
      </c>
      <c r="D238" s="1">
        <v>260248</v>
      </c>
      <c r="E238" s="85">
        <f t="shared" si="46"/>
        <v>16842.350504789025</v>
      </c>
      <c r="F238" s="86">
        <f t="shared" si="39"/>
        <v>0.68977348604231392</v>
      </c>
      <c r="G238" s="187">
        <f t="shared" si="40"/>
        <v>4546.4788668020001</v>
      </c>
      <c r="H238" s="187">
        <f t="shared" si="41"/>
        <v>70252.191449824517</v>
      </c>
      <c r="I238" s="187">
        <f t="shared" si="42"/>
        <v>1797.4191374034338</v>
      </c>
      <c r="J238" s="87">
        <f t="shared" si="43"/>
        <v>27773.720511157859</v>
      </c>
      <c r="K238" s="187">
        <f t="shared" si="47"/>
        <v>1482.5738913424364</v>
      </c>
      <c r="L238" s="87">
        <f t="shared" si="44"/>
        <v>22908.731769023325</v>
      </c>
      <c r="M238" s="88">
        <v>93160.922955937058</v>
      </c>
      <c r="N238" s="88">
        <f t="shared" si="48"/>
        <v>353408.92295593704</v>
      </c>
      <c r="O238" s="88">
        <f t="shared" si="49"/>
        <v>22871.403245918784</v>
      </c>
      <c r="P238" s="89">
        <f t="shared" si="45"/>
        <v>0.93669155876616239</v>
      </c>
      <c r="Q238" s="195">
        <v>2837.1134014272538</v>
      </c>
      <c r="R238" s="89">
        <f t="shared" si="50"/>
        <v>5.913713743859806E-2</v>
      </c>
      <c r="S238" s="89">
        <f t="shared" si="50"/>
        <v>4.8307234014103022E-2</v>
      </c>
      <c r="T238" s="91">
        <v>15452</v>
      </c>
      <c r="U238" s="190">
        <v>245717</v>
      </c>
      <c r="V238" s="190">
        <v>16066.235124885576</v>
      </c>
      <c r="W238" s="197"/>
      <c r="X238" s="88">
        <v>0</v>
      </c>
      <c r="Y238" s="88">
        <f t="shared" si="51"/>
        <v>0</v>
      </c>
    </row>
    <row r="239" spans="2:27">
      <c r="B239" s="207">
        <v>4224</v>
      </c>
      <c r="C239" t="s">
        <v>253</v>
      </c>
      <c r="D239" s="1">
        <v>34657</v>
      </c>
      <c r="E239" s="85">
        <f t="shared" si="46"/>
        <v>37548.212351029251</v>
      </c>
      <c r="F239" s="86">
        <f t="shared" si="39"/>
        <v>1.5377759369550033</v>
      </c>
      <c r="G239" s="187">
        <f t="shared" si="40"/>
        <v>-7877.0382409421354</v>
      </c>
      <c r="H239" s="187">
        <f t="shared" si="41"/>
        <v>-7270.5062963895907</v>
      </c>
      <c r="I239" s="187">
        <f t="shared" si="42"/>
        <v>0</v>
      </c>
      <c r="J239" s="87">
        <f t="shared" si="43"/>
        <v>0</v>
      </c>
      <c r="K239" s="187">
        <f t="shared" si="47"/>
        <v>-314.84524606099745</v>
      </c>
      <c r="L239" s="87">
        <f t="shared" si="44"/>
        <v>-290.60216211430065</v>
      </c>
      <c r="M239" s="88">
        <v>-7561.1084678175202</v>
      </c>
      <c r="N239" s="88">
        <f t="shared" si="48"/>
        <v>27095.891532182479</v>
      </c>
      <c r="O239" s="88">
        <f t="shared" si="49"/>
        <v>29356.328853935513</v>
      </c>
      <c r="P239" s="89">
        <f t="shared" si="45"/>
        <v>1.2022797699897005</v>
      </c>
      <c r="Q239" s="195">
        <v>76.854518351090519</v>
      </c>
      <c r="R239" s="89">
        <f t="shared" si="50"/>
        <v>4.4051586726561367E-3</v>
      </c>
      <c r="S239" s="89">
        <f t="shared" si="50"/>
        <v>-8.6531965863601238E-3</v>
      </c>
      <c r="T239" s="91">
        <v>923</v>
      </c>
      <c r="U239" s="190">
        <v>34505</v>
      </c>
      <c r="V239" s="190">
        <v>37875.960482985734</v>
      </c>
      <c r="W239" s="197"/>
      <c r="X239" s="88">
        <v>0</v>
      </c>
      <c r="Y239" s="88">
        <f t="shared" si="51"/>
        <v>0</v>
      </c>
      <c r="Z239" s="1"/>
      <c r="AA239" s="1"/>
    </row>
    <row r="240" spans="2:27">
      <c r="B240" s="207">
        <v>4225</v>
      </c>
      <c r="C240" t="s">
        <v>254</v>
      </c>
      <c r="D240" s="1">
        <v>191664</v>
      </c>
      <c r="E240" s="85">
        <f t="shared" si="46"/>
        <v>17689.340101522841</v>
      </c>
      <c r="F240" s="86">
        <f t="shared" si="39"/>
        <v>0.72446169459221532</v>
      </c>
      <c r="G240" s="187">
        <f t="shared" si="40"/>
        <v>4038.2851087617105</v>
      </c>
      <c r="H240" s="187">
        <f t="shared" si="41"/>
        <v>43754.819153433134</v>
      </c>
      <c r="I240" s="187">
        <f t="shared" si="42"/>
        <v>1500.9727785465982</v>
      </c>
      <c r="J240" s="87">
        <f t="shared" si="43"/>
        <v>16263.040055552392</v>
      </c>
      <c r="K240" s="187">
        <f t="shared" si="47"/>
        <v>1186.1275324856008</v>
      </c>
      <c r="L240" s="87">
        <f t="shared" si="44"/>
        <v>12851.691814481484</v>
      </c>
      <c r="M240" s="88">
        <v>56606.510783560603</v>
      </c>
      <c r="N240" s="88">
        <f t="shared" si="48"/>
        <v>248270.5107835606</v>
      </c>
      <c r="O240" s="88">
        <f t="shared" si="49"/>
        <v>22913.752725755479</v>
      </c>
      <c r="P240" s="89">
        <f t="shared" si="45"/>
        <v>0.93842596919365773</v>
      </c>
      <c r="Q240" s="195">
        <v>1451.873155867499</v>
      </c>
      <c r="R240" s="89">
        <f t="shared" si="50"/>
        <v>3.6879148701358423E-2</v>
      </c>
      <c r="S240" s="89">
        <f t="shared" si="50"/>
        <v>2.8840584004458159E-2</v>
      </c>
      <c r="T240" s="91">
        <v>10835</v>
      </c>
      <c r="U240" s="190">
        <v>184847</v>
      </c>
      <c r="V240" s="190">
        <v>17193.47037484885</v>
      </c>
      <c r="W240" s="197"/>
      <c r="X240" s="88">
        <v>0</v>
      </c>
      <c r="Y240" s="88">
        <f t="shared" si="51"/>
        <v>0</v>
      </c>
    </row>
    <row r="241" spans="2:27">
      <c r="B241" s="207">
        <v>4226</v>
      </c>
      <c r="C241" t="s">
        <v>255</v>
      </c>
      <c r="D241" s="1">
        <v>33904</v>
      </c>
      <c r="E241" s="85">
        <f t="shared" si="46"/>
        <v>19090.090090090089</v>
      </c>
      <c r="F241" s="86">
        <f t="shared" si="39"/>
        <v>0.78182899628879432</v>
      </c>
      <c r="G241" s="187">
        <f t="shared" si="40"/>
        <v>3197.8351156213616</v>
      </c>
      <c r="H241" s="187">
        <f t="shared" si="41"/>
        <v>5679.3551653435379</v>
      </c>
      <c r="I241" s="187">
        <f t="shared" si="42"/>
        <v>1010.7102825480614</v>
      </c>
      <c r="J241" s="87">
        <f t="shared" si="43"/>
        <v>1795.0214618053571</v>
      </c>
      <c r="K241" s="187">
        <f t="shared" si="47"/>
        <v>695.86503648706389</v>
      </c>
      <c r="L241" s="87">
        <f t="shared" si="44"/>
        <v>1235.8563048010253</v>
      </c>
      <c r="M241" s="88">
        <v>6915.2114399265001</v>
      </c>
      <c r="N241" s="88">
        <f t="shared" si="48"/>
        <v>40819.211439926497</v>
      </c>
      <c r="O241" s="88">
        <f t="shared" si="49"/>
        <v>22983.790225183839</v>
      </c>
      <c r="P241" s="89">
        <f t="shared" si="45"/>
        <v>0.94129433427848652</v>
      </c>
      <c r="Q241" s="195">
        <v>8.1959229183821662</v>
      </c>
      <c r="R241" s="89">
        <f t="shared" si="50"/>
        <v>-8.3070083070083071E-3</v>
      </c>
      <c r="S241" s="89">
        <f t="shared" si="50"/>
        <v>-2.2825036338549921E-2</v>
      </c>
      <c r="T241" s="91">
        <v>1776</v>
      </c>
      <c r="U241" s="190">
        <v>34188</v>
      </c>
      <c r="V241" s="190">
        <v>19536</v>
      </c>
      <c r="W241" s="197"/>
      <c r="X241" s="88">
        <v>0</v>
      </c>
      <c r="Y241" s="88">
        <f t="shared" si="51"/>
        <v>0</v>
      </c>
    </row>
    <row r="242" spans="2:27">
      <c r="B242" s="207">
        <v>4227</v>
      </c>
      <c r="C242" t="s">
        <v>256</v>
      </c>
      <c r="D242" s="1">
        <v>137664</v>
      </c>
      <c r="E242" s="85">
        <f t="shared" si="46"/>
        <v>22232.558139534885</v>
      </c>
      <c r="F242" s="86">
        <f t="shared" si="39"/>
        <v>0.91052784628753924</v>
      </c>
      <c r="G242" s="187">
        <f t="shared" si="40"/>
        <v>1312.3542859544839</v>
      </c>
      <c r="H242" s="187">
        <f t="shared" si="41"/>
        <v>8126.0977386301647</v>
      </c>
      <c r="I242" s="187">
        <f t="shared" si="42"/>
        <v>0</v>
      </c>
      <c r="J242" s="87">
        <f t="shared" si="43"/>
        <v>0</v>
      </c>
      <c r="K242" s="187">
        <f t="shared" si="47"/>
        <v>-314.84524606099745</v>
      </c>
      <c r="L242" s="87">
        <f t="shared" si="44"/>
        <v>-1949.5217636096961</v>
      </c>
      <c r="M242" s="88">
        <v>6176.5759125394434</v>
      </c>
      <c r="N242" s="88">
        <f t="shared" si="48"/>
        <v>143840.57591253944</v>
      </c>
      <c r="O242" s="88">
        <f t="shared" si="49"/>
        <v>23230.067169337766</v>
      </c>
      <c r="P242" s="89">
        <f t="shared" si="45"/>
        <v>0.95138053372271492</v>
      </c>
      <c r="Q242" s="195">
        <v>173.00127587209863</v>
      </c>
      <c r="R242" s="89">
        <f t="shared" si="50"/>
        <v>3.7869135486011112E-2</v>
      </c>
      <c r="S242" s="89">
        <f t="shared" si="50"/>
        <v>9.7098953759256184E-3</v>
      </c>
      <c r="T242" s="91">
        <v>6192</v>
      </c>
      <c r="U242" s="190">
        <v>132641</v>
      </c>
      <c r="V242" s="190">
        <v>22018.758300132802</v>
      </c>
      <c r="W242" s="197"/>
      <c r="X242" s="88">
        <v>0</v>
      </c>
      <c r="Y242" s="88">
        <f t="shared" si="51"/>
        <v>0</v>
      </c>
    </row>
    <row r="243" spans="2:27" ht="30.6" customHeight="1">
      <c r="B243" s="207">
        <v>4228</v>
      </c>
      <c r="C243" t="s">
        <v>257</v>
      </c>
      <c r="D243" s="1">
        <v>86603</v>
      </c>
      <c r="E243" s="85">
        <f t="shared" si="46"/>
        <v>46237.586759209829</v>
      </c>
      <c r="F243" s="86">
        <f t="shared" si="39"/>
        <v>1.8936466971172095</v>
      </c>
      <c r="G243" s="187">
        <f t="shared" si="40"/>
        <v>-13090.662885850483</v>
      </c>
      <c r="H243" s="187">
        <f t="shared" si="41"/>
        <v>-24518.811585197956</v>
      </c>
      <c r="I243" s="187">
        <f t="shared" si="42"/>
        <v>0</v>
      </c>
      <c r="J243" s="87">
        <f t="shared" si="43"/>
        <v>0</v>
      </c>
      <c r="K243" s="187">
        <f t="shared" si="47"/>
        <v>-314.84524606099745</v>
      </c>
      <c r="L243" s="87">
        <f t="shared" si="44"/>
        <v>-589.70514587224818</v>
      </c>
      <c r="M243" s="88">
        <v>-25108.516749969906</v>
      </c>
      <c r="N243" s="88">
        <f t="shared" si="48"/>
        <v>61494.483250030098</v>
      </c>
      <c r="O243" s="88">
        <f t="shared" si="49"/>
        <v>32832.078617207742</v>
      </c>
      <c r="P243" s="89">
        <f t="shared" si="45"/>
        <v>1.3446280740545828</v>
      </c>
      <c r="Q243" s="195">
        <v>-421.0438647111805</v>
      </c>
      <c r="R243" s="89">
        <f t="shared" si="50"/>
        <v>-3.4762934397360737E-2</v>
      </c>
      <c r="S243" s="89">
        <f t="shared" si="50"/>
        <v>-5.3315275220475918E-2</v>
      </c>
      <c r="T243" s="91">
        <v>1873</v>
      </c>
      <c r="U243" s="190">
        <v>89722</v>
      </c>
      <c r="V243" s="190">
        <v>48841.589548176373</v>
      </c>
      <c r="W243" s="197"/>
      <c r="X243" s="88">
        <v>0</v>
      </c>
      <c r="Y243" s="88">
        <f t="shared" si="51"/>
        <v>0</v>
      </c>
    </row>
    <row r="244" spans="2:27">
      <c r="B244" s="207">
        <v>4601</v>
      </c>
      <c r="C244" t="s">
        <v>258</v>
      </c>
      <c r="D244" s="1">
        <v>7476727</v>
      </c>
      <c r="E244" s="85">
        <f t="shared" si="46"/>
        <v>25610.49188189354</v>
      </c>
      <c r="F244" s="86">
        <f t="shared" si="39"/>
        <v>1.0488701241319627</v>
      </c>
      <c r="G244" s="187">
        <f t="shared" si="40"/>
        <v>-714.40595946070891</v>
      </c>
      <c r="H244" s="187">
        <f t="shared" si="41"/>
        <v>-208563.67580495935</v>
      </c>
      <c r="I244" s="187">
        <f t="shared" si="42"/>
        <v>0</v>
      </c>
      <c r="J244" s="87">
        <f t="shared" si="43"/>
        <v>0</v>
      </c>
      <c r="K244" s="187">
        <f t="shared" si="47"/>
        <v>-314.84524606099745</v>
      </c>
      <c r="L244" s="87">
        <f t="shared" si="44"/>
        <v>-91915.921135047596</v>
      </c>
      <c r="M244" s="88">
        <v>-300479.59988585813</v>
      </c>
      <c r="N244" s="88">
        <f t="shared" si="48"/>
        <v>7176247.4001141414</v>
      </c>
      <c r="O244" s="88">
        <f t="shared" si="49"/>
        <v>24581.240666281228</v>
      </c>
      <c r="P244" s="89">
        <f t="shared" si="45"/>
        <v>1.0067174448604843</v>
      </c>
      <c r="Q244" s="195">
        <v>-4563.3199486272642</v>
      </c>
      <c r="R244" s="92">
        <f t="shared" si="50"/>
        <v>3.5547286017745247E-2</v>
      </c>
      <c r="S244" s="92">
        <f t="shared" si="50"/>
        <v>2.6289293222971282E-2</v>
      </c>
      <c r="T244" s="91">
        <v>291940</v>
      </c>
      <c r="U244" s="190">
        <v>7220073</v>
      </c>
      <c r="V244" s="190">
        <v>24954.456848581205</v>
      </c>
      <c r="W244" s="197"/>
      <c r="X244" s="88">
        <v>0</v>
      </c>
      <c r="Y244" s="88">
        <f t="shared" si="51"/>
        <v>0</v>
      </c>
      <c r="Z244" s="1"/>
      <c r="AA244" s="1"/>
    </row>
    <row r="245" spans="2:27">
      <c r="B245" s="207">
        <v>4602</v>
      </c>
      <c r="C245" t="s">
        <v>259</v>
      </c>
      <c r="D245" s="1">
        <v>425009</v>
      </c>
      <c r="E245" s="85">
        <f t="shared" si="46"/>
        <v>24497.60793129287</v>
      </c>
      <c r="F245" s="86">
        <f t="shared" si="39"/>
        <v>1.0032922909222755</v>
      </c>
      <c r="G245" s="187">
        <f t="shared" si="40"/>
        <v>-46.675589100307114</v>
      </c>
      <c r="H245" s="187">
        <f t="shared" si="41"/>
        <v>-809.77479530122821</v>
      </c>
      <c r="I245" s="187">
        <f t="shared" si="42"/>
        <v>0</v>
      </c>
      <c r="J245" s="87">
        <f t="shared" si="43"/>
        <v>0</v>
      </c>
      <c r="K245" s="187">
        <f t="shared" si="47"/>
        <v>-314.84524606099745</v>
      </c>
      <c r="L245" s="87">
        <f t="shared" si="44"/>
        <v>-5462.2501739122445</v>
      </c>
      <c r="M245" s="88">
        <v>-6272.0251442753733</v>
      </c>
      <c r="N245" s="88">
        <f t="shared" si="48"/>
        <v>418736.97485572461</v>
      </c>
      <c r="O245" s="88">
        <f t="shared" si="49"/>
        <v>24136.08708604096</v>
      </c>
      <c r="P245" s="89">
        <f t="shared" si="45"/>
        <v>0.98848631157660938</v>
      </c>
      <c r="Q245" s="195">
        <v>1562.1967918451128</v>
      </c>
      <c r="R245" s="92">
        <f t="shared" si="50"/>
        <v>9.4799939207690739E-2</v>
      </c>
      <c r="S245" s="92">
        <f t="shared" si="50"/>
        <v>8.407217451431899E-2</v>
      </c>
      <c r="T245" s="91">
        <v>17349</v>
      </c>
      <c r="U245" s="190">
        <v>388207</v>
      </c>
      <c r="V245" s="190">
        <v>22597.764712730659</v>
      </c>
      <c r="W245" s="197"/>
      <c r="X245" s="88">
        <v>0</v>
      </c>
      <c r="Y245" s="88">
        <f t="shared" si="51"/>
        <v>0</v>
      </c>
      <c r="Z245" s="1"/>
    </row>
    <row r="246" spans="2:27">
      <c r="B246" s="207">
        <v>4611</v>
      </c>
      <c r="C246" t="s">
        <v>260</v>
      </c>
      <c r="D246" s="1">
        <v>86781</v>
      </c>
      <c r="E246" s="85">
        <f t="shared" si="46"/>
        <v>21311.640471512772</v>
      </c>
      <c r="F246" s="86">
        <f t="shared" si="39"/>
        <v>0.87281193543240354</v>
      </c>
      <c r="G246" s="187">
        <f t="shared" si="40"/>
        <v>1864.904886767752</v>
      </c>
      <c r="H246" s="187">
        <f t="shared" si="41"/>
        <v>7593.8926989182864</v>
      </c>
      <c r="I246" s="187">
        <f t="shared" si="42"/>
        <v>233.16764905012241</v>
      </c>
      <c r="J246" s="87">
        <f t="shared" si="43"/>
        <v>949.45866693209848</v>
      </c>
      <c r="K246" s="187">
        <f t="shared" si="47"/>
        <v>-81.677597010875047</v>
      </c>
      <c r="L246" s="87">
        <f t="shared" si="44"/>
        <v>-332.5911750282832</v>
      </c>
      <c r="M246" s="88">
        <v>7261.3014546062441</v>
      </c>
      <c r="N246" s="88">
        <f t="shared" si="48"/>
        <v>94042.301454606248</v>
      </c>
      <c r="O246" s="88">
        <f t="shared" si="49"/>
        <v>23094.867744254974</v>
      </c>
      <c r="P246" s="89">
        <f t="shared" si="45"/>
        <v>0.94584348123566708</v>
      </c>
      <c r="Q246" s="195">
        <v>20.708670114653614</v>
      </c>
      <c r="R246" s="92">
        <f t="shared" si="50"/>
        <v>-2.0154461079872638E-2</v>
      </c>
      <c r="S246" s="92">
        <f t="shared" si="50"/>
        <v>-1.9913831035933308E-2</v>
      </c>
      <c r="T246" s="91">
        <v>4072</v>
      </c>
      <c r="U246" s="190">
        <v>88566</v>
      </c>
      <c r="V246" s="190">
        <v>21744.659955806528</v>
      </c>
      <c r="W246" s="197"/>
      <c r="X246" s="88">
        <v>0</v>
      </c>
      <c r="Y246" s="88">
        <f t="shared" si="51"/>
        <v>0</v>
      </c>
      <c r="Z246" s="1"/>
    </row>
    <row r="247" spans="2:27">
      <c r="B247" s="207">
        <v>4612</v>
      </c>
      <c r="C247" t="s">
        <v>261</v>
      </c>
      <c r="D247" s="1">
        <v>117188</v>
      </c>
      <c r="E247" s="85">
        <f t="shared" si="46"/>
        <v>20408.916753744339</v>
      </c>
      <c r="F247" s="86">
        <f t="shared" si="39"/>
        <v>0.8358411524314705</v>
      </c>
      <c r="G247" s="187">
        <f t="shared" si="40"/>
        <v>2406.5391174288116</v>
      </c>
      <c r="H247" s="187">
        <f t="shared" si="41"/>
        <v>13818.347612276235</v>
      </c>
      <c r="I247" s="187">
        <f t="shared" si="42"/>
        <v>549.12095026907389</v>
      </c>
      <c r="J247" s="87">
        <f t="shared" si="43"/>
        <v>3153.0524964450219</v>
      </c>
      <c r="K247" s="187">
        <f t="shared" si="47"/>
        <v>234.27570420807643</v>
      </c>
      <c r="L247" s="87">
        <f t="shared" si="44"/>
        <v>1345.2110935627747</v>
      </c>
      <c r="M247" s="88">
        <v>15163.558608140745</v>
      </c>
      <c r="N247" s="88">
        <f t="shared" si="48"/>
        <v>132351.55860814074</v>
      </c>
      <c r="O247" s="88">
        <f t="shared" si="49"/>
        <v>23049.731558366551</v>
      </c>
      <c r="P247" s="89">
        <f t="shared" si="45"/>
        <v>0.94399494208562029</v>
      </c>
      <c r="Q247" s="195">
        <v>762.25404808409075</v>
      </c>
      <c r="R247" s="92">
        <f t="shared" si="50"/>
        <v>0.12388990121799175</v>
      </c>
      <c r="S247" s="92">
        <f t="shared" si="50"/>
        <v>0.12193258686546996</v>
      </c>
      <c r="T247" s="91">
        <v>5742</v>
      </c>
      <c r="U247" s="190">
        <v>104270</v>
      </c>
      <c r="V247" s="190">
        <v>18190.858339148639</v>
      </c>
      <c r="W247" s="197"/>
      <c r="X247" s="88">
        <v>0</v>
      </c>
      <c r="Y247" s="88">
        <f t="shared" si="51"/>
        <v>0</v>
      </c>
      <c r="Z247" s="1"/>
    </row>
    <row r="248" spans="2:27">
      <c r="B248" s="207">
        <v>4613</v>
      </c>
      <c r="C248" t="s">
        <v>262</v>
      </c>
      <c r="D248" s="1">
        <v>279574</v>
      </c>
      <c r="E248" s="85">
        <f t="shared" si="46"/>
        <v>22788.881643299643</v>
      </c>
      <c r="F248" s="86">
        <f t="shared" si="39"/>
        <v>0.93331191092566546</v>
      </c>
      <c r="G248" s="187">
        <f t="shared" si="40"/>
        <v>978.56018369562946</v>
      </c>
      <c r="H248" s="187">
        <f t="shared" si="41"/>
        <v>12004.976333577983</v>
      </c>
      <c r="I248" s="187">
        <f t="shared" si="42"/>
        <v>0</v>
      </c>
      <c r="J248" s="87">
        <f t="shared" si="43"/>
        <v>0</v>
      </c>
      <c r="K248" s="187">
        <f t="shared" si="47"/>
        <v>-314.84524606099745</v>
      </c>
      <c r="L248" s="87">
        <f t="shared" si="44"/>
        <v>-3862.5214786763167</v>
      </c>
      <c r="M248" s="88">
        <v>8142.454731110126</v>
      </c>
      <c r="N248" s="88">
        <f t="shared" si="48"/>
        <v>287716.45473111013</v>
      </c>
      <c r="O248" s="88">
        <f t="shared" si="49"/>
        <v>23452.596570843671</v>
      </c>
      <c r="P248" s="89">
        <f t="shared" si="45"/>
        <v>0.96049415957796547</v>
      </c>
      <c r="Q248" s="195">
        <v>-368.7109088503139</v>
      </c>
      <c r="R248" s="92">
        <f t="shared" si="50"/>
        <v>6.1707016044811547E-2</v>
      </c>
      <c r="S248" s="92">
        <f t="shared" si="50"/>
        <v>4.9937195847379802E-2</v>
      </c>
      <c r="T248" s="91">
        <v>12268</v>
      </c>
      <c r="U248" s="190">
        <v>263325</v>
      </c>
      <c r="V248" s="190">
        <v>21704.995054401581</v>
      </c>
      <c r="W248" s="197"/>
      <c r="X248" s="88">
        <v>0</v>
      </c>
      <c r="Y248" s="88">
        <f t="shared" si="51"/>
        <v>0</v>
      </c>
      <c r="Z248" s="1"/>
    </row>
    <row r="249" spans="2:27">
      <c r="B249" s="207">
        <v>4614</v>
      </c>
      <c r="C249" t="s">
        <v>263</v>
      </c>
      <c r="D249" s="1">
        <v>482920</v>
      </c>
      <c r="E249" s="85">
        <f t="shared" si="46"/>
        <v>25038.627054492663</v>
      </c>
      <c r="F249" s="86">
        <f t="shared" si="39"/>
        <v>1.0254495691785952</v>
      </c>
      <c r="G249" s="187">
        <f t="shared" si="40"/>
        <v>-371.28706302018253</v>
      </c>
      <c r="H249" s="187">
        <f t="shared" si="41"/>
        <v>-7161.0135844702609</v>
      </c>
      <c r="I249" s="187">
        <f t="shared" si="42"/>
        <v>0</v>
      </c>
      <c r="J249" s="87">
        <f t="shared" si="43"/>
        <v>0</v>
      </c>
      <c r="K249" s="187">
        <f t="shared" si="47"/>
        <v>-314.84524606099745</v>
      </c>
      <c r="L249" s="87">
        <f t="shared" si="44"/>
        <v>-6072.4202607784582</v>
      </c>
      <c r="M249" s="88">
        <v>-13233.43403986621</v>
      </c>
      <c r="N249" s="88">
        <f t="shared" si="48"/>
        <v>469686.5659601338</v>
      </c>
      <c r="O249" s="88">
        <f t="shared" si="49"/>
        <v>24352.494735320877</v>
      </c>
      <c r="P249" s="89">
        <f t="shared" si="45"/>
        <v>0.9973492228791373</v>
      </c>
      <c r="Q249" s="195">
        <v>1401.2440903981515</v>
      </c>
      <c r="R249" s="92">
        <f t="shared" si="50"/>
        <v>0.1091715894788097</v>
      </c>
      <c r="S249" s="92">
        <f t="shared" si="50"/>
        <v>9.8302432512381702E-2</v>
      </c>
      <c r="T249" s="91">
        <v>19287</v>
      </c>
      <c r="U249" s="190">
        <v>435388</v>
      </c>
      <c r="V249" s="190">
        <v>22797.570426222643</v>
      </c>
      <c r="W249" s="197"/>
      <c r="X249" s="88">
        <v>0</v>
      </c>
      <c r="Y249" s="88">
        <f t="shared" si="51"/>
        <v>0</v>
      </c>
      <c r="Z249" s="1"/>
    </row>
    <row r="250" spans="2:27">
      <c r="B250" s="207">
        <v>4615</v>
      </c>
      <c r="C250" t="s">
        <v>264</v>
      </c>
      <c r="D250" s="1">
        <v>68228</v>
      </c>
      <c r="E250" s="85">
        <f t="shared" si="46"/>
        <v>21301.280049953166</v>
      </c>
      <c r="F250" s="86">
        <f t="shared" si="39"/>
        <v>0.87238762743014431</v>
      </c>
      <c r="G250" s="187">
        <f t="shared" si="40"/>
        <v>1871.1211397035156</v>
      </c>
      <c r="H250" s="187">
        <f t="shared" si="41"/>
        <v>5993.2010104703604</v>
      </c>
      <c r="I250" s="187">
        <f t="shared" si="42"/>
        <v>236.7937965959845</v>
      </c>
      <c r="J250" s="87">
        <f t="shared" si="43"/>
        <v>758.45053049693843</v>
      </c>
      <c r="K250" s="187">
        <f t="shared" si="47"/>
        <v>-78.051449465012951</v>
      </c>
      <c r="L250" s="87">
        <f t="shared" si="44"/>
        <v>-249.99879263643646</v>
      </c>
      <c r="M250" s="88">
        <v>5743.2021633359182</v>
      </c>
      <c r="N250" s="88">
        <f t="shared" si="48"/>
        <v>73971.202163335925</v>
      </c>
      <c r="O250" s="88">
        <f t="shared" si="49"/>
        <v>23094.349723176998</v>
      </c>
      <c r="P250" s="89">
        <f t="shared" si="45"/>
        <v>0.94582226583555429</v>
      </c>
      <c r="Q250" s="195">
        <v>-148.71608045744688</v>
      </c>
      <c r="R250" s="92">
        <f t="shared" si="50"/>
        <v>5.3356388562959302E-2</v>
      </c>
      <c r="S250" s="92">
        <f t="shared" si="50"/>
        <v>4.6121346243763114E-2</v>
      </c>
      <c r="T250" s="91">
        <v>3203</v>
      </c>
      <c r="U250" s="190">
        <v>64772</v>
      </c>
      <c r="V250" s="190">
        <v>20362.150267211568</v>
      </c>
      <c r="W250" s="197"/>
      <c r="X250" s="88">
        <v>0</v>
      </c>
      <c r="Y250" s="88">
        <f t="shared" si="51"/>
        <v>0</v>
      </c>
      <c r="Z250" s="1"/>
    </row>
    <row r="251" spans="2:27">
      <c r="B251" s="207">
        <v>4616</v>
      </c>
      <c r="C251" t="s">
        <v>265</v>
      </c>
      <c r="D251" s="1">
        <v>82588</v>
      </c>
      <c r="E251" s="85">
        <f t="shared" si="46"/>
        <v>28264.202600958248</v>
      </c>
      <c r="F251" s="86">
        <f t="shared" si="39"/>
        <v>1.1575520621498563</v>
      </c>
      <c r="G251" s="187">
        <f t="shared" si="40"/>
        <v>-2306.6323908995332</v>
      </c>
      <c r="H251" s="187">
        <f t="shared" si="41"/>
        <v>-6739.9798462084364</v>
      </c>
      <c r="I251" s="187">
        <f t="shared" si="42"/>
        <v>0</v>
      </c>
      <c r="J251" s="87">
        <f t="shared" si="43"/>
        <v>0</v>
      </c>
      <c r="K251" s="187">
        <f t="shared" si="47"/>
        <v>-314.84524606099745</v>
      </c>
      <c r="L251" s="87">
        <f t="shared" si="44"/>
        <v>-919.97780899023451</v>
      </c>
      <c r="M251" s="88">
        <v>-7659.957684683417</v>
      </c>
      <c r="N251" s="88">
        <f t="shared" si="48"/>
        <v>74928.04231531659</v>
      </c>
      <c r="O251" s="88">
        <f t="shared" si="49"/>
        <v>25642.724953907116</v>
      </c>
      <c r="P251" s="89">
        <f t="shared" si="45"/>
        <v>1.0501902200676418</v>
      </c>
      <c r="Q251" s="195">
        <v>14.630447044298307</v>
      </c>
      <c r="R251" s="92">
        <f t="shared" si="50"/>
        <v>0.18625127475905259</v>
      </c>
      <c r="S251" s="92">
        <f t="shared" si="50"/>
        <v>0.18137960627954941</v>
      </c>
      <c r="T251" s="91">
        <v>2922</v>
      </c>
      <c r="U251" s="190">
        <v>69621</v>
      </c>
      <c r="V251" s="190">
        <v>23924.742268041235</v>
      </c>
      <c r="W251" s="197"/>
      <c r="X251" s="88">
        <v>0</v>
      </c>
      <c r="Y251" s="88">
        <f t="shared" si="51"/>
        <v>0</v>
      </c>
      <c r="Z251" s="1"/>
    </row>
    <row r="252" spans="2:27">
      <c r="B252" s="207">
        <v>4617</v>
      </c>
      <c r="C252" t="s">
        <v>266</v>
      </c>
      <c r="D252" s="1">
        <v>312396</v>
      </c>
      <c r="E252" s="85">
        <f t="shared" si="46"/>
        <v>23867.063946825579</v>
      </c>
      <c r="F252" s="86">
        <f t="shared" si="39"/>
        <v>0.97746854843779596</v>
      </c>
      <c r="G252" s="187">
        <f t="shared" si="40"/>
        <v>331.65080158006748</v>
      </c>
      <c r="H252" s="187">
        <f t="shared" si="41"/>
        <v>4340.977341881503</v>
      </c>
      <c r="I252" s="187">
        <f t="shared" si="42"/>
        <v>0</v>
      </c>
      <c r="J252" s="87">
        <f t="shared" si="43"/>
        <v>0</v>
      </c>
      <c r="K252" s="187">
        <f t="shared" si="47"/>
        <v>-314.84524606099745</v>
      </c>
      <c r="L252" s="87">
        <f t="shared" si="44"/>
        <v>-4121.0094256923958</v>
      </c>
      <c r="M252" s="88">
        <v>219.96778411318246</v>
      </c>
      <c r="N252" s="88">
        <f t="shared" si="48"/>
        <v>312615.96778411319</v>
      </c>
      <c r="O252" s="88">
        <f t="shared" si="49"/>
        <v>23883.869492254045</v>
      </c>
      <c r="P252" s="89">
        <f t="shared" si="45"/>
        <v>0.97815681458281767</v>
      </c>
      <c r="Q252" s="195">
        <v>528.09901484007378</v>
      </c>
      <c r="R252" s="92">
        <f t="shared" si="50"/>
        <v>3.9003023258134359E-2</v>
      </c>
      <c r="S252" s="92">
        <f t="shared" si="50"/>
        <v>3.6542247513539509E-2</v>
      </c>
      <c r="T252" s="91">
        <v>13089</v>
      </c>
      <c r="U252" s="190">
        <v>300669</v>
      </c>
      <c r="V252" s="190">
        <v>23025.654771021596</v>
      </c>
      <c r="W252" s="197"/>
      <c r="X252" s="88">
        <v>0</v>
      </c>
      <c r="Y252" s="88">
        <f t="shared" si="51"/>
        <v>0</v>
      </c>
      <c r="Z252" s="1"/>
      <c r="AA252" s="1"/>
    </row>
    <row r="253" spans="2:27">
      <c r="B253" s="207">
        <v>4618</v>
      </c>
      <c r="C253" t="s">
        <v>267</v>
      </c>
      <c r="D253" s="1">
        <v>294138</v>
      </c>
      <c r="E253" s="85">
        <f t="shared" si="46"/>
        <v>26698.556775891804</v>
      </c>
      <c r="F253" s="86">
        <f t="shared" si="39"/>
        <v>1.0934315002154278</v>
      </c>
      <c r="G253" s="187">
        <f t="shared" si="40"/>
        <v>-1367.2448958596672</v>
      </c>
      <c r="H253" s="187">
        <f t="shared" si="41"/>
        <v>-15062.937017685954</v>
      </c>
      <c r="I253" s="187">
        <f t="shared" si="42"/>
        <v>0</v>
      </c>
      <c r="J253" s="87">
        <f t="shared" si="43"/>
        <v>0</v>
      </c>
      <c r="K253" s="187">
        <f t="shared" si="47"/>
        <v>-314.84524606099745</v>
      </c>
      <c r="L253" s="87">
        <f t="shared" si="44"/>
        <v>-3468.6500758540092</v>
      </c>
      <c r="M253" s="88">
        <v>-18531.587204708154</v>
      </c>
      <c r="N253" s="88">
        <f t="shared" si="48"/>
        <v>275606.41279529186</v>
      </c>
      <c r="O253" s="88">
        <f t="shared" si="49"/>
        <v>25016.466623880537</v>
      </c>
      <c r="P253" s="89">
        <f t="shared" si="45"/>
        <v>1.0245419952938706</v>
      </c>
      <c r="Q253" s="195">
        <v>711.90685663482509</v>
      </c>
      <c r="R253" s="92">
        <f t="shared" si="50"/>
        <v>9.7059097775208394E-2</v>
      </c>
      <c r="S253" s="92">
        <f t="shared" si="50"/>
        <v>0.11010391413252461</v>
      </c>
      <c r="T253" s="91">
        <v>11017</v>
      </c>
      <c r="U253" s="190">
        <v>268115</v>
      </c>
      <c r="V253" s="190">
        <v>24050.502332256907</v>
      </c>
      <c r="W253" s="197"/>
      <c r="X253" s="88">
        <v>0</v>
      </c>
      <c r="Y253" s="88">
        <f t="shared" si="51"/>
        <v>0</v>
      </c>
      <c r="Z253" s="1"/>
    </row>
    <row r="254" spans="2:27">
      <c r="B254" s="207">
        <v>4619</v>
      </c>
      <c r="C254" t="s">
        <v>268</v>
      </c>
      <c r="D254" s="1">
        <v>49259</v>
      </c>
      <c r="E254" s="85">
        <f t="shared" si="46"/>
        <v>50887.396694214876</v>
      </c>
      <c r="F254" s="86">
        <f t="shared" si="39"/>
        <v>2.0840782884435289</v>
      </c>
      <c r="G254" s="187">
        <f t="shared" si="40"/>
        <v>-15880.54884685351</v>
      </c>
      <c r="H254" s="187">
        <f t="shared" si="41"/>
        <v>-15372.371283754197</v>
      </c>
      <c r="I254" s="187">
        <f t="shared" si="42"/>
        <v>0</v>
      </c>
      <c r="J254" s="87">
        <f t="shared" si="43"/>
        <v>0</v>
      </c>
      <c r="K254" s="187">
        <f t="shared" si="47"/>
        <v>-314.84524606099745</v>
      </c>
      <c r="L254" s="87">
        <f t="shared" si="44"/>
        <v>-304.77019818704554</v>
      </c>
      <c r="M254" s="88">
        <v>-15677.141491708948</v>
      </c>
      <c r="N254" s="88">
        <f t="shared" si="48"/>
        <v>33581.85850829105</v>
      </c>
      <c r="O254" s="88">
        <f t="shared" si="49"/>
        <v>34692.002591209763</v>
      </c>
      <c r="P254" s="89">
        <f t="shared" si="45"/>
        <v>1.4208007105851108</v>
      </c>
      <c r="Q254" s="195">
        <v>-34.26698400449277</v>
      </c>
      <c r="R254" s="92">
        <f t="shared" si="50"/>
        <v>-5.9314427575670771E-2</v>
      </c>
      <c r="S254" s="92">
        <f t="shared" si="50"/>
        <v>-6.5145123272515787E-2</v>
      </c>
      <c r="T254" s="91">
        <v>968</v>
      </c>
      <c r="U254" s="190">
        <v>52365</v>
      </c>
      <c r="V254" s="190">
        <v>54433.471933471934</v>
      </c>
      <c r="W254" s="197"/>
      <c r="X254" s="88">
        <v>0</v>
      </c>
      <c r="Y254" s="88">
        <f t="shared" si="51"/>
        <v>0</v>
      </c>
      <c r="Z254" s="1"/>
    </row>
    <row r="255" spans="2:27">
      <c r="B255" s="207">
        <v>4620</v>
      </c>
      <c r="C255" t="s">
        <v>269</v>
      </c>
      <c r="D255" s="1">
        <v>30219</v>
      </c>
      <c r="E255" s="85">
        <f t="shared" si="46"/>
        <v>27749.311294765837</v>
      </c>
      <c r="F255" s="86">
        <f t="shared" si="39"/>
        <v>1.1364648409152529</v>
      </c>
      <c r="G255" s="187">
        <f t="shared" si="40"/>
        <v>-1997.6976071840872</v>
      </c>
      <c r="H255" s="187">
        <f t="shared" si="41"/>
        <v>-2175.4926942234711</v>
      </c>
      <c r="I255" s="187">
        <f t="shared" si="42"/>
        <v>0</v>
      </c>
      <c r="J255" s="87">
        <f t="shared" si="43"/>
        <v>0</v>
      </c>
      <c r="K255" s="187">
        <f t="shared" si="47"/>
        <v>-314.84524606099745</v>
      </c>
      <c r="L255" s="87">
        <f t="shared" si="44"/>
        <v>-342.86647296042622</v>
      </c>
      <c r="M255" s="88">
        <v>-2518.3591781725663</v>
      </c>
      <c r="N255" s="88">
        <f t="shared" si="48"/>
        <v>27700.640821827434</v>
      </c>
      <c r="O255" s="88">
        <f t="shared" si="49"/>
        <v>25436.768431430148</v>
      </c>
      <c r="P255" s="89">
        <f t="shared" si="45"/>
        <v>1.0417553315738004</v>
      </c>
      <c r="Q255" s="195">
        <v>71.699642994947681</v>
      </c>
      <c r="R255" s="92">
        <f t="shared" si="50"/>
        <v>0.11835239258354613</v>
      </c>
      <c r="S255" s="92">
        <f t="shared" si="50"/>
        <v>8.4462926141620293E-2</v>
      </c>
      <c r="T255" s="91">
        <v>1089</v>
      </c>
      <c r="U255" s="190">
        <v>27021</v>
      </c>
      <c r="V255" s="190">
        <v>25588.068181818184</v>
      </c>
      <c r="W255" s="197"/>
      <c r="X255" s="88">
        <v>0</v>
      </c>
      <c r="Y255" s="88">
        <f t="shared" si="51"/>
        <v>0</v>
      </c>
      <c r="Z255" s="1"/>
      <c r="AA255" s="1"/>
    </row>
    <row r="256" spans="2:27">
      <c r="B256" s="207">
        <v>4621</v>
      </c>
      <c r="C256" t="s">
        <v>270</v>
      </c>
      <c r="D256" s="1">
        <v>352590</v>
      </c>
      <c r="E256" s="85">
        <f t="shared" si="46"/>
        <v>21406.714832129197</v>
      </c>
      <c r="F256" s="86">
        <f t="shared" si="39"/>
        <v>0.87670567776587349</v>
      </c>
      <c r="G256" s="187">
        <f t="shared" si="40"/>
        <v>1807.860270397897</v>
      </c>
      <c r="H256" s="187">
        <f t="shared" si="41"/>
        <v>29777.26651372376</v>
      </c>
      <c r="I256" s="187">
        <f t="shared" si="42"/>
        <v>199.89162283437361</v>
      </c>
      <c r="J256" s="87">
        <f t="shared" si="43"/>
        <v>3292.4149197049678</v>
      </c>
      <c r="K256" s="187">
        <f t="shared" si="47"/>
        <v>-114.95362322662385</v>
      </c>
      <c r="L256" s="87">
        <f t="shared" si="44"/>
        <v>-1893.4011281657215</v>
      </c>
      <c r="M256" s="88">
        <v>27883.86510530932</v>
      </c>
      <c r="N256" s="88">
        <f t="shared" si="48"/>
        <v>380473.86510530929</v>
      </c>
      <c r="O256" s="88">
        <f t="shared" si="49"/>
        <v>23099.621462285791</v>
      </c>
      <c r="P256" s="89">
        <f t="shared" si="45"/>
        <v>0.94603816835234034</v>
      </c>
      <c r="Q256" s="195">
        <v>2644.42665900262</v>
      </c>
      <c r="R256" s="89">
        <f t="shared" si="50"/>
        <v>5.6639395846444306E-2</v>
      </c>
      <c r="S256" s="89">
        <f t="shared" si="50"/>
        <v>3.5661854565296434E-2</v>
      </c>
      <c r="T256" s="91">
        <v>16471</v>
      </c>
      <c r="U256" s="190">
        <v>333690</v>
      </c>
      <c r="V256" s="190">
        <v>20669.598612487611</v>
      </c>
      <c r="W256" s="197"/>
      <c r="X256" s="88">
        <v>0</v>
      </c>
      <c r="Y256" s="88">
        <f t="shared" si="51"/>
        <v>0</v>
      </c>
    </row>
    <row r="257" spans="2:27">
      <c r="B257" s="207">
        <v>4622</v>
      </c>
      <c r="C257" t="s">
        <v>271</v>
      </c>
      <c r="D257" s="1">
        <v>185299</v>
      </c>
      <c r="E257" s="85">
        <f t="shared" si="46"/>
        <v>21810.145951035782</v>
      </c>
      <c r="F257" s="86">
        <f t="shared" si="39"/>
        <v>0.89322807997968678</v>
      </c>
      <c r="G257" s="187">
        <f t="shared" si="40"/>
        <v>1565.8015990539461</v>
      </c>
      <c r="H257" s="187">
        <f t="shared" si="41"/>
        <v>13303.050385562326</v>
      </c>
      <c r="I257" s="187">
        <f t="shared" si="42"/>
        <v>58.690731217068965</v>
      </c>
      <c r="J257" s="87">
        <f t="shared" si="43"/>
        <v>498.63645242021789</v>
      </c>
      <c r="K257" s="187">
        <f t="shared" si="47"/>
        <v>-256.1545148439285</v>
      </c>
      <c r="L257" s="87">
        <f t="shared" si="44"/>
        <v>-2176.2887581140167</v>
      </c>
      <c r="M257" s="88">
        <v>11126.761482891627</v>
      </c>
      <c r="N257" s="88">
        <f t="shared" si="48"/>
        <v>196425.76148289163</v>
      </c>
      <c r="O257" s="88">
        <f t="shared" si="49"/>
        <v>23119.793018231125</v>
      </c>
      <c r="P257" s="89">
        <f t="shared" si="45"/>
        <v>0.94686428846303117</v>
      </c>
      <c r="Q257" s="195">
        <v>983.07103666359581</v>
      </c>
      <c r="R257" s="89">
        <f t="shared" si="50"/>
        <v>4.5693615196216744E-2</v>
      </c>
      <c r="S257" s="89">
        <f t="shared" si="50"/>
        <v>5.0001439646766212E-2</v>
      </c>
      <c r="T257" s="91">
        <v>8496</v>
      </c>
      <c r="U257" s="190">
        <v>177202</v>
      </c>
      <c r="V257" s="190">
        <v>20771.539092720664</v>
      </c>
      <c r="W257" s="197"/>
      <c r="X257" s="88">
        <v>0</v>
      </c>
      <c r="Y257" s="88">
        <f t="shared" si="51"/>
        <v>0</v>
      </c>
    </row>
    <row r="258" spans="2:27">
      <c r="B258" s="207">
        <v>4623</v>
      </c>
      <c r="C258" t="s">
        <v>272</v>
      </c>
      <c r="D258" s="1">
        <v>54026</v>
      </c>
      <c r="E258" s="85">
        <f t="shared" si="46"/>
        <v>21593.125499600319</v>
      </c>
      <c r="F258" s="86">
        <f t="shared" si="39"/>
        <v>0.88434007154603322</v>
      </c>
      <c r="G258" s="187">
        <f t="shared" si="40"/>
        <v>1696.0138699152237</v>
      </c>
      <c r="H258" s="187">
        <f t="shared" si="41"/>
        <v>4243.4267025278896</v>
      </c>
      <c r="I258" s="187">
        <f t="shared" si="42"/>
        <v>134.64788921948093</v>
      </c>
      <c r="J258" s="87">
        <f t="shared" si="43"/>
        <v>336.88901882714129</v>
      </c>
      <c r="K258" s="187">
        <f t="shared" si="47"/>
        <v>-180.19735684151652</v>
      </c>
      <c r="L258" s="87">
        <f t="shared" si="44"/>
        <v>-450.85378681747437</v>
      </c>
      <c r="M258" s="88">
        <v>3792.5728731396971</v>
      </c>
      <c r="N258" s="88">
        <f t="shared" si="48"/>
        <v>57818.572873139696</v>
      </c>
      <c r="O258" s="88">
        <f t="shared" si="49"/>
        <v>23108.941995659352</v>
      </c>
      <c r="P258" s="89">
        <f t="shared" si="45"/>
        <v>0.94641988804134858</v>
      </c>
      <c r="Q258" s="195">
        <v>597.97229681407225</v>
      </c>
      <c r="R258" s="89">
        <f t="shared" si="50"/>
        <v>8.7129748873148741E-2</v>
      </c>
      <c r="S258" s="89">
        <f t="shared" si="50"/>
        <v>8.4088218800362047E-2</v>
      </c>
      <c r="T258" s="91">
        <v>2502</v>
      </c>
      <c r="U258" s="190">
        <v>49696</v>
      </c>
      <c r="V258" s="190">
        <v>19918.236472945893</v>
      </c>
      <c r="W258" s="197"/>
      <c r="X258" s="88">
        <v>0</v>
      </c>
      <c r="Y258" s="88">
        <f t="shared" si="51"/>
        <v>0</v>
      </c>
      <c r="Z258" s="1"/>
      <c r="AA258" s="1"/>
    </row>
    <row r="259" spans="2:27">
      <c r="B259" s="207">
        <v>4624</v>
      </c>
      <c r="C259" t="s">
        <v>273</v>
      </c>
      <c r="D259" s="1">
        <v>575398</v>
      </c>
      <c r="E259" s="85">
        <f t="shared" si="46"/>
        <v>22062.806748466257</v>
      </c>
      <c r="F259" s="86">
        <f t="shared" si="39"/>
        <v>0.90357572824768218</v>
      </c>
      <c r="G259" s="187">
        <f t="shared" si="40"/>
        <v>1414.2051205956609</v>
      </c>
      <c r="H259" s="187">
        <f t="shared" si="41"/>
        <v>36882.469545134838</v>
      </c>
      <c r="I259" s="187">
        <f t="shared" si="42"/>
        <v>0</v>
      </c>
      <c r="J259" s="87">
        <f t="shared" si="43"/>
        <v>0</v>
      </c>
      <c r="K259" s="187">
        <f t="shared" si="47"/>
        <v>-314.84524606099745</v>
      </c>
      <c r="L259" s="87">
        <f t="shared" si="44"/>
        <v>-8211.1640172708139</v>
      </c>
      <c r="M259" s="88">
        <v>28671.305264701048</v>
      </c>
      <c r="N259" s="88">
        <f t="shared" si="48"/>
        <v>604069.30526470102</v>
      </c>
      <c r="O259" s="88">
        <f t="shared" si="49"/>
        <v>23162.166612910314</v>
      </c>
      <c r="P259" s="89">
        <f t="shared" si="45"/>
        <v>0.94859968650677207</v>
      </c>
      <c r="Q259" s="195">
        <v>775.71596814346049</v>
      </c>
      <c r="R259" s="89">
        <f t="shared" si="50"/>
        <v>7.1562523860692659E-2</v>
      </c>
      <c r="S259" s="89">
        <f t="shared" si="50"/>
        <v>5.1676164138738094E-2</v>
      </c>
      <c r="T259" s="91">
        <v>26080</v>
      </c>
      <c r="U259" s="190">
        <v>536971</v>
      </c>
      <c r="V259" s="190">
        <v>20978.70761056415</v>
      </c>
      <c r="W259" s="197"/>
      <c r="X259" s="88">
        <v>0</v>
      </c>
      <c r="Y259" s="88">
        <f t="shared" si="51"/>
        <v>0</v>
      </c>
    </row>
    <row r="260" spans="2:27">
      <c r="B260" s="207">
        <v>4625</v>
      </c>
      <c r="C260" t="s">
        <v>274</v>
      </c>
      <c r="D260" s="1">
        <v>209258</v>
      </c>
      <c r="E260" s="85">
        <f t="shared" si="46"/>
        <v>39482.641509433961</v>
      </c>
      <c r="F260" s="86">
        <f t="shared" si="39"/>
        <v>1.6169999112877611</v>
      </c>
      <c r="G260" s="187">
        <f t="shared" si="40"/>
        <v>-9037.6957359849603</v>
      </c>
      <c r="H260" s="187">
        <f t="shared" si="41"/>
        <v>-47899.787400720292</v>
      </c>
      <c r="I260" s="187">
        <f t="shared" si="42"/>
        <v>0</v>
      </c>
      <c r="J260" s="87">
        <f t="shared" si="43"/>
        <v>0</v>
      </c>
      <c r="K260" s="187">
        <f t="shared" si="47"/>
        <v>-314.84524606099745</v>
      </c>
      <c r="L260" s="87">
        <f t="shared" si="44"/>
        <v>-1668.6798041232864</v>
      </c>
      <c r="M260" s="88">
        <v>-49568.467258323777</v>
      </c>
      <c r="N260" s="88">
        <f t="shared" si="48"/>
        <v>159689.53274167623</v>
      </c>
      <c r="O260" s="88">
        <f t="shared" si="49"/>
        <v>30130.100517297404</v>
      </c>
      <c r="P260" s="89">
        <f t="shared" si="45"/>
        <v>1.2339693597228039</v>
      </c>
      <c r="Q260" s="195">
        <v>-977.2436107683825</v>
      </c>
      <c r="R260" s="89">
        <f t="shared" si="50"/>
        <v>6.2746631590173838E-2</v>
      </c>
      <c r="S260" s="89">
        <f t="shared" si="50"/>
        <v>6.2145076893047331E-2</v>
      </c>
      <c r="T260" s="91">
        <v>5300</v>
      </c>
      <c r="U260" s="190">
        <v>196903</v>
      </c>
      <c r="V260" s="190">
        <v>37172.550500283178</v>
      </c>
      <c r="W260" s="197"/>
      <c r="X260" s="88">
        <v>0</v>
      </c>
      <c r="Y260" s="88">
        <f t="shared" si="51"/>
        <v>0</v>
      </c>
      <c r="Z260" s="1"/>
      <c r="AA260" s="1"/>
    </row>
    <row r="261" spans="2:27">
      <c r="B261" s="207">
        <v>4626</v>
      </c>
      <c r="C261" t="s">
        <v>275</v>
      </c>
      <c r="D261" s="1">
        <v>886082</v>
      </c>
      <c r="E261" s="85">
        <f t="shared" si="46"/>
        <v>22281.281432307384</v>
      </c>
      <c r="F261" s="86">
        <f t="shared" si="39"/>
        <v>0.91252329433961421</v>
      </c>
      <c r="G261" s="187">
        <f t="shared" si="40"/>
        <v>1283.1203102909851</v>
      </c>
      <c r="H261" s="187">
        <f t="shared" si="41"/>
        <v>51027.128499651895</v>
      </c>
      <c r="I261" s="187">
        <f t="shared" si="42"/>
        <v>0</v>
      </c>
      <c r="J261" s="87">
        <f t="shared" si="43"/>
        <v>0</v>
      </c>
      <c r="K261" s="187">
        <f t="shared" si="47"/>
        <v>-314.84524606099745</v>
      </c>
      <c r="L261" s="87">
        <f t="shared" si="44"/>
        <v>-12520.765745353747</v>
      </c>
      <c r="M261" s="88">
        <v>38506.362353014978</v>
      </c>
      <c r="N261" s="88">
        <f t="shared" si="48"/>
        <v>924588.36235301499</v>
      </c>
      <c r="O261" s="88">
        <f t="shared" si="49"/>
        <v>23249.556486446767</v>
      </c>
      <c r="P261" s="89">
        <f t="shared" si="45"/>
        <v>0.95217871294354495</v>
      </c>
      <c r="Q261" s="195">
        <v>115.90431829482259</v>
      </c>
      <c r="R261" s="89">
        <f t="shared" si="50"/>
        <v>6.7949533809647772E-2</v>
      </c>
      <c r="S261" s="89">
        <f t="shared" si="50"/>
        <v>5.7207736044513444E-2</v>
      </c>
      <c r="T261" s="91">
        <v>39768</v>
      </c>
      <c r="U261" s="190">
        <v>829704</v>
      </c>
      <c r="V261" s="190">
        <v>21075.594391383867</v>
      </c>
      <c r="W261" s="197"/>
      <c r="X261" s="88">
        <v>0</v>
      </c>
      <c r="Y261" s="88">
        <f t="shared" si="51"/>
        <v>0</v>
      </c>
    </row>
    <row r="262" spans="2:27">
      <c r="B262" s="207">
        <v>4627</v>
      </c>
      <c r="C262" t="s">
        <v>276</v>
      </c>
      <c r="D262" s="1">
        <v>611179</v>
      </c>
      <c r="E262" s="85">
        <f t="shared" si="46"/>
        <v>20274.639243655663</v>
      </c>
      <c r="F262" s="86">
        <f t="shared" si="39"/>
        <v>0.83034185670047322</v>
      </c>
      <c r="G262" s="187">
        <f t="shared" si="40"/>
        <v>2487.1056234820171</v>
      </c>
      <c r="H262" s="187">
        <f t="shared" si="41"/>
        <v>74973.799019865415</v>
      </c>
      <c r="I262" s="187">
        <f t="shared" si="42"/>
        <v>596.11807880011031</v>
      </c>
      <c r="J262" s="87">
        <f t="shared" si="43"/>
        <v>17969.979485429325</v>
      </c>
      <c r="K262" s="187">
        <f t="shared" si="47"/>
        <v>281.27283273911286</v>
      </c>
      <c r="L262" s="87">
        <f t="shared" si="44"/>
        <v>8478.9695429205585</v>
      </c>
      <c r="M262" s="88">
        <v>83452.768049878578</v>
      </c>
      <c r="N262" s="88">
        <f t="shared" si="48"/>
        <v>694631.76804987853</v>
      </c>
      <c r="O262" s="88">
        <f t="shared" si="49"/>
        <v>23043.017682862119</v>
      </c>
      <c r="P262" s="89">
        <f t="shared" si="45"/>
        <v>0.94371997729907053</v>
      </c>
      <c r="Q262" s="195">
        <v>2480.8969574181392</v>
      </c>
      <c r="R262" s="89">
        <f t="shared" si="50"/>
        <v>5.4464114725220884E-2</v>
      </c>
      <c r="S262" s="89">
        <f t="shared" si="50"/>
        <v>4.9007276048918552E-2</v>
      </c>
      <c r="T262" s="91">
        <v>30145</v>
      </c>
      <c r="U262" s="190">
        <v>579611</v>
      </c>
      <c r="V262" s="190">
        <v>19327.453399579845</v>
      </c>
      <c r="W262" s="197"/>
      <c r="X262" s="88">
        <v>0</v>
      </c>
      <c r="Y262" s="88">
        <f t="shared" si="51"/>
        <v>0</v>
      </c>
    </row>
    <row r="263" spans="2:27">
      <c r="B263" s="207">
        <v>4628</v>
      </c>
      <c r="C263" t="s">
        <v>277</v>
      </c>
      <c r="D263" s="1">
        <v>86266</v>
      </c>
      <c r="E263" s="85">
        <f t="shared" si="46"/>
        <v>22395.119418483904</v>
      </c>
      <c r="F263" s="86">
        <f t="shared" ref="F263:F326" si="52">E263/E$365</f>
        <v>0.91718549541105543</v>
      </c>
      <c r="G263" s="187">
        <f t="shared" ref="G263:G326" si="53">($E$365+$Y$365-E263-Y263)*0.6</f>
        <v>1214.8175185850725</v>
      </c>
      <c r="H263" s="187">
        <f t="shared" ref="H263:H326" si="54">G263*T263/1000</f>
        <v>4679.4770815897</v>
      </c>
      <c r="I263" s="187">
        <f t="shared" ref="I263:I326" si="55">IF(E263+Y263&lt;(E$365+Y$365)*0.9,((E$365+Y$365)*0.9-E263-Y263)*0.35,0)</f>
        <v>0</v>
      </c>
      <c r="J263" s="87">
        <f t="shared" ref="J263:J326" si="56">I263*T263/1000</f>
        <v>0</v>
      </c>
      <c r="K263" s="187">
        <f t="shared" si="47"/>
        <v>-314.84524606099745</v>
      </c>
      <c r="L263" s="87">
        <f t="shared" ref="L263:L326" si="57">K263*T263/1000</f>
        <v>-1212.7838878269622</v>
      </c>
      <c r="M263" s="88">
        <v>3466.6931548937282</v>
      </c>
      <c r="N263" s="88">
        <f t="shared" si="48"/>
        <v>89732.693154893728</v>
      </c>
      <c r="O263" s="88">
        <f t="shared" si="49"/>
        <v>23295.091680917372</v>
      </c>
      <c r="P263" s="89">
        <f t="shared" ref="P263:P326" si="58">O263/O$365</f>
        <v>0.9540435933721213</v>
      </c>
      <c r="Q263" s="195">
        <v>690.51939836229803</v>
      </c>
      <c r="R263" s="89">
        <f t="shared" si="50"/>
        <v>7.9039863909840274E-2</v>
      </c>
      <c r="S263" s="89">
        <f t="shared" si="50"/>
        <v>8.5482729140869906E-2</v>
      </c>
      <c r="T263" s="91">
        <v>3852</v>
      </c>
      <c r="U263" s="190">
        <v>79947</v>
      </c>
      <c r="V263" s="190">
        <v>20631.483870967742</v>
      </c>
      <c r="W263" s="197"/>
      <c r="X263" s="88">
        <v>0</v>
      </c>
      <c r="Y263" s="88">
        <f t="shared" si="51"/>
        <v>0</v>
      </c>
    </row>
    <row r="264" spans="2:27">
      <c r="B264" s="207">
        <v>4629</v>
      </c>
      <c r="C264" t="s">
        <v>278</v>
      </c>
      <c r="D264" s="1">
        <v>23719</v>
      </c>
      <c r="E264" s="85">
        <f t="shared" ref="E264:E327" si="59">D264/T264*1000</f>
        <v>61768.229166666664</v>
      </c>
      <c r="F264" s="86">
        <f t="shared" si="52"/>
        <v>2.5296995657961996</v>
      </c>
      <c r="G264" s="187">
        <f t="shared" si="53"/>
        <v>-22409.048330324586</v>
      </c>
      <c r="H264" s="187">
        <f t="shared" si="54"/>
        <v>-8605.0745588446407</v>
      </c>
      <c r="I264" s="187">
        <f t="shared" si="55"/>
        <v>0</v>
      </c>
      <c r="J264" s="87">
        <f t="shared" si="56"/>
        <v>0</v>
      </c>
      <c r="K264" s="187">
        <f t="shared" ref="K264:K327" si="60">I264+J$367</f>
        <v>-314.84524606099745</v>
      </c>
      <c r="L264" s="87">
        <f t="shared" si="57"/>
        <v>-120.90057448742303</v>
      </c>
      <c r="M264" s="88">
        <v>-8725.9751372068549</v>
      </c>
      <c r="N264" s="88">
        <f t="shared" ref="N264:N327" si="61">D264+M264</f>
        <v>14993.024862793145</v>
      </c>
      <c r="O264" s="88">
        <f t="shared" ref="O264:O327" si="62">N264/T264*1000</f>
        <v>39044.335580190484</v>
      </c>
      <c r="P264" s="89">
        <f t="shared" si="58"/>
        <v>1.5990492215261793</v>
      </c>
      <c r="Q264" s="195">
        <v>37.803179899045062</v>
      </c>
      <c r="R264" s="89">
        <f t="shared" ref="R264:S327" si="63">(D264-U264)/U264</f>
        <v>4.7288943836100321E-2</v>
      </c>
      <c r="S264" s="89">
        <f t="shared" si="63"/>
        <v>3.6379684004474229E-2</v>
      </c>
      <c r="T264" s="91">
        <v>384</v>
      </c>
      <c r="U264" s="190">
        <v>22648</v>
      </c>
      <c r="V264" s="190">
        <v>59600</v>
      </c>
      <c r="W264" s="197"/>
      <c r="X264" s="88">
        <v>0</v>
      </c>
      <c r="Y264" s="88">
        <f t="shared" ref="Y264:Y327" si="64">X264*1000/T264</f>
        <v>0</v>
      </c>
    </row>
    <row r="265" spans="2:27">
      <c r="B265" s="207">
        <v>4630</v>
      </c>
      <c r="C265" t="s">
        <v>279</v>
      </c>
      <c r="D265" s="1">
        <v>159741</v>
      </c>
      <c r="E265" s="85">
        <f t="shared" si="59"/>
        <v>19480.609756097561</v>
      </c>
      <c r="F265" s="86">
        <f t="shared" si="52"/>
        <v>0.79782261376596653</v>
      </c>
      <c r="G265" s="187">
        <f t="shared" si="53"/>
        <v>2963.5233160168782</v>
      </c>
      <c r="H265" s="187">
        <f t="shared" si="54"/>
        <v>24300.8911913384</v>
      </c>
      <c r="I265" s="187">
        <f t="shared" si="55"/>
        <v>874.0283994454461</v>
      </c>
      <c r="J265" s="87">
        <f t="shared" si="56"/>
        <v>7167.0328754526581</v>
      </c>
      <c r="K265" s="187">
        <f t="shared" si="60"/>
        <v>559.18315338444859</v>
      </c>
      <c r="L265" s="87">
        <f t="shared" si="57"/>
        <v>4585.301857752479</v>
      </c>
      <c r="M265" s="88">
        <v>28886.192909570538</v>
      </c>
      <c r="N265" s="88">
        <f t="shared" si="61"/>
        <v>188627.19290957053</v>
      </c>
      <c r="O265" s="88">
        <f t="shared" si="62"/>
        <v>23003.316208484212</v>
      </c>
      <c r="P265" s="89">
        <f t="shared" si="58"/>
        <v>0.94209401515234514</v>
      </c>
      <c r="Q265" s="195">
        <v>271.73838284386511</v>
      </c>
      <c r="R265" s="89">
        <f t="shared" si="63"/>
        <v>6.4039113550527216E-2</v>
      </c>
      <c r="S265" s="89">
        <f t="shared" si="63"/>
        <v>5.781059191023153E-2</v>
      </c>
      <c r="T265" s="91">
        <v>8200</v>
      </c>
      <c r="U265" s="190">
        <v>150127</v>
      </c>
      <c r="V265" s="190">
        <v>18415.971540726201</v>
      </c>
      <c r="W265" s="197"/>
      <c r="X265" s="88">
        <v>0</v>
      </c>
      <c r="Y265" s="88">
        <f t="shared" si="64"/>
        <v>0</v>
      </c>
      <c r="Z265" s="1"/>
      <c r="AA265" s="1"/>
    </row>
    <row r="266" spans="2:27">
      <c r="B266" s="207">
        <v>4631</v>
      </c>
      <c r="C266" t="s">
        <v>280</v>
      </c>
      <c r="D266" s="1">
        <v>625578</v>
      </c>
      <c r="E266" s="85">
        <f t="shared" si="59"/>
        <v>20862.335756686451</v>
      </c>
      <c r="F266" s="86">
        <f t="shared" si="52"/>
        <v>0.85441079365870187</v>
      </c>
      <c r="G266" s="187">
        <f t="shared" si="53"/>
        <v>2134.4877156635448</v>
      </c>
      <c r="H266" s="187">
        <f t="shared" si="54"/>
        <v>64004.748641887054</v>
      </c>
      <c r="I266" s="187">
        <f t="shared" si="55"/>
        <v>390.42429923933486</v>
      </c>
      <c r="J266" s="87">
        <f t="shared" si="56"/>
        <v>11707.263036990695</v>
      </c>
      <c r="K266" s="187">
        <f t="shared" si="60"/>
        <v>75.579053178337404</v>
      </c>
      <c r="L266" s="87">
        <f t="shared" si="57"/>
        <v>2266.3134886056255</v>
      </c>
      <c r="M266" s="88">
        <v>66271.061620290624</v>
      </c>
      <c r="N266" s="88">
        <f t="shared" si="61"/>
        <v>691849.06162029062</v>
      </c>
      <c r="O266" s="88">
        <f t="shared" si="62"/>
        <v>23072.40250851366</v>
      </c>
      <c r="P266" s="89">
        <f t="shared" si="58"/>
        <v>0.94492342414698205</v>
      </c>
      <c r="Q266" s="195">
        <v>3126.8211399947832</v>
      </c>
      <c r="R266" s="89">
        <f t="shared" si="63"/>
        <v>4.9976334419824034E-2</v>
      </c>
      <c r="S266" s="89">
        <f t="shared" si="63"/>
        <v>4.766530800510662E-2</v>
      </c>
      <c r="T266" s="91">
        <v>29986</v>
      </c>
      <c r="U266" s="190">
        <v>595802</v>
      </c>
      <c r="V266" s="190">
        <v>19913.168449197863</v>
      </c>
      <c r="W266" s="197"/>
      <c r="X266" s="88">
        <v>0</v>
      </c>
      <c r="Y266" s="88">
        <f t="shared" si="64"/>
        <v>0</v>
      </c>
    </row>
    <row r="267" spans="2:27">
      <c r="B267" s="207">
        <v>4632</v>
      </c>
      <c r="C267" t="s">
        <v>281</v>
      </c>
      <c r="D267" s="1">
        <v>87422</v>
      </c>
      <c r="E267" s="85">
        <f t="shared" si="59"/>
        <v>30344.32488719195</v>
      </c>
      <c r="F267" s="86">
        <f t="shared" si="52"/>
        <v>1.242742855463518</v>
      </c>
      <c r="G267" s="187">
        <f t="shared" si="53"/>
        <v>-3554.7057626397545</v>
      </c>
      <c r="H267" s="187">
        <f t="shared" si="54"/>
        <v>-10241.107302165132</v>
      </c>
      <c r="I267" s="187">
        <f t="shared" si="55"/>
        <v>0</v>
      </c>
      <c r="J267" s="87">
        <f t="shared" si="56"/>
        <v>0</v>
      </c>
      <c r="K267" s="187">
        <f t="shared" si="60"/>
        <v>-314.84524606099745</v>
      </c>
      <c r="L267" s="87">
        <f t="shared" si="57"/>
        <v>-907.06915390173367</v>
      </c>
      <c r="M267" s="88">
        <v>-11148.176485137899</v>
      </c>
      <c r="N267" s="88">
        <f t="shared" si="61"/>
        <v>76273.823514862102</v>
      </c>
      <c r="O267" s="88">
        <f t="shared" si="62"/>
        <v>26474.773868400589</v>
      </c>
      <c r="P267" s="89">
        <f t="shared" si="58"/>
        <v>1.0842665373931062</v>
      </c>
      <c r="Q267" s="195">
        <v>-116.08551747618367</v>
      </c>
      <c r="R267" s="89">
        <f t="shared" si="63"/>
        <v>4.1308335517068868E-2</v>
      </c>
      <c r="S267" s="89">
        <f t="shared" si="63"/>
        <v>3.2272338159232528E-2</v>
      </c>
      <c r="T267" s="91">
        <v>2881</v>
      </c>
      <c r="U267" s="190">
        <v>83954</v>
      </c>
      <c r="V267" s="190">
        <v>29395.658263305322</v>
      </c>
      <c r="W267" s="197"/>
      <c r="X267" s="88">
        <v>0</v>
      </c>
      <c r="Y267" s="88">
        <f t="shared" si="64"/>
        <v>0</v>
      </c>
    </row>
    <row r="268" spans="2:27">
      <c r="B268" s="207">
        <v>4633</v>
      </c>
      <c r="C268" t="s">
        <v>282</v>
      </c>
      <c r="D268" s="1">
        <v>10929</v>
      </c>
      <c r="E268" s="85">
        <f t="shared" si="59"/>
        <v>21057.803468208094</v>
      </c>
      <c r="F268" s="86">
        <f t="shared" si="52"/>
        <v>0.86241611600053647</v>
      </c>
      <c r="G268" s="187">
        <f t="shared" si="53"/>
        <v>2017.2070887505586</v>
      </c>
      <c r="H268" s="187">
        <f t="shared" si="54"/>
        <v>1046.9304790615399</v>
      </c>
      <c r="I268" s="187">
        <f t="shared" si="55"/>
        <v>322.01060020675959</v>
      </c>
      <c r="J268" s="87">
        <f t="shared" si="56"/>
        <v>167.12350150730822</v>
      </c>
      <c r="K268" s="187">
        <f t="shared" si="60"/>
        <v>7.1653541457621373</v>
      </c>
      <c r="L268" s="87">
        <f t="shared" si="57"/>
        <v>3.7188188016505492</v>
      </c>
      <c r="M268" s="88">
        <v>1050.6492890325737</v>
      </c>
      <c r="N268" s="88">
        <f t="shared" si="61"/>
        <v>11979.649289032574</v>
      </c>
      <c r="O268" s="88">
        <f t="shared" si="62"/>
        <v>23082.175894089738</v>
      </c>
      <c r="P268" s="89">
        <f t="shared" si="58"/>
        <v>0.94532369026407359</v>
      </c>
      <c r="Q268" s="195">
        <v>91.26823423121516</v>
      </c>
      <c r="R268" s="89">
        <f t="shared" si="63"/>
        <v>7.9620665810530469E-2</v>
      </c>
      <c r="S268" s="89">
        <f t="shared" si="63"/>
        <v>6.713950204393479E-2</v>
      </c>
      <c r="T268" s="91">
        <v>519</v>
      </c>
      <c r="U268" s="190">
        <v>10123</v>
      </c>
      <c r="V268" s="190">
        <v>19732.943469785576</v>
      </c>
      <c r="W268" s="197"/>
      <c r="X268" s="88">
        <v>0</v>
      </c>
      <c r="Y268" s="88">
        <f t="shared" si="64"/>
        <v>0</v>
      </c>
    </row>
    <row r="269" spans="2:27">
      <c r="B269" s="207">
        <v>4634</v>
      </c>
      <c r="C269" t="s">
        <v>283</v>
      </c>
      <c r="D269" s="1">
        <v>49069</v>
      </c>
      <c r="E269" s="85">
        <f t="shared" si="59"/>
        <v>28966.351829988194</v>
      </c>
      <c r="F269" s="86">
        <f t="shared" si="52"/>
        <v>1.1863083762576878</v>
      </c>
      <c r="G269" s="187">
        <f t="shared" si="53"/>
        <v>-2727.9219283175012</v>
      </c>
      <c r="H269" s="187">
        <f t="shared" si="54"/>
        <v>-4621.0997465698465</v>
      </c>
      <c r="I269" s="187">
        <f t="shared" si="55"/>
        <v>0</v>
      </c>
      <c r="J269" s="87">
        <f t="shared" si="56"/>
        <v>0</v>
      </c>
      <c r="K269" s="187">
        <f t="shared" si="60"/>
        <v>-314.84524606099745</v>
      </c>
      <c r="L269" s="87">
        <f t="shared" si="57"/>
        <v>-533.3478468273297</v>
      </c>
      <c r="M269" s="88">
        <v>-5154.4476104906607</v>
      </c>
      <c r="N269" s="88">
        <f t="shared" si="61"/>
        <v>43914.552389509336</v>
      </c>
      <c r="O269" s="88">
        <f t="shared" si="62"/>
        <v>25923.584645519088</v>
      </c>
      <c r="P269" s="89">
        <f t="shared" si="58"/>
        <v>1.0616927457107743</v>
      </c>
      <c r="Q269" s="195">
        <v>-48.267222007859345</v>
      </c>
      <c r="R269" s="89">
        <f t="shared" si="63"/>
        <v>6.565173956478304E-2</v>
      </c>
      <c r="S269" s="89">
        <f t="shared" si="63"/>
        <v>4.0488770507763394E-2</v>
      </c>
      <c r="T269" s="91">
        <v>1694</v>
      </c>
      <c r="U269" s="190">
        <v>46046</v>
      </c>
      <c r="V269" s="190">
        <v>27839.177750906892</v>
      </c>
      <c r="W269" s="197"/>
      <c r="X269" s="88">
        <v>0</v>
      </c>
      <c r="Y269" s="88">
        <f t="shared" si="64"/>
        <v>0</v>
      </c>
    </row>
    <row r="270" spans="2:27">
      <c r="B270" s="207">
        <v>4635</v>
      </c>
      <c r="C270" t="s">
        <v>284</v>
      </c>
      <c r="D270" s="1">
        <v>58312</v>
      </c>
      <c r="E270" s="85">
        <f t="shared" si="59"/>
        <v>26102.059086839748</v>
      </c>
      <c r="F270" s="86">
        <f t="shared" si="52"/>
        <v>1.0690021136950234</v>
      </c>
      <c r="G270" s="187">
        <f t="shared" si="53"/>
        <v>-1009.3462824284338</v>
      </c>
      <c r="H270" s="187">
        <f t="shared" si="54"/>
        <v>-2254.879594945121</v>
      </c>
      <c r="I270" s="187">
        <f t="shared" si="55"/>
        <v>0</v>
      </c>
      <c r="J270" s="87">
        <f t="shared" si="56"/>
        <v>0</v>
      </c>
      <c r="K270" s="187">
        <f t="shared" si="60"/>
        <v>-314.84524606099745</v>
      </c>
      <c r="L270" s="87">
        <f t="shared" si="57"/>
        <v>-703.3642797002683</v>
      </c>
      <c r="M270" s="88">
        <v>-2958.2438971878005</v>
      </c>
      <c r="N270" s="88">
        <f t="shared" si="61"/>
        <v>55353.7561028122</v>
      </c>
      <c r="O270" s="88">
        <f t="shared" si="62"/>
        <v>24777.867548259714</v>
      </c>
      <c r="P270" s="89">
        <f t="shared" si="58"/>
        <v>1.0147702406857086</v>
      </c>
      <c r="Q270" s="195">
        <v>-45.525250274827613</v>
      </c>
      <c r="R270" s="89">
        <f t="shared" si="63"/>
        <v>-2.8942547876769358E-2</v>
      </c>
      <c r="S270" s="89">
        <f t="shared" si="63"/>
        <v>-3.155058042499654E-2</v>
      </c>
      <c r="T270" s="91">
        <v>2234</v>
      </c>
      <c r="U270" s="190">
        <v>60050</v>
      </c>
      <c r="V270" s="190">
        <v>26952.423698384202</v>
      </c>
      <c r="W270" s="197"/>
      <c r="X270" s="88">
        <v>0</v>
      </c>
      <c r="Y270" s="88">
        <f t="shared" si="64"/>
        <v>0</v>
      </c>
    </row>
    <row r="271" spans="2:27">
      <c r="B271" s="207">
        <v>4636</v>
      </c>
      <c r="C271" t="s">
        <v>285</v>
      </c>
      <c r="D271" s="1">
        <v>19370</v>
      </c>
      <c r="E271" s="85">
        <f t="shared" si="59"/>
        <v>25826.666666666668</v>
      </c>
      <c r="F271" s="86">
        <f t="shared" si="52"/>
        <v>1.0577234985374537</v>
      </c>
      <c r="G271" s="187">
        <f t="shared" si="53"/>
        <v>-844.11083032458555</v>
      </c>
      <c r="H271" s="187">
        <f t="shared" si="54"/>
        <v>-633.08312274343916</v>
      </c>
      <c r="I271" s="187">
        <f t="shared" si="55"/>
        <v>0</v>
      </c>
      <c r="J271" s="87">
        <f t="shared" si="56"/>
        <v>0</v>
      </c>
      <c r="K271" s="187">
        <f t="shared" si="60"/>
        <v>-314.84524606099745</v>
      </c>
      <c r="L271" s="87">
        <f t="shared" si="57"/>
        <v>-236.13393454574808</v>
      </c>
      <c r="M271" s="88">
        <v>-869.21706485714071</v>
      </c>
      <c r="N271" s="88">
        <f t="shared" si="61"/>
        <v>18500.782935142859</v>
      </c>
      <c r="O271" s="88">
        <f t="shared" si="62"/>
        <v>24667.71058019048</v>
      </c>
      <c r="P271" s="89">
        <f t="shared" si="58"/>
        <v>1.0102587946226806</v>
      </c>
      <c r="Q271" s="195">
        <v>103.37496074032151</v>
      </c>
      <c r="R271" s="89">
        <f t="shared" si="63"/>
        <v>7.958978932114591E-2</v>
      </c>
      <c r="S271" s="89">
        <f t="shared" si="63"/>
        <v>8.8226507635715004E-2</v>
      </c>
      <c r="T271" s="91">
        <v>750</v>
      </c>
      <c r="U271" s="190">
        <v>17942</v>
      </c>
      <c r="V271" s="190">
        <v>23732.804232804236</v>
      </c>
      <c r="W271" s="197"/>
      <c r="X271" s="88">
        <v>0</v>
      </c>
      <c r="Y271" s="88">
        <f t="shared" si="64"/>
        <v>0</v>
      </c>
    </row>
    <row r="272" spans="2:27">
      <c r="B272" s="207">
        <v>4637</v>
      </c>
      <c r="C272" t="s">
        <v>286</v>
      </c>
      <c r="D272" s="1">
        <v>27217</v>
      </c>
      <c r="E272" s="85">
        <f t="shared" si="59"/>
        <v>21464.511041009464</v>
      </c>
      <c r="F272" s="86">
        <f t="shared" si="52"/>
        <v>0.87907270441503604</v>
      </c>
      <c r="G272" s="187">
        <f t="shared" si="53"/>
        <v>1773.1825450697368</v>
      </c>
      <c r="H272" s="187">
        <f t="shared" si="54"/>
        <v>2248.3954671484262</v>
      </c>
      <c r="I272" s="187">
        <f t="shared" si="55"/>
        <v>179.6629497262802</v>
      </c>
      <c r="J272" s="87">
        <f t="shared" si="56"/>
        <v>227.8126202529233</v>
      </c>
      <c r="K272" s="187">
        <f t="shared" si="60"/>
        <v>-135.18229633471725</v>
      </c>
      <c r="L272" s="87">
        <f t="shared" si="57"/>
        <v>-171.41115175242149</v>
      </c>
      <c r="M272" s="88">
        <v>2076.984293821396</v>
      </c>
      <c r="N272" s="88">
        <f t="shared" si="61"/>
        <v>29293.984293821395</v>
      </c>
      <c r="O272" s="88">
        <f t="shared" si="62"/>
        <v>23102.511272729807</v>
      </c>
      <c r="P272" s="89">
        <f t="shared" si="58"/>
        <v>0.94615651968479864</v>
      </c>
      <c r="Q272" s="195">
        <v>186.91217920073632</v>
      </c>
      <c r="R272" s="92">
        <f t="shared" si="63"/>
        <v>-1.8110321440167394E-2</v>
      </c>
      <c r="S272" s="92">
        <f t="shared" si="63"/>
        <v>-1.811032144016737E-2</v>
      </c>
      <c r="T272" s="91">
        <v>1268</v>
      </c>
      <c r="U272" s="190">
        <v>27719</v>
      </c>
      <c r="V272" s="190">
        <v>21860.410094637224</v>
      </c>
      <c r="W272" s="197"/>
      <c r="X272" s="88">
        <v>0</v>
      </c>
      <c r="Y272" s="88">
        <f t="shared" si="64"/>
        <v>0</v>
      </c>
      <c r="Z272" s="1"/>
    </row>
    <row r="273" spans="2:28">
      <c r="B273" s="207">
        <v>4638</v>
      </c>
      <c r="C273" t="s">
        <v>287</v>
      </c>
      <c r="D273" s="1">
        <v>96392</v>
      </c>
      <c r="E273" s="85">
        <f t="shared" si="59"/>
        <v>24849.703531838102</v>
      </c>
      <c r="F273" s="86">
        <f t="shared" si="52"/>
        <v>1.0177122621572399</v>
      </c>
      <c r="G273" s="187">
        <f t="shared" si="53"/>
        <v>-257.93294942744615</v>
      </c>
      <c r="H273" s="187">
        <f t="shared" si="54"/>
        <v>-1000.5219108290636</v>
      </c>
      <c r="I273" s="187">
        <f t="shared" si="55"/>
        <v>0</v>
      </c>
      <c r="J273" s="87">
        <f t="shared" si="56"/>
        <v>0</v>
      </c>
      <c r="K273" s="187">
        <f t="shared" si="60"/>
        <v>-314.84524606099745</v>
      </c>
      <c r="L273" s="87">
        <f t="shared" si="57"/>
        <v>-1221.2847094706092</v>
      </c>
      <c r="M273" s="88">
        <v>-2221.8066594411284</v>
      </c>
      <c r="N273" s="88">
        <f t="shared" si="61"/>
        <v>94170.193340558879</v>
      </c>
      <c r="O273" s="88">
        <f t="shared" si="62"/>
        <v>24276.925326259057</v>
      </c>
      <c r="P273" s="89">
        <f t="shared" si="58"/>
        <v>0.99425430007059534</v>
      </c>
      <c r="Q273" s="195">
        <v>557.3664969489455</v>
      </c>
      <c r="R273" s="92">
        <f t="shared" si="63"/>
        <v>2.3389143105882852E-2</v>
      </c>
      <c r="S273" s="92">
        <f t="shared" si="63"/>
        <v>4.1857109080982544E-2</v>
      </c>
      <c r="T273" s="91">
        <v>3879</v>
      </c>
      <c r="U273" s="190">
        <v>94189</v>
      </c>
      <c r="V273" s="190">
        <v>23851.354773360345</v>
      </c>
      <c r="W273" s="197"/>
      <c r="X273" s="88">
        <v>0</v>
      </c>
      <c r="Y273" s="88">
        <f t="shared" si="64"/>
        <v>0</v>
      </c>
      <c r="Z273" s="1"/>
    </row>
    <row r="274" spans="2:28">
      <c r="B274" s="207">
        <v>4639</v>
      </c>
      <c r="C274" t="s">
        <v>288</v>
      </c>
      <c r="D274" s="1">
        <v>65482</v>
      </c>
      <c r="E274" s="85">
        <f t="shared" si="59"/>
        <v>25669.149353194825</v>
      </c>
      <c r="F274" s="86">
        <f t="shared" si="52"/>
        <v>1.0512724235289743</v>
      </c>
      <c r="G274" s="187">
        <f t="shared" si="53"/>
        <v>-749.60044224147998</v>
      </c>
      <c r="H274" s="187">
        <f t="shared" si="54"/>
        <v>-1912.2307281580156</v>
      </c>
      <c r="I274" s="187">
        <f t="shared" si="55"/>
        <v>0</v>
      </c>
      <c r="J274" s="87">
        <f t="shared" si="56"/>
        <v>0</v>
      </c>
      <c r="K274" s="187">
        <f t="shared" si="60"/>
        <v>-314.84524606099745</v>
      </c>
      <c r="L274" s="87">
        <f t="shared" si="57"/>
        <v>-803.17022270160453</v>
      </c>
      <c r="M274" s="88">
        <v>-2715.4009766007525</v>
      </c>
      <c r="N274" s="88">
        <f t="shared" si="61"/>
        <v>62766.599023399249</v>
      </c>
      <c r="O274" s="88">
        <f t="shared" si="62"/>
        <v>24604.703654801742</v>
      </c>
      <c r="P274" s="89">
        <f t="shared" si="58"/>
        <v>1.0076783646192891</v>
      </c>
      <c r="Q274" s="195">
        <v>197.80549979808575</v>
      </c>
      <c r="R274" s="92">
        <f t="shared" si="63"/>
        <v>3.3948083117539316E-2</v>
      </c>
      <c r="S274" s="92">
        <f t="shared" si="63"/>
        <v>3.8001192028231268E-2</v>
      </c>
      <c r="T274" s="91">
        <v>2551</v>
      </c>
      <c r="U274" s="190">
        <v>63332</v>
      </c>
      <c r="V274" s="190">
        <v>24729.402577118315</v>
      </c>
      <c r="W274" s="197"/>
      <c r="X274" s="88">
        <v>0</v>
      </c>
      <c r="Y274" s="88">
        <f t="shared" si="64"/>
        <v>0</v>
      </c>
      <c r="Z274" s="1"/>
      <c r="AA274" s="1"/>
    </row>
    <row r="275" spans="2:28">
      <c r="B275" s="207">
        <v>4640</v>
      </c>
      <c r="C275" t="s">
        <v>289</v>
      </c>
      <c r="D275" s="1">
        <v>251994</v>
      </c>
      <c r="E275" s="85">
        <f t="shared" si="59"/>
        <v>20455.718808344835</v>
      </c>
      <c r="F275" s="86">
        <f t="shared" si="52"/>
        <v>0.83775791674216149</v>
      </c>
      <c r="G275" s="187">
        <f t="shared" si="53"/>
        <v>2378.4578846685145</v>
      </c>
      <c r="H275" s="187">
        <f t="shared" si="54"/>
        <v>29300.222681231429</v>
      </c>
      <c r="I275" s="187">
        <f t="shared" si="55"/>
        <v>532.74023115890043</v>
      </c>
      <c r="J275" s="87">
        <f t="shared" si="56"/>
        <v>6562.826907646494</v>
      </c>
      <c r="K275" s="187">
        <f t="shared" si="60"/>
        <v>217.89498509790297</v>
      </c>
      <c r="L275" s="87">
        <f t="shared" si="57"/>
        <v>2684.248321421067</v>
      </c>
      <c r="M275" s="88">
        <v>31984.470793048709</v>
      </c>
      <c r="N275" s="88">
        <f t="shared" si="61"/>
        <v>283978.47079304873</v>
      </c>
      <c r="O275" s="88">
        <f t="shared" si="62"/>
        <v>23052.071661096576</v>
      </c>
      <c r="P275" s="89">
        <f t="shared" si="58"/>
        <v>0.9440907803011549</v>
      </c>
      <c r="Q275" s="195">
        <v>2175.5307851528814</v>
      </c>
      <c r="R275" s="92">
        <f t="shared" si="63"/>
        <v>4.8454740626092167E-2</v>
      </c>
      <c r="S275" s="92">
        <f t="shared" si="63"/>
        <v>3.8156581391108987E-2</v>
      </c>
      <c r="T275" s="91">
        <v>12319</v>
      </c>
      <c r="U275" s="190">
        <v>240348</v>
      </c>
      <c r="V275" s="190">
        <v>19703.88588293163</v>
      </c>
      <c r="W275" s="197"/>
      <c r="X275" s="88">
        <v>0</v>
      </c>
      <c r="Y275" s="88">
        <f t="shared" si="64"/>
        <v>0</v>
      </c>
    </row>
    <row r="276" spans="2:28">
      <c r="B276" s="207">
        <v>4641</v>
      </c>
      <c r="C276" t="s">
        <v>290</v>
      </c>
      <c r="D276" s="1">
        <v>71019</v>
      </c>
      <c r="E276" s="85">
        <f t="shared" si="59"/>
        <v>39455</v>
      </c>
      <c r="F276" s="86">
        <f t="shared" si="52"/>
        <v>1.6158678614401871</v>
      </c>
      <c r="G276" s="187">
        <f t="shared" si="53"/>
        <v>-9021.1108303245837</v>
      </c>
      <c r="H276" s="187">
        <f t="shared" si="54"/>
        <v>-16237.999494584252</v>
      </c>
      <c r="I276" s="187">
        <f t="shared" si="55"/>
        <v>0</v>
      </c>
      <c r="J276" s="87">
        <f t="shared" si="56"/>
        <v>0</v>
      </c>
      <c r="K276" s="187">
        <f t="shared" si="60"/>
        <v>-314.84524606099745</v>
      </c>
      <c r="L276" s="87">
        <f t="shared" si="57"/>
        <v>-566.72144290979543</v>
      </c>
      <c r="M276" s="88">
        <v>-16804.720955657136</v>
      </c>
      <c r="N276" s="88">
        <f t="shared" si="61"/>
        <v>54214.279044342868</v>
      </c>
      <c r="O276" s="88">
        <f t="shared" si="62"/>
        <v>30119.043913523816</v>
      </c>
      <c r="P276" s="89">
        <f t="shared" si="58"/>
        <v>1.2335165397837742</v>
      </c>
      <c r="Q276" s="195">
        <v>67.139905776777596</v>
      </c>
      <c r="R276" s="92">
        <f t="shared" si="63"/>
        <v>1.8339546888442786E-2</v>
      </c>
      <c r="S276" s="92">
        <f t="shared" si="63"/>
        <v>4.1959420705476678E-3</v>
      </c>
      <c r="T276" s="91">
        <v>1800</v>
      </c>
      <c r="U276" s="190">
        <v>69740</v>
      </c>
      <c r="V276" s="190">
        <v>39290.140845070426</v>
      </c>
      <c r="W276" s="197"/>
      <c r="X276" s="88">
        <v>0</v>
      </c>
      <c r="Y276" s="88">
        <f t="shared" si="64"/>
        <v>0</v>
      </c>
    </row>
    <row r="277" spans="2:28">
      <c r="B277" s="207">
        <v>4642</v>
      </c>
      <c r="C277" t="s">
        <v>291</v>
      </c>
      <c r="D277" s="1">
        <v>57871</v>
      </c>
      <c r="E277" s="85">
        <f t="shared" si="59"/>
        <v>26792.129629629631</v>
      </c>
      <c r="F277" s="86">
        <f t="shared" si="52"/>
        <v>1.0972637487785555</v>
      </c>
      <c r="G277" s="187">
        <f t="shared" si="53"/>
        <v>-1423.3886081023636</v>
      </c>
      <c r="H277" s="187">
        <f t="shared" si="54"/>
        <v>-3074.5193935011052</v>
      </c>
      <c r="I277" s="187">
        <f t="shared" si="55"/>
        <v>0</v>
      </c>
      <c r="J277" s="87">
        <f t="shared" si="56"/>
        <v>0</v>
      </c>
      <c r="K277" s="187">
        <f t="shared" si="60"/>
        <v>-314.84524606099745</v>
      </c>
      <c r="L277" s="87">
        <f t="shared" si="57"/>
        <v>-680.06573149175449</v>
      </c>
      <c r="M277" s="88">
        <v>-3754.5851467885659</v>
      </c>
      <c r="N277" s="88">
        <f t="shared" si="61"/>
        <v>54116.414853211434</v>
      </c>
      <c r="O277" s="88">
        <f t="shared" si="62"/>
        <v>25053.895765375662</v>
      </c>
      <c r="P277" s="89">
        <f t="shared" si="58"/>
        <v>1.0260748947191214</v>
      </c>
      <c r="Q277" s="195">
        <v>12.767886932128476</v>
      </c>
      <c r="R277" s="92">
        <f t="shared" si="63"/>
        <v>6.2106557527483619E-2</v>
      </c>
      <c r="S277" s="92">
        <f t="shared" si="63"/>
        <v>4.6863361562968824E-2</v>
      </c>
      <c r="T277" s="91">
        <v>2160</v>
      </c>
      <c r="U277" s="190">
        <v>54487</v>
      </c>
      <c r="V277" s="190">
        <v>25592.766557069048</v>
      </c>
      <c r="W277" s="197"/>
      <c r="X277" s="88">
        <v>0</v>
      </c>
      <c r="Y277" s="88">
        <f t="shared" si="64"/>
        <v>0</v>
      </c>
    </row>
    <row r="278" spans="2:28">
      <c r="B278" s="207">
        <v>4643</v>
      </c>
      <c r="C278" t="s">
        <v>292</v>
      </c>
      <c r="D278" s="1">
        <v>139776</v>
      </c>
      <c r="E278" s="85">
        <f t="shared" si="59"/>
        <v>26679.900744416875</v>
      </c>
      <c r="F278" s="86">
        <f t="shared" si="52"/>
        <v>1.092667447961408</v>
      </c>
      <c r="G278" s="187">
        <f t="shared" si="53"/>
        <v>-1356.0512769747095</v>
      </c>
      <c r="H278" s="187">
        <f t="shared" si="54"/>
        <v>-7104.3526400705023</v>
      </c>
      <c r="I278" s="187">
        <f t="shared" si="55"/>
        <v>0</v>
      </c>
      <c r="J278" s="87">
        <f t="shared" si="56"/>
        <v>0</v>
      </c>
      <c r="K278" s="187">
        <f t="shared" si="60"/>
        <v>-314.84524606099745</v>
      </c>
      <c r="L278" s="87">
        <f t="shared" si="57"/>
        <v>-1649.4742441135656</v>
      </c>
      <c r="M278" s="88">
        <v>-8753.8269370487469</v>
      </c>
      <c r="N278" s="88">
        <f t="shared" si="61"/>
        <v>131022.17306295125</v>
      </c>
      <c r="O278" s="88">
        <f t="shared" si="62"/>
        <v>25009.004211290558</v>
      </c>
      <c r="P278" s="89">
        <f t="shared" si="58"/>
        <v>1.0242363743922622</v>
      </c>
      <c r="Q278" s="195">
        <v>905.22775909138727</v>
      </c>
      <c r="R278" s="92">
        <f t="shared" si="63"/>
        <v>4.6987708141390083E-2</v>
      </c>
      <c r="S278" s="92">
        <f t="shared" si="63"/>
        <v>3.359809629839082E-2</v>
      </c>
      <c r="T278" s="91">
        <v>5239</v>
      </c>
      <c r="U278" s="190">
        <v>133503</v>
      </c>
      <c r="V278" s="190">
        <v>25812.645011600929</v>
      </c>
      <c r="W278" s="197"/>
      <c r="X278" s="88">
        <v>0</v>
      </c>
      <c r="Y278" s="88">
        <f t="shared" si="64"/>
        <v>0</v>
      </c>
    </row>
    <row r="279" spans="2:28">
      <c r="B279" s="207">
        <v>4644</v>
      </c>
      <c r="C279" t="s">
        <v>293</v>
      </c>
      <c r="D279" s="1">
        <v>141684</v>
      </c>
      <c r="E279" s="85">
        <f t="shared" si="59"/>
        <v>26379.445168497488</v>
      </c>
      <c r="F279" s="86">
        <f t="shared" si="52"/>
        <v>1.0803623786693375</v>
      </c>
      <c r="G279" s="187">
        <f t="shared" si="53"/>
        <v>-1175.7779314230777</v>
      </c>
      <c r="H279" s="187">
        <f t="shared" si="54"/>
        <v>-6315.10326967335</v>
      </c>
      <c r="I279" s="187">
        <f t="shared" si="55"/>
        <v>0</v>
      </c>
      <c r="J279" s="87">
        <f t="shared" si="56"/>
        <v>0</v>
      </c>
      <c r="K279" s="187">
        <f t="shared" si="60"/>
        <v>-314.84524606099745</v>
      </c>
      <c r="L279" s="87">
        <f t="shared" si="57"/>
        <v>-1691.0338165936175</v>
      </c>
      <c r="M279" s="88">
        <v>-8006.1371404636056</v>
      </c>
      <c r="N279" s="88">
        <f t="shared" si="61"/>
        <v>133677.8628595364</v>
      </c>
      <c r="O279" s="88">
        <f t="shared" si="62"/>
        <v>24888.821980922807</v>
      </c>
      <c r="P279" s="89">
        <f t="shared" si="58"/>
        <v>1.0193143466754342</v>
      </c>
      <c r="Q279" s="195">
        <v>505.59135218168649</v>
      </c>
      <c r="R279" s="92">
        <f t="shared" si="63"/>
        <v>0.11003690094720266</v>
      </c>
      <c r="S279" s="92">
        <f t="shared" si="63"/>
        <v>9.5776512534363964E-2</v>
      </c>
      <c r="T279" s="91">
        <v>5371</v>
      </c>
      <c r="U279" s="190">
        <v>127639</v>
      </c>
      <c r="V279" s="190">
        <v>24073.745756318371</v>
      </c>
      <c r="W279" s="197"/>
      <c r="X279" s="88">
        <v>0</v>
      </c>
      <c r="Y279" s="88">
        <f t="shared" si="64"/>
        <v>0</v>
      </c>
    </row>
    <row r="280" spans="2:28">
      <c r="B280" s="207">
        <v>4645</v>
      </c>
      <c r="C280" t="s">
        <v>294</v>
      </c>
      <c r="D280" s="1">
        <v>63003</v>
      </c>
      <c r="E280" s="85">
        <f t="shared" si="59"/>
        <v>21099.464166108508</v>
      </c>
      <c r="F280" s="86">
        <f t="shared" si="52"/>
        <v>0.86412231756744684</v>
      </c>
      <c r="G280" s="187">
        <f t="shared" si="53"/>
        <v>1992.2106700103104</v>
      </c>
      <c r="H280" s="187">
        <f t="shared" si="54"/>
        <v>5948.7410606507874</v>
      </c>
      <c r="I280" s="187">
        <f t="shared" si="55"/>
        <v>307.4293559416148</v>
      </c>
      <c r="J280" s="87">
        <f t="shared" si="56"/>
        <v>917.98405684166175</v>
      </c>
      <c r="K280" s="187">
        <f t="shared" si="60"/>
        <v>-7.4158901193826523</v>
      </c>
      <c r="L280" s="87">
        <f t="shared" si="57"/>
        <v>-22.143847896476601</v>
      </c>
      <c r="M280" s="88">
        <v>5926.597161948489</v>
      </c>
      <c r="N280" s="88">
        <f t="shared" si="61"/>
        <v>68929.597161948492</v>
      </c>
      <c r="O280" s="88">
        <f t="shared" si="62"/>
        <v>23084.25892898476</v>
      </c>
      <c r="P280" s="89">
        <f t="shared" si="58"/>
        <v>0.94540900034241915</v>
      </c>
      <c r="Q280" s="195">
        <v>253.63987941119376</v>
      </c>
      <c r="R280" s="92">
        <f t="shared" si="63"/>
        <v>1.2665755846660774E-2</v>
      </c>
      <c r="S280" s="92">
        <f t="shared" si="63"/>
        <v>1.176537146024196E-4</v>
      </c>
      <c r="T280" s="91">
        <v>2986</v>
      </c>
      <c r="U280" s="190">
        <v>62215</v>
      </c>
      <c r="V280" s="190">
        <v>21096.982027806036</v>
      </c>
      <c r="W280" s="197"/>
      <c r="X280" s="88">
        <v>0</v>
      </c>
      <c r="Y280" s="88">
        <f t="shared" si="64"/>
        <v>0</v>
      </c>
    </row>
    <row r="281" spans="2:28">
      <c r="B281" s="207">
        <v>4646</v>
      </c>
      <c r="C281" t="s">
        <v>295</v>
      </c>
      <c r="D281" s="1">
        <v>65538</v>
      </c>
      <c r="E281" s="85">
        <f t="shared" si="59"/>
        <v>22843.499477169746</v>
      </c>
      <c r="F281" s="86">
        <f t="shared" si="52"/>
        <v>0.93554876816586763</v>
      </c>
      <c r="G281" s="187">
        <f t="shared" si="53"/>
        <v>945.78948337356769</v>
      </c>
      <c r="H281" s="187">
        <f t="shared" si="54"/>
        <v>2713.4700277987658</v>
      </c>
      <c r="I281" s="187">
        <f t="shared" si="55"/>
        <v>0</v>
      </c>
      <c r="J281" s="87">
        <f t="shared" si="56"/>
        <v>0</v>
      </c>
      <c r="K281" s="187">
        <f t="shared" si="60"/>
        <v>-314.84524606099745</v>
      </c>
      <c r="L281" s="87">
        <f t="shared" si="57"/>
        <v>-903.2910109490017</v>
      </c>
      <c r="M281" s="88">
        <v>1810.1789878998193</v>
      </c>
      <c r="N281" s="88">
        <f t="shared" si="61"/>
        <v>67348.178987899824</v>
      </c>
      <c r="O281" s="88">
        <f t="shared" si="62"/>
        <v>23474.443704391713</v>
      </c>
      <c r="P281" s="89">
        <f t="shared" si="58"/>
        <v>0.9613889024740464</v>
      </c>
      <c r="Q281" s="195">
        <v>280.62688315198056</v>
      </c>
      <c r="R281" s="92">
        <f t="shared" si="63"/>
        <v>0.12631470406269335</v>
      </c>
      <c r="S281" s="92">
        <f t="shared" si="63"/>
        <v>0.14358826522642928</v>
      </c>
      <c r="T281" s="91">
        <v>2869</v>
      </c>
      <c r="U281" s="190">
        <v>58188</v>
      </c>
      <c r="V281" s="190">
        <v>19975.283213182287</v>
      </c>
      <c r="W281" s="197"/>
      <c r="X281" s="88">
        <v>0</v>
      </c>
      <c r="Y281" s="88">
        <f t="shared" si="64"/>
        <v>0</v>
      </c>
      <c r="Z281" s="1"/>
      <c r="AA281" s="1"/>
    </row>
    <row r="282" spans="2:28">
      <c r="B282" s="207">
        <v>4647</v>
      </c>
      <c r="C282" t="s">
        <v>296</v>
      </c>
      <c r="D282" s="1">
        <v>501607</v>
      </c>
      <c r="E282" s="85">
        <f t="shared" si="59"/>
        <v>22343.296213808466</v>
      </c>
      <c r="F282" s="86">
        <f t="shared" si="52"/>
        <v>0.91506309138338149</v>
      </c>
      <c r="G282" s="187">
        <f t="shared" si="53"/>
        <v>1245.9114413903355</v>
      </c>
      <c r="H282" s="187">
        <f t="shared" si="54"/>
        <v>27970.711859213032</v>
      </c>
      <c r="I282" s="187">
        <f t="shared" si="55"/>
        <v>0</v>
      </c>
      <c r="J282" s="87">
        <f t="shared" si="56"/>
        <v>0</v>
      </c>
      <c r="K282" s="187">
        <f t="shared" si="60"/>
        <v>-314.84524606099745</v>
      </c>
      <c r="L282" s="87">
        <f t="shared" si="57"/>
        <v>-7068.2757740693933</v>
      </c>
      <c r="M282" s="88">
        <v>20902.435858609566</v>
      </c>
      <c r="N282" s="88">
        <f t="shared" si="61"/>
        <v>522509.43585860956</v>
      </c>
      <c r="O282" s="88">
        <f t="shared" si="62"/>
        <v>23274.362399047197</v>
      </c>
      <c r="P282" s="89">
        <f t="shared" si="58"/>
        <v>0.95319463176105179</v>
      </c>
      <c r="Q282" s="195">
        <v>1462.5171581602372</v>
      </c>
      <c r="R282" s="92">
        <f t="shared" si="63"/>
        <v>2.444458967645485E-2</v>
      </c>
      <c r="S282" s="92">
        <f t="shared" si="63"/>
        <v>1.3721004884741548E-2</v>
      </c>
      <c r="T282" s="91">
        <v>22450</v>
      </c>
      <c r="U282" s="190">
        <v>489638</v>
      </c>
      <c r="V282" s="190">
        <v>22040.87328381724</v>
      </c>
      <c r="W282" s="197"/>
      <c r="X282" s="88">
        <v>0</v>
      </c>
      <c r="Y282" s="88">
        <f t="shared" si="64"/>
        <v>0</v>
      </c>
    </row>
    <row r="283" spans="2:28">
      <c r="B283" s="207">
        <v>4648</v>
      </c>
      <c r="C283" t="s">
        <v>297</v>
      </c>
      <c r="D283" s="1">
        <v>84201</v>
      </c>
      <c r="E283" s="85">
        <f t="shared" si="59"/>
        <v>24823.408018867922</v>
      </c>
      <c r="F283" s="86">
        <f t="shared" si="52"/>
        <v>1.0166353371969408</v>
      </c>
      <c r="G283" s="187">
        <f t="shared" si="53"/>
        <v>-242.15564164533788</v>
      </c>
      <c r="H283" s="187">
        <f t="shared" si="54"/>
        <v>-821.39193646098602</v>
      </c>
      <c r="I283" s="187">
        <f t="shared" si="55"/>
        <v>0</v>
      </c>
      <c r="J283" s="87">
        <f t="shared" si="56"/>
        <v>0</v>
      </c>
      <c r="K283" s="187">
        <f t="shared" si="60"/>
        <v>-314.84524606099745</v>
      </c>
      <c r="L283" s="87">
        <f t="shared" si="57"/>
        <v>-1067.9550746389034</v>
      </c>
      <c r="M283" s="88">
        <v>-1889.3470453272207</v>
      </c>
      <c r="N283" s="88">
        <f t="shared" si="61"/>
        <v>82311.652954672783</v>
      </c>
      <c r="O283" s="88">
        <f t="shared" si="62"/>
        <v>24266.407121070988</v>
      </c>
      <c r="P283" s="89">
        <f t="shared" si="58"/>
        <v>0.99382353008647584</v>
      </c>
      <c r="Q283" s="195">
        <v>300.02808910823342</v>
      </c>
      <c r="R283" s="92">
        <f t="shared" si="63"/>
        <v>-2.9248768472906403E-3</v>
      </c>
      <c r="S283" s="92">
        <f t="shared" si="63"/>
        <v>2.3530536208058242E-2</v>
      </c>
      <c r="T283" s="91">
        <v>3392</v>
      </c>
      <c r="U283" s="190">
        <v>84448</v>
      </c>
      <c r="V283" s="190">
        <v>24252.728317059162</v>
      </c>
      <c r="W283" s="197"/>
      <c r="X283" s="88">
        <v>0</v>
      </c>
      <c r="Y283" s="88">
        <f t="shared" si="64"/>
        <v>0</v>
      </c>
      <c r="Z283" s="1"/>
      <c r="AA283" s="1"/>
    </row>
    <row r="284" spans="2:28">
      <c r="B284" s="207">
        <v>4649</v>
      </c>
      <c r="C284" t="s">
        <v>298</v>
      </c>
      <c r="D284" s="1">
        <v>192482</v>
      </c>
      <c r="E284" s="85">
        <f t="shared" si="59"/>
        <v>20029.344432882415</v>
      </c>
      <c r="F284" s="86">
        <f t="shared" si="52"/>
        <v>0.82029588023851541</v>
      </c>
      <c r="G284" s="187">
        <f t="shared" si="53"/>
        <v>2634.282509945966</v>
      </c>
      <c r="H284" s="187">
        <f t="shared" si="54"/>
        <v>25315.454920580734</v>
      </c>
      <c r="I284" s="187">
        <f t="shared" si="55"/>
        <v>681.97126257074717</v>
      </c>
      <c r="J284" s="87">
        <f t="shared" si="56"/>
        <v>6553.7438333048804</v>
      </c>
      <c r="K284" s="187">
        <f t="shared" si="60"/>
        <v>367.12601650974972</v>
      </c>
      <c r="L284" s="87">
        <f t="shared" si="57"/>
        <v>3528.081018658695</v>
      </c>
      <c r="M284" s="88">
        <v>28843.535775728396</v>
      </c>
      <c r="N284" s="88">
        <f t="shared" si="61"/>
        <v>221325.53577572841</v>
      </c>
      <c r="O284" s="88">
        <f t="shared" si="62"/>
        <v>23030.752942323455</v>
      </c>
      <c r="P284" s="89">
        <f t="shared" si="58"/>
        <v>0.9432176784759726</v>
      </c>
      <c r="Q284" s="195">
        <v>539.45034867434879</v>
      </c>
      <c r="R284" s="92">
        <f t="shared" si="63"/>
        <v>3.7102092717515467E-2</v>
      </c>
      <c r="S284" s="92">
        <f t="shared" si="63"/>
        <v>2.9871516212617275E-2</v>
      </c>
      <c r="T284" s="91">
        <v>9610</v>
      </c>
      <c r="U284" s="190">
        <v>185596</v>
      </c>
      <c r="V284" s="190">
        <v>19448.391491145339</v>
      </c>
      <c r="W284" s="197"/>
      <c r="X284" s="88">
        <v>0</v>
      </c>
      <c r="Y284" s="88">
        <f t="shared" si="64"/>
        <v>0</v>
      </c>
    </row>
    <row r="285" spans="2:28">
      <c r="B285" s="207">
        <v>4650</v>
      </c>
      <c r="C285" t="s">
        <v>299</v>
      </c>
      <c r="D285" s="1">
        <v>127298</v>
      </c>
      <c r="E285" s="85">
        <f t="shared" si="59"/>
        <v>21481.2689841377</v>
      </c>
      <c r="F285" s="86">
        <f t="shared" si="52"/>
        <v>0.87975902102192383</v>
      </c>
      <c r="G285" s="187">
        <f t="shared" si="53"/>
        <v>1763.1277791927953</v>
      </c>
      <c r="H285" s="187">
        <f t="shared" si="54"/>
        <v>10448.295219496506</v>
      </c>
      <c r="I285" s="187">
        <f t="shared" si="55"/>
        <v>173.79766963139772</v>
      </c>
      <c r="J285" s="87">
        <f t="shared" si="56"/>
        <v>1029.9249902356628</v>
      </c>
      <c r="K285" s="187">
        <f t="shared" si="60"/>
        <v>-141.04757642959973</v>
      </c>
      <c r="L285" s="87">
        <f t="shared" si="57"/>
        <v>-835.84793792180801</v>
      </c>
      <c r="M285" s="88">
        <v>9612.4471807457303</v>
      </c>
      <c r="N285" s="88">
        <f t="shared" si="61"/>
        <v>136910.44718074572</v>
      </c>
      <c r="O285" s="88">
        <f t="shared" si="62"/>
        <v>23103.349169886216</v>
      </c>
      <c r="P285" s="89">
        <f t="shared" si="58"/>
        <v>0.94619083551514283</v>
      </c>
      <c r="Q285" s="195">
        <v>432.49461667471041</v>
      </c>
      <c r="R285" s="92">
        <f t="shared" si="63"/>
        <v>0.13338141154055042</v>
      </c>
      <c r="S285" s="92">
        <f t="shared" si="63"/>
        <v>0.12687871697551883</v>
      </c>
      <c r="T285" s="91">
        <v>5926</v>
      </c>
      <c r="U285" s="190">
        <v>112317</v>
      </c>
      <c r="V285" s="190">
        <v>19062.627291242359</v>
      </c>
      <c r="W285" s="197"/>
      <c r="X285" s="88">
        <v>0</v>
      </c>
      <c r="Y285" s="88">
        <f t="shared" si="64"/>
        <v>0</v>
      </c>
    </row>
    <row r="286" spans="2:28" ht="27.95" customHeight="1">
      <c r="B286" s="207">
        <v>4651</v>
      </c>
      <c r="C286" t="s">
        <v>300</v>
      </c>
      <c r="D286" s="1">
        <v>153649</v>
      </c>
      <c r="E286" s="85">
        <f t="shared" si="59"/>
        <v>21131.756292119378</v>
      </c>
      <c r="F286" s="86">
        <f t="shared" si="52"/>
        <v>0.86544483204212797</v>
      </c>
      <c r="G286" s="187">
        <f t="shared" si="53"/>
        <v>1972.8353944037881</v>
      </c>
      <c r="H286" s="187">
        <f t="shared" si="54"/>
        <v>14344.486152709942</v>
      </c>
      <c r="I286" s="187">
        <f t="shared" si="55"/>
        <v>296.12711183781011</v>
      </c>
      <c r="J286" s="87">
        <f t="shared" si="56"/>
        <v>2153.1402301727176</v>
      </c>
      <c r="K286" s="187">
        <f t="shared" si="60"/>
        <v>-18.718134223187349</v>
      </c>
      <c r="L286" s="87">
        <f t="shared" si="57"/>
        <v>-136.09955393679522</v>
      </c>
      <c r="M286" s="88">
        <v>14208.38647505944</v>
      </c>
      <c r="N286" s="88">
        <f t="shared" si="61"/>
        <v>167857.38647505944</v>
      </c>
      <c r="O286" s="88">
        <f t="shared" si="62"/>
        <v>23085.8735352853</v>
      </c>
      <c r="P286" s="89">
        <f t="shared" si="58"/>
        <v>0.94547512606615303</v>
      </c>
      <c r="Q286" s="195">
        <v>426.89822947047287</v>
      </c>
      <c r="R286" s="92">
        <f t="shared" si="63"/>
        <v>0.1014975876579851</v>
      </c>
      <c r="S286" s="92">
        <f t="shared" si="63"/>
        <v>9.7407306422011383E-2</v>
      </c>
      <c r="T286" s="91">
        <v>7271</v>
      </c>
      <c r="U286" s="190">
        <v>139491</v>
      </c>
      <c r="V286" s="190">
        <v>19256.073992269463</v>
      </c>
      <c r="W286" s="197"/>
      <c r="X286" s="88">
        <v>0</v>
      </c>
      <c r="Y286" s="88">
        <f t="shared" si="64"/>
        <v>0</v>
      </c>
      <c r="Z286" s="1"/>
      <c r="AA286" s="1"/>
    </row>
    <row r="287" spans="2:28">
      <c r="B287" s="207">
        <v>5001</v>
      </c>
      <c r="C287" t="s">
        <v>301</v>
      </c>
      <c r="D287" s="1">
        <v>5284060</v>
      </c>
      <c r="E287" s="85">
        <f t="shared" si="59"/>
        <v>24626.849672593387</v>
      </c>
      <c r="F287" s="86">
        <f t="shared" si="52"/>
        <v>1.0085853482312115</v>
      </c>
      <c r="G287" s="187">
        <f t="shared" si="53"/>
        <v>-124.22063388061724</v>
      </c>
      <c r="H287" s="187">
        <f t="shared" si="54"/>
        <v>-26653.400308594639</v>
      </c>
      <c r="I287" s="187">
        <f t="shared" si="55"/>
        <v>0</v>
      </c>
      <c r="J287" s="87">
        <f t="shared" si="56"/>
        <v>0</v>
      </c>
      <c r="K287" s="187">
        <f t="shared" si="60"/>
        <v>-314.84524606099745</v>
      </c>
      <c r="L287" s="87">
        <f t="shared" si="57"/>
        <v>-67554.770221077924</v>
      </c>
      <c r="M287" s="88">
        <v>-94208.172694763154</v>
      </c>
      <c r="N287" s="88">
        <f t="shared" si="61"/>
        <v>5189851.8273052368</v>
      </c>
      <c r="O287" s="88">
        <f t="shared" si="62"/>
        <v>24187.783782561164</v>
      </c>
      <c r="P287" s="89">
        <f t="shared" si="58"/>
        <v>0.99060353450018368</v>
      </c>
      <c r="Q287" s="195">
        <v>329.92993499593285</v>
      </c>
      <c r="R287" s="92">
        <f t="shared" si="63"/>
        <v>5.3018815622365115E-2</v>
      </c>
      <c r="S287" s="92">
        <f t="shared" si="63"/>
        <v>4.3669663413194837E-2</v>
      </c>
      <c r="T287" s="91">
        <v>214565</v>
      </c>
      <c r="U287" s="190">
        <v>5018011</v>
      </c>
      <c r="V287" s="190">
        <v>23596.40270854886</v>
      </c>
      <c r="W287" s="197"/>
      <c r="X287" s="88">
        <v>0</v>
      </c>
      <c r="Y287" s="88">
        <f t="shared" si="64"/>
        <v>0</v>
      </c>
      <c r="Z287" s="1"/>
      <c r="AA287" s="1"/>
      <c r="AB287" s="45"/>
    </row>
    <row r="288" spans="2:28">
      <c r="B288" s="207">
        <v>5006</v>
      </c>
      <c r="C288" t="s">
        <v>302</v>
      </c>
      <c r="D288" s="1">
        <v>434892</v>
      </c>
      <c r="E288" s="85">
        <f t="shared" si="59"/>
        <v>18096.371504660452</v>
      </c>
      <c r="F288" s="86">
        <f t="shared" si="52"/>
        <v>0.74113154538240589</v>
      </c>
      <c r="G288" s="187">
        <f t="shared" si="53"/>
        <v>3794.0662668791438</v>
      </c>
      <c r="H288" s="187">
        <f t="shared" si="54"/>
        <v>91179.000525639582</v>
      </c>
      <c r="I288" s="187">
        <f t="shared" si="55"/>
        <v>1358.5117874484342</v>
      </c>
      <c r="J288" s="87">
        <f t="shared" si="56"/>
        <v>32647.755275960772</v>
      </c>
      <c r="K288" s="187">
        <f t="shared" si="60"/>
        <v>1043.6665413874368</v>
      </c>
      <c r="L288" s="87">
        <f t="shared" si="57"/>
        <v>25081.39432262288</v>
      </c>
      <c r="M288" s="88">
        <v>116260.39443936577</v>
      </c>
      <c r="N288" s="88">
        <f t="shared" si="61"/>
        <v>551152.39443936571</v>
      </c>
      <c r="O288" s="88">
        <f t="shared" si="62"/>
        <v>22934.104295912355</v>
      </c>
      <c r="P288" s="89">
        <f t="shared" si="58"/>
        <v>0.93925946173316699</v>
      </c>
      <c r="Q288" s="195">
        <v>3266.9660020126903</v>
      </c>
      <c r="R288" s="92">
        <f t="shared" si="63"/>
        <v>6.3685325323954267E-2</v>
      </c>
      <c r="S288" s="92">
        <f t="shared" si="63"/>
        <v>6.027721238911965E-2</v>
      </c>
      <c r="T288" s="91">
        <v>24032</v>
      </c>
      <c r="U288" s="190">
        <v>408854</v>
      </c>
      <c r="V288" s="190">
        <v>17067.585055312044</v>
      </c>
      <c r="W288" s="197"/>
      <c r="X288" s="88">
        <v>0</v>
      </c>
      <c r="Y288" s="88">
        <f t="shared" si="64"/>
        <v>0</v>
      </c>
      <c r="Z288" s="1"/>
      <c r="AA288" s="1"/>
    </row>
    <row r="289" spans="2:25">
      <c r="B289" s="207">
        <v>5007</v>
      </c>
      <c r="C289" t="s">
        <v>303</v>
      </c>
      <c r="D289" s="1">
        <v>288315</v>
      </c>
      <c r="E289" s="85">
        <f t="shared" si="59"/>
        <v>19115.229065835709</v>
      </c>
      <c r="F289" s="86">
        <f t="shared" si="52"/>
        <v>0.78285855560895323</v>
      </c>
      <c r="G289" s="187">
        <f t="shared" si="53"/>
        <v>3182.7517301739899</v>
      </c>
      <c r="H289" s="187">
        <f t="shared" si="54"/>
        <v>48005.444346214288</v>
      </c>
      <c r="I289" s="187">
        <f t="shared" si="55"/>
        <v>1001.9116410370945</v>
      </c>
      <c r="J289" s="87">
        <f t="shared" si="56"/>
        <v>15111.833281762496</v>
      </c>
      <c r="K289" s="187">
        <f t="shared" si="60"/>
        <v>687.06639497609694</v>
      </c>
      <c r="L289" s="87">
        <f t="shared" si="57"/>
        <v>10363.022435424469</v>
      </c>
      <c r="M289" s="88">
        <v>58368.466525006414</v>
      </c>
      <c r="N289" s="88">
        <f t="shared" si="61"/>
        <v>346683.4665250064</v>
      </c>
      <c r="O289" s="88">
        <f t="shared" si="62"/>
        <v>22985.047173971117</v>
      </c>
      <c r="P289" s="89">
        <f t="shared" si="58"/>
        <v>0.94134581224449432</v>
      </c>
      <c r="Q289" s="195">
        <v>1355.8336741993116</v>
      </c>
      <c r="R289" s="89">
        <f t="shared" si="63"/>
        <v>6.394010066866429E-2</v>
      </c>
      <c r="S289" s="89">
        <f t="shared" si="63"/>
        <v>5.265385681087828E-2</v>
      </c>
      <c r="T289" s="91">
        <v>15083</v>
      </c>
      <c r="U289" s="190">
        <v>270988</v>
      </c>
      <c r="V289" s="190">
        <v>18159.083294243785</v>
      </c>
      <c r="W289" s="197"/>
      <c r="X289" s="88">
        <v>0</v>
      </c>
      <c r="Y289" s="88">
        <f t="shared" si="64"/>
        <v>0</v>
      </c>
    </row>
    <row r="290" spans="2:25">
      <c r="B290" s="207">
        <v>5014</v>
      </c>
      <c r="C290" t="s">
        <v>304</v>
      </c>
      <c r="D290" s="1">
        <v>181266</v>
      </c>
      <c r="E290" s="85">
        <f t="shared" si="59"/>
        <v>33241.518430221891</v>
      </c>
      <c r="F290" s="86">
        <f t="shared" si="52"/>
        <v>1.3613965605593008</v>
      </c>
      <c r="G290" s="187">
        <f t="shared" si="53"/>
        <v>-5293.0218884577198</v>
      </c>
      <c r="H290" s="187">
        <f t="shared" si="54"/>
        <v>-28862.848357759944</v>
      </c>
      <c r="I290" s="187">
        <f t="shared" si="55"/>
        <v>0</v>
      </c>
      <c r="J290" s="87">
        <f t="shared" si="56"/>
        <v>0</v>
      </c>
      <c r="K290" s="187">
        <f t="shared" si="60"/>
        <v>-314.84524606099745</v>
      </c>
      <c r="L290" s="87">
        <f t="shared" si="57"/>
        <v>-1716.851126770619</v>
      </c>
      <c r="M290" s="88">
        <v>-30579.699539554636</v>
      </c>
      <c r="N290" s="88">
        <f t="shared" si="61"/>
        <v>150686.30046044537</v>
      </c>
      <c r="O290" s="88">
        <f t="shared" si="62"/>
        <v>27633.651285612577</v>
      </c>
      <c r="P290" s="89">
        <f t="shared" si="58"/>
        <v>1.1317280194314199</v>
      </c>
      <c r="Q290" s="195">
        <v>-1050.9767187773687</v>
      </c>
      <c r="R290" s="89">
        <f t="shared" si="63"/>
        <v>-0.45312858263440536</v>
      </c>
      <c r="S290" s="89">
        <f t="shared" si="63"/>
        <v>-0.45934644947406567</v>
      </c>
      <c r="T290" s="91">
        <v>5453</v>
      </c>
      <c r="U290" s="190">
        <v>331460</v>
      </c>
      <c r="V290" s="190">
        <v>61483.954739380453</v>
      </c>
      <c r="W290" s="197"/>
      <c r="X290" s="88">
        <v>0</v>
      </c>
      <c r="Y290" s="88">
        <f t="shared" si="64"/>
        <v>0</v>
      </c>
    </row>
    <row r="291" spans="2:25">
      <c r="B291" s="207">
        <v>5020</v>
      </c>
      <c r="C291" t="s">
        <v>305</v>
      </c>
      <c r="D291" s="1">
        <v>16342</v>
      </c>
      <c r="E291" s="85">
        <f t="shared" si="59"/>
        <v>18198.218262806236</v>
      </c>
      <c r="F291" s="86">
        <f t="shared" si="52"/>
        <v>0.74530264925465639</v>
      </c>
      <c r="G291" s="187">
        <f t="shared" si="53"/>
        <v>3732.9582119916731</v>
      </c>
      <c r="H291" s="187">
        <f t="shared" si="54"/>
        <v>3352.1964743685226</v>
      </c>
      <c r="I291" s="187">
        <f t="shared" si="55"/>
        <v>1322.8654220974097</v>
      </c>
      <c r="J291" s="87">
        <f t="shared" si="56"/>
        <v>1187.9331490434738</v>
      </c>
      <c r="K291" s="187">
        <f t="shared" si="60"/>
        <v>1008.0201760364123</v>
      </c>
      <c r="L291" s="87">
        <f t="shared" si="57"/>
        <v>905.20211808069814</v>
      </c>
      <c r="M291" s="88">
        <v>4257.3985771700418</v>
      </c>
      <c r="N291" s="88">
        <f t="shared" si="61"/>
        <v>20599.398577170043</v>
      </c>
      <c r="O291" s="88">
        <f t="shared" si="62"/>
        <v>22939.196633819647</v>
      </c>
      <c r="P291" s="89">
        <f t="shared" si="58"/>
        <v>0.93946801692677961</v>
      </c>
      <c r="Q291" s="195">
        <v>192.88386192607049</v>
      </c>
      <c r="R291" s="89">
        <f t="shared" si="63"/>
        <v>-7.1688942891859056E-3</v>
      </c>
      <c r="S291" s="89">
        <f t="shared" si="63"/>
        <v>-5.3527888354575103E-4</v>
      </c>
      <c r="T291" s="91">
        <v>898</v>
      </c>
      <c r="U291" s="190">
        <v>16460</v>
      </c>
      <c r="V291" s="190">
        <v>18207.964601769912</v>
      </c>
      <c r="W291" s="197"/>
      <c r="X291" s="88">
        <v>0</v>
      </c>
      <c r="Y291" s="88">
        <f t="shared" si="64"/>
        <v>0</v>
      </c>
    </row>
    <row r="292" spans="2:25">
      <c r="B292" s="207">
        <v>5021</v>
      </c>
      <c r="C292" t="s">
        <v>306</v>
      </c>
      <c r="D292" s="1">
        <v>144298</v>
      </c>
      <c r="E292" s="85">
        <f t="shared" si="59"/>
        <v>19528.758966030586</v>
      </c>
      <c r="F292" s="86">
        <f t="shared" si="52"/>
        <v>0.79979455042505943</v>
      </c>
      <c r="G292" s="187">
        <f t="shared" si="53"/>
        <v>2934.6337900570638</v>
      </c>
      <c r="H292" s="187">
        <f t="shared" si="54"/>
        <v>21684.009074731643</v>
      </c>
      <c r="I292" s="187">
        <f t="shared" si="55"/>
        <v>857.17617596888749</v>
      </c>
      <c r="J292" s="87">
        <f t="shared" si="56"/>
        <v>6333.6747642341097</v>
      </c>
      <c r="K292" s="187">
        <f t="shared" si="60"/>
        <v>542.33092990789009</v>
      </c>
      <c r="L292" s="87">
        <f t="shared" si="57"/>
        <v>4007.2832410893998</v>
      </c>
      <c r="M292" s="88">
        <v>25691.292190099608</v>
      </c>
      <c r="N292" s="88">
        <f t="shared" si="61"/>
        <v>169989.2921900996</v>
      </c>
      <c r="O292" s="88">
        <f t="shared" si="62"/>
        <v>23005.723668980863</v>
      </c>
      <c r="P292" s="89">
        <f t="shared" si="58"/>
        <v>0.9421926119852998</v>
      </c>
      <c r="Q292" s="195">
        <v>722.08185497968225</v>
      </c>
      <c r="R292" s="89">
        <f t="shared" si="63"/>
        <v>1.0263806429931669E-2</v>
      </c>
      <c r="S292" s="89">
        <f t="shared" si="63"/>
        <v>-7.920668635054395E-3</v>
      </c>
      <c r="T292" s="91">
        <v>7389</v>
      </c>
      <c r="U292" s="190">
        <v>142832</v>
      </c>
      <c r="V292" s="190">
        <v>19684.67475192944</v>
      </c>
      <c r="W292" s="197"/>
      <c r="X292" s="88">
        <v>0</v>
      </c>
      <c r="Y292" s="88">
        <f t="shared" si="64"/>
        <v>0</v>
      </c>
    </row>
    <row r="293" spans="2:25">
      <c r="B293" s="207">
        <v>5022</v>
      </c>
      <c r="C293" t="s">
        <v>307</v>
      </c>
      <c r="D293" s="1">
        <v>46571</v>
      </c>
      <c r="E293" s="85">
        <f t="shared" si="59"/>
        <v>18748.389694041867</v>
      </c>
      <c r="F293" s="86">
        <f t="shared" si="52"/>
        <v>0.76783475758100816</v>
      </c>
      <c r="G293" s="187">
        <f t="shared" si="53"/>
        <v>3402.8553532502947</v>
      </c>
      <c r="H293" s="187">
        <f t="shared" si="54"/>
        <v>8452.6926974737326</v>
      </c>
      <c r="I293" s="187">
        <f t="shared" si="55"/>
        <v>1130.3054211649389</v>
      </c>
      <c r="J293" s="87">
        <f t="shared" si="56"/>
        <v>2807.6786661737083</v>
      </c>
      <c r="K293" s="187">
        <f t="shared" si="60"/>
        <v>815.46017510394154</v>
      </c>
      <c r="L293" s="87">
        <f t="shared" si="57"/>
        <v>2025.6030749581907</v>
      </c>
      <c r="M293" s="88">
        <v>10478.295730167469</v>
      </c>
      <c r="N293" s="88">
        <f t="shared" si="61"/>
        <v>57049.295730167469</v>
      </c>
      <c r="O293" s="88">
        <f t="shared" si="62"/>
        <v>22966.70520538143</v>
      </c>
      <c r="P293" s="89">
        <f t="shared" si="58"/>
        <v>0.94059462234309732</v>
      </c>
      <c r="Q293" s="195">
        <v>280.19767597368264</v>
      </c>
      <c r="R293" s="89">
        <f t="shared" si="63"/>
        <v>4.3397410046153155E-2</v>
      </c>
      <c r="S293" s="89">
        <f t="shared" si="63"/>
        <v>4.2137268246580428E-2</v>
      </c>
      <c r="T293" s="91">
        <v>2484</v>
      </c>
      <c r="U293" s="190">
        <v>44634</v>
      </c>
      <c r="V293" s="190">
        <v>17990.326481257558</v>
      </c>
      <c r="W293" s="197"/>
      <c r="X293" s="88">
        <v>0</v>
      </c>
      <c r="Y293" s="88">
        <f t="shared" si="64"/>
        <v>0</v>
      </c>
    </row>
    <row r="294" spans="2:25">
      <c r="B294" s="207">
        <v>5025</v>
      </c>
      <c r="C294" t="s">
        <v>308</v>
      </c>
      <c r="D294" s="1">
        <v>113229</v>
      </c>
      <c r="E294" s="85">
        <f t="shared" si="59"/>
        <v>19917.150395778364</v>
      </c>
      <c r="F294" s="86">
        <f t="shared" si="52"/>
        <v>0.81570100661535827</v>
      </c>
      <c r="G294" s="187">
        <f t="shared" si="53"/>
        <v>2701.5989322083965</v>
      </c>
      <c r="H294" s="187">
        <f t="shared" si="54"/>
        <v>15358.589929604734</v>
      </c>
      <c r="I294" s="187">
        <f t="shared" si="55"/>
        <v>721.23917555716503</v>
      </c>
      <c r="J294" s="87">
        <f t="shared" si="56"/>
        <v>4100.2447130424835</v>
      </c>
      <c r="K294" s="187">
        <f t="shared" si="60"/>
        <v>406.39392949616757</v>
      </c>
      <c r="L294" s="87">
        <f t="shared" si="57"/>
        <v>2310.3494891857126</v>
      </c>
      <c r="M294" s="88">
        <v>17668.939322062015</v>
      </c>
      <c r="N294" s="88">
        <f t="shared" si="61"/>
        <v>130897.93932206201</v>
      </c>
      <c r="O294" s="88">
        <f t="shared" si="62"/>
        <v>23025.143240468253</v>
      </c>
      <c r="P294" s="89">
        <f t="shared" si="58"/>
        <v>0.94298793479481469</v>
      </c>
      <c r="Q294" s="195">
        <v>817.43441542284199</v>
      </c>
      <c r="R294" s="89">
        <f t="shared" si="63"/>
        <v>8.1141209384041013E-2</v>
      </c>
      <c r="S294" s="89">
        <f t="shared" si="63"/>
        <v>6.4596040480538477E-2</v>
      </c>
      <c r="T294" s="91">
        <v>5685</v>
      </c>
      <c r="U294" s="190">
        <v>104731</v>
      </c>
      <c r="V294" s="190">
        <v>18708.645944980351</v>
      </c>
      <c r="W294" s="197"/>
      <c r="X294" s="88">
        <v>0</v>
      </c>
      <c r="Y294" s="88">
        <f t="shared" si="64"/>
        <v>0</v>
      </c>
    </row>
    <row r="295" spans="2:25">
      <c r="B295" s="207">
        <v>5026</v>
      </c>
      <c r="C295" t="s">
        <v>309</v>
      </c>
      <c r="D295" s="1">
        <v>33884</v>
      </c>
      <c r="E295" s="85">
        <f t="shared" si="59"/>
        <v>16650.61425061425</v>
      </c>
      <c r="F295" s="86">
        <f t="shared" si="52"/>
        <v>0.68192098443303895</v>
      </c>
      <c r="G295" s="187">
        <f t="shared" si="53"/>
        <v>4661.5206193068652</v>
      </c>
      <c r="H295" s="187">
        <f t="shared" si="54"/>
        <v>9486.194460289471</v>
      </c>
      <c r="I295" s="187">
        <f t="shared" si="55"/>
        <v>1864.5268263646051</v>
      </c>
      <c r="J295" s="87">
        <f t="shared" si="56"/>
        <v>3794.3120916519715</v>
      </c>
      <c r="K295" s="187">
        <f t="shared" si="60"/>
        <v>1549.6815803036077</v>
      </c>
      <c r="L295" s="87">
        <f t="shared" si="57"/>
        <v>3153.602015917842</v>
      </c>
      <c r="M295" s="88">
        <v>12639.796441582446</v>
      </c>
      <c r="N295" s="88">
        <f t="shared" si="61"/>
        <v>46523.796441582446</v>
      </c>
      <c r="O295" s="88">
        <f t="shared" si="62"/>
        <v>22861.81643321005</v>
      </c>
      <c r="P295" s="89">
        <f t="shared" si="58"/>
        <v>0.93629893368569883</v>
      </c>
      <c r="Q295" s="195">
        <v>533.83074501064038</v>
      </c>
      <c r="R295" s="89">
        <f t="shared" si="63"/>
        <v>5.2919424505142788E-2</v>
      </c>
      <c r="S295" s="89">
        <f t="shared" si="63"/>
        <v>3.325802984607866E-2</v>
      </c>
      <c r="T295" s="91">
        <v>2035</v>
      </c>
      <c r="U295" s="190">
        <v>32181</v>
      </c>
      <c r="V295" s="190">
        <v>16114.672008012018</v>
      </c>
      <c r="W295" s="197"/>
      <c r="X295" s="88">
        <v>0</v>
      </c>
      <c r="Y295" s="88">
        <f t="shared" si="64"/>
        <v>0</v>
      </c>
    </row>
    <row r="296" spans="2:25">
      <c r="B296" s="207">
        <v>5027</v>
      </c>
      <c r="C296" t="s">
        <v>310</v>
      </c>
      <c r="D296" s="1">
        <v>104303</v>
      </c>
      <c r="E296" s="85">
        <f t="shared" si="59"/>
        <v>16987.459283387623</v>
      </c>
      <c r="F296" s="86">
        <f t="shared" si="52"/>
        <v>0.69571637317323054</v>
      </c>
      <c r="G296" s="187">
        <f t="shared" si="53"/>
        <v>4459.4135996428413</v>
      </c>
      <c r="H296" s="187">
        <f t="shared" si="54"/>
        <v>27380.799501807047</v>
      </c>
      <c r="I296" s="187">
        <f t="shared" si="55"/>
        <v>1746.6310648939243</v>
      </c>
      <c r="J296" s="87">
        <f t="shared" si="56"/>
        <v>10724.314738448695</v>
      </c>
      <c r="K296" s="187">
        <f t="shared" si="60"/>
        <v>1431.7858188329269</v>
      </c>
      <c r="L296" s="87">
        <f t="shared" si="57"/>
        <v>8791.1649276341705</v>
      </c>
      <c r="M296" s="88">
        <v>36171.964324971108</v>
      </c>
      <c r="N296" s="88">
        <f t="shared" si="61"/>
        <v>140474.96432497111</v>
      </c>
      <c r="O296" s="88">
        <f t="shared" si="62"/>
        <v>22878.658684848717</v>
      </c>
      <c r="P296" s="89">
        <f t="shared" si="58"/>
        <v>0.93698870312270843</v>
      </c>
      <c r="Q296" s="195">
        <v>596.89288666601351</v>
      </c>
      <c r="R296" s="89">
        <f t="shared" si="63"/>
        <v>5.9774436090225563E-2</v>
      </c>
      <c r="S296" s="89">
        <f t="shared" si="63"/>
        <v>5.8566224192402837E-2</v>
      </c>
      <c r="T296" s="91">
        <v>6140</v>
      </c>
      <c r="U296" s="190">
        <v>98420</v>
      </c>
      <c r="V296" s="190">
        <v>16047.611283221915</v>
      </c>
      <c r="W296" s="197"/>
      <c r="X296" s="88">
        <v>0</v>
      </c>
      <c r="Y296" s="88">
        <f t="shared" si="64"/>
        <v>0</v>
      </c>
    </row>
    <row r="297" spans="2:25">
      <c r="B297" s="207">
        <v>5028</v>
      </c>
      <c r="C297" t="s">
        <v>311</v>
      </c>
      <c r="D297" s="1">
        <v>335644</v>
      </c>
      <c r="E297" s="85">
        <f t="shared" si="59"/>
        <v>19114.12300683371</v>
      </c>
      <c r="F297" s="86">
        <f t="shared" si="52"/>
        <v>0.78281325728949602</v>
      </c>
      <c r="G297" s="187">
        <f t="shared" si="53"/>
        <v>3183.4153655751893</v>
      </c>
      <c r="H297" s="187">
        <f t="shared" si="54"/>
        <v>55900.773819500326</v>
      </c>
      <c r="I297" s="187">
        <f t="shared" si="55"/>
        <v>1002.298761687794</v>
      </c>
      <c r="J297" s="87">
        <f t="shared" si="56"/>
        <v>17600.366255237663</v>
      </c>
      <c r="K297" s="187">
        <f t="shared" si="60"/>
        <v>687.45351562679662</v>
      </c>
      <c r="L297" s="87">
        <f t="shared" si="57"/>
        <v>12071.68373440655</v>
      </c>
      <c r="M297" s="88">
        <v>67972.457255129179</v>
      </c>
      <c r="N297" s="88">
        <f t="shared" si="61"/>
        <v>403616.45725512918</v>
      </c>
      <c r="O297" s="88">
        <f t="shared" si="62"/>
        <v>22984.991871021022</v>
      </c>
      <c r="P297" s="89">
        <f t="shared" si="58"/>
        <v>0.94134354732852166</v>
      </c>
      <c r="Q297" s="195">
        <v>1854.2412198462116</v>
      </c>
      <c r="R297" s="89">
        <f t="shared" si="63"/>
        <v>6.0774807688661059E-2</v>
      </c>
      <c r="S297" s="89">
        <f t="shared" si="63"/>
        <v>4.7484918298483988E-2</v>
      </c>
      <c r="T297" s="91">
        <v>17560</v>
      </c>
      <c r="U297" s="190">
        <v>316414</v>
      </c>
      <c r="V297" s="190">
        <v>18247.635524798156</v>
      </c>
      <c r="W297" s="197"/>
      <c r="X297" s="88">
        <v>0</v>
      </c>
      <c r="Y297" s="88">
        <f t="shared" si="64"/>
        <v>0</v>
      </c>
    </row>
    <row r="298" spans="2:25">
      <c r="B298" s="207">
        <v>5029</v>
      </c>
      <c r="C298" t="s">
        <v>312</v>
      </c>
      <c r="D298" s="1">
        <v>159549</v>
      </c>
      <c r="E298" s="85">
        <f t="shared" si="59"/>
        <v>18805.869872701558</v>
      </c>
      <c r="F298" s="86">
        <f t="shared" si="52"/>
        <v>0.77018884130591081</v>
      </c>
      <c r="G298" s="187">
        <f t="shared" si="53"/>
        <v>3368.3672460544803</v>
      </c>
      <c r="H298" s="187">
        <f t="shared" si="54"/>
        <v>28577.227715526213</v>
      </c>
      <c r="I298" s="187">
        <f t="shared" si="55"/>
        <v>1110.1873586340471</v>
      </c>
      <c r="J298" s="87">
        <f t="shared" si="56"/>
        <v>9418.8295506512568</v>
      </c>
      <c r="K298" s="187">
        <f t="shared" si="60"/>
        <v>795.34211257304969</v>
      </c>
      <c r="L298" s="87">
        <f t="shared" si="57"/>
        <v>6747.6824830697533</v>
      </c>
      <c r="M298" s="88">
        <v>35324.910054243461</v>
      </c>
      <c r="N298" s="88">
        <f t="shared" si="61"/>
        <v>194873.91005424346</v>
      </c>
      <c r="O298" s="88">
        <f t="shared" si="62"/>
        <v>22969.57921431441</v>
      </c>
      <c r="P298" s="89">
        <f t="shared" si="58"/>
        <v>0.94071232652934222</v>
      </c>
      <c r="Q298" s="195">
        <v>1350.0879561033144</v>
      </c>
      <c r="R298" s="89">
        <f t="shared" si="63"/>
        <v>6.5877024210357543E-2</v>
      </c>
      <c r="S298" s="89">
        <f t="shared" si="63"/>
        <v>6.0474771494534195E-2</v>
      </c>
      <c r="T298" s="91">
        <v>8484</v>
      </c>
      <c r="U298" s="190">
        <v>149688</v>
      </c>
      <c r="V298" s="190">
        <v>17733.443904750624</v>
      </c>
      <c r="W298" s="197"/>
      <c r="X298" s="88">
        <v>0</v>
      </c>
      <c r="Y298" s="88">
        <f t="shared" si="64"/>
        <v>0</v>
      </c>
    </row>
    <row r="299" spans="2:25">
      <c r="B299" s="207">
        <v>5031</v>
      </c>
      <c r="C299" t="s">
        <v>313</v>
      </c>
      <c r="D299" s="1">
        <v>328747</v>
      </c>
      <c r="E299" s="85">
        <f t="shared" si="59"/>
        <v>22238.178989379696</v>
      </c>
      <c r="F299" s="86">
        <f t="shared" si="52"/>
        <v>0.91075804653131598</v>
      </c>
      <c r="G299" s="187">
        <f t="shared" si="53"/>
        <v>1308.9817760475976</v>
      </c>
      <c r="H299" s="187">
        <f t="shared" si="54"/>
        <v>19350.677595311634</v>
      </c>
      <c r="I299" s="187">
        <f t="shared" si="55"/>
        <v>0</v>
      </c>
      <c r="J299" s="87">
        <f t="shared" si="56"/>
        <v>0</v>
      </c>
      <c r="K299" s="187">
        <f t="shared" si="60"/>
        <v>-314.84524606099745</v>
      </c>
      <c r="L299" s="87">
        <f t="shared" si="57"/>
        <v>-4654.3572725197255</v>
      </c>
      <c r="M299" s="88">
        <v>14696.3201736225</v>
      </c>
      <c r="N299" s="88">
        <f t="shared" si="61"/>
        <v>343443.32017362252</v>
      </c>
      <c r="O299" s="88">
        <f t="shared" si="62"/>
        <v>23232.31550927569</v>
      </c>
      <c r="P299" s="89">
        <f t="shared" si="58"/>
        <v>0.95147261382022552</v>
      </c>
      <c r="Q299" s="195">
        <v>412.03179283223653</v>
      </c>
      <c r="R299" s="89">
        <f t="shared" si="63"/>
        <v>4.2162391780552678E-2</v>
      </c>
      <c r="S299" s="89">
        <f t="shared" si="63"/>
        <v>3.363221188435811E-2</v>
      </c>
      <c r="T299" s="91">
        <v>14783</v>
      </c>
      <c r="U299" s="190">
        <v>315447</v>
      </c>
      <c r="V299" s="190">
        <v>21514.595553130541</v>
      </c>
      <c r="W299" s="197"/>
      <c r="X299" s="88">
        <v>0</v>
      </c>
      <c r="Y299" s="88">
        <f t="shared" si="64"/>
        <v>0</v>
      </c>
    </row>
    <row r="300" spans="2:25">
      <c r="B300" s="207">
        <v>5032</v>
      </c>
      <c r="C300" t="s">
        <v>314</v>
      </c>
      <c r="D300" s="1">
        <v>79392</v>
      </c>
      <c r="E300" s="85">
        <f t="shared" si="59"/>
        <v>18831.119544592031</v>
      </c>
      <c r="F300" s="86">
        <f t="shared" si="52"/>
        <v>0.77122293415395859</v>
      </c>
      <c r="G300" s="187">
        <f t="shared" si="53"/>
        <v>3353.2174429201964</v>
      </c>
      <c r="H300" s="187">
        <f t="shared" si="54"/>
        <v>14137.164739351549</v>
      </c>
      <c r="I300" s="187">
        <f t="shared" si="55"/>
        <v>1101.3499734723816</v>
      </c>
      <c r="J300" s="87">
        <f t="shared" si="56"/>
        <v>4643.2914881595607</v>
      </c>
      <c r="K300" s="187">
        <f t="shared" si="60"/>
        <v>786.50472741138424</v>
      </c>
      <c r="L300" s="87">
        <f t="shared" si="57"/>
        <v>3315.9039307663957</v>
      </c>
      <c r="M300" s="88">
        <v>17453.06859838407</v>
      </c>
      <c r="N300" s="88">
        <f t="shared" si="61"/>
        <v>96845.068598384067</v>
      </c>
      <c r="O300" s="88">
        <f t="shared" si="62"/>
        <v>22970.841697908934</v>
      </c>
      <c r="P300" s="89">
        <f t="shared" si="58"/>
        <v>0.94076403117174467</v>
      </c>
      <c r="Q300" s="195">
        <v>414.95563683777073</v>
      </c>
      <c r="R300" s="89">
        <f t="shared" si="63"/>
        <v>4.5635939784266465E-2</v>
      </c>
      <c r="S300" s="89">
        <f t="shared" si="63"/>
        <v>2.7778779522296036E-2</v>
      </c>
      <c r="T300" s="91">
        <v>4216</v>
      </c>
      <c r="U300" s="190">
        <v>75927</v>
      </c>
      <c r="V300" s="190">
        <v>18322.152509652511</v>
      </c>
      <c r="W300" s="197"/>
      <c r="X300" s="88">
        <v>0</v>
      </c>
      <c r="Y300" s="88">
        <f t="shared" si="64"/>
        <v>0</v>
      </c>
    </row>
    <row r="301" spans="2:25">
      <c r="B301" s="207">
        <v>5033</v>
      </c>
      <c r="C301" t="s">
        <v>315</v>
      </c>
      <c r="D301" s="1">
        <v>29650</v>
      </c>
      <c r="E301" s="85">
        <f t="shared" si="59"/>
        <v>38357.050452781375</v>
      </c>
      <c r="F301" s="86">
        <f t="shared" si="52"/>
        <v>1.5709016623061514</v>
      </c>
      <c r="G301" s="187">
        <f t="shared" si="53"/>
        <v>-8362.3411019934101</v>
      </c>
      <c r="H301" s="187">
        <f t="shared" si="54"/>
        <v>-6464.0896718409058</v>
      </c>
      <c r="I301" s="187">
        <f t="shared" si="55"/>
        <v>0</v>
      </c>
      <c r="J301" s="87">
        <f t="shared" si="56"/>
        <v>0</v>
      </c>
      <c r="K301" s="187">
        <f t="shared" si="60"/>
        <v>-314.84524606099745</v>
      </c>
      <c r="L301" s="87">
        <f t="shared" si="57"/>
        <v>-243.37537520515104</v>
      </c>
      <c r="M301" s="88">
        <v>-6707.4650548460941</v>
      </c>
      <c r="N301" s="88">
        <f t="shared" si="61"/>
        <v>22942.534945153908</v>
      </c>
      <c r="O301" s="88">
        <f t="shared" si="62"/>
        <v>29679.864094636363</v>
      </c>
      <c r="P301" s="89">
        <f t="shared" si="58"/>
        <v>1.2155300601301597</v>
      </c>
      <c r="Q301" s="195">
        <v>149.65952620302232</v>
      </c>
      <c r="R301" s="89">
        <f t="shared" si="63"/>
        <v>6.9740592416206657E-2</v>
      </c>
      <c r="S301" s="89">
        <f t="shared" si="63"/>
        <v>4.2062957424843041E-2</v>
      </c>
      <c r="T301" s="91">
        <v>773</v>
      </c>
      <c r="U301" s="190">
        <v>27717</v>
      </c>
      <c r="V301" s="190">
        <v>36808.764940239045</v>
      </c>
      <c r="W301" s="197"/>
      <c r="X301" s="88">
        <v>0</v>
      </c>
      <c r="Y301" s="88">
        <f t="shared" si="64"/>
        <v>0</v>
      </c>
    </row>
    <row r="302" spans="2:25">
      <c r="B302" s="207">
        <v>5034</v>
      </c>
      <c r="C302" t="s">
        <v>316</v>
      </c>
      <c r="D302" s="1">
        <v>45085</v>
      </c>
      <c r="E302" s="85">
        <f t="shared" si="59"/>
        <v>18372.045639771801</v>
      </c>
      <c r="F302" s="86">
        <f t="shared" si="52"/>
        <v>0.75242169809199277</v>
      </c>
      <c r="G302" s="187">
        <f t="shared" si="53"/>
        <v>3628.6617858123345</v>
      </c>
      <c r="H302" s="187">
        <f t="shared" si="54"/>
        <v>8904.7360223834676</v>
      </c>
      <c r="I302" s="187">
        <f t="shared" si="55"/>
        <v>1262.0258401594622</v>
      </c>
      <c r="J302" s="87">
        <f t="shared" si="56"/>
        <v>3097.0114117513203</v>
      </c>
      <c r="K302" s="187">
        <f t="shared" si="60"/>
        <v>947.18059409846478</v>
      </c>
      <c r="L302" s="87">
        <f t="shared" si="57"/>
        <v>2324.3811779176326</v>
      </c>
      <c r="M302" s="88">
        <v>11229.117158547087</v>
      </c>
      <c r="N302" s="88">
        <f t="shared" si="61"/>
        <v>56314.117158547087</v>
      </c>
      <c r="O302" s="88">
        <f t="shared" si="62"/>
        <v>22947.888002667925</v>
      </c>
      <c r="P302" s="89">
        <f t="shared" si="58"/>
        <v>0.93982396936864643</v>
      </c>
      <c r="Q302" s="195">
        <v>652.43997457303522</v>
      </c>
      <c r="R302" s="89">
        <f t="shared" si="63"/>
        <v>1.65268759018759E-2</v>
      </c>
      <c r="S302" s="89">
        <f t="shared" si="63"/>
        <v>4.9283622404036834E-3</v>
      </c>
      <c r="T302" s="91">
        <v>2454</v>
      </c>
      <c r="U302" s="190">
        <v>44352</v>
      </c>
      <c r="V302" s="190">
        <v>18281.945589447652</v>
      </c>
      <c r="W302" s="197"/>
      <c r="X302" s="88">
        <v>0</v>
      </c>
      <c r="Y302" s="88">
        <f t="shared" si="64"/>
        <v>0</v>
      </c>
    </row>
    <row r="303" spans="2:25">
      <c r="B303" s="207">
        <v>5035</v>
      </c>
      <c r="C303" t="s">
        <v>317</v>
      </c>
      <c r="D303" s="1">
        <v>484868</v>
      </c>
      <c r="E303" s="85">
        <f t="shared" si="59"/>
        <v>19616.781971922159</v>
      </c>
      <c r="F303" s="86">
        <f t="shared" si="52"/>
        <v>0.80339950661027182</v>
      </c>
      <c r="G303" s="187">
        <f t="shared" si="53"/>
        <v>2881.81998652212</v>
      </c>
      <c r="H303" s="187">
        <f t="shared" si="54"/>
        <v>71229.944606867241</v>
      </c>
      <c r="I303" s="187">
        <f t="shared" si="55"/>
        <v>826.3681239068369</v>
      </c>
      <c r="J303" s="87">
        <f t="shared" si="56"/>
        <v>20425.340918605285</v>
      </c>
      <c r="K303" s="187">
        <f t="shared" si="60"/>
        <v>511.52287784583945</v>
      </c>
      <c r="L303" s="87">
        <f t="shared" si="57"/>
        <v>12643.310971715615</v>
      </c>
      <c r="M303" s="88">
        <v>83873.255158031126</v>
      </c>
      <c r="N303" s="88">
        <f t="shared" si="61"/>
        <v>568741.25515803113</v>
      </c>
      <c r="O303" s="88">
        <f t="shared" si="62"/>
        <v>23010.124819275443</v>
      </c>
      <c r="P303" s="89">
        <f t="shared" si="58"/>
        <v>0.94237285979456042</v>
      </c>
      <c r="Q303" s="195">
        <v>2088.4501839941076</v>
      </c>
      <c r="R303" s="89">
        <f t="shared" si="63"/>
        <v>7.1079389694073888E-2</v>
      </c>
      <c r="S303" s="89">
        <f t="shared" si="63"/>
        <v>6.3452656167102425E-2</v>
      </c>
      <c r="T303" s="91">
        <v>24717</v>
      </c>
      <c r="U303" s="190">
        <v>452691</v>
      </c>
      <c r="V303" s="190">
        <v>18446.314331119349</v>
      </c>
      <c r="W303" s="197"/>
      <c r="X303" s="88">
        <v>0</v>
      </c>
      <c r="Y303" s="88">
        <f t="shared" si="64"/>
        <v>0</v>
      </c>
    </row>
    <row r="304" spans="2:25">
      <c r="B304" s="207">
        <v>5036</v>
      </c>
      <c r="C304" t="s">
        <v>318</v>
      </c>
      <c r="D304" s="1">
        <v>45835</v>
      </c>
      <c r="E304" s="85">
        <f t="shared" si="59"/>
        <v>17328.922495274102</v>
      </c>
      <c r="F304" s="86">
        <f t="shared" si="52"/>
        <v>0.70970089807378822</v>
      </c>
      <c r="G304" s="187">
        <f t="shared" si="53"/>
        <v>4254.5356725109532</v>
      </c>
      <c r="H304" s="187">
        <f t="shared" si="54"/>
        <v>11253.246853791472</v>
      </c>
      <c r="I304" s="187">
        <f t="shared" si="55"/>
        <v>1627.1189407336567</v>
      </c>
      <c r="J304" s="87">
        <f t="shared" si="56"/>
        <v>4303.7295982405221</v>
      </c>
      <c r="K304" s="187">
        <f t="shared" si="60"/>
        <v>1312.2736946726593</v>
      </c>
      <c r="L304" s="87">
        <f t="shared" si="57"/>
        <v>3470.9639224091839</v>
      </c>
      <c r="M304" s="88">
        <v>14724.210731196838</v>
      </c>
      <c r="N304" s="88">
        <f t="shared" si="61"/>
        <v>60559.210731196836</v>
      </c>
      <c r="O304" s="88">
        <f t="shared" si="62"/>
        <v>22895.731845443039</v>
      </c>
      <c r="P304" s="89">
        <f t="shared" si="58"/>
        <v>0.93768792936773615</v>
      </c>
      <c r="Q304" s="195">
        <v>289.72067349049576</v>
      </c>
      <c r="R304" s="89">
        <f t="shared" si="63"/>
        <v>2.4543442787848983E-2</v>
      </c>
      <c r="S304" s="89">
        <f t="shared" si="63"/>
        <v>2.4543442787848979E-2</v>
      </c>
      <c r="T304" s="91">
        <v>2645</v>
      </c>
      <c r="U304" s="190">
        <v>44737</v>
      </c>
      <c r="V304" s="190">
        <v>16913.799621928167</v>
      </c>
      <c r="W304" s="197"/>
      <c r="X304" s="88">
        <v>0</v>
      </c>
      <c r="Y304" s="88">
        <f t="shared" si="64"/>
        <v>0</v>
      </c>
    </row>
    <row r="305" spans="2:27">
      <c r="B305" s="207">
        <v>5037</v>
      </c>
      <c r="C305" t="s">
        <v>319</v>
      </c>
      <c r="D305" s="1">
        <v>385825</v>
      </c>
      <c r="E305" s="85">
        <f t="shared" si="59"/>
        <v>18753.037814717605</v>
      </c>
      <c r="F305" s="86">
        <f t="shared" si="52"/>
        <v>0.76802511998922052</v>
      </c>
      <c r="G305" s="187">
        <f t="shared" si="53"/>
        <v>3400.0664808448519</v>
      </c>
      <c r="H305" s="187">
        <f t="shared" si="54"/>
        <v>69952.967776901976</v>
      </c>
      <c r="I305" s="187">
        <f t="shared" si="55"/>
        <v>1128.6785789284306</v>
      </c>
      <c r="J305" s="87">
        <f t="shared" si="56"/>
        <v>23221.433082873529</v>
      </c>
      <c r="K305" s="187">
        <f t="shared" si="60"/>
        <v>813.83333286743323</v>
      </c>
      <c r="L305" s="87">
        <f t="shared" si="57"/>
        <v>16743.80699041457</v>
      </c>
      <c r="M305" s="88">
        <v>86696.774417256616</v>
      </c>
      <c r="N305" s="88">
        <f t="shared" si="61"/>
        <v>472521.77441725659</v>
      </c>
      <c r="O305" s="88">
        <f t="shared" si="62"/>
        <v>22966.937611415211</v>
      </c>
      <c r="P305" s="89">
        <f t="shared" si="58"/>
        <v>0.94060414046350771</v>
      </c>
      <c r="Q305" s="195">
        <v>2567.8916205646383</v>
      </c>
      <c r="R305" s="89">
        <f t="shared" si="63"/>
        <v>5.7738702284216646E-2</v>
      </c>
      <c r="S305" s="89">
        <f t="shared" si="63"/>
        <v>4.5914074038597534E-2</v>
      </c>
      <c r="T305" s="91">
        <v>20574</v>
      </c>
      <c r="U305" s="190">
        <v>364764</v>
      </c>
      <c r="V305" s="190">
        <v>17929.80731419583</v>
      </c>
      <c r="W305" s="197"/>
      <c r="X305" s="88">
        <v>0</v>
      </c>
      <c r="Y305" s="88">
        <f t="shared" si="64"/>
        <v>0</v>
      </c>
    </row>
    <row r="306" spans="2:27">
      <c r="B306" s="207">
        <v>5038</v>
      </c>
      <c r="C306" t="s">
        <v>320</v>
      </c>
      <c r="D306" s="1">
        <v>275473</v>
      </c>
      <c r="E306" s="85">
        <f t="shared" si="59"/>
        <v>18131.573751069569</v>
      </c>
      <c r="F306" s="86">
        <f t="shared" si="52"/>
        <v>0.74257324297771676</v>
      </c>
      <c r="G306" s="187">
        <f t="shared" si="53"/>
        <v>3772.9449190336736</v>
      </c>
      <c r="H306" s="187">
        <f t="shared" si="54"/>
        <v>57322.352154878601</v>
      </c>
      <c r="I306" s="187">
        <f t="shared" si="55"/>
        <v>1346.1910012052433</v>
      </c>
      <c r="J306" s="87">
        <f t="shared" si="56"/>
        <v>20452.679881311262</v>
      </c>
      <c r="K306" s="187">
        <f t="shared" si="60"/>
        <v>1031.3457551442459</v>
      </c>
      <c r="L306" s="87">
        <f t="shared" si="57"/>
        <v>15669.23605790653</v>
      </c>
      <c r="M306" s="88">
        <v>72991.587954281174</v>
      </c>
      <c r="N306" s="88">
        <f t="shared" si="61"/>
        <v>348464.58795428119</v>
      </c>
      <c r="O306" s="88">
        <f t="shared" si="62"/>
        <v>22935.864408232817</v>
      </c>
      <c r="P306" s="89">
        <f t="shared" si="58"/>
        <v>0.93933154661293283</v>
      </c>
      <c r="Q306" s="195">
        <v>1720.5785793350515</v>
      </c>
      <c r="R306" s="89">
        <f t="shared" si="63"/>
        <v>7.8814010683459432E-2</v>
      </c>
      <c r="S306" s="89">
        <f t="shared" si="63"/>
        <v>6.5251615103880514E-2</v>
      </c>
      <c r="T306" s="91">
        <v>15193</v>
      </c>
      <c r="U306" s="190">
        <v>255348</v>
      </c>
      <c r="V306" s="190">
        <v>17020.93054259432</v>
      </c>
      <c r="W306" s="197"/>
      <c r="X306" s="88">
        <v>0</v>
      </c>
      <c r="Y306" s="88">
        <f t="shared" si="64"/>
        <v>0</v>
      </c>
    </row>
    <row r="307" spans="2:27">
      <c r="B307" s="207">
        <v>5041</v>
      </c>
      <c r="C307" t="s">
        <v>321</v>
      </c>
      <c r="D307" s="1">
        <v>37058</v>
      </c>
      <c r="E307" s="85">
        <f t="shared" si="59"/>
        <v>17529.801324503311</v>
      </c>
      <c r="F307" s="86">
        <f t="shared" si="52"/>
        <v>0.71792783114171899</v>
      </c>
      <c r="G307" s="187">
        <f t="shared" si="53"/>
        <v>4134.0083749734285</v>
      </c>
      <c r="H307" s="187">
        <f t="shared" si="54"/>
        <v>8739.2937046938277</v>
      </c>
      <c r="I307" s="187">
        <f t="shared" si="55"/>
        <v>1556.8113505034337</v>
      </c>
      <c r="J307" s="87">
        <f t="shared" si="56"/>
        <v>3291.0991949642589</v>
      </c>
      <c r="K307" s="187">
        <f t="shared" si="60"/>
        <v>1241.9661044424363</v>
      </c>
      <c r="L307" s="87">
        <f t="shared" si="57"/>
        <v>2625.5163447913105</v>
      </c>
      <c r="M307" s="88">
        <v>11364.810013516113</v>
      </c>
      <c r="N307" s="88">
        <f t="shared" si="61"/>
        <v>48422.810013516115</v>
      </c>
      <c r="O307" s="88">
        <f t="shared" si="62"/>
        <v>22905.775786904498</v>
      </c>
      <c r="P307" s="89">
        <f t="shared" si="58"/>
        <v>0.93809927602113263</v>
      </c>
      <c r="Q307" s="195">
        <v>271.91935869902045</v>
      </c>
      <c r="R307" s="89">
        <f t="shared" si="63"/>
        <v>5.48518402550454E-2</v>
      </c>
      <c r="S307" s="89">
        <f t="shared" si="63"/>
        <v>8.4463430252822175E-3</v>
      </c>
      <c r="T307" s="91">
        <v>2114</v>
      </c>
      <c r="U307" s="190">
        <v>35131</v>
      </c>
      <c r="V307" s="190">
        <v>17382.978723404256</v>
      </c>
      <c r="W307" s="197"/>
      <c r="X307" s="88">
        <v>0</v>
      </c>
      <c r="Y307" s="88">
        <f t="shared" si="64"/>
        <v>0</v>
      </c>
    </row>
    <row r="308" spans="2:27">
      <c r="B308" s="207">
        <v>5042</v>
      </c>
      <c r="C308" t="s">
        <v>322</v>
      </c>
      <c r="D308" s="1">
        <v>25456</v>
      </c>
      <c r="E308" s="85">
        <f t="shared" si="59"/>
        <v>19566.487317448118</v>
      </c>
      <c r="F308" s="86">
        <f t="shared" si="52"/>
        <v>0.80133970390423104</v>
      </c>
      <c r="G308" s="187">
        <f t="shared" si="53"/>
        <v>2911.996779206544</v>
      </c>
      <c r="H308" s="187">
        <f t="shared" si="54"/>
        <v>3788.5078097477135</v>
      </c>
      <c r="I308" s="187">
        <f t="shared" si="55"/>
        <v>843.97125297275124</v>
      </c>
      <c r="J308" s="87">
        <f t="shared" si="56"/>
        <v>1098.0066001175494</v>
      </c>
      <c r="K308" s="187">
        <f t="shared" si="60"/>
        <v>529.12600691175385</v>
      </c>
      <c r="L308" s="87">
        <f t="shared" si="57"/>
        <v>688.39293499219173</v>
      </c>
      <c r="M308" s="88">
        <v>4476.9007226038129</v>
      </c>
      <c r="N308" s="88">
        <f t="shared" si="61"/>
        <v>29932.900722603812</v>
      </c>
      <c r="O308" s="88">
        <f t="shared" si="62"/>
        <v>23007.61008655174</v>
      </c>
      <c r="P308" s="89">
        <f t="shared" si="58"/>
        <v>0.9422698696592583</v>
      </c>
      <c r="Q308" s="195">
        <v>321.41565074145092</v>
      </c>
      <c r="R308" s="89">
        <f t="shared" si="63"/>
        <v>4.6452355504398586E-2</v>
      </c>
      <c r="S308" s="89">
        <f t="shared" si="63"/>
        <v>4.1626287761872445E-2</v>
      </c>
      <c r="T308" s="91">
        <v>1301</v>
      </c>
      <c r="U308" s="190">
        <v>24326</v>
      </c>
      <c r="V308" s="190">
        <v>18784.555984555987</v>
      </c>
      <c r="W308" s="197"/>
      <c r="X308" s="88">
        <v>0</v>
      </c>
      <c r="Y308" s="88">
        <f t="shared" si="64"/>
        <v>0</v>
      </c>
    </row>
    <row r="309" spans="2:27">
      <c r="B309" s="207">
        <v>5043</v>
      </c>
      <c r="C309" s="212" t="s">
        <v>323</v>
      </c>
      <c r="D309" s="1">
        <v>9852</v>
      </c>
      <c r="E309" s="85">
        <f t="shared" si="59"/>
        <v>23290.78014184397</v>
      </c>
      <c r="F309" s="86">
        <f t="shared" si="52"/>
        <v>0.95386701556393338</v>
      </c>
      <c r="G309" s="187">
        <f t="shared" si="53"/>
        <v>677.42108456903293</v>
      </c>
      <c r="H309" s="187">
        <f t="shared" si="54"/>
        <v>286.54911877270098</v>
      </c>
      <c r="I309" s="187">
        <f t="shared" si="55"/>
        <v>0</v>
      </c>
      <c r="J309" s="87">
        <f t="shared" si="56"/>
        <v>0</v>
      </c>
      <c r="K309" s="187">
        <f t="shared" si="60"/>
        <v>-314.84524606099745</v>
      </c>
      <c r="L309" s="87">
        <f t="shared" si="57"/>
        <v>-133.1795390838019</v>
      </c>
      <c r="M309" s="88">
        <v>153.36957542057326</v>
      </c>
      <c r="N309" s="88">
        <f t="shared" si="61"/>
        <v>10005.369575420573</v>
      </c>
      <c r="O309" s="88">
        <f t="shared" si="62"/>
        <v>23653.3559702614</v>
      </c>
      <c r="P309" s="89">
        <f t="shared" si="58"/>
        <v>0.96871620143327264</v>
      </c>
      <c r="Q309" s="195">
        <v>-46.86212214245819</v>
      </c>
      <c r="R309" s="89">
        <f t="shared" si="63"/>
        <v>3.2920947787796181E-2</v>
      </c>
      <c r="S309" s="89">
        <f t="shared" si="63"/>
        <v>4.7572308749325075E-2</v>
      </c>
      <c r="T309" s="91">
        <v>423</v>
      </c>
      <c r="U309" s="190">
        <v>9538</v>
      </c>
      <c r="V309" s="190">
        <v>22233.100233100235</v>
      </c>
      <c r="W309" s="197"/>
      <c r="X309" s="88">
        <v>0</v>
      </c>
      <c r="Y309" s="88">
        <f t="shared" si="64"/>
        <v>0</v>
      </c>
    </row>
    <row r="310" spans="2:27">
      <c r="B310" s="207">
        <v>5044</v>
      </c>
      <c r="C310" s="212" t="s">
        <v>324</v>
      </c>
      <c r="D310" s="1">
        <v>24464</v>
      </c>
      <c r="E310" s="85">
        <f t="shared" si="59"/>
        <v>30202.469135802472</v>
      </c>
      <c r="F310" s="86">
        <f t="shared" si="52"/>
        <v>1.2369331951003015</v>
      </c>
      <c r="G310" s="187">
        <f t="shared" si="53"/>
        <v>-3469.5923118060678</v>
      </c>
      <c r="H310" s="187">
        <f t="shared" si="54"/>
        <v>-2810.3697725629149</v>
      </c>
      <c r="I310" s="187">
        <f t="shared" si="55"/>
        <v>0</v>
      </c>
      <c r="J310" s="87">
        <f t="shared" si="56"/>
        <v>0</v>
      </c>
      <c r="K310" s="187">
        <f t="shared" si="60"/>
        <v>-314.84524606099745</v>
      </c>
      <c r="L310" s="87">
        <f t="shared" si="57"/>
        <v>-255.02464930940795</v>
      </c>
      <c r="M310" s="88">
        <v>-3065.3944300457124</v>
      </c>
      <c r="N310" s="88">
        <f t="shared" si="61"/>
        <v>21398.605569954289</v>
      </c>
      <c r="O310" s="88">
        <f t="shared" si="62"/>
        <v>26418.031567844799</v>
      </c>
      <c r="P310" s="89">
        <f t="shared" si="58"/>
        <v>1.0819426732478197</v>
      </c>
      <c r="Q310" s="195">
        <v>105.21295759954637</v>
      </c>
      <c r="R310" s="89">
        <f t="shared" si="63"/>
        <v>5.8680976285269172E-2</v>
      </c>
      <c r="S310" s="89">
        <f t="shared" si="63"/>
        <v>6.3909030489147131E-2</v>
      </c>
      <c r="T310" s="91">
        <v>810</v>
      </c>
      <c r="U310" s="190">
        <v>23108</v>
      </c>
      <c r="V310" s="190">
        <v>28388.206388206389</v>
      </c>
      <c r="W310" s="197"/>
      <c r="X310" s="88">
        <v>0</v>
      </c>
      <c r="Y310" s="88">
        <f t="shared" si="64"/>
        <v>0</v>
      </c>
    </row>
    <row r="311" spans="2:27">
      <c r="B311" s="207">
        <v>5045</v>
      </c>
      <c r="C311" t="s">
        <v>325</v>
      </c>
      <c r="D311" s="1">
        <v>44825</v>
      </c>
      <c r="E311" s="85">
        <f t="shared" si="59"/>
        <v>19304.478897502155</v>
      </c>
      <c r="F311" s="86">
        <f t="shared" si="52"/>
        <v>0.79060922651942789</v>
      </c>
      <c r="G311" s="187">
        <f t="shared" si="53"/>
        <v>3069.2018311741222</v>
      </c>
      <c r="H311" s="187">
        <f t="shared" si="54"/>
        <v>7126.6866519863124</v>
      </c>
      <c r="I311" s="187">
        <f t="shared" si="55"/>
        <v>935.67419995383841</v>
      </c>
      <c r="J311" s="87">
        <f t="shared" si="56"/>
        <v>2172.6354922928126</v>
      </c>
      <c r="K311" s="187">
        <f t="shared" si="60"/>
        <v>620.8289538928409</v>
      </c>
      <c r="L311" s="87">
        <f t="shared" si="57"/>
        <v>1441.5648309391765</v>
      </c>
      <c r="M311" s="88">
        <v>8568.2514434174118</v>
      </c>
      <c r="N311" s="88">
        <f t="shared" si="61"/>
        <v>53393.251443417408</v>
      </c>
      <c r="O311" s="88">
        <f t="shared" si="62"/>
        <v>22994.50966555444</v>
      </c>
      <c r="P311" s="89">
        <f t="shared" si="58"/>
        <v>0.94173334579001811</v>
      </c>
      <c r="Q311" s="195">
        <v>522.92608841017955</v>
      </c>
      <c r="R311" s="89">
        <f t="shared" si="63"/>
        <v>6.683009258157413E-2</v>
      </c>
      <c r="S311" s="89">
        <f t="shared" si="63"/>
        <v>5.4884535989360217E-2</v>
      </c>
      <c r="T311" s="91">
        <v>2322</v>
      </c>
      <c r="U311" s="190">
        <v>42017</v>
      </c>
      <c r="V311" s="190">
        <v>18300.087108013937</v>
      </c>
      <c r="W311" s="197"/>
      <c r="X311" s="88">
        <v>0</v>
      </c>
      <c r="Y311" s="88">
        <f t="shared" si="64"/>
        <v>0</v>
      </c>
    </row>
    <row r="312" spans="2:27">
      <c r="B312" s="207">
        <v>5046</v>
      </c>
      <c r="C312" t="s">
        <v>326</v>
      </c>
      <c r="D312" s="1">
        <v>19306</v>
      </c>
      <c r="E312" s="85">
        <f t="shared" si="59"/>
        <v>15798.690671031096</v>
      </c>
      <c r="F312" s="86">
        <f t="shared" si="52"/>
        <v>0.64703070607411106</v>
      </c>
      <c r="G312" s="187">
        <f t="shared" si="53"/>
        <v>5172.6747670567574</v>
      </c>
      <c r="H312" s="187">
        <f t="shared" si="54"/>
        <v>6321.008565343358</v>
      </c>
      <c r="I312" s="187">
        <f t="shared" si="55"/>
        <v>2162.7000792187087</v>
      </c>
      <c r="J312" s="87">
        <f t="shared" si="56"/>
        <v>2642.8194968052617</v>
      </c>
      <c r="K312" s="187">
        <f t="shared" si="60"/>
        <v>1847.8548331577113</v>
      </c>
      <c r="L312" s="87">
        <f t="shared" si="57"/>
        <v>2258.0786061187232</v>
      </c>
      <c r="M312" s="88">
        <v>8579.0871506701478</v>
      </c>
      <c r="N312" s="88">
        <f t="shared" si="61"/>
        <v>27885.087150670148</v>
      </c>
      <c r="O312" s="88">
        <f t="shared" si="62"/>
        <v>22819.220254230891</v>
      </c>
      <c r="P312" s="89">
        <f t="shared" si="58"/>
        <v>0.93455441976775244</v>
      </c>
      <c r="Q312" s="195">
        <v>262.22703705307504</v>
      </c>
      <c r="R312" s="89">
        <f t="shared" si="63"/>
        <v>7.8366754175277886E-2</v>
      </c>
      <c r="S312" s="89">
        <f t="shared" si="63"/>
        <v>7.3071991061487596E-2</v>
      </c>
      <c r="T312" s="91">
        <v>1222</v>
      </c>
      <c r="U312" s="190">
        <v>17903</v>
      </c>
      <c r="V312" s="190">
        <v>14722.861842105263</v>
      </c>
      <c r="W312" s="197"/>
      <c r="X312" s="88">
        <v>0</v>
      </c>
      <c r="Y312" s="88">
        <f t="shared" si="64"/>
        <v>0</v>
      </c>
    </row>
    <row r="313" spans="2:27">
      <c r="B313" s="207">
        <v>5047</v>
      </c>
      <c r="C313" t="s">
        <v>327</v>
      </c>
      <c r="D313" s="1">
        <v>72644</v>
      </c>
      <c r="E313" s="85">
        <f t="shared" si="59"/>
        <v>18512.742099898063</v>
      </c>
      <c r="F313" s="86">
        <f t="shared" si="52"/>
        <v>0.75818388002423021</v>
      </c>
      <c r="G313" s="187">
        <f t="shared" si="53"/>
        <v>3544.2439097365773</v>
      </c>
      <c r="H313" s="187">
        <f t="shared" si="54"/>
        <v>13907.61310180633</v>
      </c>
      <c r="I313" s="187">
        <f t="shared" si="55"/>
        <v>1212.7820791152703</v>
      </c>
      <c r="J313" s="87">
        <f t="shared" si="56"/>
        <v>4758.9568784483208</v>
      </c>
      <c r="K313" s="187">
        <f t="shared" si="60"/>
        <v>897.93683305427294</v>
      </c>
      <c r="L313" s="87">
        <f t="shared" si="57"/>
        <v>3523.5041329049668</v>
      </c>
      <c r="M313" s="88">
        <v>17431.117167945711</v>
      </c>
      <c r="N313" s="88">
        <f t="shared" si="61"/>
        <v>90075.117167945718</v>
      </c>
      <c r="O313" s="88">
        <f t="shared" si="62"/>
        <v>22954.922825674243</v>
      </c>
      <c r="P313" s="89">
        <f t="shared" si="58"/>
        <v>0.94011207846525857</v>
      </c>
      <c r="Q313" s="195">
        <v>582.26734320480318</v>
      </c>
      <c r="R313" s="89">
        <f t="shared" si="63"/>
        <v>8.6395381877458238E-2</v>
      </c>
      <c r="S313" s="89">
        <f t="shared" si="63"/>
        <v>7.2275564223087577E-2</v>
      </c>
      <c r="T313" s="91">
        <v>3924</v>
      </c>
      <c r="U313" s="190">
        <v>66867</v>
      </c>
      <c r="V313" s="190">
        <v>17264.910921766073</v>
      </c>
      <c r="W313" s="197"/>
      <c r="X313" s="88">
        <v>0</v>
      </c>
      <c r="Y313" s="88">
        <f t="shared" si="64"/>
        <v>0</v>
      </c>
    </row>
    <row r="314" spans="2:27">
      <c r="B314" s="207">
        <v>5049</v>
      </c>
      <c r="C314" t="s">
        <v>328</v>
      </c>
      <c r="D314" s="1">
        <v>26303</v>
      </c>
      <c r="E314" s="85">
        <f t="shared" si="59"/>
        <v>23568.996415770609</v>
      </c>
      <c r="F314" s="86">
        <f t="shared" si="52"/>
        <v>0.96526128081720164</v>
      </c>
      <c r="G314" s="187">
        <f t="shared" si="53"/>
        <v>510.49132021304973</v>
      </c>
      <c r="H314" s="187">
        <f t="shared" si="54"/>
        <v>569.70831335776347</v>
      </c>
      <c r="I314" s="187">
        <f t="shared" si="55"/>
        <v>0</v>
      </c>
      <c r="J314" s="87">
        <f t="shared" si="56"/>
        <v>0</v>
      </c>
      <c r="K314" s="187">
        <f t="shared" si="60"/>
        <v>-314.84524606099745</v>
      </c>
      <c r="L314" s="87">
        <f t="shared" si="57"/>
        <v>-351.36729460407315</v>
      </c>
      <c r="M314" s="88">
        <v>218.3410074925755</v>
      </c>
      <c r="N314" s="88">
        <f t="shared" si="61"/>
        <v>26521.341007492574</v>
      </c>
      <c r="O314" s="88">
        <f t="shared" si="62"/>
        <v>23764.642479832055</v>
      </c>
      <c r="P314" s="89">
        <f t="shared" si="58"/>
        <v>0.97327390753457987</v>
      </c>
      <c r="Q314" s="195">
        <v>16.546741581597644</v>
      </c>
      <c r="R314" s="89">
        <f t="shared" si="63"/>
        <v>-7.433962264150943E-3</v>
      </c>
      <c r="S314" s="89">
        <f t="shared" si="63"/>
        <v>-1.4549130993440218E-2</v>
      </c>
      <c r="T314" s="91">
        <v>1116</v>
      </c>
      <c r="U314" s="190">
        <v>26500</v>
      </c>
      <c r="V314" s="190">
        <v>23916.967509025271</v>
      </c>
      <c r="W314" s="197"/>
      <c r="X314" s="88">
        <v>0</v>
      </c>
      <c r="Y314" s="88">
        <f t="shared" si="64"/>
        <v>0</v>
      </c>
    </row>
    <row r="315" spans="2:27">
      <c r="B315" s="207">
        <v>5052</v>
      </c>
      <c r="C315" t="s">
        <v>329</v>
      </c>
      <c r="D315" s="1">
        <v>11593</v>
      </c>
      <c r="E315" s="85">
        <f t="shared" si="59"/>
        <v>19193.708609271525</v>
      </c>
      <c r="F315" s="86">
        <f t="shared" si="52"/>
        <v>0.78607266211049776</v>
      </c>
      <c r="G315" s="187">
        <f t="shared" si="53"/>
        <v>3135.6640041124997</v>
      </c>
      <c r="H315" s="187">
        <f t="shared" si="54"/>
        <v>1893.94105848395</v>
      </c>
      <c r="I315" s="187">
        <f t="shared" si="55"/>
        <v>974.4438008345586</v>
      </c>
      <c r="J315" s="87">
        <f t="shared" si="56"/>
        <v>588.56405570407344</v>
      </c>
      <c r="K315" s="187">
        <f t="shared" si="60"/>
        <v>659.59855477356109</v>
      </c>
      <c r="L315" s="87">
        <f t="shared" si="57"/>
        <v>398.3975270832309</v>
      </c>
      <c r="M315" s="88">
        <v>2292.3385752903168</v>
      </c>
      <c r="N315" s="88">
        <f t="shared" si="61"/>
        <v>13885.338575290316</v>
      </c>
      <c r="O315" s="88">
        <f t="shared" si="62"/>
        <v>22988.971151142905</v>
      </c>
      <c r="P315" s="89">
        <f t="shared" si="58"/>
        <v>0.94150651756957149</v>
      </c>
      <c r="Q315" s="195">
        <v>161.69838819971847</v>
      </c>
      <c r="R315" s="89">
        <f t="shared" si="63"/>
        <v>0.15307340362044958</v>
      </c>
      <c r="S315" s="89">
        <f t="shared" si="63"/>
        <v>0.11107404123692337</v>
      </c>
      <c r="T315" s="91">
        <v>604</v>
      </c>
      <c r="U315" s="190">
        <v>10054</v>
      </c>
      <c r="V315" s="190">
        <v>17274.914089347079</v>
      </c>
      <c r="W315" s="197"/>
      <c r="X315" s="88">
        <v>0</v>
      </c>
      <c r="Y315" s="88">
        <f t="shared" si="64"/>
        <v>0</v>
      </c>
    </row>
    <row r="316" spans="2:27">
      <c r="B316" s="207">
        <v>5053</v>
      </c>
      <c r="C316" t="s">
        <v>330</v>
      </c>
      <c r="D316" s="1">
        <v>131501</v>
      </c>
      <c r="E316" s="85">
        <f t="shared" si="59"/>
        <v>18953.733064283653</v>
      </c>
      <c r="F316" s="86">
        <f t="shared" si="52"/>
        <v>0.77624453460631582</v>
      </c>
      <c r="G316" s="187">
        <f t="shared" si="53"/>
        <v>3279.6493311052232</v>
      </c>
      <c r="H316" s="187">
        <f t="shared" si="54"/>
        <v>22754.207059208038</v>
      </c>
      <c r="I316" s="187">
        <f t="shared" si="55"/>
        <v>1058.4352415803139</v>
      </c>
      <c r="J316" s="87">
        <f t="shared" si="56"/>
        <v>7343.4237060842179</v>
      </c>
      <c r="K316" s="187">
        <f t="shared" si="60"/>
        <v>743.58999551931652</v>
      </c>
      <c r="L316" s="87">
        <f t="shared" si="57"/>
        <v>5159.0273889130176</v>
      </c>
      <c r="M316" s="88">
        <v>27913.234330073239</v>
      </c>
      <c r="N316" s="88">
        <f t="shared" si="61"/>
        <v>159414.23433007323</v>
      </c>
      <c r="O316" s="88">
        <f t="shared" si="62"/>
        <v>22976.972373893517</v>
      </c>
      <c r="P316" s="89">
        <f t="shared" si="58"/>
        <v>0.94101511119436265</v>
      </c>
      <c r="Q316" s="195">
        <v>921.61774392328516</v>
      </c>
      <c r="R316" s="92">
        <f t="shared" si="63"/>
        <v>5.5215856202856683E-2</v>
      </c>
      <c r="S316" s="92">
        <f t="shared" si="63"/>
        <v>4.0462910389700471E-2</v>
      </c>
      <c r="T316" s="91">
        <v>6938</v>
      </c>
      <c r="U316" s="190">
        <v>124620</v>
      </c>
      <c r="V316" s="190">
        <v>18216.634994883789</v>
      </c>
      <c r="W316" s="197"/>
      <c r="X316" s="88">
        <v>0</v>
      </c>
      <c r="Y316" s="88">
        <f t="shared" si="64"/>
        <v>0</v>
      </c>
      <c r="Z316" s="1"/>
    </row>
    <row r="317" spans="2:27">
      <c r="B317" s="207">
        <v>5054</v>
      </c>
      <c r="C317" t="s">
        <v>331</v>
      </c>
      <c r="D317" s="1">
        <v>171596</v>
      </c>
      <c r="E317" s="85">
        <f t="shared" si="59"/>
        <v>17120.223485982242</v>
      </c>
      <c r="F317" s="86">
        <f t="shared" si="52"/>
        <v>0.70115369184316789</v>
      </c>
      <c r="G317" s="187">
        <f t="shared" si="53"/>
        <v>4379.7550780860702</v>
      </c>
      <c r="H317" s="187">
        <f t="shared" si="54"/>
        <v>43898.285147656679</v>
      </c>
      <c r="I317" s="187">
        <f t="shared" si="55"/>
        <v>1700.1635939858079</v>
      </c>
      <c r="J317" s="87">
        <f t="shared" si="56"/>
        <v>17040.739702519753</v>
      </c>
      <c r="K317" s="187">
        <f t="shared" si="60"/>
        <v>1385.3183479248105</v>
      </c>
      <c r="L317" s="87">
        <f t="shared" si="57"/>
        <v>13885.045801250375</v>
      </c>
      <c r="M317" s="88">
        <v>57783.330778368967</v>
      </c>
      <c r="N317" s="88">
        <f t="shared" si="61"/>
        <v>229379.33077836898</v>
      </c>
      <c r="O317" s="88">
        <f t="shared" si="62"/>
        <v>22885.296894978448</v>
      </c>
      <c r="P317" s="89">
        <f t="shared" si="58"/>
        <v>0.93726056905620525</v>
      </c>
      <c r="Q317" s="195">
        <v>1646.2180379565834</v>
      </c>
      <c r="R317" s="92">
        <f t="shared" si="63"/>
        <v>6.3653325233841818E-2</v>
      </c>
      <c r="S317" s="92">
        <f t="shared" si="63"/>
        <v>5.8771747566401362E-2</v>
      </c>
      <c r="T317" s="91">
        <v>10023</v>
      </c>
      <c r="U317" s="190">
        <v>161327</v>
      </c>
      <c r="V317" s="190">
        <v>16169.89074872206</v>
      </c>
      <c r="W317" s="197"/>
      <c r="X317" s="88">
        <v>0</v>
      </c>
      <c r="Y317" s="88">
        <f t="shared" si="64"/>
        <v>0</v>
      </c>
      <c r="Z317" s="1"/>
      <c r="AA317" s="1"/>
    </row>
    <row r="318" spans="2:27">
      <c r="B318" s="207">
        <v>5055</v>
      </c>
      <c r="C318" t="s">
        <v>332</v>
      </c>
      <c r="D318" s="1">
        <v>124104</v>
      </c>
      <c r="E318" s="85">
        <f t="shared" si="59"/>
        <v>20368.291482028555</v>
      </c>
      <c r="F318" s="86">
        <f t="shared" si="52"/>
        <v>0.83417735643786239</v>
      </c>
      <c r="G318" s="187">
        <f t="shared" si="53"/>
        <v>2430.9142804582821</v>
      </c>
      <c r="H318" s="187">
        <f t="shared" si="54"/>
        <v>14811.560710832313</v>
      </c>
      <c r="I318" s="187">
        <f t="shared" si="55"/>
        <v>563.33979536959828</v>
      </c>
      <c r="J318" s="87">
        <f t="shared" si="56"/>
        <v>3432.429373186962</v>
      </c>
      <c r="K318" s="187">
        <f t="shared" si="60"/>
        <v>248.49454930860082</v>
      </c>
      <c r="L318" s="87">
        <f t="shared" si="57"/>
        <v>1514.077288937305</v>
      </c>
      <c r="M318" s="88">
        <v>16325.637896099199</v>
      </c>
      <c r="N318" s="88">
        <f t="shared" si="61"/>
        <v>140429.63789609919</v>
      </c>
      <c r="O318" s="88">
        <f t="shared" si="62"/>
        <v>23047.700294780763</v>
      </c>
      <c r="P318" s="89">
        <f t="shared" si="58"/>
        <v>0.94391175228593993</v>
      </c>
      <c r="Q318" s="195">
        <v>1326.3091544716899</v>
      </c>
      <c r="R318" s="92">
        <f t="shared" si="63"/>
        <v>4.7520975066259262E-2</v>
      </c>
      <c r="S318" s="92">
        <f t="shared" si="63"/>
        <v>1.0901581058526871E-2</v>
      </c>
      <c r="T318" s="91">
        <v>6093</v>
      </c>
      <c r="U318" s="190">
        <v>118474</v>
      </c>
      <c r="V318" s="190">
        <v>20148.639455782311</v>
      </c>
      <c r="W318" s="197"/>
      <c r="X318" s="88">
        <v>0</v>
      </c>
      <c r="Y318" s="88">
        <f t="shared" si="64"/>
        <v>0</v>
      </c>
      <c r="Z318" s="1"/>
      <c r="AA318" s="1"/>
    </row>
    <row r="319" spans="2:27">
      <c r="B319" s="207">
        <v>5056</v>
      </c>
      <c r="C319" t="s">
        <v>333</v>
      </c>
      <c r="D319" s="1">
        <v>110648</v>
      </c>
      <c r="E319" s="85">
        <f t="shared" si="59"/>
        <v>20786.774375352245</v>
      </c>
      <c r="F319" s="86">
        <f t="shared" si="52"/>
        <v>0.85131619962337124</v>
      </c>
      <c r="G319" s="187">
        <f t="shared" si="53"/>
        <v>2179.8245444640684</v>
      </c>
      <c r="H319" s="187">
        <f t="shared" si="54"/>
        <v>11603.206050182236</v>
      </c>
      <c r="I319" s="187">
        <f t="shared" si="55"/>
        <v>416.87078270630695</v>
      </c>
      <c r="J319" s="87">
        <f t="shared" si="56"/>
        <v>2219.0031763456718</v>
      </c>
      <c r="K319" s="187">
        <f t="shared" si="60"/>
        <v>102.0255366453095</v>
      </c>
      <c r="L319" s="87">
        <f t="shared" si="57"/>
        <v>543.0819315629825</v>
      </c>
      <c r="M319" s="88">
        <v>12146.2878911761</v>
      </c>
      <c r="N319" s="88">
        <f t="shared" si="61"/>
        <v>122794.28789117609</v>
      </c>
      <c r="O319" s="88">
        <f t="shared" si="62"/>
        <v>23068.624439446947</v>
      </c>
      <c r="P319" s="89">
        <f t="shared" si="58"/>
        <v>0.94476869444521538</v>
      </c>
      <c r="Q319" s="195">
        <v>732.94481852170975</v>
      </c>
      <c r="R319" s="92">
        <f t="shared" si="63"/>
        <v>7.5442723013821128E-2</v>
      </c>
      <c r="S319" s="92">
        <f t="shared" si="63"/>
        <v>6.6957170812697461E-2</v>
      </c>
      <c r="T319" s="91">
        <v>5323</v>
      </c>
      <c r="U319" s="190">
        <v>102886</v>
      </c>
      <c r="V319" s="190">
        <v>19482.2950198826</v>
      </c>
      <c r="W319" s="197"/>
      <c r="X319" s="88">
        <v>0</v>
      </c>
      <c r="Y319" s="88">
        <f t="shared" si="64"/>
        <v>0</v>
      </c>
      <c r="Z319" s="1"/>
      <c r="AA319" s="1"/>
    </row>
    <row r="320" spans="2:27">
      <c r="B320" s="207">
        <v>5057</v>
      </c>
      <c r="C320" t="s">
        <v>334</v>
      </c>
      <c r="D320" s="1">
        <v>204430</v>
      </c>
      <c r="E320" s="85">
        <f t="shared" si="59"/>
        <v>19428.81581448394</v>
      </c>
      <c r="F320" s="86">
        <f t="shared" si="52"/>
        <v>0.79570140819833868</v>
      </c>
      <c r="G320" s="187">
        <f t="shared" si="53"/>
        <v>2994.5996809850512</v>
      </c>
      <c r="H320" s="187">
        <f t="shared" si="54"/>
        <v>31509.177843324709</v>
      </c>
      <c r="I320" s="187">
        <f t="shared" si="55"/>
        <v>892.15627901021355</v>
      </c>
      <c r="J320" s="87">
        <f t="shared" si="56"/>
        <v>9387.2683677454661</v>
      </c>
      <c r="K320" s="187">
        <f t="shared" si="60"/>
        <v>577.31103294921604</v>
      </c>
      <c r="L320" s="87">
        <f t="shared" si="57"/>
        <v>6074.4666886916511</v>
      </c>
      <c r="M320" s="88">
        <v>37583.644352987947</v>
      </c>
      <c r="N320" s="88">
        <f t="shared" si="61"/>
        <v>242013.64435298793</v>
      </c>
      <c r="O320" s="88">
        <f t="shared" si="62"/>
        <v>23000.726511403529</v>
      </c>
      <c r="P320" s="89">
        <f t="shared" si="58"/>
        <v>0.94198795487396358</v>
      </c>
      <c r="Q320" s="195">
        <v>1702.864471254019</v>
      </c>
      <c r="R320" s="92">
        <f t="shared" si="63"/>
        <v>8.4923684378117897E-2</v>
      </c>
      <c r="S320" s="92">
        <f t="shared" si="63"/>
        <v>7.9768183121806766E-2</v>
      </c>
      <c r="T320" s="91">
        <v>10522</v>
      </c>
      <c r="U320" s="190">
        <v>188428</v>
      </c>
      <c r="V320" s="190">
        <v>17993.506493506495</v>
      </c>
      <c r="W320" s="197"/>
      <c r="X320" s="88">
        <v>0</v>
      </c>
      <c r="Y320" s="88">
        <f t="shared" si="64"/>
        <v>0</v>
      </c>
      <c r="Z320" s="1"/>
      <c r="AA320" s="1"/>
    </row>
    <row r="321" spans="2:27">
      <c r="B321" s="207">
        <v>5058</v>
      </c>
      <c r="C321" t="s">
        <v>335</v>
      </c>
      <c r="D321" s="1">
        <v>85285</v>
      </c>
      <c r="E321" s="85">
        <f t="shared" si="59"/>
        <v>19655.450564646231</v>
      </c>
      <c r="F321" s="86">
        <f t="shared" si="52"/>
        <v>0.80498316739420162</v>
      </c>
      <c r="G321" s="187">
        <f t="shared" si="53"/>
        <v>2858.6188308876763</v>
      </c>
      <c r="H321" s="187">
        <f t="shared" si="54"/>
        <v>12403.547107221628</v>
      </c>
      <c r="I321" s="187">
        <f t="shared" si="55"/>
        <v>812.83411645341164</v>
      </c>
      <c r="J321" s="87">
        <f t="shared" si="56"/>
        <v>3526.8872312913531</v>
      </c>
      <c r="K321" s="187">
        <f t="shared" si="60"/>
        <v>497.98887039241419</v>
      </c>
      <c r="L321" s="87">
        <f t="shared" si="57"/>
        <v>2160.7737086326852</v>
      </c>
      <c r="M321" s="88">
        <v>14564.320742027634</v>
      </c>
      <c r="N321" s="88">
        <f t="shared" si="61"/>
        <v>99849.32074202763</v>
      </c>
      <c r="O321" s="88">
        <f t="shared" si="62"/>
        <v>23012.058248911646</v>
      </c>
      <c r="P321" s="89">
        <f t="shared" si="58"/>
        <v>0.94245204283375683</v>
      </c>
      <c r="Q321" s="195">
        <v>240.23221258043304</v>
      </c>
      <c r="R321" s="92">
        <f t="shared" si="63"/>
        <v>5.7745972292847489E-2</v>
      </c>
      <c r="S321" s="92">
        <f t="shared" si="63"/>
        <v>3.6537422030234364E-2</v>
      </c>
      <c r="T321" s="91">
        <v>4339</v>
      </c>
      <c r="U321" s="190">
        <v>80629</v>
      </c>
      <c r="V321" s="190">
        <v>18962.60583254939</v>
      </c>
      <c r="W321" s="197"/>
      <c r="X321" s="88">
        <v>0</v>
      </c>
      <c r="Y321" s="88">
        <f t="shared" si="64"/>
        <v>0</v>
      </c>
      <c r="Z321" s="1"/>
      <c r="AA321" s="1"/>
    </row>
    <row r="322" spans="2:27">
      <c r="B322" s="207">
        <v>5059</v>
      </c>
      <c r="C322" t="s">
        <v>336</v>
      </c>
      <c r="D322" s="1">
        <v>354995</v>
      </c>
      <c r="E322" s="85">
        <f t="shared" si="59"/>
        <v>18889.746182089079</v>
      </c>
      <c r="F322" s="86">
        <f t="shared" si="52"/>
        <v>0.7736239707616327</v>
      </c>
      <c r="G322" s="187">
        <f t="shared" si="53"/>
        <v>3318.0414604219682</v>
      </c>
      <c r="H322" s="187">
        <f t="shared" si="54"/>
        <v>62355.953165710045</v>
      </c>
      <c r="I322" s="187">
        <f t="shared" si="55"/>
        <v>1080.830650348415</v>
      </c>
      <c r="J322" s="87">
        <f t="shared" si="56"/>
        <v>20312.050411997767</v>
      </c>
      <c r="K322" s="187">
        <f t="shared" si="60"/>
        <v>765.98540428741762</v>
      </c>
      <c r="L322" s="87">
        <f t="shared" si="57"/>
        <v>14395.16370277344</v>
      </c>
      <c r="M322" s="88">
        <v>76751.116548726684</v>
      </c>
      <c r="N322" s="88">
        <f t="shared" si="61"/>
        <v>431746.11654872668</v>
      </c>
      <c r="O322" s="88">
        <f t="shared" si="62"/>
        <v>22973.773029783784</v>
      </c>
      <c r="P322" s="89">
        <f t="shared" si="58"/>
        <v>0.94088408300212822</v>
      </c>
      <c r="Q322" s="195">
        <v>3326.9527474127244</v>
      </c>
      <c r="R322" s="92">
        <f t="shared" si="63"/>
        <v>5.0529711174242424E-2</v>
      </c>
      <c r="S322" s="92">
        <f t="shared" si="63"/>
        <v>4.4772005632235122E-2</v>
      </c>
      <c r="T322" s="91">
        <v>18793</v>
      </c>
      <c r="U322" s="190">
        <v>337920</v>
      </c>
      <c r="V322" s="190">
        <v>18080.256821829855</v>
      </c>
      <c r="W322" s="197"/>
      <c r="X322" s="88">
        <v>0</v>
      </c>
      <c r="Y322" s="88">
        <f t="shared" si="64"/>
        <v>0</v>
      </c>
      <c r="Z322" s="1"/>
      <c r="AA322" s="1"/>
    </row>
    <row r="323" spans="2:27">
      <c r="B323" s="207">
        <v>5060</v>
      </c>
      <c r="C323" t="s">
        <v>337</v>
      </c>
      <c r="D323" s="1">
        <v>260661</v>
      </c>
      <c r="E323" s="85">
        <f t="shared" si="59"/>
        <v>26149.779293739968</v>
      </c>
      <c r="F323" s="86">
        <f t="shared" si="52"/>
        <v>1.0709564806617282</v>
      </c>
      <c r="G323" s="187">
        <f t="shared" si="53"/>
        <v>-1037.9784065685656</v>
      </c>
      <c r="H323" s="187">
        <f t="shared" si="54"/>
        <v>-10346.56875667546</v>
      </c>
      <c r="I323" s="187">
        <f t="shared" si="55"/>
        <v>0</v>
      </c>
      <c r="J323" s="87">
        <f t="shared" si="56"/>
        <v>0</v>
      </c>
      <c r="K323" s="187">
        <f t="shared" si="60"/>
        <v>-314.84524606099745</v>
      </c>
      <c r="L323" s="87">
        <f t="shared" si="57"/>
        <v>-3138.377412736023</v>
      </c>
      <c r="M323" s="88">
        <v>-13484.946269994631</v>
      </c>
      <c r="N323" s="88">
        <f t="shared" si="61"/>
        <v>247176.05373000537</v>
      </c>
      <c r="O323" s="88">
        <f t="shared" si="62"/>
        <v>24796.955631019799</v>
      </c>
      <c r="P323" s="89">
        <f t="shared" si="58"/>
        <v>1.0155519874723904</v>
      </c>
      <c r="Q323" s="195">
        <v>356.63254487935774</v>
      </c>
      <c r="R323" s="89">
        <f t="shared" si="63"/>
        <v>1.8091700549547122E-2</v>
      </c>
      <c r="S323" s="89">
        <f t="shared" si="63"/>
        <v>1.0125092138344789E-2</v>
      </c>
      <c r="T323" s="91">
        <v>9968</v>
      </c>
      <c r="U323" s="190">
        <v>256029</v>
      </c>
      <c r="V323" s="190">
        <v>25887.664307381194</v>
      </c>
      <c r="W323" s="197"/>
      <c r="X323" s="88">
        <v>0</v>
      </c>
      <c r="Y323" s="88">
        <f t="shared" si="64"/>
        <v>0</v>
      </c>
    </row>
    <row r="324" spans="2:27" ht="28.5" customHeight="1">
      <c r="B324" s="207">
        <v>5061</v>
      </c>
      <c r="C324" t="s">
        <v>338</v>
      </c>
      <c r="D324" s="1">
        <v>36674</v>
      </c>
      <c r="E324" s="85">
        <f t="shared" si="59"/>
        <v>18730.337078651686</v>
      </c>
      <c r="F324" s="86">
        <f t="shared" si="52"/>
        <v>0.76709541805435921</v>
      </c>
      <c r="G324" s="187">
        <f t="shared" si="53"/>
        <v>3413.6869224844036</v>
      </c>
      <c r="H324" s="187">
        <f t="shared" si="54"/>
        <v>6683.998994224462</v>
      </c>
      <c r="I324" s="187">
        <f t="shared" si="55"/>
        <v>1136.6238365515023</v>
      </c>
      <c r="J324" s="87">
        <f t="shared" si="56"/>
        <v>2225.5094719678414</v>
      </c>
      <c r="K324" s="187">
        <f t="shared" si="60"/>
        <v>821.77859049050494</v>
      </c>
      <c r="L324" s="87">
        <f t="shared" si="57"/>
        <v>1609.0424801804086</v>
      </c>
      <c r="M324" s="88">
        <v>8293.0414410901358</v>
      </c>
      <c r="N324" s="88">
        <f t="shared" si="61"/>
        <v>44967.041441090136</v>
      </c>
      <c r="O324" s="88">
        <f t="shared" si="62"/>
        <v>22965.802574611916</v>
      </c>
      <c r="P324" s="89">
        <f t="shared" si="58"/>
        <v>0.94055765536676472</v>
      </c>
      <c r="Q324" s="195">
        <v>283.6393114156408</v>
      </c>
      <c r="R324" s="89">
        <f t="shared" si="63"/>
        <v>3.7982565379825653E-2</v>
      </c>
      <c r="S324" s="89">
        <f t="shared" si="63"/>
        <v>3.7452441495566216E-2</v>
      </c>
      <c r="T324" s="91">
        <v>1958</v>
      </c>
      <c r="U324" s="190">
        <v>35332</v>
      </c>
      <c r="V324" s="190">
        <v>18054.164537557488</v>
      </c>
      <c r="W324" s="197"/>
      <c r="X324" s="88">
        <v>0</v>
      </c>
      <c r="Y324" s="88">
        <f t="shared" si="64"/>
        <v>0</v>
      </c>
    </row>
    <row r="325" spans="2:27">
      <c r="B325" s="207">
        <v>5501</v>
      </c>
      <c r="C325" t="s">
        <v>339</v>
      </c>
      <c r="D325" s="1">
        <v>1816043</v>
      </c>
      <c r="E325" s="85">
        <f t="shared" si="59"/>
        <v>23062.32776684234</v>
      </c>
      <c r="F325" s="86">
        <f t="shared" si="52"/>
        <v>0.94451081608009568</v>
      </c>
      <c r="G325" s="187">
        <f t="shared" si="53"/>
        <v>814.49250957001129</v>
      </c>
      <c r="H325" s="187">
        <f t="shared" si="54"/>
        <v>64137.212666090541</v>
      </c>
      <c r="I325" s="187">
        <f t="shared" si="55"/>
        <v>0</v>
      </c>
      <c r="J325" s="87">
        <f t="shared" si="56"/>
        <v>0</v>
      </c>
      <c r="K325" s="187">
        <f t="shared" si="60"/>
        <v>-314.84524606099745</v>
      </c>
      <c r="L325" s="87">
        <f t="shared" si="57"/>
        <v>-24792.488901073244</v>
      </c>
      <c r="M325" s="88">
        <v>39344.722970432631</v>
      </c>
      <c r="N325" s="88">
        <f t="shared" si="61"/>
        <v>1855387.7229704326</v>
      </c>
      <c r="O325" s="88">
        <f t="shared" si="62"/>
        <v>23561.975020260747</v>
      </c>
      <c r="P325" s="89">
        <f t="shared" si="58"/>
        <v>0.96497372163973749</v>
      </c>
      <c r="Q325" s="195">
        <v>3756.7177113288635</v>
      </c>
      <c r="R325" s="89">
        <f t="shared" si="63"/>
        <v>3.3872763790716319E-2</v>
      </c>
      <c r="S325" s="89">
        <f t="shared" si="63"/>
        <v>2.3986343178177084E-2</v>
      </c>
      <c r="T325" s="91">
        <v>78745</v>
      </c>
      <c r="U325" s="190">
        <v>1756544</v>
      </c>
      <c r="V325" s="190">
        <v>22522.104831264744</v>
      </c>
      <c r="W325" s="197"/>
      <c r="X325" s="88">
        <v>0</v>
      </c>
      <c r="Y325" s="88">
        <f t="shared" si="64"/>
        <v>0</v>
      </c>
    </row>
    <row r="326" spans="2:27">
      <c r="B326" s="207">
        <v>5503</v>
      </c>
      <c r="C326" t="s">
        <v>340</v>
      </c>
      <c r="D326" s="1">
        <v>529679</v>
      </c>
      <c r="E326" s="85">
        <f t="shared" si="59"/>
        <v>21139.806832694761</v>
      </c>
      <c r="F326" s="86">
        <f t="shared" si="52"/>
        <v>0.86577453955151795</v>
      </c>
      <c r="G326" s="187">
        <f t="shared" si="53"/>
        <v>1968.0050700585582</v>
      </c>
      <c r="H326" s="187">
        <f t="shared" si="54"/>
        <v>49310.33503538723</v>
      </c>
      <c r="I326" s="187">
        <f t="shared" si="55"/>
        <v>293.30942263642606</v>
      </c>
      <c r="J326" s="87">
        <f t="shared" si="56"/>
        <v>7349.1608935782915</v>
      </c>
      <c r="K326" s="187">
        <f t="shared" si="60"/>
        <v>-21.53582342457139</v>
      </c>
      <c r="L326" s="87">
        <f t="shared" si="57"/>
        <v>-539.60159172606075</v>
      </c>
      <c r="M326" s="88">
        <v>48770.733017341459</v>
      </c>
      <c r="N326" s="88">
        <f t="shared" si="61"/>
        <v>578449.73301734147</v>
      </c>
      <c r="O326" s="88">
        <f t="shared" si="62"/>
        <v>23086.276062314075</v>
      </c>
      <c r="P326" s="89">
        <f t="shared" si="58"/>
        <v>0.94549161144162275</v>
      </c>
      <c r="Q326" s="195">
        <v>2429.572209821541</v>
      </c>
      <c r="R326" s="89">
        <f t="shared" si="63"/>
        <v>4.750029664201242E-2</v>
      </c>
      <c r="S326" s="89">
        <f t="shared" si="63"/>
        <v>4.1103922704184066E-2</v>
      </c>
      <c r="T326" s="91">
        <v>25056</v>
      </c>
      <c r="U326" s="190">
        <v>505660</v>
      </c>
      <c r="V326" s="190">
        <v>20305.184114363728</v>
      </c>
      <c r="W326" s="197"/>
      <c r="X326" s="88">
        <v>0</v>
      </c>
      <c r="Y326" s="88">
        <f t="shared" si="64"/>
        <v>0</v>
      </c>
    </row>
    <row r="327" spans="2:27">
      <c r="B327" s="207">
        <v>5510</v>
      </c>
      <c r="C327" t="s">
        <v>345</v>
      </c>
      <c r="D327" s="1">
        <v>49387</v>
      </c>
      <c r="E327" s="85">
        <f t="shared" si="59"/>
        <v>17359.226713532513</v>
      </c>
      <c r="F327" s="86">
        <f t="shared" ref="F327:F362" si="65">E327/E$365</f>
        <v>0.71094199837412619</v>
      </c>
      <c r="G327" s="187">
        <f t="shared" ref="G327:G363" si="66">($E$365+$Y$365-E327-Y327)*0.6</f>
        <v>4236.3531415559073</v>
      </c>
      <c r="H327" s="187">
        <f t="shared" ref="H327:H362" si="67">G327*T327/1000</f>
        <v>12052.424687726556</v>
      </c>
      <c r="I327" s="187">
        <f t="shared" ref="I327:I362" si="68">IF(E327+Y327&lt;(E$365+Y$365)*0.9,((E$365+Y$365)*0.9-E327-Y327)*0.35,0)</f>
        <v>1616.512464343213</v>
      </c>
      <c r="J327" s="87">
        <f t="shared" ref="J327:J363" si="69">I327*T327/1000</f>
        <v>4598.977961056441</v>
      </c>
      <c r="K327" s="187">
        <f t="shared" si="60"/>
        <v>1301.6672182822156</v>
      </c>
      <c r="L327" s="87">
        <f t="shared" ref="L327:L362" si="70">K327*T327/1000</f>
        <v>3703.2432360129037</v>
      </c>
      <c r="M327" s="88">
        <v>15755.667875332707</v>
      </c>
      <c r="N327" s="88">
        <f t="shared" si="61"/>
        <v>65142.667875332707</v>
      </c>
      <c r="O327" s="88">
        <f t="shared" si="62"/>
        <v>22897.247056355962</v>
      </c>
      <c r="P327" s="89">
        <f t="shared" ref="P327:P362" si="71">O327/O$365</f>
        <v>0.93774998438275314</v>
      </c>
      <c r="Q327" s="195">
        <v>577.9886828281451</v>
      </c>
      <c r="R327" s="89">
        <f t="shared" si="63"/>
        <v>7.7283832126341503E-2</v>
      </c>
      <c r="S327" s="89">
        <f t="shared" si="63"/>
        <v>8.5235663576131715E-2</v>
      </c>
      <c r="T327" s="91">
        <v>2845</v>
      </c>
      <c r="U327" s="190">
        <v>45844</v>
      </c>
      <c r="V327" s="190">
        <v>15995.812979762735</v>
      </c>
      <c r="W327" s="197"/>
      <c r="X327" s="88">
        <v>0</v>
      </c>
      <c r="Y327" s="88">
        <f t="shared" si="64"/>
        <v>0</v>
      </c>
    </row>
    <row r="328" spans="2:27">
      <c r="B328" s="207">
        <v>5512</v>
      </c>
      <c r="C328" t="s">
        <v>346</v>
      </c>
      <c r="D328" s="1">
        <v>81255</v>
      </c>
      <c r="E328" s="85">
        <f t="shared" ref="E328:E362" si="72">D328/T328*1000</f>
        <v>18980.378416257885</v>
      </c>
      <c r="F328" s="86">
        <f t="shared" si="65"/>
        <v>0.77733578711960749</v>
      </c>
      <c r="G328" s="187">
        <f t="shared" si="66"/>
        <v>3263.6621199206843</v>
      </c>
      <c r="H328" s="187">
        <f t="shared" si="67"/>
        <v>13971.737535380449</v>
      </c>
      <c r="I328" s="187">
        <f t="shared" si="68"/>
        <v>1049.1093683893328</v>
      </c>
      <c r="J328" s="87">
        <f t="shared" si="69"/>
        <v>4491.237206074733</v>
      </c>
      <c r="K328" s="187">
        <f t="shared" ref="K328:K362" si="73">I328+J$367</f>
        <v>734.26412232833536</v>
      </c>
      <c r="L328" s="87">
        <f t="shared" si="70"/>
        <v>3143.3847076876036</v>
      </c>
      <c r="M328" s="88">
        <v>17115.122170228227</v>
      </c>
      <c r="N328" s="88">
        <f t="shared" ref="N328:N362" si="74">D328+M328</f>
        <v>98370.12217022822</v>
      </c>
      <c r="O328" s="88">
        <f t="shared" ref="O328:O362" si="75">N328/T328*1000</f>
        <v>22978.304641492225</v>
      </c>
      <c r="P328" s="89">
        <f t="shared" si="71"/>
        <v>0.94106967382002704</v>
      </c>
      <c r="Q328" s="195">
        <v>489.7139898725145</v>
      </c>
      <c r="R328" s="89">
        <f t="shared" ref="R328:S362" si="76">(D328-U328)/U328</f>
        <v>4.7586509205301428E-2</v>
      </c>
      <c r="S328" s="89">
        <f t="shared" si="76"/>
        <v>2.9233557046834287E-2</v>
      </c>
      <c r="T328" s="91">
        <v>4281</v>
      </c>
      <c r="U328" s="190">
        <v>77564</v>
      </c>
      <c r="V328" s="190">
        <v>18441.274369947696</v>
      </c>
      <c r="W328" s="197"/>
      <c r="X328" s="88">
        <v>0</v>
      </c>
      <c r="Y328" s="88">
        <f t="shared" ref="Y328:Y362" si="77">X328*1000/T328</f>
        <v>0</v>
      </c>
    </row>
    <row r="329" spans="2:27">
      <c r="B329" s="207">
        <v>5514</v>
      </c>
      <c r="C329" t="s">
        <v>347</v>
      </c>
      <c r="D329" s="1">
        <v>28394</v>
      </c>
      <c r="E329" s="85">
        <f t="shared" si="72"/>
        <v>21658.276125095348</v>
      </c>
      <c r="F329" s="86">
        <f t="shared" si="65"/>
        <v>0.88700829615356436</v>
      </c>
      <c r="G329" s="187">
        <f t="shared" si="66"/>
        <v>1656.9234946182062</v>
      </c>
      <c r="H329" s="187">
        <f t="shared" si="67"/>
        <v>2172.2267014444683</v>
      </c>
      <c r="I329" s="187">
        <f t="shared" si="68"/>
        <v>111.84517029622074</v>
      </c>
      <c r="J329" s="87">
        <f t="shared" si="69"/>
        <v>146.62901825834541</v>
      </c>
      <c r="K329" s="187">
        <f t="shared" si="73"/>
        <v>-203.00007576477671</v>
      </c>
      <c r="L329" s="87">
        <f t="shared" si="70"/>
        <v>-266.13309932762229</v>
      </c>
      <c r="M329" s="88">
        <v>1906.0935798106061</v>
      </c>
      <c r="N329" s="88">
        <f t="shared" si="74"/>
        <v>30300.093579810607</v>
      </c>
      <c r="O329" s="88">
        <f t="shared" si="75"/>
        <v>23112.199526934102</v>
      </c>
      <c r="P329" s="89">
        <f t="shared" si="71"/>
        <v>0.94655329927172505</v>
      </c>
      <c r="Q329" s="195">
        <v>427.4492405549704</v>
      </c>
      <c r="R329" s="89">
        <f>(D329-U329)/U329</f>
        <v>-5.6034180850318693E-3</v>
      </c>
      <c r="S329" s="89">
        <f t="shared" si="76"/>
        <v>-2.9875493311026357E-2</v>
      </c>
      <c r="T329" s="91">
        <v>1311</v>
      </c>
      <c r="U329" s="190">
        <v>28554</v>
      </c>
      <c r="V329" s="190">
        <v>22325.254104769348</v>
      </c>
      <c r="W329" s="197"/>
      <c r="X329" s="88">
        <v>0</v>
      </c>
      <c r="Y329" s="88">
        <f t="shared" si="77"/>
        <v>0</v>
      </c>
    </row>
    <row r="330" spans="2:27">
      <c r="B330" s="207">
        <v>5516</v>
      </c>
      <c r="C330" t="s">
        <v>348</v>
      </c>
      <c r="D330" s="1">
        <v>26227</v>
      </c>
      <c r="E330" s="85">
        <f t="shared" si="72"/>
        <v>24511.214953271028</v>
      </c>
      <c r="F330" s="86">
        <f t="shared" si="65"/>
        <v>1.0038495624849268</v>
      </c>
      <c r="G330" s="187">
        <f t="shared" si="66"/>
        <v>-54.839802287201742</v>
      </c>
      <c r="H330" s="187">
        <f t="shared" si="67"/>
        <v>-58.678588447305863</v>
      </c>
      <c r="I330" s="187">
        <f t="shared" si="68"/>
        <v>0</v>
      </c>
      <c r="J330" s="87">
        <f t="shared" si="69"/>
        <v>0</v>
      </c>
      <c r="K330" s="187">
        <f t="shared" si="73"/>
        <v>-314.84524606099745</v>
      </c>
      <c r="L330" s="87">
        <f t="shared" si="70"/>
        <v>-336.88441328526727</v>
      </c>
      <c r="M330" s="88">
        <v>-395.56301252952011</v>
      </c>
      <c r="N330" s="88">
        <f t="shared" si="74"/>
        <v>25831.436987470479</v>
      </c>
      <c r="O330" s="88">
        <f t="shared" si="75"/>
        <v>24141.529894832223</v>
      </c>
      <c r="P330" s="89">
        <f t="shared" si="71"/>
        <v>0.98870922020166996</v>
      </c>
      <c r="Q330" s="195">
        <v>-1490.8223893438073</v>
      </c>
      <c r="R330" s="89">
        <f t="shared" si="76"/>
        <v>2.4572232205641066E-2</v>
      </c>
      <c r="S330" s="89">
        <f t="shared" si="76"/>
        <v>3.3190129485875436E-2</v>
      </c>
      <c r="T330" s="91">
        <v>1070</v>
      </c>
      <c r="U330" s="190">
        <v>25598</v>
      </c>
      <c r="V330" s="190">
        <v>23723.818350324374</v>
      </c>
      <c r="W330" s="197"/>
      <c r="X330" s="88">
        <v>0</v>
      </c>
      <c r="Y330" s="88">
        <f t="shared" si="77"/>
        <v>0</v>
      </c>
    </row>
    <row r="331" spans="2:27">
      <c r="B331" s="207">
        <v>5518</v>
      </c>
      <c r="C331" t="s">
        <v>349</v>
      </c>
      <c r="D331" s="1">
        <v>14796</v>
      </c>
      <c r="E331" s="85">
        <f t="shared" si="72"/>
        <v>15006.08519269777</v>
      </c>
      <c r="F331" s="86">
        <f t="shared" si="65"/>
        <v>0.61456978301644416</v>
      </c>
      <c r="G331" s="187">
        <f t="shared" si="66"/>
        <v>5648.2380540567528</v>
      </c>
      <c r="H331" s="187">
        <f t="shared" si="67"/>
        <v>5569.1627212999583</v>
      </c>
      <c r="I331" s="187">
        <f t="shared" si="68"/>
        <v>2440.1119966353726</v>
      </c>
      <c r="J331" s="87">
        <f t="shared" si="69"/>
        <v>2405.9504286824772</v>
      </c>
      <c r="K331" s="187">
        <f t="shared" si="73"/>
        <v>2125.2667505743752</v>
      </c>
      <c r="L331" s="87">
        <f t="shared" si="70"/>
        <v>2095.5130160663339</v>
      </c>
      <c r="M331" s="88">
        <v>7664.675720589823</v>
      </c>
      <c r="N331" s="88">
        <f t="shared" si="74"/>
        <v>22460.675720589825</v>
      </c>
      <c r="O331" s="88">
        <f t="shared" si="75"/>
        <v>22779.589980314224</v>
      </c>
      <c r="P331" s="89">
        <f t="shared" si="71"/>
        <v>0.932931373614869</v>
      </c>
      <c r="Q331" s="195">
        <v>279.85978603464264</v>
      </c>
      <c r="R331" s="89">
        <f t="shared" si="76"/>
        <v>0.11206313416009019</v>
      </c>
      <c r="S331" s="89">
        <f t="shared" si="76"/>
        <v>0.10867957492836595</v>
      </c>
      <c r="T331" s="91">
        <v>986</v>
      </c>
      <c r="U331" s="190">
        <v>13305</v>
      </c>
      <c r="V331" s="190">
        <v>13535.096642929806</v>
      </c>
      <c r="W331" s="197"/>
      <c r="X331" s="88">
        <v>0</v>
      </c>
      <c r="Y331" s="88">
        <f t="shared" si="77"/>
        <v>0</v>
      </c>
    </row>
    <row r="332" spans="2:27">
      <c r="B332" s="207">
        <v>5520</v>
      </c>
      <c r="C332" t="s">
        <v>350</v>
      </c>
      <c r="D332" s="1">
        <v>97289</v>
      </c>
      <c r="E332" s="85">
        <f t="shared" si="72"/>
        <v>24407.676869041643</v>
      </c>
      <c r="F332" s="86">
        <f t="shared" si="65"/>
        <v>0.99960919085290689</v>
      </c>
      <c r="G332" s="187">
        <f t="shared" si="66"/>
        <v>7.2830482504294194</v>
      </c>
      <c r="H332" s="187">
        <f t="shared" si="67"/>
        <v>29.030230326211665</v>
      </c>
      <c r="I332" s="187">
        <f t="shared" si="68"/>
        <v>0</v>
      </c>
      <c r="J332" s="87">
        <f t="shared" si="69"/>
        <v>0</v>
      </c>
      <c r="K332" s="187">
        <f t="shared" si="73"/>
        <v>-314.84524606099745</v>
      </c>
      <c r="L332" s="87">
        <f t="shared" si="70"/>
        <v>-1254.973150799136</v>
      </c>
      <c r="M332" s="88">
        <v>-1225.9429606940746</v>
      </c>
      <c r="N332" s="88">
        <f t="shared" si="74"/>
        <v>96063.057039305932</v>
      </c>
      <c r="O332" s="88">
        <f t="shared" si="75"/>
        <v>24100.114661140473</v>
      </c>
      <c r="P332" s="89">
        <f t="shared" si="71"/>
        <v>0.98701307154886209</v>
      </c>
      <c r="Q332" s="195">
        <v>710.26425801457231</v>
      </c>
      <c r="R332" s="89">
        <f t="shared" si="76"/>
        <v>7.1193420168899943E-2</v>
      </c>
      <c r="S332" s="89">
        <f t="shared" si="76"/>
        <v>6.1250079339434389E-2</v>
      </c>
      <c r="T332" s="91">
        <v>3986</v>
      </c>
      <c r="U332" s="190">
        <v>90823</v>
      </c>
      <c r="V332" s="190">
        <v>22998.98708533806</v>
      </c>
      <c r="W332" s="197"/>
      <c r="X332" s="88">
        <v>0</v>
      </c>
      <c r="Y332" s="88">
        <f t="shared" si="77"/>
        <v>0</v>
      </c>
    </row>
    <row r="333" spans="2:27">
      <c r="B333" s="207">
        <v>5522</v>
      </c>
      <c r="C333" t="s">
        <v>351</v>
      </c>
      <c r="D333" s="1">
        <v>37081</v>
      </c>
      <c r="E333" s="85">
        <f t="shared" si="72"/>
        <v>17922.184630256161</v>
      </c>
      <c r="F333" s="86">
        <f t="shared" si="65"/>
        <v>0.73399777343374006</v>
      </c>
      <c r="G333" s="187">
        <f t="shared" si="66"/>
        <v>3898.5783915217185</v>
      </c>
      <c r="H333" s="187">
        <f t="shared" si="67"/>
        <v>8066.1586920584359</v>
      </c>
      <c r="I333" s="187">
        <f t="shared" si="68"/>
        <v>1419.4771934899363</v>
      </c>
      <c r="J333" s="87">
        <f t="shared" si="69"/>
        <v>2936.8983133306783</v>
      </c>
      <c r="K333" s="187">
        <f t="shared" si="73"/>
        <v>1104.6319474289389</v>
      </c>
      <c r="L333" s="87">
        <f t="shared" si="70"/>
        <v>2285.4834992304745</v>
      </c>
      <c r="M333" s="88">
        <v>10351.642156085545</v>
      </c>
      <c r="N333" s="88">
        <f t="shared" si="74"/>
        <v>47432.642156085545</v>
      </c>
      <c r="O333" s="88">
        <f t="shared" si="75"/>
        <v>22925.394952192142</v>
      </c>
      <c r="P333" s="89">
        <f t="shared" si="71"/>
        <v>0.93890277313573378</v>
      </c>
      <c r="Q333" s="195">
        <v>475.93280659804805</v>
      </c>
      <c r="R333" s="89">
        <f t="shared" si="76"/>
        <v>3.2551793272443751E-2</v>
      </c>
      <c r="S333" s="89">
        <f t="shared" si="76"/>
        <v>2.2071567241162209E-2</v>
      </c>
      <c r="T333" s="91">
        <v>2069</v>
      </c>
      <c r="U333" s="190">
        <v>35912</v>
      </c>
      <c r="V333" s="190">
        <v>17535.15625</v>
      </c>
      <c r="W333" s="197"/>
      <c r="X333" s="88">
        <v>0</v>
      </c>
      <c r="Y333" s="88">
        <f t="shared" si="77"/>
        <v>0</v>
      </c>
    </row>
    <row r="334" spans="2:27">
      <c r="B334" s="207">
        <v>5524</v>
      </c>
      <c r="C334" t="s">
        <v>352</v>
      </c>
      <c r="D334" s="1">
        <v>145550</v>
      </c>
      <c r="E334" s="85">
        <f t="shared" si="72"/>
        <v>21678.582067322015</v>
      </c>
      <c r="F334" s="86">
        <f t="shared" si="65"/>
        <v>0.88783992001468037</v>
      </c>
      <c r="G334" s="187">
        <f t="shared" si="66"/>
        <v>1644.739929282206</v>
      </c>
      <c r="H334" s="187">
        <f t="shared" si="67"/>
        <v>11042.783885200732</v>
      </c>
      <c r="I334" s="187">
        <f t="shared" si="68"/>
        <v>104.73809051688731</v>
      </c>
      <c r="J334" s="87">
        <f t="shared" si="69"/>
        <v>703.21153973038145</v>
      </c>
      <c r="K334" s="187">
        <f t="shared" si="73"/>
        <v>-210.10715554411013</v>
      </c>
      <c r="L334" s="87">
        <f t="shared" si="70"/>
        <v>-1410.6594423231554</v>
      </c>
      <c r="M334" s="88">
        <v>9632.1243286410445</v>
      </c>
      <c r="N334" s="88">
        <f t="shared" si="74"/>
        <v>155182.12432864105</v>
      </c>
      <c r="O334" s="88">
        <f t="shared" si="75"/>
        <v>23113.214824045437</v>
      </c>
      <c r="P334" s="89">
        <f t="shared" si="71"/>
        <v>0.94659488046478091</v>
      </c>
      <c r="Q334" s="195">
        <v>1437.6835734650831</v>
      </c>
      <c r="R334" s="89">
        <f t="shared" si="76"/>
        <v>6.0952853019214506E-2</v>
      </c>
      <c r="S334" s="89">
        <f t="shared" si="76"/>
        <v>7.1698279591348432E-2</v>
      </c>
      <c r="T334" s="91">
        <v>6714</v>
      </c>
      <c r="U334" s="190">
        <v>137188</v>
      </c>
      <c r="V334" s="190">
        <v>20228.251253317605</v>
      </c>
      <c r="W334" s="197"/>
      <c r="X334" s="88">
        <v>0</v>
      </c>
      <c r="Y334" s="88">
        <f t="shared" si="77"/>
        <v>0</v>
      </c>
    </row>
    <row r="335" spans="2:27">
      <c r="B335" s="207">
        <v>5526</v>
      </c>
      <c r="C335" t="s">
        <v>353</v>
      </c>
      <c r="D335" s="1">
        <v>67924</v>
      </c>
      <c r="E335" s="85">
        <f t="shared" si="72"/>
        <v>19490.387374461981</v>
      </c>
      <c r="F335" s="86">
        <f t="shared" si="65"/>
        <v>0.79822305323565335</v>
      </c>
      <c r="G335" s="187">
        <f t="shared" si="66"/>
        <v>2957.6567449982263</v>
      </c>
      <c r="H335" s="187">
        <f t="shared" si="67"/>
        <v>10307.433756318818</v>
      </c>
      <c r="I335" s="187">
        <f t="shared" si="68"/>
        <v>870.60623301789906</v>
      </c>
      <c r="J335" s="87">
        <f t="shared" si="69"/>
        <v>3034.0627220673782</v>
      </c>
      <c r="K335" s="187">
        <f t="shared" si="73"/>
        <v>555.76098695690166</v>
      </c>
      <c r="L335" s="87">
        <f t="shared" si="70"/>
        <v>1936.8270395448023</v>
      </c>
      <c r="M335" s="88">
        <v>12244.260736567478</v>
      </c>
      <c r="N335" s="88">
        <f t="shared" si="74"/>
        <v>80168.260736567478</v>
      </c>
      <c r="O335" s="88">
        <f t="shared" si="75"/>
        <v>23003.805089402435</v>
      </c>
      <c r="P335" s="89">
        <f t="shared" si="71"/>
        <v>0.94211403712582953</v>
      </c>
      <c r="Q335" s="195">
        <v>548.7363127086428</v>
      </c>
      <c r="R335" s="89">
        <f t="shared" si="76"/>
        <v>7.3455970668183823E-2</v>
      </c>
      <c r="S335" s="89">
        <f t="shared" si="76"/>
        <v>5.5898728106322675E-2</v>
      </c>
      <c r="T335" s="91">
        <v>3485</v>
      </c>
      <c r="U335" s="190">
        <v>63276</v>
      </c>
      <c r="V335" s="190">
        <v>18458.5764294049</v>
      </c>
      <c r="W335" s="197"/>
      <c r="X335" s="88">
        <v>0</v>
      </c>
      <c r="Y335" s="88">
        <f t="shared" si="77"/>
        <v>0</v>
      </c>
    </row>
    <row r="336" spans="2:27">
      <c r="B336" s="207">
        <v>5528</v>
      </c>
      <c r="C336" t="s">
        <v>354</v>
      </c>
      <c r="D336" s="1">
        <v>19074</v>
      </c>
      <c r="E336" s="85">
        <f t="shared" si="72"/>
        <v>17776.328052190122</v>
      </c>
      <c r="F336" s="86">
        <f t="shared" si="65"/>
        <v>0.72802426039669643</v>
      </c>
      <c r="G336" s="187">
        <f t="shared" si="66"/>
        <v>3986.0923383613422</v>
      </c>
      <c r="H336" s="187">
        <f t="shared" si="67"/>
        <v>4277.0770790617207</v>
      </c>
      <c r="I336" s="187">
        <f t="shared" si="68"/>
        <v>1470.52699581305</v>
      </c>
      <c r="J336" s="87">
        <f t="shared" si="69"/>
        <v>1577.8754665074027</v>
      </c>
      <c r="K336" s="187">
        <f t="shared" si="73"/>
        <v>1155.6817497520526</v>
      </c>
      <c r="L336" s="87">
        <f t="shared" si="70"/>
        <v>1240.0465174839524</v>
      </c>
      <c r="M336" s="88">
        <v>5517.1235782889262</v>
      </c>
      <c r="N336" s="88">
        <f t="shared" si="74"/>
        <v>24591.123578288927</v>
      </c>
      <c r="O336" s="88">
        <f t="shared" si="75"/>
        <v>22918.102123288842</v>
      </c>
      <c r="P336" s="89">
        <f t="shared" si="71"/>
        <v>0.93860409748388163</v>
      </c>
      <c r="Q336" s="195">
        <v>302.73712009652445</v>
      </c>
      <c r="R336" s="89">
        <f t="shared" si="76"/>
        <v>8.8574363657116767E-2</v>
      </c>
      <c r="S336" s="89">
        <f t="shared" si="76"/>
        <v>7.1327612322381384E-2</v>
      </c>
      <c r="T336" s="91">
        <v>1073</v>
      </c>
      <c r="U336" s="190">
        <v>17522</v>
      </c>
      <c r="V336" s="190">
        <v>16592.803030303032</v>
      </c>
      <c r="W336" s="197"/>
      <c r="X336" s="88">
        <v>0</v>
      </c>
      <c r="Y336" s="88">
        <f t="shared" si="77"/>
        <v>0</v>
      </c>
    </row>
    <row r="337" spans="2:25">
      <c r="B337" s="207">
        <v>5530</v>
      </c>
      <c r="C337" t="s">
        <v>355</v>
      </c>
      <c r="D337" s="1">
        <v>313413</v>
      </c>
      <c r="E337" s="85">
        <f t="shared" si="72"/>
        <v>21042.903182489594</v>
      </c>
      <c r="F337" s="86">
        <f t="shared" si="65"/>
        <v>0.86180587920370977</v>
      </c>
      <c r="G337" s="187">
        <f t="shared" si="66"/>
        <v>2026.1472601816588</v>
      </c>
      <c r="H337" s="187">
        <f t="shared" si="67"/>
        <v>30177.437293145627</v>
      </c>
      <c r="I337" s="187">
        <f t="shared" si="68"/>
        <v>327.22570020823474</v>
      </c>
      <c r="J337" s="87">
        <f t="shared" si="69"/>
        <v>4873.6995789014481</v>
      </c>
      <c r="K337" s="187">
        <f t="shared" si="73"/>
        <v>12.380454147237288</v>
      </c>
      <c r="L337" s="87">
        <f t="shared" si="70"/>
        <v>184.39448406895215</v>
      </c>
      <c r="M337" s="88">
        <v>30361.831523797999</v>
      </c>
      <c r="N337" s="88">
        <f t="shared" si="74"/>
        <v>343774.831523798</v>
      </c>
      <c r="O337" s="88">
        <f t="shared" si="75"/>
        <v>23081.430879803815</v>
      </c>
      <c r="P337" s="89">
        <f t="shared" si="71"/>
        <v>0.94529317842423233</v>
      </c>
      <c r="Q337" s="195">
        <v>-934.84984462485954</v>
      </c>
      <c r="R337" s="89">
        <f t="shared" si="76"/>
        <v>2.0593378466828835E-2</v>
      </c>
      <c r="S337" s="89">
        <f t="shared" si="76"/>
        <v>1.7646855351878304E-2</v>
      </c>
      <c r="T337" s="91">
        <v>14894</v>
      </c>
      <c r="U337" s="190">
        <v>307089</v>
      </c>
      <c r="V337" s="190">
        <v>20678.001481381725</v>
      </c>
      <c r="W337" s="197"/>
      <c r="X337" s="88">
        <v>0</v>
      </c>
      <c r="Y337" s="88">
        <f t="shared" si="77"/>
        <v>0</v>
      </c>
    </row>
    <row r="338" spans="2:25">
      <c r="B338" s="207">
        <v>5532</v>
      </c>
      <c r="C338" t="s">
        <v>356</v>
      </c>
      <c r="D338" s="1">
        <v>97214</v>
      </c>
      <c r="E338" s="85">
        <f t="shared" si="72"/>
        <v>17450.008975049364</v>
      </c>
      <c r="F338" s="86">
        <f t="shared" si="65"/>
        <v>0.71465995905778956</v>
      </c>
      <c r="G338" s="187">
        <f t="shared" si="66"/>
        <v>4181.8837846457964</v>
      </c>
      <c r="H338" s="187">
        <f t="shared" si="67"/>
        <v>23297.27456426173</v>
      </c>
      <c r="I338" s="187">
        <f t="shared" si="68"/>
        <v>1584.7386728123149</v>
      </c>
      <c r="J338" s="87">
        <f t="shared" si="69"/>
        <v>8828.5791462374073</v>
      </c>
      <c r="K338" s="187">
        <f t="shared" si="73"/>
        <v>1269.8934267513175</v>
      </c>
      <c r="L338" s="87">
        <f t="shared" si="70"/>
        <v>7074.57628043159</v>
      </c>
      <c r="M338" s="88">
        <v>30371.850749904566</v>
      </c>
      <c r="N338" s="88">
        <f t="shared" si="74"/>
        <v>127585.85074990457</v>
      </c>
      <c r="O338" s="88">
        <f t="shared" si="75"/>
        <v>22901.786169431802</v>
      </c>
      <c r="P338" s="89">
        <f t="shared" si="71"/>
        <v>0.93793588241693626</v>
      </c>
      <c r="Q338" s="195">
        <v>910.69515010038958</v>
      </c>
      <c r="R338" s="89">
        <f t="shared" si="76"/>
        <v>5.263499832165712E-2</v>
      </c>
      <c r="S338" s="89">
        <f t="shared" si="76"/>
        <v>4.2431751165065965E-2</v>
      </c>
      <c r="T338" s="91">
        <v>5571</v>
      </c>
      <c r="U338" s="190">
        <v>92353</v>
      </c>
      <c r="V338" s="190">
        <v>16739.713612470547</v>
      </c>
      <c r="W338" s="197"/>
      <c r="X338" s="88">
        <v>0</v>
      </c>
      <c r="Y338" s="88">
        <f t="shared" si="77"/>
        <v>0</v>
      </c>
    </row>
    <row r="339" spans="2:25">
      <c r="B339" s="207">
        <v>5534</v>
      </c>
      <c r="C339" t="s">
        <v>357</v>
      </c>
      <c r="D339" s="1">
        <v>44673</v>
      </c>
      <c r="E339" s="85">
        <f t="shared" si="72"/>
        <v>19970.049172999552</v>
      </c>
      <c r="F339" s="86">
        <f t="shared" si="65"/>
        <v>0.81786746039868619</v>
      </c>
      <c r="G339" s="187">
        <f t="shared" si="66"/>
        <v>2669.8596658756837</v>
      </c>
      <c r="H339" s="187">
        <f t="shared" si="67"/>
        <v>5972.4760725639044</v>
      </c>
      <c r="I339" s="187">
        <f t="shared" si="68"/>
        <v>702.7246035297494</v>
      </c>
      <c r="J339" s="87">
        <f t="shared" si="69"/>
        <v>1571.9949380960495</v>
      </c>
      <c r="K339" s="187">
        <f t="shared" si="73"/>
        <v>387.87935746875195</v>
      </c>
      <c r="L339" s="87">
        <f t="shared" si="70"/>
        <v>867.68612265759816</v>
      </c>
      <c r="M339" s="88">
        <v>6840.1621571596734</v>
      </c>
      <c r="N339" s="88">
        <f t="shared" si="74"/>
        <v>51513.162157159677</v>
      </c>
      <c r="O339" s="88">
        <f t="shared" si="75"/>
        <v>23027.788179329313</v>
      </c>
      <c r="P339" s="89">
        <f t="shared" si="71"/>
        <v>0.94309625748398118</v>
      </c>
      <c r="Q339" s="195">
        <v>130.44593444167094</v>
      </c>
      <c r="R339" s="89">
        <f t="shared" si="76"/>
        <v>6.2075032095478107E-2</v>
      </c>
      <c r="S339" s="89">
        <f t="shared" si="76"/>
        <v>3.0739783048405252E-2</v>
      </c>
      <c r="T339" s="91">
        <v>2237</v>
      </c>
      <c r="U339" s="190">
        <v>42062</v>
      </c>
      <c r="V339" s="190">
        <v>19374.481805619533</v>
      </c>
      <c r="W339" s="197"/>
      <c r="X339" s="88">
        <v>0</v>
      </c>
      <c r="Y339" s="88">
        <f t="shared" si="77"/>
        <v>0</v>
      </c>
    </row>
    <row r="340" spans="2:25">
      <c r="B340" s="207">
        <v>5536</v>
      </c>
      <c r="C340" t="s">
        <v>358</v>
      </c>
      <c r="D340" s="1">
        <v>48620</v>
      </c>
      <c r="E340" s="85">
        <f t="shared" si="72"/>
        <v>17725.118483412323</v>
      </c>
      <c r="F340" s="86">
        <f t="shared" si="65"/>
        <v>0.72592698764580921</v>
      </c>
      <c r="G340" s="187">
        <f t="shared" si="66"/>
        <v>4016.8180796280212</v>
      </c>
      <c r="H340" s="187">
        <f t="shared" si="67"/>
        <v>11018.131992419661</v>
      </c>
      <c r="I340" s="187">
        <f t="shared" si="68"/>
        <v>1488.4503448852793</v>
      </c>
      <c r="J340" s="87">
        <f t="shared" si="69"/>
        <v>4082.819296020321</v>
      </c>
      <c r="K340" s="187">
        <f t="shared" si="73"/>
        <v>1173.6050988242819</v>
      </c>
      <c r="L340" s="87">
        <f t="shared" si="70"/>
        <v>3219.1987860750055</v>
      </c>
      <c r="M340" s="88">
        <v>14237.330731823411</v>
      </c>
      <c r="N340" s="88">
        <f t="shared" si="74"/>
        <v>62857.330731823415</v>
      </c>
      <c r="O340" s="88">
        <f t="shared" si="75"/>
        <v>22915.541644849953</v>
      </c>
      <c r="P340" s="89">
        <f t="shared" si="71"/>
        <v>0.93849923384633738</v>
      </c>
      <c r="Q340" s="195">
        <v>451.48249806594322</v>
      </c>
      <c r="R340" s="89">
        <f t="shared" si="76"/>
        <v>0.10261934459689308</v>
      </c>
      <c r="S340" s="89">
        <f t="shared" si="76"/>
        <v>9.0962049302212272E-2</v>
      </c>
      <c r="T340" s="91">
        <v>2743</v>
      </c>
      <c r="U340" s="190">
        <v>44095</v>
      </c>
      <c r="V340" s="190">
        <v>16247.236551215916</v>
      </c>
      <c r="W340" s="197"/>
      <c r="X340" s="88">
        <v>0</v>
      </c>
      <c r="Y340" s="88">
        <f t="shared" si="77"/>
        <v>0</v>
      </c>
    </row>
    <row r="341" spans="2:25">
      <c r="B341" s="207">
        <v>5538</v>
      </c>
      <c r="C341" t="s">
        <v>359</v>
      </c>
      <c r="D341" s="1">
        <v>35721</v>
      </c>
      <c r="E341" s="85">
        <f t="shared" si="72"/>
        <v>19573.150684931505</v>
      </c>
      <c r="F341" s="86">
        <f t="shared" si="65"/>
        <v>0.80161260014970992</v>
      </c>
      <c r="G341" s="187">
        <f t="shared" si="66"/>
        <v>2907.9987587165124</v>
      </c>
      <c r="H341" s="187">
        <f t="shared" si="67"/>
        <v>5307.0977346576346</v>
      </c>
      <c r="I341" s="187">
        <f t="shared" si="68"/>
        <v>841.63907435356589</v>
      </c>
      <c r="J341" s="87">
        <f t="shared" si="69"/>
        <v>1535.9913106952577</v>
      </c>
      <c r="K341" s="187">
        <f t="shared" si="73"/>
        <v>526.79382829256838</v>
      </c>
      <c r="L341" s="87">
        <f t="shared" si="70"/>
        <v>961.39873663393735</v>
      </c>
      <c r="M341" s="88">
        <v>6268.4964402397891</v>
      </c>
      <c r="N341" s="88">
        <f t="shared" si="74"/>
        <v>41989.496440239789</v>
      </c>
      <c r="O341" s="88">
        <f t="shared" si="75"/>
        <v>23007.943254925911</v>
      </c>
      <c r="P341" s="89">
        <f t="shared" si="71"/>
        <v>0.94228351447153236</v>
      </c>
      <c r="Q341" s="195">
        <v>376.92683520611263</v>
      </c>
      <c r="R341" s="89">
        <f t="shared" si="76"/>
        <v>5.4525594851508534E-2</v>
      </c>
      <c r="S341" s="89">
        <f t="shared" si="76"/>
        <v>6.0881639532805162E-2</v>
      </c>
      <c r="T341" s="91">
        <v>1825</v>
      </c>
      <c r="U341" s="190">
        <v>33874</v>
      </c>
      <c r="V341" s="190">
        <v>18449.891067538127</v>
      </c>
      <c r="W341" s="197"/>
      <c r="X341" s="88">
        <v>0</v>
      </c>
      <c r="Y341" s="88">
        <f t="shared" si="77"/>
        <v>0</v>
      </c>
    </row>
    <row r="342" spans="2:25">
      <c r="B342" s="207">
        <v>5540</v>
      </c>
      <c r="C342" t="s">
        <v>360</v>
      </c>
      <c r="D342" s="1">
        <v>35126</v>
      </c>
      <c r="E342" s="85">
        <f t="shared" si="72"/>
        <v>17794.32624113475</v>
      </c>
      <c r="F342" s="86">
        <f t="shared" si="65"/>
        <v>0.72876137090435711</v>
      </c>
      <c r="G342" s="187">
        <f t="shared" si="66"/>
        <v>3975.2934249945652</v>
      </c>
      <c r="H342" s="187">
        <f t="shared" si="67"/>
        <v>7847.2292209392717</v>
      </c>
      <c r="I342" s="187">
        <f t="shared" si="68"/>
        <v>1464.2276296824302</v>
      </c>
      <c r="J342" s="87">
        <f t="shared" si="69"/>
        <v>2890.3853409931171</v>
      </c>
      <c r="K342" s="187">
        <f t="shared" si="73"/>
        <v>1149.3823836214328</v>
      </c>
      <c r="L342" s="87">
        <f t="shared" si="70"/>
        <v>2268.8808252687086</v>
      </c>
      <c r="M342" s="88">
        <v>10116.110012621009</v>
      </c>
      <c r="N342" s="88">
        <f t="shared" si="74"/>
        <v>45242.110012621008</v>
      </c>
      <c r="O342" s="88">
        <f t="shared" si="75"/>
        <v>22919.002032736073</v>
      </c>
      <c r="P342" s="89">
        <f t="shared" si="71"/>
        <v>0.93864095300926464</v>
      </c>
      <c r="Q342" s="195">
        <v>391.51675216266449</v>
      </c>
      <c r="R342" s="89">
        <f t="shared" si="76"/>
        <v>3.9077059606567079E-2</v>
      </c>
      <c r="S342" s="89">
        <f t="shared" si="76"/>
        <v>5.2762978324789205E-2</v>
      </c>
      <c r="T342" s="91">
        <v>1974</v>
      </c>
      <c r="U342" s="190">
        <v>33805</v>
      </c>
      <c r="V342" s="190">
        <v>16902.5</v>
      </c>
      <c r="W342" s="197"/>
      <c r="X342" s="88">
        <v>0</v>
      </c>
      <c r="Y342" s="88">
        <f t="shared" si="77"/>
        <v>0</v>
      </c>
    </row>
    <row r="343" spans="2:25">
      <c r="B343" s="207">
        <v>5542</v>
      </c>
      <c r="C343" t="s">
        <v>361</v>
      </c>
      <c r="D343" s="1">
        <v>51519</v>
      </c>
      <c r="E343" s="85">
        <f t="shared" si="72"/>
        <v>18439.15533285612</v>
      </c>
      <c r="F343" s="86">
        <f t="shared" si="65"/>
        <v>0.7551701557335101</v>
      </c>
      <c r="G343" s="187">
        <f t="shared" si="66"/>
        <v>3588.395969961743</v>
      </c>
      <c r="H343" s="187">
        <f t="shared" si="67"/>
        <v>10025.97834007311</v>
      </c>
      <c r="I343" s="187">
        <f t="shared" si="68"/>
        <v>1238.5374475799504</v>
      </c>
      <c r="J343" s="87">
        <f t="shared" si="69"/>
        <v>3460.4736285383815</v>
      </c>
      <c r="K343" s="187">
        <f t="shared" si="73"/>
        <v>923.69220151895297</v>
      </c>
      <c r="L343" s="87">
        <f t="shared" si="70"/>
        <v>2580.7960110439544</v>
      </c>
      <c r="M343" s="88">
        <v>12606.774303578062</v>
      </c>
      <c r="N343" s="88">
        <f t="shared" si="74"/>
        <v>64125.774303578059</v>
      </c>
      <c r="O343" s="88">
        <f t="shared" si="75"/>
        <v>22951.243487322139</v>
      </c>
      <c r="P343" s="89">
        <f t="shared" si="71"/>
        <v>0.93996139225072228</v>
      </c>
      <c r="Q343" s="195">
        <v>250.16059044705253</v>
      </c>
      <c r="R343" s="89">
        <f t="shared" si="76"/>
        <v>4.8711476611163131E-2</v>
      </c>
      <c r="S343" s="89">
        <f t="shared" si="76"/>
        <v>4.7210100123530975E-2</v>
      </c>
      <c r="T343" s="91">
        <v>2794</v>
      </c>
      <c r="U343" s="190">
        <v>49126</v>
      </c>
      <c r="V343" s="190">
        <v>17607.885304659496</v>
      </c>
      <c r="W343" s="197"/>
      <c r="X343" s="88">
        <v>0</v>
      </c>
      <c r="Y343" s="88">
        <f t="shared" si="77"/>
        <v>0</v>
      </c>
    </row>
    <row r="344" spans="2:25">
      <c r="B344" s="207">
        <v>5544</v>
      </c>
      <c r="C344" t="s">
        <v>362</v>
      </c>
      <c r="D344" s="1">
        <v>87591</v>
      </c>
      <c r="E344" s="85">
        <f t="shared" si="72"/>
        <v>18270.963704630787</v>
      </c>
      <c r="F344" s="86">
        <f t="shared" si="65"/>
        <v>0.74828191731980809</v>
      </c>
      <c r="G344" s="187">
        <f t="shared" si="66"/>
        <v>3689.3109468969428</v>
      </c>
      <c r="H344" s="187">
        <f t="shared" si="67"/>
        <v>17686.556679423942</v>
      </c>
      <c r="I344" s="187">
        <f t="shared" si="68"/>
        <v>1297.4045174588171</v>
      </c>
      <c r="J344" s="87">
        <f t="shared" si="69"/>
        <v>6219.7572566975687</v>
      </c>
      <c r="K344" s="187">
        <f t="shared" si="73"/>
        <v>982.55927139781966</v>
      </c>
      <c r="L344" s="87">
        <f t="shared" si="70"/>
        <v>4710.3891470811477</v>
      </c>
      <c r="M344" s="88">
        <v>22396.945744936736</v>
      </c>
      <c r="N344" s="88">
        <f t="shared" si="74"/>
        <v>109987.94574493673</v>
      </c>
      <c r="O344" s="88">
        <f t="shared" si="75"/>
        <v>22942.833905910873</v>
      </c>
      <c r="P344" s="89">
        <f t="shared" si="71"/>
        <v>0.93961698033003715</v>
      </c>
      <c r="Q344" s="195">
        <v>622.94068382360274</v>
      </c>
      <c r="R344" s="89">
        <f t="shared" si="76"/>
        <v>3.2121604901903023E-2</v>
      </c>
      <c r="S344" s="89">
        <f t="shared" si="76"/>
        <v>2.7385126948661003E-2</v>
      </c>
      <c r="T344" s="91">
        <v>4794</v>
      </c>
      <c r="U344" s="190">
        <v>84865</v>
      </c>
      <c r="V344" s="190">
        <v>17783.948030176027</v>
      </c>
      <c r="W344" s="197"/>
      <c r="X344" s="88">
        <v>0</v>
      </c>
      <c r="Y344" s="88">
        <f t="shared" si="77"/>
        <v>0</v>
      </c>
    </row>
    <row r="345" spans="2:25">
      <c r="B345" s="207">
        <v>5546</v>
      </c>
      <c r="C345" t="s">
        <v>363</v>
      </c>
      <c r="D345" s="1">
        <v>22022</v>
      </c>
      <c r="E345" s="85">
        <f t="shared" si="72"/>
        <v>19033.707865168541</v>
      </c>
      <c r="F345" s="86">
        <f t="shared" si="65"/>
        <v>0.77951987893466379</v>
      </c>
      <c r="G345" s="187">
        <f t="shared" si="66"/>
        <v>3231.6644505742906</v>
      </c>
      <c r="H345" s="187">
        <f t="shared" si="67"/>
        <v>3739.0357693144542</v>
      </c>
      <c r="I345" s="187">
        <f t="shared" si="68"/>
        <v>1030.4440612706032</v>
      </c>
      <c r="J345" s="87">
        <f t="shared" si="69"/>
        <v>1192.2237788900879</v>
      </c>
      <c r="K345" s="187">
        <f t="shared" si="73"/>
        <v>715.59881520960585</v>
      </c>
      <c r="L345" s="87">
        <f t="shared" si="70"/>
        <v>827.94782919751401</v>
      </c>
      <c r="M345" s="88">
        <v>4566.9835788259888</v>
      </c>
      <c r="N345" s="88">
        <f t="shared" si="74"/>
        <v>26588.983578825988</v>
      </c>
      <c r="O345" s="88">
        <f t="shared" si="75"/>
        <v>22980.971113937758</v>
      </c>
      <c r="P345" s="89">
        <f t="shared" si="71"/>
        <v>0.94117887841077985</v>
      </c>
      <c r="Q345" s="195">
        <v>195.06868401833617</v>
      </c>
      <c r="R345" s="89">
        <f t="shared" si="76"/>
        <v>6.3248358439551955E-2</v>
      </c>
      <c r="S345" s="89">
        <f t="shared" si="76"/>
        <v>2.7408526132600756E-2</v>
      </c>
      <c r="T345" s="91">
        <v>1157</v>
      </c>
      <c r="U345" s="190">
        <v>20712</v>
      </c>
      <c r="V345" s="190">
        <v>18525.939177101969</v>
      </c>
      <c r="W345" s="197"/>
      <c r="X345" s="88">
        <v>0</v>
      </c>
      <c r="Y345" s="88">
        <f t="shared" si="77"/>
        <v>0</v>
      </c>
    </row>
    <row r="346" spans="2:25">
      <c r="B346" s="207">
        <v>5601</v>
      </c>
      <c r="C346" t="s">
        <v>341</v>
      </c>
      <c r="D346" s="1">
        <v>445663</v>
      </c>
      <c r="E346" s="85">
        <f t="shared" si="72"/>
        <v>20529.896812235118</v>
      </c>
      <c r="F346" s="86">
        <f t="shared" si="65"/>
        <v>0.84079585496322584</v>
      </c>
      <c r="G346" s="187">
        <f t="shared" si="66"/>
        <v>2333.9510823343444</v>
      </c>
      <c r="H346" s="187">
        <f t="shared" si="67"/>
        <v>50665.41009531395</v>
      </c>
      <c r="I346" s="187">
        <f t="shared" si="68"/>
        <v>506.77792979730128</v>
      </c>
      <c r="J346" s="87">
        <f t="shared" si="69"/>
        <v>11001.135300039816</v>
      </c>
      <c r="K346" s="187">
        <f t="shared" si="73"/>
        <v>191.93268373630383</v>
      </c>
      <c r="L346" s="87">
        <f t="shared" si="70"/>
        <v>4166.4746985476841</v>
      </c>
      <c r="M346" s="88">
        <v>54831.88442450705</v>
      </c>
      <c r="N346" s="88">
        <f t="shared" si="74"/>
        <v>500494.88442450704</v>
      </c>
      <c r="O346" s="88">
        <f t="shared" si="75"/>
        <v>23055.780561291092</v>
      </c>
      <c r="P346" s="89">
        <f t="shared" si="71"/>
        <v>0.94424267721220823</v>
      </c>
      <c r="Q346" s="195">
        <v>-495.40726649078715</v>
      </c>
      <c r="R346" s="89">
        <f t="shared" si="76"/>
        <v>2.4771781370001609E-2</v>
      </c>
      <c r="S346" s="89">
        <f t="shared" si="76"/>
        <v>6.3138042870978673E-3</v>
      </c>
      <c r="T346" s="91">
        <v>21708</v>
      </c>
      <c r="U346" s="190">
        <v>434890</v>
      </c>
      <c r="V346" s="190">
        <v>20401.088333255149</v>
      </c>
      <c r="W346" s="197"/>
      <c r="X346" s="88">
        <v>0</v>
      </c>
      <c r="Y346" s="88">
        <f t="shared" si="77"/>
        <v>0</v>
      </c>
    </row>
    <row r="347" spans="2:25">
      <c r="B347" s="207">
        <v>5603</v>
      </c>
      <c r="C347" t="s">
        <v>344</v>
      </c>
      <c r="D347" s="1">
        <v>252339</v>
      </c>
      <c r="E347" s="85">
        <f t="shared" si="72"/>
        <v>22256.041629917094</v>
      </c>
      <c r="F347" s="86">
        <f t="shared" si="65"/>
        <v>0.91148960569402893</v>
      </c>
      <c r="G347" s="187">
        <f t="shared" si="66"/>
        <v>1298.2641917251588</v>
      </c>
      <c r="H347" s="187">
        <f t="shared" si="67"/>
        <v>14719.71940577985</v>
      </c>
      <c r="I347" s="187">
        <f t="shared" si="68"/>
        <v>0</v>
      </c>
      <c r="J347" s="87">
        <f t="shared" si="69"/>
        <v>0</v>
      </c>
      <c r="K347" s="187">
        <f t="shared" si="73"/>
        <v>-314.84524606099745</v>
      </c>
      <c r="L347" s="87">
        <f t="shared" si="70"/>
        <v>-3569.7153998395888</v>
      </c>
      <c r="M347" s="88">
        <v>11150.003891532984</v>
      </c>
      <c r="N347" s="88">
        <f t="shared" si="74"/>
        <v>263489.00389153301</v>
      </c>
      <c r="O347" s="88">
        <f t="shared" si="75"/>
        <v>23239.460565490652</v>
      </c>
      <c r="P347" s="89">
        <f t="shared" si="71"/>
        <v>0.95176523748531083</v>
      </c>
      <c r="Q347" s="195">
        <v>1318.800139831681</v>
      </c>
      <c r="R347" s="89">
        <f t="shared" si="76"/>
        <v>1.3177706308194509E-2</v>
      </c>
      <c r="S347" s="89">
        <f t="shared" si="76"/>
        <v>1.067559166922555E-2</v>
      </c>
      <c r="T347" s="91">
        <v>11338</v>
      </c>
      <c r="U347" s="190">
        <v>249057</v>
      </c>
      <c r="V347" s="190">
        <v>22020.954907161806</v>
      </c>
      <c r="W347" s="197"/>
      <c r="X347" s="88">
        <v>0</v>
      </c>
      <c r="Y347" s="88">
        <f t="shared" si="77"/>
        <v>0</v>
      </c>
    </row>
    <row r="348" spans="2:25">
      <c r="B348" s="207">
        <v>5605</v>
      </c>
      <c r="C348" t="s">
        <v>377</v>
      </c>
      <c r="D348" s="1">
        <v>199232</v>
      </c>
      <c r="E348" s="85">
        <f t="shared" si="72"/>
        <v>19798.469641260064</v>
      </c>
      <c r="F348" s="86">
        <f t="shared" si="65"/>
        <v>0.81084047139808313</v>
      </c>
      <c r="G348" s="187">
        <f t="shared" si="66"/>
        <v>2772.8073849193765</v>
      </c>
      <c r="H348" s="187">
        <f t="shared" si="67"/>
        <v>27902.760714443688</v>
      </c>
      <c r="I348" s="187">
        <f t="shared" si="68"/>
        <v>762.77743963857006</v>
      </c>
      <c r="J348" s="87">
        <f t="shared" si="69"/>
        <v>7675.8293750829307</v>
      </c>
      <c r="K348" s="187">
        <f t="shared" si="73"/>
        <v>447.9321935775726</v>
      </c>
      <c r="L348" s="87">
        <f t="shared" si="70"/>
        <v>4507.5416639711129</v>
      </c>
      <c r="M348" s="88">
        <v>32410.30220719612</v>
      </c>
      <c r="N348" s="88">
        <f t="shared" si="74"/>
        <v>231642.30220719613</v>
      </c>
      <c r="O348" s="88">
        <f t="shared" si="75"/>
        <v>23019.209202742335</v>
      </c>
      <c r="P348" s="89">
        <f t="shared" si="71"/>
        <v>0.94274490803395083</v>
      </c>
      <c r="Q348" s="195">
        <v>1921.6116398240993</v>
      </c>
      <c r="R348" s="89">
        <f t="shared" si="76"/>
        <v>6.0568313690419158E-2</v>
      </c>
      <c r="S348" s="89">
        <f t="shared" si="76"/>
        <v>3.8119635282781436E-2</v>
      </c>
      <c r="T348" s="91">
        <v>10063</v>
      </c>
      <c r="U348" s="190">
        <v>187854</v>
      </c>
      <c r="V348" s="190">
        <v>19071.472081218275</v>
      </c>
      <c r="W348" s="197"/>
      <c r="X348" s="88">
        <v>0</v>
      </c>
      <c r="Y348" s="88">
        <f t="shared" si="77"/>
        <v>0</v>
      </c>
    </row>
    <row r="349" spans="2:25">
      <c r="B349" s="207">
        <v>5607</v>
      </c>
      <c r="C349" t="s">
        <v>343</v>
      </c>
      <c r="D349" s="1">
        <v>110609</v>
      </c>
      <c r="E349" s="85">
        <f t="shared" si="72"/>
        <v>19047.528844498018</v>
      </c>
      <c r="F349" s="86">
        <f t="shared" si="65"/>
        <v>0.78008591305738917</v>
      </c>
      <c r="G349" s="187">
        <f t="shared" si="66"/>
        <v>3223.3718629766045</v>
      </c>
      <c r="H349" s="187">
        <f t="shared" si="67"/>
        <v>18718.120408305142</v>
      </c>
      <c r="I349" s="187">
        <f t="shared" si="68"/>
        <v>1025.6067185052864</v>
      </c>
      <c r="J349" s="87">
        <f t="shared" si="69"/>
        <v>5955.6982143601981</v>
      </c>
      <c r="K349" s="187">
        <f t="shared" si="73"/>
        <v>710.76147244428898</v>
      </c>
      <c r="L349" s="87">
        <f t="shared" si="70"/>
        <v>4127.3918704839862</v>
      </c>
      <c r="M349" s="88">
        <v>22845.512179984908</v>
      </c>
      <c r="N349" s="88">
        <f t="shared" si="74"/>
        <v>133454.51217998491</v>
      </c>
      <c r="O349" s="88">
        <f t="shared" si="75"/>
        <v>22981.662162904238</v>
      </c>
      <c r="P349" s="89">
        <f t="shared" si="71"/>
        <v>0.9412071801169164</v>
      </c>
      <c r="Q349" s="195">
        <v>1011.8124011188411</v>
      </c>
      <c r="R349" s="89">
        <f t="shared" si="76"/>
        <v>3.9753713103966914E-2</v>
      </c>
      <c r="S349" s="89">
        <f t="shared" si="76"/>
        <v>1.4366312020813977E-3</v>
      </c>
      <c r="T349" s="91">
        <v>5807</v>
      </c>
      <c r="U349" s="190">
        <v>106380</v>
      </c>
      <c r="V349" s="190">
        <v>19020.203826211335</v>
      </c>
      <c r="W349" s="197"/>
      <c r="X349" s="88">
        <v>0</v>
      </c>
      <c r="Y349" s="88">
        <f t="shared" si="77"/>
        <v>0</v>
      </c>
    </row>
    <row r="350" spans="2:25">
      <c r="B350" s="207">
        <v>5610</v>
      </c>
      <c r="C350" t="s">
        <v>370</v>
      </c>
      <c r="D350" s="1">
        <v>44683</v>
      </c>
      <c r="E350" s="85">
        <f t="shared" si="72"/>
        <v>17420.27290448343</v>
      </c>
      <c r="F350" s="86">
        <f t="shared" si="65"/>
        <v>0.71344212707824295</v>
      </c>
      <c r="G350" s="187">
        <f t="shared" si="66"/>
        <v>4199.7254269853565</v>
      </c>
      <c r="H350" s="187">
        <f t="shared" si="67"/>
        <v>10772.29572021744</v>
      </c>
      <c r="I350" s="187">
        <f t="shared" si="68"/>
        <v>1595.1462975103918</v>
      </c>
      <c r="J350" s="87">
        <f t="shared" si="69"/>
        <v>4091.5502531141551</v>
      </c>
      <c r="K350" s="187">
        <f t="shared" si="73"/>
        <v>1280.3010514493944</v>
      </c>
      <c r="L350" s="87">
        <f t="shared" si="70"/>
        <v>3283.9721969676966</v>
      </c>
      <c r="M350" s="88">
        <v>14056.267873542492</v>
      </c>
      <c r="N350" s="88">
        <f t="shared" si="74"/>
        <v>58739.267873542492</v>
      </c>
      <c r="O350" s="88">
        <f t="shared" si="75"/>
        <v>22900.299365903506</v>
      </c>
      <c r="P350" s="89">
        <f t="shared" si="71"/>
        <v>0.93787499081795889</v>
      </c>
      <c r="Q350" s="195">
        <v>480.88346975543391</v>
      </c>
      <c r="R350" s="89">
        <f t="shared" si="76"/>
        <v>5.7035389856169572E-2</v>
      </c>
      <c r="S350" s="89">
        <f t="shared" si="76"/>
        <v>4.7969199377871016E-2</v>
      </c>
      <c r="T350" s="91">
        <v>2565</v>
      </c>
      <c r="U350" s="190">
        <v>42272</v>
      </c>
      <c r="V350" s="190">
        <v>16622.886354699174</v>
      </c>
      <c r="W350" s="197"/>
      <c r="X350" s="88">
        <v>0</v>
      </c>
      <c r="Y350" s="88">
        <f t="shared" si="77"/>
        <v>0</v>
      </c>
    </row>
    <row r="351" spans="2:25">
      <c r="B351" s="207">
        <v>5612</v>
      </c>
      <c r="C351" t="s">
        <v>364</v>
      </c>
      <c r="D351" s="1">
        <v>43357</v>
      </c>
      <c r="E351" s="85">
        <f t="shared" si="72"/>
        <v>15223.665730337078</v>
      </c>
      <c r="F351" s="86">
        <f t="shared" si="65"/>
        <v>0.62348072961500534</v>
      </c>
      <c r="G351" s="187">
        <f t="shared" si="66"/>
        <v>5517.6897314731686</v>
      </c>
      <c r="H351" s="187">
        <f t="shared" si="67"/>
        <v>15714.380355235584</v>
      </c>
      <c r="I351" s="187">
        <f t="shared" si="68"/>
        <v>2363.9588084616153</v>
      </c>
      <c r="J351" s="87">
        <f t="shared" si="69"/>
        <v>6732.55468649868</v>
      </c>
      <c r="K351" s="187">
        <f t="shared" si="73"/>
        <v>2049.1135624006179</v>
      </c>
      <c r="L351" s="87">
        <f t="shared" si="70"/>
        <v>5835.8754257169603</v>
      </c>
      <c r="M351" s="88">
        <v>21550.255732494748</v>
      </c>
      <c r="N351" s="88">
        <f t="shared" si="74"/>
        <v>64907.255732494748</v>
      </c>
      <c r="O351" s="88">
        <f t="shared" si="75"/>
        <v>22790.469007196189</v>
      </c>
      <c r="P351" s="89">
        <f t="shared" si="71"/>
        <v>0.93337692094479707</v>
      </c>
      <c r="Q351" s="195">
        <v>471.98445296821956</v>
      </c>
      <c r="R351" s="89">
        <f t="shared" si="76"/>
        <v>9.4155352546307983E-2</v>
      </c>
      <c r="S351" s="89">
        <f t="shared" si="76"/>
        <v>9.3771168784880135E-2</v>
      </c>
      <c r="T351" s="91">
        <v>2848</v>
      </c>
      <c r="U351" s="190">
        <v>39626</v>
      </c>
      <c r="V351" s="190">
        <v>13918.510713031261</v>
      </c>
      <c r="W351" s="197"/>
      <c r="X351" s="88">
        <v>0</v>
      </c>
      <c r="Y351" s="88">
        <f t="shared" si="77"/>
        <v>0</v>
      </c>
    </row>
    <row r="352" spans="2:25">
      <c r="B352" s="207">
        <v>5614</v>
      </c>
      <c r="C352" t="s">
        <v>365</v>
      </c>
      <c r="D352" s="1">
        <v>16354</v>
      </c>
      <c r="E352" s="85">
        <f t="shared" si="72"/>
        <v>18928.240740740741</v>
      </c>
      <c r="F352" s="86">
        <f t="shared" si="65"/>
        <v>0.77520050403157426</v>
      </c>
      <c r="G352" s="187">
        <f t="shared" si="66"/>
        <v>3294.9447252309706</v>
      </c>
      <c r="H352" s="187">
        <f t="shared" si="67"/>
        <v>2846.8322425995584</v>
      </c>
      <c r="I352" s="187">
        <f t="shared" si="68"/>
        <v>1067.3575548203332</v>
      </c>
      <c r="J352" s="87">
        <f t="shared" si="69"/>
        <v>922.19692736476793</v>
      </c>
      <c r="K352" s="187">
        <f t="shared" si="73"/>
        <v>752.51230875933584</v>
      </c>
      <c r="L352" s="87">
        <f t="shared" si="70"/>
        <v>650.17063476806607</v>
      </c>
      <c r="M352" s="88">
        <v>3497.0028626669446</v>
      </c>
      <c r="N352" s="88">
        <f t="shared" si="74"/>
        <v>19851.002862666945</v>
      </c>
      <c r="O352" s="88">
        <f t="shared" si="75"/>
        <v>22975.697757716371</v>
      </c>
      <c r="P352" s="89">
        <f t="shared" si="71"/>
        <v>0.94096290966562546</v>
      </c>
      <c r="Q352" s="195">
        <v>-512.06819966132844</v>
      </c>
      <c r="R352" s="89">
        <f t="shared" si="76"/>
        <v>9.5818815331010457E-2</v>
      </c>
      <c r="S352" s="89">
        <f t="shared" si="76"/>
        <v>9.3282197702929309E-2</v>
      </c>
      <c r="T352" s="91">
        <v>864</v>
      </c>
      <c r="U352" s="190">
        <v>14924</v>
      </c>
      <c r="V352" s="190">
        <v>17313.225058004642</v>
      </c>
      <c r="W352" s="197"/>
      <c r="X352" s="88">
        <v>0</v>
      </c>
      <c r="Y352" s="88">
        <f t="shared" si="77"/>
        <v>0</v>
      </c>
    </row>
    <row r="353" spans="2:28">
      <c r="B353" s="207">
        <v>5616</v>
      </c>
      <c r="C353" t="s">
        <v>366</v>
      </c>
      <c r="D353" s="1">
        <v>17140</v>
      </c>
      <c r="E353" s="85">
        <f t="shared" si="72"/>
        <v>17507.660878447397</v>
      </c>
      <c r="F353" s="86">
        <f t="shared" si="65"/>
        <v>0.71702107571858631</v>
      </c>
      <c r="G353" s="187">
        <f t="shared" si="66"/>
        <v>4147.2926426069762</v>
      </c>
      <c r="H353" s="187">
        <f t="shared" si="67"/>
        <v>4060.1994971122294</v>
      </c>
      <c r="I353" s="187">
        <f t="shared" si="68"/>
        <v>1564.5605066230034</v>
      </c>
      <c r="J353" s="87">
        <f t="shared" si="69"/>
        <v>1531.7047359839203</v>
      </c>
      <c r="K353" s="187">
        <f t="shared" si="73"/>
        <v>1249.7152605620061</v>
      </c>
      <c r="L353" s="87">
        <f t="shared" si="70"/>
        <v>1223.471240090204</v>
      </c>
      <c r="M353" s="88">
        <v>5283.6707205450657</v>
      </c>
      <c r="N353" s="88">
        <f t="shared" si="74"/>
        <v>22423.670720545066</v>
      </c>
      <c r="O353" s="88">
        <f t="shared" si="75"/>
        <v>22904.668764601702</v>
      </c>
      <c r="P353" s="89">
        <f t="shared" si="71"/>
        <v>0.93805393824997596</v>
      </c>
      <c r="Q353" s="195">
        <v>140.86965570782013</v>
      </c>
      <c r="R353" s="89">
        <f t="shared" si="76"/>
        <v>-4.0823467661981686E-4</v>
      </c>
      <c r="S353" s="89">
        <f t="shared" si="76"/>
        <v>-9.5975358900113692E-3</v>
      </c>
      <c r="T353" s="91">
        <v>979</v>
      </c>
      <c r="U353" s="190">
        <v>17147</v>
      </c>
      <c r="V353" s="190">
        <v>17677.319587628866</v>
      </c>
      <c r="W353" s="197"/>
      <c r="X353" s="88">
        <v>0</v>
      </c>
      <c r="Y353" s="88">
        <f t="shared" si="77"/>
        <v>0</v>
      </c>
    </row>
    <row r="354" spans="2:28">
      <c r="B354" s="207">
        <v>5618</v>
      </c>
      <c r="C354" t="s">
        <v>367</v>
      </c>
      <c r="D354" s="1">
        <v>24007</v>
      </c>
      <c r="E354" s="85">
        <f t="shared" si="72"/>
        <v>21569.631626235398</v>
      </c>
      <c r="F354" s="86">
        <f t="shared" si="65"/>
        <v>0.88337788690755581</v>
      </c>
      <c r="G354" s="187">
        <f t="shared" si="66"/>
        <v>1710.1101939341766</v>
      </c>
      <c r="H354" s="187">
        <f t="shared" si="67"/>
        <v>1903.3526458487386</v>
      </c>
      <c r="I354" s="187">
        <f t="shared" si="68"/>
        <v>142.87074489720342</v>
      </c>
      <c r="J354" s="87">
        <f t="shared" si="69"/>
        <v>159.0151390705874</v>
      </c>
      <c r="K354" s="187">
        <f t="shared" si="73"/>
        <v>-171.97450116379403</v>
      </c>
      <c r="L354" s="87">
        <f t="shared" si="70"/>
        <v>-191.40761979530274</v>
      </c>
      <c r="M354" s="88">
        <v>1711.9450071161018</v>
      </c>
      <c r="N354" s="88">
        <f t="shared" si="74"/>
        <v>25718.945007116101</v>
      </c>
      <c r="O354" s="88">
        <f t="shared" si="75"/>
        <v>23107.767301991105</v>
      </c>
      <c r="P354" s="89">
        <f t="shared" si="71"/>
        <v>0.94637177880942469</v>
      </c>
      <c r="Q354" s="195">
        <v>-351.91927803594444</v>
      </c>
      <c r="R354" s="89">
        <f t="shared" si="76"/>
        <v>1.3637899003546698E-2</v>
      </c>
      <c r="S354" s="89">
        <f t="shared" si="76"/>
        <v>1.9102254254239531E-2</v>
      </c>
      <c r="T354" s="91">
        <v>1113</v>
      </c>
      <c r="U354" s="190">
        <v>23684</v>
      </c>
      <c r="V354" s="190">
        <v>21165.326184092941</v>
      </c>
      <c r="W354" s="197"/>
      <c r="X354" s="88">
        <v>0</v>
      </c>
      <c r="Y354" s="88">
        <f t="shared" si="77"/>
        <v>0</v>
      </c>
    </row>
    <row r="355" spans="2:28">
      <c r="B355" s="207">
        <v>5620</v>
      </c>
      <c r="C355" t="s">
        <v>368</v>
      </c>
      <c r="D355" s="1">
        <v>62159</v>
      </c>
      <c r="E355" s="85">
        <f t="shared" si="72"/>
        <v>21063.707217892239</v>
      </c>
      <c r="F355" s="86">
        <f t="shared" si="65"/>
        <v>0.86265790232360318</v>
      </c>
      <c r="G355" s="187">
        <f t="shared" si="66"/>
        <v>2013.6648389400716</v>
      </c>
      <c r="H355" s="187">
        <f t="shared" si="67"/>
        <v>5942.3249397121508</v>
      </c>
      <c r="I355" s="187">
        <f t="shared" si="68"/>
        <v>319.94428781730892</v>
      </c>
      <c r="J355" s="87">
        <f t="shared" si="69"/>
        <v>944.15559334887871</v>
      </c>
      <c r="K355" s="187">
        <f t="shared" si="73"/>
        <v>5.0990417563114647</v>
      </c>
      <c r="L355" s="87">
        <f t="shared" si="70"/>
        <v>15.047272222875131</v>
      </c>
      <c r="M355" s="88">
        <v>5957.3721617247202</v>
      </c>
      <c r="N355" s="88">
        <f t="shared" si="74"/>
        <v>68116.372161724721</v>
      </c>
      <c r="O355" s="88">
        <f t="shared" si="75"/>
        <v>23082.471081573949</v>
      </c>
      <c r="P355" s="89">
        <f t="shared" si="71"/>
        <v>0.94533577958022708</v>
      </c>
      <c r="Q355" s="195">
        <v>-219.01077222288859</v>
      </c>
      <c r="R355" s="89">
        <f t="shared" si="76"/>
        <v>2.5929226909619067E-2</v>
      </c>
      <c r="S355" s="89">
        <f t="shared" si="76"/>
        <v>1.9323786275500722E-2</v>
      </c>
      <c r="T355" s="91">
        <v>2951</v>
      </c>
      <c r="U355" s="190">
        <v>60588</v>
      </c>
      <c r="V355" s="190">
        <v>20664.392905866305</v>
      </c>
      <c r="W355" s="197"/>
      <c r="X355" s="88">
        <v>0</v>
      </c>
      <c r="Y355" s="88">
        <f t="shared" si="77"/>
        <v>0</v>
      </c>
    </row>
    <row r="356" spans="2:28">
      <c r="B356" s="207">
        <v>5622</v>
      </c>
      <c r="C356" t="s">
        <v>369</v>
      </c>
      <c r="D356" s="1">
        <v>77211</v>
      </c>
      <c r="E356" s="85">
        <f t="shared" si="72"/>
        <v>19853.68989457444</v>
      </c>
      <c r="F356" s="86">
        <f t="shared" si="65"/>
        <v>0.8131020005485402</v>
      </c>
      <c r="G356" s="187">
        <f t="shared" si="66"/>
        <v>2739.6752329307515</v>
      </c>
      <c r="H356" s="187">
        <f t="shared" si="67"/>
        <v>10654.596980867693</v>
      </c>
      <c r="I356" s="187">
        <f t="shared" si="68"/>
        <v>743.45035097853861</v>
      </c>
      <c r="J356" s="87">
        <f t="shared" si="69"/>
        <v>2891.2784149555368</v>
      </c>
      <c r="K356" s="187">
        <f t="shared" si="73"/>
        <v>428.60510491754115</v>
      </c>
      <c r="L356" s="87">
        <f t="shared" si="70"/>
        <v>1666.8452530243176</v>
      </c>
      <c r="M356" s="88">
        <v>12321.442167721936</v>
      </c>
      <c r="N356" s="88">
        <f t="shared" si="74"/>
        <v>89532.442167721936</v>
      </c>
      <c r="O356" s="88">
        <f t="shared" si="75"/>
        <v>23021.970215408059</v>
      </c>
      <c r="P356" s="89">
        <f t="shared" si="71"/>
        <v>0.94285798449147395</v>
      </c>
      <c r="Q356" s="195">
        <v>390.81669157071155</v>
      </c>
      <c r="R356" s="89">
        <f t="shared" si="76"/>
        <v>7.9541959117474345E-2</v>
      </c>
      <c r="S356" s="89">
        <f t="shared" si="76"/>
        <v>7.2324656228028694E-2</v>
      </c>
      <c r="T356" s="91">
        <v>3889</v>
      </c>
      <c r="U356" s="190">
        <v>71522</v>
      </c>
      <c r="V356" s="190">
        <v>18514.62593838985</v>
      </c>
      <c r="W356" s="197"/>
      <c r="X356" s="88">
        <v>0</v>
      </c>
      <c r="Y356" s="88">
        <f t="shared" si="77"/>
        <v>0</v>
      </c>
    </row>
    <row r="357" spans="2:28">
      <c r="B357" s="207">
        <v>5624</v>
      </c>
      <c r="C357" t="s">
        <v>371</v>
      </c>
      <c r="D357" s="1">
        <v>25935</v>
      </c>
      <c r="E357" s="85">
        <f t="shared" si="72"/>
        <v>21345.679012345681</v>
      </c>
      <c r="F357" s="86">
        <f t="shared" si="65"/>
        <v>0.87420597380985177</v>
      </c>
      <c r="G357" s="187">
        <f t="shared" si="66"/>
        <v>1844.4817622680064</v>
      </c>
      <c r="H357" s="187">
        <f t="shared" si="67"/>
        <v>2241.0453411556277</v>
      </c>
      <c r="I357" s="187">
        <f t="shared" si="68"/>
        <v>221.25415975860415</v>
      </c>
      <c r="J357" s="87">
        <f t="shared" si="69"/>
        <v>268.82380410670402</v>
      </c>
      <c r="K357" s="187">
        <f t="shared" si="73"/>
        <v>-93.591086302393308</v>
      </c>
      <c r="L357" s="87">
        <f t="shared" si="70"/>
        <v>-113.71316985740786</v>
      </c>
      <c r="M357" s="88">
        <v>2127.3321506253892</v>
      </c>
      <c r="N357" s="88">
        <f t="shared" si="74"/>
        <v>28062.332150625389</v>
      </c>
      <c r="O357" s="88">
        <f t="shared" si="75"/>
        <v>23096.569671296616</v>
      </c>
      <c r="P357" s="89">
        <f t="shared" si="71"/>
        <v>0.94591318315453932</v>
      </c>
      <c r="Q357" s="195">
        <v>-588.31309327374811</v>
      </c>
      <c r="R357" s="89">
        <f t="shared" si="76"/>
        <v>-1.872871736662883E-2</v>
      </c>
      <c r="S357" s="89">
        <f t="shared" si="76"/>
        <v>-9.8447798283841283E-3</v>
      </c>
      <c r="T357" s="91">
        <v>1215</v>
      </c>
      <c r="U357" s="190">
        <v>26430</v>
      </c>
      <c r="V357" s="190">
        <v>21557.911908646001</v>
      </c>
      <c r="W357" s="197"/>
      <c r="X357" s="88">
        <v>0</v>
      </c>
      <c r="Y357" s="88">
        <f t="shared" si="77"/>
        <v>0</v>
      </c>
    </row>
    <row r="358" spans="2:28">
      <c r="B358" s="207">
        <v>5626</v>
      </c>
      <c r="C358" t="s">
        <v>372</v>
      </c>
      <c r="D358" s="1">
        <v>18759</v>
      </c>
      <c r="E358" s="85">
        <f t="shared" si="72"/>
        <v>17531.775700934581</v>
      </c>
      <c r="F358" s="86">
        <f t="shared" si="65"/>
        <v>0.71800869114480292</v>
      </c>
      <c r="G358" s="187">
        <f t="shared" si="66"/>
        <v>4132.8237491146665</v>
      </c>
      <c r="H358" s="187">
        <f t="shared" si="67"/>
        <v>4422.1214115526927</v>
      </c>
      <c r="I358" s="187">
        <f t="shared" si="68"/>
        <v>1556.1203187524893</v>
      </c>
      <c r="J358" s="87">
        <f t="shared" si="69"/>
        <v>1665.0487410651635</v>
      </c>
      <c r="K358" s="187">
        <f t="shared" si="73"/>
        <v>1241.2750726914919</v>
      </c>
      <c r="L358" s="87">
        <f t="shared" si="70"/>
        <v>1328.1643277798962</v>
      </c>
      <c r="M358" s="88">
        <v>5750.2857211268865</v>
      </c>
      <c r="N358" s="88">
        <f t="shared" si="74"/>
        <v>24509.285721126886</v>
      </c>
      <c r="O358" s="88">
        <f t="shared" si="75"/>
        <v>22905.87450572606</v>
      </c>
      <c r="P358" s="89">
        <f t="shared" si="71"/>
        <v>0.93810331902128685</v>
      </c>
      <c r="Q358" s="195">
        <v>-257.20865004354528</v>
      </c>
      <c r="R358" s="89">
        <f t="shared" si="76"/>
        <v>2.1287020905923344E-2</v>
      </c>
      <c r="S358" s="89">
        <f t="shared" si="76"/>
        <v>6.0154392849004088E-3</v>
      </c>
      <c r="T358" s="91">
        <v>1070</v>
      </c>
      <c r="U358" s="190">
        <v>18368</v>
      </c>
      <c r="V358" s="190">
        <v>17426.944971536999</v>
      </c>
      <c r="W358" s="197"/>
      <c r="X358" s="88">
        <v>0</v>
      </c>
      <c r="Y358" s="88">
        <f t="shared" si="77"/>
        <v>0</v>
      </c>
    </row>
    <row r="359" spans="2:28">
      <c r="B359" s="207">
        <v>5628</v>
      </c>
      <c r="C359" t="s">
        <v>374</v>
      </c>
      <c r="D359" s="1">
        <v>52798</v>
      </c>
      <c r="E359" s="85">
        <f t="shared" si="72"/>
        <v>18809.405058781616</v>
      </c>
      <c r="F359" s="86">
        <f t="shared" si="65"/>
        <v>0.77033362380675929</v>
      </c>
      <c r="G359" s="187">
        <f t="shared" si="66"/>
        <v>3366.2461344064454</v>
      </c>
      <c r="H359" s="187">
        <f t="shared" si="67"/>
        <v>9449.0528992788913</v>
      </c>
      <c r="I359" s="187">
        <f t="shared" si="68"/>
        <v>1108.9500435060268</v>
      </c>
      <c r="J359" s="87">
        <f t="shared" si="69"/>
        <v>3112.8227721214175</v>
      </c>
      <c r="K359" s="187">
        <f t="shared" si="73"/>
        <v>794.10479744502936</v>
      </c>
      <c r="L359" s="87">
        <f t="shared" si="70"/>
        <v>2229.0521664281978</v>
      </c>
      <c r="M359" s="88">
        <v>11678.105017946895</v>
      </c>
      <c r="N359" s="88">
        <f t="shared" si="74"/>
        <v>64476.105017946895</v>
      </c>
      <c r="O359" s="88">
        <f t="shared" si="75"/>
        <v>22969.755973618416</v>
      </c>
      <c r="P359" s="89">
        <f t="shared" si="71"/>
        <v>0.94071956565438475</v>
      </c>
      <c r="Q359" s="195">
        <v>125.84226105400012</v>
      </c>
      <c r="R359" s="89">
        <f t="shared" si="76"/>
        <v>6.081854895421028E-2</v>
      </c>
      <c r="S359" s="89">
        <f t="shared" si="76"/>
        <v>5.9684792044034728E-2</v>
      </c>
      <c r="T359" s="91">
        <v>2807</v>
      </c>
      <c r="U359" s="190">
        <v>49771</v>
      </c>
      <c r="V359" s="190">
        <v>17750</v>
      </c>
      <c r="W359" s="197"/>
      <c r="X359" s="88">
        <v>0</v>
      </c>
      <c r="Y359" s="88">
        <f t="shared" si="77"/>
        <v>0</v>
      </c>
    </row>
    <row r="360" spans="2:28">
      <c r="B360" s="207">
        <v>5630</v>
      </c>
      <c r="C360" t="s">
        <v>373</v>
      </c>
      <c r="D360" s="1">
        <v>16563</v>
      </c>
      <c r="E360" s="85">
        <f t="shared" si="72"/>
        <v>18568.385650224216</v>
      </c>
      <c r="F360" s="86">
        <f t="shared" si="65"/>
        <v>0.76046274517867096</v>
      </c>
      <c r="G360" s="187">
        <f t="shared" si="66"/>
        <v>3510.8577795408855</v>
      </c>
      <c r="H360" s="187">
        <f t="shared" si="67"/>
        <v>3131.6851393504699</v>
      </c>
      <c r="I360" s="187">
        <f t="shared" si="68"/>
        <v>1193.3068365011168</v>
      </c>
      <c r="J360" s="87">
        <f t="shared" si="69"/>
        <v>1064.4296981589962</v>
      </c>
      <c r="K360" s="187">
        <f t="shared" si="73"/>
        <v>878.46159044011938</v>
      </c>
      <c r="L360" s="87">
        <f t="shared" si="70"/>
        <v>783.58773867258651</v>
      </c>
      <c r="M360" s="88">
        <v>3915.2728628459663</v>
      </c>
      <c r="N360" s="88">
        <f t="shared" si="74"/>
        <v>20478.272862845966</v>
      </c>
      <c r="O360" s="88">
        <f t="shared" si="75"/>
        <v>22957.705003190542</v>
      </c>
      <c r="P360" s="89">
        <f t="shared" si="71"/>
        <v>0.9402260217229802</v>
      </c>
      <c r="Q360" s="195">
        <v>119.89232164594523</v>
      </c>
      <c r="R360" s="89">
        <f t="shared" si="76"/>
        <v>-6.5398939171651058E-2</v>
      </c>
      <c r="S360" s="89">
        <f t="shared" si="76"/>
        <v>-4.8634794582801601E-2</v>
      </c>
      <c r="T360" s="91">
        <v>892</v>
      </c>
      <c r="U360" s="190">
        <v>17722</v>
      </c>
      <c r="V360" s="190">
        <v>19517.621145374447</v>
      </c>
      <c r="W360" s="197"/>
      <c r="X360" s="88">
        <v>0</v>
      </c>
      <c r="Y360" s="88">
        <f t="shared" si="77"/>
        <v>0</v>
      </c>
    </row>
    <row r="361" spans="2:28">
      <c r="B361" s="207">
        <v>5632</v>
      </c>
      <c r="C361" t="s">
        <v>376</v>
      </c>
      <c r="D361" s="1">
        <v>39282</v>
      </c>
      <c r="E361" s="85">
        <f t="shared" si="72"/>
        <v>18590.629436819687</v>
      </c>
      <c r="F361" s="86">
        <f t="shared" si="65"/>
        <v>0.76137373288305199</v>
      </c>
      <c r="G361" s="187">
        <f t="shared" si="66"/>
        <v>3497.5115075836029</v>
      </c>
      <c r="H361" s="187">
        <f t="shared" si="67"/>
        <v>7390.2418155241521</v>
      </c>
      <c r="I361" s="187">
        <f t="shared" si="68"/>
        <v>1185.5215111927021</v>
      </c>
      <c r="J361" s="87">
        <f t="shared" si="69"/>
        <v>2505.006953150179</v>
      </c>
      <c r="K361" s="187">
        <f t="shared" si="73"/>
        <v>870.67626513170467</v>
      </c>
      <c r="L361" s="87">
        <f t="shared" si="70"/>
        <v>1839.7389482232918</v>
      </c>
      <c r="M361" s="88">
        <v>9229.9807277954351</v>
      </c>
      <c r="N361" s="88">
        <f t="shared" si="74"/>
        <v>48511.980727795439</v>
      </c>
      <c r="O361" s="88">
        <f t="shared" si="75"/>
        <v>22958.817192520321</v>
      </c>
      <c r="P361" s="89">
        <f t="shared" si="71"/>
        <v>0.94027157110819948</v>
      </c>
      <c r="Q361" s="195">
        <v>569.77076865232993</v>
      </c>
      <c r="R361" s="89">
        <f t="shared" si="76"/>
        <v>-7.0160488566964926E-2</v>
      </c>
      <c r="S361" s="89">
        <f t="shared" si="76"/>
        <v>-6.8400262326675162E-2</v>
      </c>
      <c r="T361" s="91">
        <v>2113</v>
      </c>
      <c r="U361" s="190">
        <v>42246</v>
      </c>
      <c r="V361" s="190">
        <v>19955.597543693904</v>
      </c>
      <c r="W361" s="197"/>
      <c r="X361" s="88">
        <v>0</v>
      </c>
      <c r="Y361" s="88">
        <f t="shared" si="77"/>
        <v>0</v>
      </c>
    </row>
    <row r="362" spans="2:28">
      <c r="B362" s="207">
        <v>5634</v>
      </c>
      <c r="C362" t="s">
        <v>342</v>
      </c>
      <c r="D362" s="1">
        <v>33905</v>
      </c>
      <c r="E362" s="85">
        <f t="shared" si="72"/>
        <v>17193.204868154156</v>
      </c>
      <c r="F362" s="86">
        <f t="shared" si="65"/>
        <v>0.70414262277549788</v>
      </c>
      <c r="G362" s="187">
        <f t="shared" si="66"/>
        <v>4335.966248782921</v>
      </c>
      <c r="H362" s="187">
        <f t="shared" si="67"/>
        <v>8550.525442599921</v>
      </c>
      <c r="I362" s="187">
        <f t="shared" si="68"/>
        <v>1674.6201102256377</v>
      </c>
      <c r="J362" s="87">
        <f t="shared" si="69"/>
        <v>3302.3508573649578</v>
      </c>
      <c r="K362" s="187">
        <f t="shared" si="73"/>
        <v>1359.7748641646403</v>
      </c>
      <c r="L362" s="87">
        <f t="shared" si="70"/>
        <v>2681.4760321326708</v>
      </c>
      <c r="M362" s="88">
        <v>11232.001441179651</v>
      </c>
      <c r="N362" s="88">
        <f t="shared" si="74"/>
        <v>45137.001441179651</v>
      </c>
      <c r="O362" s="88">
        <f t="shared" si="75"/>
        <v>22888.945964087041</v>
      </c>
      <c r="P362" s="89">
        <f t="shared" si="71"/>
        <v>0.93741001560282167</v>
      </c>
      <c r="Q362" s="195">
        <v>-394.80893644660682</v>
      </c>
      <c r="R362" s="89">
        <f t="shared" si="76"/>
        <v>5.128661211905609E-3</v>
      </c>
      <c r="S362" s="89">
        <f t="shared" si="76"/>
        <v>-1.4749643954050226E-2</v>
      </c>
      <c r="T362" s="91">
        <v>1972</v>
      </c>
      <c r="U362" s="190">
        <v>33732</v>
      </c>
      <c r="V362" s="190">
        <v>17450.594930160376</v>
      </c>
      <c r="W362" s="197"/>
      <c r="X362" s="88">
        <v>0</v>
      </c>
      <c r="Y362" s="88">
        <f t="shared" si="77"/>
        <v>0</v>
      </c>
    </row>
    <row r="363" spans="2:28">
      <c r="B363" s="207">
        <v>5636</v>
      </c>
      <c r="C363" t="s">
        <v>375</v>
      </c>
      <c r="D363" s="1">
        <v>16633</v>
      </c>
      <c r="E363" s="85">
        <f t="shared" ref="E363" si="78">D363/T363*1000</f>
        <v>19363.213038416765</v>
      </c>
      <c r="F363" s="86">
        <f t="shared" ref="F363" si="79">E363/E$365</f>
        <v>0.79301466589778846</v>
      </c>
      <c r="G363" s="187">
        <f t="shared" si="66"/>
        <v>3033.9613466253563</v>
      </c>
      <c r="H363" s="187">
        <f t="shared" ref="H363" si="80">G363*T363/1000</f>
        <v>2606.1727967511811</v>
      </c>
      <c r="I363" s="187">
        <f t="shared" ref="I363" si="81">IF(E363+Y363&lt;(E$365+Y$365)*0.9,((E$365+Y$365)*0.9-E363-Y363)*0.35,0)</f>
        <v>915.11725063372478</v>
      </c>
      <c r="J363" s="87">
        <f t="shared" si="69"/>
        <v>786.0857182943696</v>
      </c>
      <c r="K363" s="187">
        <f t="shared" ref="K363" si="82">I363+J$367</f>
        <v>600.27200457272738</v>
      </c>
      <c r="L363" s="87">
        <f t="shared" ref="L363" si="83">K363*T363/1000</f>
        <v>515.63365192797278</v>
      </c>
      <c r="M363" s="88">
        <v>3121.8064340635478</v>
      </c>
      <c r="N363" s="88">
        <f t="shared" ref="N363" si="84">D363+M363</f>
        <v>19754.806434063546</v>
      </c>
      <c r="O363" s="88">
        <f t="shared" ref="O363" si="85">N363/T363*1000</f>
        <v>22997.44637260017</v>
      </c>
      <c r="P363" s="89">
        <f t="shared" ref="P363" si="86">O363/O$365</f>
        <v>0.94185361775893617</v>
      </c>
      <c r="Q363" s="195">
        <v>23.776786811545207</v>
      </c>
      <c r="R363" s="89">
        <f t="shared" ref="R363" si="87">(D363-U363)/U363</f>
        <v>0.13722138657185834</v>
      </c>
      <c r="S363" s="89">
        <f t="shared" ref="S363" si="88">(E363-V363)/V363</f>
        <v>0.14384083585341753</v>
      </c>
      <c r="T363" s="91">
        <v>859</v>
      </c>
      <c r="U363" s="190">
        <v>14626</v>
      </c>
      <c r="V363" s="190">
        <v>16928.240740740741</v>
      </c>
      <c r="W363" s="197"/>
      <c r="X363" s="88">
        <v>0</v>
      </c>
      <c r="Y363" s="88">
        <f t="shared" ref="Y363" si="89">X363*1000/T363</f>
        <v>0</v>
      </c>
    </row>
    <row r="364" spans="2:28">
      <c r="B364" s="85"/>
      <c r="C364" s="85"/>
      <c r="D364" s="85"/>
      <c r="E364" s="85"/>
      <c r="F364" s="86"/>
      <c r="G364" s="187"/>
      <c r="H364" s="187"/>
      <c r="I364" s="187"/>
      <c r="J364" s="87"/>
      <c r="K364" s="187"/>
      <c r="L364" s="87"/>
      <c r="M364" s="88"/>
      <c r="N364" s="88"/>
      <c r="O364" s="88"/>
      <c r="P364" s="89"/>
      <c r="Q364" s="90"/>
      <c r="R364" s="89"/>
      <c r="S364" s="89"/>
      <c r="T364" s="91"/>
      <c r="U364" s="1"/>
      <c r="V364" s="125"/>
      <c r="X364" s="88"/>
      <c r="Y364" s="88"/>
    </row>
    <row r="365" spans="2:28" ht="23.25" customHeight="1">
      <c r="B365" s="204"/>
      <c r="C365" s="213" t="s">
        <v>379</v>
      </c>
      <c r="D365" s="166">
        <f>SUM(D7:D363)</f>
        <v>135520524.042</v>
      </c>
      <c r="E365" s="214">
        <f>D365/T365*1000</f>
        <v>24417.219341706961</v>
      </c>
      <c r="F365" s="215">
        <f>E365/E$365</f>
        <v>1</v>
      </c>
      <c r="G365" s="216">
        <f>($E$365-E365)*0.6</f>
        <v>0</v>
      </c>
      <c r="H365" s="166">
        <f>SUM(H7:H363)</f>
        <v>-4.6770765038672835E-9</v>
      </c>
      <c r="I365" s="217">
        <f>IF(E365&lt;E$365*0.9,(E$365*0.9-E365)*0.35,0)</f>
        <v>0</v>
      </c>
      <c r="J365" s="166">
        <f>SUM(J7:J363)</f>
        <v>1747455.0292234861</v>
      </c>
      <c r="K365" s="94"/>
      <c r="L365" s="166">
        <f>SUM(L7:L363)</f>
        <v>3.6675373848993331E-10</v>
      </c>
      <c r="M365" s="166">
        <f>SUM(M7:M363)</f>
        <v>4.7489265853073448E-9</v>
      </c>
      <c r="N365" s="166">
        <f>SUM(N7:N363)</f>
        <v>135520524.042</v>
      </c>
      <c r="O365" s="218">
        <f t="shared" ref="O365" si="90">N365/T365*1000</f>
        <v>24417.219341706961</v>
      </c>
      <c r="P365" s="219">
        <f>O365/O$365</f>
        <v>1</v>
      </c>
      <c r="Q365" s="166">
        <f>SUM(Q7:Q363)</f>
        <v>4.4094281835682523</v>
      </c>
      <c r="R365" s="219">
        <f>(D365-U365)/U365</f>
        <v>3.7123307507516919E-2</v>
      </c>
      <c r="S365" s="219">
        <f>(E365-V365)/V365</f>
        <v>2.5683788671484697E-2</v>
      </c>
      <c r="T365" s="166">
        <f>SUM(T7:T363)</f>
        <v>5550203</v>
      </c>
      <c r="U365" s="166">
        <f>SUM(U7:U363)</f>
        <v>130669635</v>
      </c>
      <c r="V365" s="166">
        <v>23805.7963003718</v>
      </c>
      <c r="W365" s="205"/>
      <c r="X365" s="95">
        <f>SUM(X7:X362)</f>
        <v>14408</v>
      </c>
      <c r="Y365" s="96">
        <f>X365*1000/T365</f>
        <v>2.5959410853981377</v>
      </c>
      <c r="Z365" s="1"/>
      <c r="AA365" s="45"/>
      <c r="AB365" s="1"/>
    </row>
    <row r="367" spans="2:28" ht="19.5" customHeight="1">
      <c r="B367" s="189" t="s">
        <v>417</v>
      </c>
      <c r="C367" s="101" t="s">
        <v>418</v>
      </c>
      <c r="D367" s="97"/>
      <c r="E367" s="97"/>
      <c r="F367" s="97"/>
      <c r="G367" s="97"/>
      <c r="H367" s="97"/>
      <c r="I367" s="97"/>
      <c r="J367" s="98">
        <f>-J365*1000/$T$365</f>
        <v>-314.84524606099745</v>
      </c>
      <c r="S367" s="99"/>
    </row>
    <row r="368" spans="2:28" ht="20.25" customHeight="1">
      <c r="B368" s="100"/>
      <c r="C368" s="101" t="s">
        <v>415</v>
      </c>
      <c r="D368" s="101"/>
      <c r="E368" s="101"/>
      <c r="F368" s="101"/>
      <c r="G368" s="101"/>
      <c r="H368" s="101"/>
      <c r="I368" s="101"/>
      <c r="J368" s="102">
        <f>J365/D365</f>
        <v>1.2894393978892242E-2</v>
      </c>
    </row>
    <row r="369" spans="2:10" ht="21.75" customHeight="1">
      <c r="B369" s="100" t="s">
        <v>416</v>
      </c>
      <c r="C369" s="101" t="s">
        <v>446</v>
      </c>
      <c r="D369" s="165"/>
      <c r="E369" s="103"/>
      <c r="F369" s="103"/>
      <c r="G369" s="103"/>
      <c r="H369" s="103"/>
      <c r="I369" s="103"/>
      <c r="J369" s="103"/>
    </row>
    <row r="371" spans="2:10">
      <c r="C371" s="231" t="s">
        <v>445</v>
      </c>
    </row>
  </sheetData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5"/>
  <sheetViews>
    <sheetView workbookViewId="0">
      <selection activeCell="K7" sqref="K7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48"/>
      <c r="B1" s="2"/>
      <c r="C1" s="251" t="s">
        <v>440</v>
      </c>
      <c r="D1" s="251"/>
      <c r="E1" s="251"/>
      <c r="F1" s="252" t="s">
        <v>383</v>
      </c>
      <c r="G1" s="252"/>
      <c r="H1" s="252" t="s">
        <v>441</v>
      </c>
      <c r="I1" s="252"/>
      <c r="J1" s="252"/>
      <c r="K1" s="4" t="s">
        <v>384</v>
      </c>
      <c r="L1" s="49" t="s">
        <v>5</v>
      </c>
      <c r="M1" s="44"/>
      <c r="N1" s="253" t="s">
        <v>385</v>
      </c>
      <c r="O1" s="254"/>
      <c r="Q1" s="120"/>
    </row>
    <row r="2" spans="1:20">
      <c r="A2" s="108"/>
      <c r="B2" s="109"/>
      <c r="C2" s="255" t="s">
        <v>448</v>
      </c>
      <c r="D2" s="255"/>
      <c r="E2" s="255"/>
      <c r="F2" s="256" t="str">
        <f>C2</f>
        <v>Jan-aug</v>
      </c>
      <c r="G2" s="256"/>
      <c r="H2" s="256" t="str">
        <f>C2</f>
        <v>Jan-aug</v>
      </c>
      <c r="I2" s="257"/>
      <c r="J2" s="257"/>
      <c r="K2" s="105" t="s">
        <v>386</v>
      </c>
      <c r="L2" s="106" t="s">
        <v>11</v>
      </c>
      <c r="M2" s="107"/>
      <c r="N2" s="258" t="str">
        <f>C2</f>
        <v>Jan-aug</v>
      </c>
      <c r="O2" s="259"/>
      <c r="P2" s="26"/>
      <c r="Q2" s="260" t="str">
        <f>C2</f>
        <v>Jan-aug</v>
      </c>
      <c r="R2" s="261"/>
      <c r="S2" s="262"/>
      <c r="T2" s="262"/>
    </row>
    <row r="3" spans="1:20">
      <c r="C3" s="263"/>
      <c r="D3" s="264"/>
      <c r="E3" s="46" t="s">
        <v>13</v>
      </c>
      <c r="F3" s="3"/>
      <c r="G3" s="3"/>
      <c r="H3" s="265"/>
      <c r="I3" s="265"/>
      <c r="J3" s="47" t="s">
        <v>19</v>
      </c>
      <c r="K3" s="104" t="str">
        <f>RIGHT(C2,3)</f>
        <v>aug</v>
      </c>
      <c r="L3" s="193" t="s">
        <v>439</v>
      </c>
      <c r="M3" s="44"/>
      <c r="N3" s="117" t="s">
        <v>387</v>
      </c>
      <c r="O3" s="50" t="s">
        <v>387</v>
      </c>
      <c r="Q3" s="266" t="s">
        <v>421</v>
      </c>
      <c r="R3" s="267"/>
      <c r="S3" s="268"/>
      <c r="T3" s="269"/>
    </row>
    <row r="4" spans="1:20">
      <c r="A4" s="48" t="s">
        <v>381</v>
      </c>
      <c r="B4" s="2" t="s">
        <v>382</v>
      </c>
      <c r="C4" s="110" t="s">
        <v>20</v>
      </c>
      <c r="D4" s="110" t="s">
        <v>21</v>
      </c>
      <c r="E4" s="110" t="s">
        <v>22</v>
      </c>
      <c r="F4" s="110" t="s">
        <v>21</v>
      </c>
      <c r="G4" s="110" t="s">
        <v>20</v>
      </c>
      <c r="H4" s="110" t="s">
        <v>20</v>
      </c>
      <c r="I4" s="110" t="s">
        <v>21</v>
      </c>
      <c r="J4" s="110" t="s">
        <v>24</v>
      </c>
      <c r="K4" s="111" t="s">
        <v>388</v>
      </c>
      <c r="L4" s="112"/>
      <c r="M4" s="113"/>
      <c r="N4" s="118" t="s">
        <v>25</v>
      </c>
      <c r="O4" s="114" t="s">
        <v>414</v>
      </c>
      <c r="P4" s="115"/>
      <c r="Q4" s="122" t="s">
        <v>25</v>
      </c>
      <c r="R4" s="116" t="s">
        <v>389</v>
      </c>
      <c r="S4" s="21"/>
      <c r="T4" s="21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51"/>
      <c r="M5" s="29"/>
      <c r="N5" s="119"/>
      <c r="O5" s="6"/>
      <c r="Q5" s="123"/>
      <c r="R5" s="8"/>
      <c r="S5" s="22"/>
      <c r="T5" s="22"/>
    </row>
    <row r="6" spans="1:20">
      <c r="A6" s="9"/>
      <c r="B6" s="10"/>
      <c r="C6" s="232"/>
      <c r="D6" s="11"/>
      <c r="E6" s="11"/>
      <c r="F6" s="11"/>
      <c r="G6" s="11"/>
      <c r="H6" s="11"/>
      <c r="I6" s="11"/>
      <c r="J6" s="11"/>
      <c r="K6" s="233"/>
      <c r="L6" s="12"/>
      <c r="N6" s="120"/>
      <c r="Q6" s="124"/>
      <c r="R6" s="23"/>
      <c r="S6" s="23"/>
      <c r="T6" s="23"/>
    </row>
    <row r="7" spans="1:20">
      <c r="A7" s="19">
        <v>3</v>
      </c>
      <c r="B7" t="s">
        <v>26</v>
      </c>
      <c r="C7" s="194">
        <v>4417601</v>
      </c>
      <c r="D7" s="52">
        <f t="shared" ref="D7:D21" si="0">C7*1000/L7</f>
        <v>6155.1336890944813</v>
      </c>
      <c r="E7" s="37">
        <f>D7/D$23</f>
        <v>1.2973496409893834</v>
      </c>
      <c r="F7" s="53">
        <f t="shared" ref="F7:F10" si="1">($D$23-D7)*0.875</f>
        <v>-1234.4000360503208</v>
      </c>
      <c r="G7" s="52">
        <f t="shared" ref="G7:G10" si="2">(F7*L7)/1000</f>
        <v>-885941.24987367576</v>
      </c>
      <c r="H7" s="52">
        <f>G7+C7</f>
        <v>3531659.7501263241</v>
      </c>
      <c r="I7" s="54">
        <f t="shared" ref="I7:I10" si="3">H7*1000/L7</f>
        <v>4920.7336530441598</v>
      </c>
      <c r="J7" s="37">
        <f>I7/I$23</f>
        <v>1.0371687051236729</v>
      </c>
      <c r="K7" s="234">
        <v>-32336.57083725126</v>
      </c>
      <c r="L7" s="63">
        <v>717710</v>
      </c>
      <c r="N7" s="121">
        <f>(C7-Q7)/Q7</f>
        <v>-1.6494244480026218E-2</v>
      </c>
      <c r="O7" s="27">
        <f>(D7-R7)/R7</f>
        <v>-2.8379191628073099E-2</v>
      </c>
      <c r="Q7" s="1">
        <v>4491688</v>
      </c>
      <c r="R7" s="24">
        <v>6334.9134107246873</v>
      </c>
      <c r="S7" s="24"/>
      <c r="T7" s="1"/>
    </row>
    <row r="8" spans="1:20">
      <c r="A8" s="19">
        <v>11</v>
      </c>
      <c r="B8" t="s">
        <v>391</v>
      </c>
      <c r="C8" s="194">
        <v>2569178</v>
      </c>
      <c r="D8" s="52">
        <f t="shared" si="0"/>
        <v>5144.3543171337778</v>
      </c>
      <c r="E8" s="37">
        <f t="shared" ref="E8:E21" si="4">D8/D$23</f>
        <v>1.0843023991957432</v>
      </c>
      <c r="F8" s="53">
        <f t="shared" si="1"/>
        <v>-349.96808558470525</v>
      </c>
      <c r="G8" s="52">
        <f t="shared" si="2"/>
        <v>-174780.01139845676</v>
      </c>
      <c r="H8" s="52">
        <f t="shared" ref="H8:H10" si="5">G8+C8</f>
        <v>2394397.988601543</v>
      </c>
      <c r="I8" s="54">
        <f t="shared" si="3"/>
        <v>4794.3862315490724</v>
      </c>
      <c r="J8" s="37">
        <f t="shared" ref="J8:J21" si="6">I8/I$23</f>
        <v>1.0105377998994678</v>
      </c>
      <c r="K8" s="234">
        <v>-1961.2874502966297</v>
      </c>
      <c r="L8" s="63">
        <v>499417</v>
      </c>
      <c r="N8" s="121">
        <f>(C8-Q8)/Q8</f>
        <v>3.6828887465651619E-2</v>
      </c>
      <c r="O8" s="27">
        <f t="shared" ref="O8:O10" si="7">(D8-R8)/R8</f>
        <v>2.2157240830235122E-2</v>
      </c>
      <c r="Q8" s="1">
        <v>2477919</v>
      </c>
      <c r="R8" s="24">
        <v>5032.840459023053</v>
      </c>
      <c r="S8" s="24"/>
      <c r="T8" s="1"/>
    </row>
    <row r="9" spans="1:20">
      <c r="A9" s="20">
        <v>15</v>
      </c>
      <c r="B9" t="s">
        <v>392</v>
      </c>
      <c r="C9" s="194">
        <v>1178480</v>
      </c>
      <c r="D9" s="52">
        <f t="shared" si="0"/>
        <v>4354.6765992668797</v>
      </c>
      <c r="E9" s="37">
        <f t="shared" si="4"/>
        <v>0.91785790659485955</v>
      </c>
      <c r="F9" s="53">
        <f t="shared" si="1"/>
        <v>340.99991754883058</v>
      </c>
      <c r="G9" s="52">
        <f t="shared" si="2"/>
        <v>92282.761686734724</v>
      </c>
      <c r="H9" s="52">
        <f t="shared" si="5"/>
        <v>1270762.7616867346</v>
      </c>
      <c r="I9" s="54">
        <f t="shared" si="3"/>
        <v>4695.6765168157099</v>
      </c>
      <c r="J9" s="37">
        <f t="shared" si="6"/>
        <v>0.98973223832435731</v>
      </c>
      <c r="K9" s="234">
        <v>5464.5827405771415</v>
      </c>
      <c r="L9" s="63">
        <v>270624</v>
      </c>
      <c r="N9" s="121">
        <f t="shared" ref="N9:N10" si="8">(C9-Q9)/Q9</f>
        <v>3.1609723644703554E-2</v>
      </c>
      <c r="O9" s="27">
        <f t="shared" si="7"/>
        <v>2.2998490473538493E-2</v>
      </c>
      <c r="Q9" s="1">
        <v>1142370</v>
      </c>
      <c r="R9" s="24">
        <v>4256.7771505226092</v>
      </c>
      <c r="S9" s="24"/>
      <c r="T9" s="1"/>
    </row>
    <row r="10" spans="1:20">
      <c r="A10" s="20">
        <v>18</v>
      </c>
      <c r="B10" t="s">
        <v>393</v>
      </c>
      <c r="C10" s="194">
        <v>1040189</v>
      </c>
      <c r="D10" s="52">
        <f t="shared" si="0"/>
        <v>4279.1867731332359</v>
      </c>
      <c r="E10" s="37">
        <f t="shared" si="4"/>
        <v>0.90194652208563997</v>
      </c>
      <c r="F10" s="53">
        <f t="shared" si="1"/>
        <v>407.05351541576897</v>
      </c>
      <c r="G10" s="52">
        <f t="shared" si="2"/>
        <v>98946.975580780534</v>
      </c>
      <c r="H10" s="52">
        <f t="shared" si="5"/>
        <v>1139135.9755807805</v>
      </c>
      <c r="I10" s="54">
        <f t="shared" si="3"/>
        <v>4686.2402885490046</v>
      </c>
      <c r="J10" s="37">
        <f t="shared" si="6"/>
        <v>0.98774331526070491</v>
      </c>
      <c r="K10" s="234">
        <v>4224.9766896588844</v>
      </c>
      <c r="L10" s="63">
        <v>243081</v>
      </c>
      <c r="N10" s="121">
        <f t="shared" si="8"/>
        <v>3.2902902922782688E-2</v>
      </c>
      <c r="O10" s="27">
        <f t="shared" si="7"/>
        <v>2.4417224909541166E-2</v>
      </c>
      <c r="Q10" s="1">
        <v>1007054</v>
      </c>
      <c r="R10" s="24">
        <v>4177.1913523916974</v>
      </c>
      <c r="S10" s="24"/>
      <c r="T10" s="1"/>
    </row>
    <row r="11" spans="1:20">
      <c r="A11" s="20">
        <v>31</v>
      </c>
      <c r="B11" t="s">
        <v>428</v>
      </c>
      <c r="C11" s="194">
        <v>1249848</v>
      </c>
      <c r="D11" s="52">
        <f t="shared" si="0"/>
        <v>4003.9724236910224</v>
      </c>
      <c r="E11" s="37">
        <f t="shared" si="4"/>
        <v>0.84393815777072767</v>
      </c>
      <c r="F11" s="53">
        <f t="shared" ref="F11:F21" si="9">($D$23-D11)*0.875</f>
        <v>647.86607117770575</v>
      </c>
      <c r="G11" s="52">
        <f t="shared" ref="G11:G21" si="10">(F11*L11)/1000</f>
        <v>202232.68985026321</v>
      </c>
      <c r="H11" s="52">
        <f t="shared" ref="H11:H21" si="11">G11+C11</f>
        <v>1452080.6898502633</v>
      </c>
      <c r="I11" s="54">
        <f t="shared" ref="I11:I21" si="12">H11*1000/L11</f>
        <v>4651.838494868729</v>
      </c>
      <c r="J11" s="37">
        <f t="shared" si="6"/>
        <v>0.98049226972134118</v>
      </c>
      <c r="K11" s="234">
        <v>4308.7794269416772</v>
      </c>
      <c r="L11" s="63">
        <v>312152</v>
      </c>
      <c r="N11" s="121">
        <f t="shared" ref="N11:N21" si="13">(C11-Q11)/Q11</f>
        <v>2.4493285474115282E-2</v>
      </c>
      <c r="O11" s="27">
        <f t="shared" ref="O11:O21" si="14">(D11-R11)/R11</f>
        <v>1.4676723616901224E-2</v>
      </c>
      <c r="Q11" s="1">
        <v>1219967</v>
      </c>
      <c r="R11" s="24">
        <v>3946.0572323158485</v>
      </c>
      <c r="S11" s="24"/>
      <c r="T11" s="1"/>
    </row>
    <row r="12" spans="1:20">
      <c r="A12" s="20">
        <v>32</v>
      </c>
      <c r="B12" t="s">
        <v>429</v>
      </c>
      <c r="C12" s="194">
        <v>3855425</v>
      </c>
      <c r="D12" s="52">
        <f t="shared" si="0"/>
        <v>5290.078388810145</v>
      </c>
      <c r="E12" s="37">
        <f t="shared" si="4"/>
        <v>1.115017422072957</v>
      </c>
      <c r="F12" s="53">
        <f t="shared" si="9"/>
        <v>-477.47664830152655</v>
      </c>
      <c r="G12" s="52">
        <f t="shared" si="10"/>
        <v>-347986.41371209745</v>
      </c>
      <c r="H12" s="52">
        <f t="shared" si="11"/>
        <v>3507438.5862879027</v>
      </c>
      <c r="I12" s="54">
        <f t="shared" si="12"/>
        <v>4812.6017405086186</v>
      </c>
      <c r="J12" s="37">
        <f t="shared" si="6"/>
        <v>1.0143771777591197</v>
      </c>
      <c r="K12" s="234">
        <v>-13923.641293525463</v>
      </c>
      <c r="L12" s="63">
        <v>728803</v>
      </c>
      <c r="N12" s="121">
        <f t="shared" si="13"/>
        <v>1.0801140047511593E-2</v>
      </c>
      <c r="O12" s="27">
        <f t="shared" si="14"/>
        <v>-6.9280281546325448E-3</v>
      </c>
      <c r="Q12" s="1">
        <v>3814227</v>
      </c>
      <c r="R12" s="24">
        <v>5326.9838831317556</v>
      </c>
      <c r="S12" s="24"/>
      <c r="T12" s="1"/>
    </row>
    <row r="13" spans="1:20">
      <c r="A13" s="20">
        <v>33</v>
      </c>
      <c r="B13" t="s">
        <v>430</v>
      </c>
      <c r="C13" s="194">
        <v>1213115</v>
      </c>
      <c r="D13" s="52">
        <f t="shared" si="0"/>
        <v>4496.0325255078405</v>
      </c>
      <c r="E13" s="37">
        <f t="shared" si="4"/>
        <v>0.94765223266861409</v>
      </c>
      <c r="F13" s="53">
        <f t="shared" si="9"/>
        <v>217.31348208798988</v>
      </c>
      <c r="G13" s="52">
        <f t="shared" si="10"/>
        <v>58635.306423499344</v>
      </c>
      <c r="H13" s="52">
        <f t="shared" si="11"/>
        <v>1271750.3064234992</v>
      </c>
      <c r="I13" s="54">
        <f t="shared" si="12"/>
        <v>4713.3460075958301</v>
      </c>
      <c r="J13" s="37">
        <f t="shared" si="6"/>
        <v>0.99345652908357673</v>
      </c>
      <c r="K13" s="234">
        <v>-138.34185445559706</v>
      </c>
      <c r="L13" s="63">
        <v>269819</v>
      </c>
      <c r="N13" s="121">
        <f t="shared" si="13"/>
        <v>1.1727588355143601E-2</v>
      </c>
      <c r="O13" s="27">
        <f t="shared" si="14"/>
        <v>1.382296080426622E-3</v>
      </c>
      <c r="Q13" s="1">
        <v>1199053</v>
      </c>
      <c r="R13" s="24">
        <v>4489.8262562719992</v>
      </c>
      <c r="S13" s="24"/>
      <c r="T13" s="1"/>
    </row>
    <row r="14" spans="1:20">
      <c r="A14" s="20">
        <v>34</v>
      </c>
      <c r="B14" t="s">
        <v>394</v>
      </c>
      <c r="C14" s="194">
        <v>1468994</v>
      </c>
      <c r="D14" s="52">
        <f t="shared" si="0"/>
        <v>3903.742718653004</v>
      </c>
      <c r="E14" s="37">
        <f t="shared" si="4"/>
        <v>0.82281221990881992</v>
      </c>
      <c r="F14" s="53">
        <f t="shared" si="9"/>
        <v>735.56706308597188</v>
      </c>
      <c r="G14" s="52">
        <f t="shared" si="10"/>
        <v>276796.82810750353</v>
      </c>
      <c r="H14" s="52">
        <f t="shared" si="11"/>
        <v>1745790.8281075035</v>
      </c>
      <c r="I14" s="54">
        <f t="shared" si="12"/>
        <v>4639.3097817389753</v>
      </c>
      <c r="J14" s="37">
        <f t="shared" si="6"/>
        <v>0.97785152748860238</v>
      </c>
      <c r="K14" s="234">
        <v>8056.3590797939687</v>
      </c>
      <c r="L14" s="63">
        <v>376304</v>
      </c>
      <c r="N14" s="121">
        <f t="shared" si="13"/>
        <v>3.8041661749669116E-2</v>
      </c>
      <c r="O14" s="27">
        <f t="shared" si="14"/>
        <v>3.0659865417867922E-2</v>
      </c>
      <c r="Q14" s="1">
        <v>1415159</v>
      </c>
      <c r="R14" s="24">
        <v>3787.6149539113771</v>
      </c>
      <c r="S14" s="24"/>
      <c r="T14" s="1"/>
    </row>
    <row r="15" spans="1:20">
      <c r="A15" s="20">
        <v>39</v>
      </c>
      <c r="B15" t="s">
        <v>431</v>
      </c>
      <c r="C15" s="194">
        <v>1103466</v>
      </c>
      <c r="D15" s="52">
        <f t="shared" si="0"/>
        <v>4303.1524926686216</v>
      </c>
      <c r="E15" s="37">
        <f t="shared" si="4"/>
        <v>0.90699790182908446</v>
      </c>
      <c r="F15" s="53">
        <f t="shared" si="9"/>
        <v>386.08351082230649</v>
      </c>
      <c r="G15" s="52">
        <f t="shared" si="10"/>
        <v>99004.166847185697</v>
      </c>
      <c r="H15" s="52">
        <f t="shared" si="11"/>
        <v>1202470.1668471857</v>
      </c>
      <c r="I15" s="54">
        <f t="shared" si="12"/>
        <v>4689.2360034909279</v>
      </c>
      <c r="J15" s="37">
        <f t="shared" si="6"/>
        <v>0.98837473772863549</v>
      </c>
      <c r="K15" s="234">
        <v>1515.8900664083922</v>
      </c>
      <c r="L15" s="63">
        <v>256432</v>
      </c>
      <c r="N15" s="121">
        <f t="shared" si="13"/>
        <v>7.4012264472195872E-3</v>
      </c>
      <c r="O15" s="27">
        <f t="shared" si="14"/>
        <v>-3.9011590915925044E-3</v>
      </c>
      <c r="Q15" s="1">
        <v>1095359</v>
      </c>
      <c r="R15" s="24">
        <v>4320.0055214844906</v>
      </c>
      <c r="S15" s="24"/>
      <c r="T15" s="1"/>
    </row>
    <row r="16" spans="1:20">
      <c r="A16" s="20">
        <v>40</v>
      </c>
      <c r="B16" t="s">
        <v>432</v>
      </c>
      <c r="C16" s="194">
        <v>740417</v>
      </c>
      <c r="D16" s="52">
        <f t="shared" si="0"/>
        <v>4180.9501222521503</v>
      </c>
      <c r="E16" s="37">
        <f t="shared" si="4"/>
        <v>0.88124067064680223</v>
      </c>
      <c r="F16" s="53">
        <f t="shared" si="9"/>
        <v>493.01058493671883</v>
      </c>
      <c r="G16" s="52">
        <f t="shared" si="10"/>
        <v>87308.723518198341</v>
      </c>
      <c r="H16" s="52">
        <f t="shared" si="11"/>
        <v>827725.72351819836</v>
      </c>
      <c r="I16" s="54">
        <f t="shared" si="12"/>
        <v>4673.9607071888686</v>
      </c>
      <c r="J16" s="37">
        <f t="shared" si="6"/>
        <v>0.98515508383085015</v>
      </c>
      <c r="K16" s="234">
        <v>4756.1822150919324</v>
      </c>
      <c r="L16" s="63">
        <v>177093</v>
      </c>
      <c r="N16" s="121">
        <f t="shared" si="13"/>
        <v>2.579814795316128E-2</v>
      </c>
      <c r="O16" s="27">
        <f t="shared" si="14"/>
        <v>1.6837264491457334E-2</v>
      </c>
      <c r="Q16" s="1">
        <v>721796</v>
      </c>
      <c r="R16" s="24">
        <v>4111.7200050129313</v>
      </c>
      <c r="S16" s="24"/>
      <c r="T16" s="1"/>
    </row>
    <row r="17" spans="1:20">
      <c r="A17" s="20">
        <v>42</v>
      </c>
      <c r="B17" t="s">
        <v>395</v>
      </c>
      <c r="C17" s="194">
        <v>1287939</v>
      </c>
      <c r="D17" s="52">
        <f t="shared" si="0"/>
        <v>4026.6968891667971</v>
      </c>
      <c r="E17" s="37">
        <f t="shared" si="4"/>
        <v>0.84872791192000097</v>
      </c>
      <c r="F17" s="53">
        <f t="shared" si="9"/>
        <v>627.98216388640299</v>
      </c>
      <c r="G17" s="52">
        <f t="shared" si="10"/>
        <v>200860.09511906601</v>
      </c>
      <c r="H17" s="52">
        <f t="shared" si="11"/>
        <v>1488799.0951190661</v>
      </c>
      <c r="I17" s="54">
        <f t="shared" si="12"/>
        <v>4654.6790530531998</v>
      </c>
      <c r="J17" s="37">
        <f t="shared" si="6"/>
        <v>0.98109098899000013</v>
      </c>
      <c r="K17" s="234">
        <v>3573.5432872681122</v>
      </c>
      <c r="L17" s="63">
        <v>319850</v>
      </c>
      <c r="N17" s="121">
        <f t="shared" si="13"/>
        <v>3.5171787982275861E-2</v>
      </c>
      <c r="O17" s="27">
        <f t="shared" si="14"/>
        <v>2.2876594539897658E-2</v>
      </c>
      <c r="Q17" s="1">
        <v>1244179</v>
      </c>
      <c r="R17" s="24">
        <v>3936.63997266264</v>
      </c>
      <c r="S17" s="24"/>
      <c r="T17" s="1"/>
    </row>
    <row r="18" spans="1:20">
      <c r="A18" s="20">
        <v>46</v>
      </c>
      <c r="B18" t="s">
        <v>396</v>
      </c>
      <c r="C18" s="194">
        <v>3089260</v>
      </c>
      <c r="D18" s="52">
        <f t="shared" si="0"/>
        <v>4743.2285325173234</v>
      </c>
      <c r="E18" s="37">
        <f t="shared" si="4"/>
        <v>0.99975502476815359</v>
      </c>
      <c r="F18" s="53">
        <f t="shared" si="9"/>
        <v>1.0169759546923842</v>
      </c>
      <c r="G18" s="52">
        <f t="shared" si="10"/>
        <v>662.35542231519526</v>
      </c>
      <c r="H18" s="52">
        <f t="shared" si="11"/>
        <v>3089922.3554223152</v>
      </c>
      <c r="I18" s="54">
        <f t="shared" si="12"/>
        <v>4744.245508472015</v>
      </c>
      <c r="J18" s="37">
        <f t="shared" si="6"/>
        <v>0.99996937809601905</v>
      </c>
      <c r="K18" s="234">
        <v>5410.4044351396351</v>
      </c>
      <c r="L18" s="63">
        <v>651299</v>
      </c>
      <c r="N18" s="121">
        <f t="shared" si="13"/>
        <v>3.4647907702035761E-2</v>
      </c>
      <c r="O18" s="27">
        <f t="shared" si="14"/>
        <v>2.6555623755900176E-2</v>
      </c>
      <c r="Q18" s="1">
        <v>2985808</v>
      </c>
      <c r="R18" s="24">
        <v>4620.527541569626</v>
      </c>
      <c r="S18" s="24"/>
      <c r="T18" s="1"/>
    </row>
    <row r="19" spans="1:20">
      <c r="A19" s="20">
        <v>50</v>
      </c>
      <c r="B19" t="s">
        <v>397</v>
      </c>
      <c r="C19" s="194">
        <v>2081066</v>
      </c>
      <c r="D19" s="52">
        <f t="shared" si="0"/>
        <v>4309.0177987228653</v>
      </c>
      <c r="E19" s="37">
        <f t="shared" si="4"/>
        <v>0.90823416298735116</v>
      </c>
      <c r="F19" s="53">
        <f t="shared" si="9"/>
        <v>380.95136802484319</v>
      </c>
      <c r="G19" s="52">
        <f t="shared" si="10"/>
        <v>183982.74889580617</v>
      </c>
      <c r="H19" s="52">
        <f t="shared" si="11"/>
        <v>2265048.7488958063</v>
      </c>
      <c r="I19" s="54">
        <f t="shared" si="12"/>
        <v>4689.9691667477082</v>
      </c>
      <c r="J19" s="37">
        <f t="shared" si="6"/>
        <v>0.98852927037341887</v>
      </c>
      <c r="K19" s="234">
        <v>7189.0873834478261</v>
      </c>
      <c r="L19" s="63">
        <v>482956</v>
      </c>
      <c r="N19" s="121">
        <f t="shared" si="13"/>
        <v>2.4250994072722961E-2</v>
      </c>
      <c r="O19" s="27">
        <f t="shared" si="14"/>
        <v>1.473710469271693E-2</v>
      </c>
      <c r="Q19" s="1">
        <v>2031793</v>
      </c>
      <c r="R19" s="24">
        <v>4246.4376031935126</v>
      </c>
      <c r="S19" s="24"/>
      <c r="T19" s="1"/>
    </row>
    <row r="20" spans="1:20">
      <c r="A20" s="20">
        <v>55</v>
      </c>
      <c r="B20" t="s">
        <v>433</v>
      </c>
      <c r="C20" s="194">
        <v>730634</v>
      </c>
      <c r="D20" s="52">
        <f t="shared" si="0"/>
        <v>4307.7294970815401</v>
      </c>
      <c r="E20" s="37">
        <f t="shared" si="4"/>
        <v>0.90796262092891933</v>
      </c>
      <c r="F20" s="53">
        <f t="shared" si="9"/>
        <v>382.07863196100277</v>
      </c>
      <c r="G20" s="52">
        <f t="shared" si="10"/>
        <v>64804.356766905679</v>
      </c>
      <c r="H20" s="52">
        <f t="shared" si="11"/>
        <v>795438.35676690564</v>
      </c>
      <c r="I20" s="54">
        <f t="shared" si="12"/>
        <v>4689.8081290425425</v>
      </c>
      <c r="J20" s="37">
        <f t="shared" si="6"/>
        <v>0.98849532761611481</v>
      </c>
      <c r="K20" s="234">
        <v>2940.9603273519533</v>
      </c>
      <c r="L20" s="63">
        <v>169610</v>
      </c>
      <c r="N20" s="121">
        <f t="shared" si="13"/>
        <v>2.8016580322545243E-2</v>
      </c>
      <c r="O20" s="27">
        <f t="shared" si="14"/>
        <v>2.0319032671996171E-2</v>
      </c>
      <c r="Q20" s="1">
        <v>710722</v>
      </c>
      <c r="R20" s="24">
        <v>4221.9436853985981</v>
      </c>
      <c r="S20" s="24"/>
      <c r="T20" s="1"/>
    </row>
    <row r="21" spans="1:20">
      <c r="A21" s="20">
        <v>56</v>
      </c>
      <c r="B21" t="s">
        <v>434</v>
      </c>
      <c r="C21" s="194">
        <v>306720</v>
      </c>
      <c r="D21" s="52">
        <f t="shared" si="0"/>
        <v>4086.7120568131854</v>
      </c>
      <c r="E21" s="37">
        <f t="shared" si="4"/>
        <v>0.86137762192352396</v>
      </c>
      <c r="F21" s="53">
        <f t="shared" si="9"/>
        <v>575.46889219581317</v>
      </c>
      <c r="G21" s="52">
        <f t="shared" si="10"/>
        <v>43190.666765972368</v>
      </c>
      <c r="H21" s="52">
        <f t="shared" si="11"/>
        <v>349910.66676597239</v>
      </c>
      <c r="I21" s="54">
        <f t="shared" si="12"/>
        <v>4662.1809490089991</v>
      </c>
      <c r="J21" s="37">
        <f t="shared" si="6"/>
        <v>0.98267220274044065</v>
      </c>
      <c r="K21" s="234">
        <v>919.07578384972294</v>
      </c>
      <c r="L21" s="63">
        <v>75053</v>
      </c>
      <c r="N21" s="121">
        <f t="shared" si="13"/>
        <v>1.988767668975424E-2</v>
      </c>
      <c r="O21" s="27">
        <f t="shared" si="14"/>
        <v>7.1005222287060009E-3</v>
      </c>
      <c r="Q21" s="1">
        <v>300739</v>
      </c>
      <c r="R21" s="24">
        <v>4057.8988557858374</v>
      </c>
      <c r="S21" s="24"/>
      <c r="T21" s="1"/>
    </row>
    <row r="22" spans="1:20">
      <c r="A22" s="13"/>
      <c r="B22" s="9"/>
      <c r="C22" s="55"/>
      <c r="D22" s="52"/>
      <c r="E22" s="37"/>
      <c r="F22" s="56"/>
      <c r="G22" s="52"/>
      <c r="H22" s="52"/>
      <c r="I22" s="54"/>
      <c r="J22" s="37"/>
      <c r="K22" s="57"/>
      <c r="L22" s="14"/>
      <c r="N22" s="121"/>
      <c r="O22" s="27"/>
      <c r="Q22" s="15"/>
      <c r="R22" s="15"/>
      <c r="S22" s="15"/>
      <c r="T22" s="25"/>
    </row>
    <row r="23" spans="1:20">
      <c r="A23" s="16" t="s">
        <v>379</v>
      </c>
      <c r="B23" s="17"/>
      <c r="C23" s="58">
        <f>SUM(C7:C21)</f>
        <v>26332332</v>
      </c>
      <c r="D23" s="58">
        <f>C23*1000/L23</f>
        <v>4744.3907907512576</v>
      </c>
      <c r="E23" s="59">
        <f>D23/D$23</f>
        <v>1</v>
      </c>
      <c r="F23" s="60"/>
      <c r="G23" s="58">
        <f>SUM(G7:G21)</f>
        <v>9.2404661700129509E-10</v>
      </c>
      <c r="H23" s="58">
        <f>SUM(H7:H22)</f>
        <v>26332332.000000004</v>
      </c>
      <c r="I23" s="61">
        <f>H23*1000/L23</f>
        <v>4744.3907907512576</v>
      </c>
      <c r="J23" s="59">
        <f>I23/I$23</f>
        <v>1</v>
      </c>
      <c r="K23" s="62">
        <f>SUM(K7:K21)</f>
        <v>2.9649527277797461E-10</v>
      </c>
      <c r="L23" s="18">
        <f>SUM(L7:L21)</f>
        <v>5550203</v>
      </c>
      <c r="N23" s="229">
        <f>(C23-Q23)/Q23</f>
        <v>1.8350300274582173E-2</v>
      </c>
      <c r="O23" s="127">
        <f>(D23-R23)/R23</f>
        <v>7.1178485908312238E-3</v>
      </c>
      <c r="Q23" s="126">
        <f>SUM(Q7:Q21)</f>
        <v>25857833</v>
      </c>
      <c r="R23" s="238">
        <v>4710.8596053477295</v>
      </c>
      <c r="S23" s="15"/>
      <c r="T23" s="24"/>
    </row>
    <row r="25" spans="1:20">
      <c r="A25" s="64" t="s">
        <v>417</v>
      </c>
      <c r="B25" s="172" t="str">
        <f>komm!C369</f>
        <v>Utbetales/trekkes ved 9. termin rammetilskudd i oktober</v>
      </c>
      <c r="C25" s="65"/>
      <c r="D25" s="65"/>
      <c r="E25" s="65"/>
      <c r="O25" s="66"/>
      <c r="Q25" s="45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B1:T63"/>
  <sheetViews>
    <sheetView topLeftCell="A7" zoomScale="85" zoomScaleNormal="85" workbookViewId="0">
      <selection activeCell="I59" sqref="I59"/>
    </sheetView>
  </sheetViews>
  <sheetFormatPr baseColWidth="10" defaultColWidth="11.5703125" defaultRowHeight="15"/>
  <cols>
    <col min="1" max="1" width="11.5703125" style="29"/>
    <col min="2" max="2" width="23" style="29" customWidth="1"/>
    <col min="3" max="3" width="12.85546875" style="29" customWidth="1"/>
    <col min="4" max="5" width="13.85546875" style="29" customWidth="1"/>
    <col min="6" max="6" width="14.85546875" style="29" customWidth="1"/>
    <col min="7" max="7" width="11.5703125" style="29" bestFit="1" customWidth="1"/>
    <col min="8" max="8" width="12.140625" style="29" customWidth="1"/>
    <col min="9" max="9" width="15.28515625" style="29" customWidth="1"/>
    <col min="10" max="10" width="14.85546875" style="29" customWidth="1"/>
    <col min="11" max="13" width="14.5703125" style="29" customWidth="1"/>
    <col min="14" max="14" width="13.85546875" style="29" customWidth="1"/>
    <col min="15" max="15" width="11.5703125" style="29" bestFit="1" customWidth="1"/>
    <col min="16" max="16" width="12.42578125" style="29" bestFit="1" customWidth="1"/>
    <col min="17" max="17" width="12.5703125" style="29" bestFit="1" customWidth="1"/>
    <col min="18" max="18" width="13.85546875" style="29" bestFit="1" customWidth="1"/>
    <col min="19" max="19" width="12.28515625" style="29" customWidth="1"/>
    <col min="20" max="16384" width="11.5703125" style="29"/>
  </cols>
  <sheetData>
    <row r="1" spans="2:18">
      <c r="B1" s="133" t="s">
        <v>398</v>
      </c>
      <c r="C1" s="271"/>
      <c r="D1" s="271"/>
      <c r="E1" s="129"/>
      <c r="F1" s="129"/>
      <c r="G1" s="271"/>
      <c r="H1" s="271"/>
      <c r="I1" s="129"/>
      <c r="J1" s="129"/>
      <c r="K1" s="271"/>
      <c r="L1" s="271"/>
      <c r="M1" s="156"/>
    </row>
    <row r="2" spans="2:18">
      <c r="B2" s="134"/>
      <c r="C2" s="132" t="s">
        <v>444</v>
      </c>
      <c r="D2" s="132">
        <v>2023</v>
      </c>
      <c r="E2" s="132">
        <v>-2024</v>
      </c>
      <c r="F2" s="132"/>
      <c r="G2" s="132" t="s">
        <v>444</v>
      </c>
      <c r="H2" s="132">
        <v>2023</v>
      </c>
      <c r="I2" s="132">
        <v>-2024</v>
      </c>
      <c r="J2" s="132"/>
      <c r="K2" s="132" t="str">
        <f>G2</f>
        <v>2022 -</v>
      </c>
      <c r="L2" s="132">
        <f>H2</f>
        <v>2023</v>
      </c>
      <c r="M2" s="132">
        <f>I2</f>
        <v>-2024</v>
      </c>
    </row>
    <row r="3" spans="2:18">
      <c r="B3" s="7" t="s">
        <v>390</v>
      </c>
      <c r="C3" s="28">
        <v>25046985</v>
      </c>
      <c r="D3" s="28">
        <v>25063955</v>
      </c>
      <c r="E3" s="28">
        <v>25701680.805999998</v>
      </c>
      <c r="F3" s="7"/>
      <c r="G3" s="28">
        <v>5183875</v>
      </c>
      <c r="H3" s="28">
        <v>4993742</v>
      </c>
      <c r="I3" s="28">
        <v>5090096.4759999998</v>
      </c>
      <c r="J3" s="7"/>
      <c r="K3" s="28">
        <f t="shared" ref="K3:K14" si="0">C3+G3</f>
        <v>30230860</v>
      </c>
      <c r="L3" s="28">
        <f t="shared" ref="L3:L14" si="1">D3+H3</f>
        <v>30057697</v>
      </c>
      <c r="M3" s="28">
        <f t="shared" ref="M3:M14" si="2">E3+I3</f>
        <v>30791777.281999998</v>
      </c>
      <c r="P3" s="162"/>
      <c r="Q3" s="162"/>
      <c r="R3" s="162"/>
    </row>
    <row r="4" spans="2:18">
      <c r="B4" s="7" t="s">
        <v>399</v>
      </c>
      <c r="C4" s="28">
        <v>26348339</v>
      </c>
      <c r="D4" s="28">
        <v>26304885</v>
      </c>
      <c r="E4" s="28">
        <v>26869918</v>
      </c>
      <c r="F4" s="7"/>
      <c r="G4" s="28">
        <v>5437205</v>
      </c>
      <c r="H4" s="28">
        <v>5229541</v>
      </c>
      <c r="I4" s="28">
        <v>5310162</v>
      </c>
      <c r="J4" s="28"/>
      <c r="K4" s="28">
        <f t="shared" si="0"/>
        <v>31785544</v>
      </c>
      <c r="L4" s="28">
        <f t="shared" si="1"/>
        <v>31534426</v>
      </c>
      <c r="M4" s="28">
        <f t="shared" si="2"/>
        <v>32180080</v>
      </c>
      <c r="P4" s="162"/>
      <c r="Q4" s="162"/>
    </row>
    <row r="5" spans="2:18">
      <c r="B5" s="7" t="s">
        <v>400</v>
      </c>
      <c r="C5" s="28">
        <v>58238448</v>
      </c>
      <c r="D5" s="28">
        <v>60452989</v>
      </c>
      <c r="E5" s="28">
        <v>61849967</v>
      </c>
      <c r="F5" s="28"/>
      <c r="G5" s="28">
        <v>11795438</v>
      </c>
      <c r="H5" s="28">
        <v>11982449</v>
      </c>
      <c r="I5" s="28">
        <v>12068811</v>
      </c>
      <c r="J5" s="28"/>
      <c r="K5" s="28">
        <f t="shared" si="0"/>
        <v>70033886</v>
      </c>
      <c r="L5" s="28">
        <f t="shared" si="1"/>
        <v>72435438</v>
      </c>
      <c r="M5" s="28">
        <f t="shared" si="2"/>
        <v>73918778</v>
      </c>
      <c r="N5" s="162"/>
      <c r="P5" s="162"/>
    </row>
    <row r="6" spans="2:18">
      <c r="B6" s="7" t="s">
        <v>401</v>
      </c>
      <c r="C6" s="28">
        <v>60397398</v>
      </c>
      <c r="D6" s="28">
        <v>62209675</v>
      </c>
      <c r="E6" s="28">
        <v>63631848</v>
      </c>
      <c r="F6" s="28"/>
      <c r="G6" s="28">
        <v>12221762</v>
      </c>
      <c r="H6" s="28">
        <v>12319395</v>
      </c>
      <c r="I6" s="28">
        <v>12407989</v>
      </c>
      <c r="J6" s="28"/>
      <c r="K6" s="28">
        <f t="shared" si="0"/>
        <v>72619160</v>
      </c>
      <c r="L6" s="28">
        <f t="shared" si="1"/>
        <v>74529070</v>
      </c>
      <c r="M6" s="28">
        <f t="shared" si="2"/>
        <v>76039837</v>
      </c>
      <c r="O6" s="162"/>
      <c r="P6" s="162"/>
    </row>
    <row r="7" spans="2:18">
      <c r="B7" s="7" t="s">
        <v>402</v>
      </c>
      <c r="C7" s="28">
        <v>97791092</v>
      </c>
      <c r="D7" s="28">
        <v>99697151</v>
      </c>
      <c r="E7" s="28">
        <v>104018526</v>
      </c>
      <c r="F7" s="28"/>
      <c r="G7" s="28">
        <v>19699908</v>
      </c>
      <c r="H7" s="28">
        <v>19731661</v>
      </c>
      <c r="I7" s="239">
        <v>20231818</v>
      </c>
      <c r="J7" s="28"/>
      <c r="K7" s="28">
        <f t="shared" si="0"/>
        <v>117491000</v>
      </c>
      <c r="L7" s="28">
        <f t="shared" si="1"/>
        <v>119428812</v>
      </c>
      <c r="M7" s="28">
        <f t="shared" si="2"/>
        <v>124250344</v>
      </c>
      <c r="O7" s="162"/>
      <c r="P7" s="162"/>
      <c r="Q7" s="162"/>
    </row>
    <row r="8" spans="2:18">
      <c r="B8" s="7" t="s">
        <v>403</v>
      </c>
      <c r="C8" s="28">
        <v>102840296</v>
      </c>
      <c r="D8" s="28">
        <v>104847661</v>
      </c>
      <c r="E8" s="28">
        <v>109061725.594</v>
      </c>
      <c r="F8" s="28"/>
      <c r="G8" s="28">
        <v>20707889</v>
      </c>
      <c r="H8" s="28">
        <v>20742396</v>
      </c>
      <c r="I8" s="28">
        <v>21201261</v>
      </c>
      <c r="J8" s="28"/>
      <c r="K8" s="28">
        <f t="shared" si="0"/>
        <v>123548185</v>
      </c>
      <c r="L8" s="28">
        <f t="shared" si="1"/>
        <v>125590057</v>
      </c>
      <c r="M8" s="28">
        <f t="shared" si="2"/>
        <v>130262986.594</v>
      </c>
      <c r="O8" s="162"/>
      <c r="P8" s="162"/>
      <c r="Q8" s="162"/>
      <c r="R8" s="162"/>
    </row>
    <row r="9" spans="2:18">
      <c r="B9" s="7" t="s">
        <v>404</v>
      </c>
      <c r="C9" s="28">
        <v>124903414</v>
      </c>
      <c r="D9" s="28">
        <v>127895476</v>
      </c>
      <c r="E9" s="28">
        <v>132737375</v>
      </c>
      <c r="F9" s="28"/>
      <c r="G9" s="28">
        <v>25114257</v>
      </c>
      <c r="H9" s="28">
        <v>25309163</v>
      </c>
      <c r="I9" s="28">
        <v>25785293</v>
      </c>
      <c r="J9" s="28"/>
      <c r="K9" s="28">
        <f t="shared" si="0"/>
        <v>150017671</v>
      </c>
      <c r="L9" s="28">
        <f t="shared" si="1"/>
        <v>153204639</v>
      </c>
      <c r="M9" s="28">
        <f t="shared" si="2"/>
        <v>158522668</v>
      </c>
      <c r="O9" s="162"/>
      <c r="P9" s="162"/>
      <c r="Q9" s="162"/>
      <c r="R9" s="162"/>
    </row>
    <row r="10" spans="2:18">
      <c r="B10" s="7" t="s">
        <v>405</v>
      </c>
      <c r="C10" s="28">
        <v>129404724</v>
      </c>
      <c r="D10" s="28">
        <v>130669635</v>
      </c>
      <c r="E10" s="28">
        <v>135520524.042</v>
      </c>
      <c r="F10" s="28"/>
      <c r="G10" s="28">
        <v>26034503</v>
      </c>
      <c r="H10" s="28">
        <v>25857833</v>
      </c>
      <c r="I10" s="28">
        <v>26332332</v>
      </c>
      <c r="J10" s="28"/>
      <c r="K10" s="28">
        <f t="shared" si="0"/>
        <v>155439227</v>
      </c>
      <c r="L10" s="28">
        <f t="shared" si="1"/>
        <v>156527468</v>
      </c>
      <c r="M10" s="28">
        <f t="shared" si="2"/>
        <v>161852856.042</v>
      </c>
      <c r="O10" s="162"/>
      <c r="P10" s="162"/>
      <c r="Q10" s="162"/>
    </row>
    <row r="11" spans="2:18">
      <c r="B11" s="7" t="s">
        <v>406</v>
      </c>
      <c r="C11" s="28">
        <v>165668406</v>
      </c>
      <c r="D11" s="28">
        <v>167176502</v>
      </c>
      <c r="E11" s="28"/>
      <c r="F11" s="28"/>
      <c r="G11" s="28">
        <v>33286461</v>
      </c>
      <c r="H11" s="28">
        <v>33077457</v>
      </c>
      <c r="I11" s="28"/>
      <c r="J11" s="28"/>
      <c r="K11" s="28">
        <f t="shared" si="0"/>
        <v>198954867</v>
      </c>
      <c r="L11" s="28">
        <f t="shared" si="1"/>
        <v>200253959</v>
      </c>
      <c r="M11" s="28">
        <f t="shared" si="2"/>
        <v>0</v>
      </c>
    </row>
    <row r="12" spans="2:18" ht="15.75" thickBot="1">
      <c r="B12" s="7" t="s">
        <v>407</v>
      </c>
      <c r="C12" s="28">
        <v>167290401</v>
      </c>
      <c r="D12" s="28">
        <v>168506575</v>
      </c>
      <c r="E12" s="28"/>
      <c r="F12" s="28"/>
      <c r="G12" s="28">
        <v>33623340</v>
      </c>
      <c r="H12" s="28">
        <v>33339082</v>
      </c>
      <c r="I12" s="28"/>
      <c r="J12" s="28"/>
      <c r="K12" s="28">
        <f t="shared" si="0"/>
        <v>200913741</v>
      </c>
      <c r="L12" s="28">
        <f t="shared" si="1"/>
        <v>201845657</v>
      </c>
      <c r="M12" s="28">
        <f t="shared" si="2"/>
        <v>0</v>
      </c>
    </row>
    <row r="13" spans="2:18">
      <c r="B13" s="7" t="s">
        <v>408</v>
      </c>
      <c r="C13" s="28">
        <v>216186638</v>
      </c>
      <c r="D13" s="28">
        <v>205956451.00000006</v>
      </c>
      <c r="E13" s="28"/>
      <c r="F13" s="30" t="s">
        <v>21</v>
      </c>
      <c r="G13" s="28">
        <v>43645701</v>
      </c>
      <c r="H13" s="28">
        <v>40808867</v>
      </c>
      <c r="I13" s="28"/>
      <c r="J13" s="30" t="s">
        <v>21</v>
      </c>
      <c r="K13" s="28">
        <f t="shared" si="0"/>
        <v>259832339</v>
      </c>
      <c r="L13" s="28">
        <f t="shared" si="1"/>
        <v>246765318.00000006</v>
      </c>
      <c r="M13" s="28">
        <f t="shared" si="2"/>
        <v>0</v>
      </c>
      <c r="N13" s="31"/>
      <c r="O13" s="135"/>
    </row>
    <row r="14" spans="2:18">
      <c r="B14" s="38" t="s">
        <v>409</v>
      </c>
      <c r="C14" s="28">
        <v>220842958</v>
      </c>
      <c r="D14" s="28">
        <v>210494834</v>
      </c>
      <c r="E14" s="28"/>
      <c r="F14" s="198">
        <f>E14*1000/$O$15</f>
        <v>0</v>
      </c>
      <c r="G14" s="28">
        <v>44561358</v>
      </c>
      <c r="H14" s="28">
        <v>41690857.868000008</v>
      </c>
      <c r="I14" s="28"/>
      <c r="J14" s="198">
        <f>I14*1000/$O$15</f>
        <v>0</v>
      </c>
      <c r="K14" s="28">
        <f t="shared" si="0"/>
        <v>265404316</v>
      </c>
      <c r="L14" s="28">
        <f t="shared" si="1"/>
        <v>252185691.868</v>
      </c>
      <c r="M14" s="28">
        <f t="shared" si="2"/>
        <v>0</v>
      </c>
      <c r="O14" s="191" t="s">
        <v>425</v>
      </c>
      <c r="P14" s="191"/>
    </row>
    <row r="15" spans="2:18">
      <c r="B15" s="130" t="s">
        <v>423</v>
      </c>
      <c r="C15" s="133"/>
      <c r="D15" s="199"/>
      <c r="E15" s="199">
        <v>220250000</v>
      </c>
      <c r="F15" s="200">
        <f>E15*1000/$O$15</f>
        <v>39683.233207866448</v>
      </c>
      <c r="G15" s="133"/>
      <c r="H15" s="201"/>
      <c r="I15" s="202">
        <v>43250000</v>
      </c>
      <c r="J15" s="200">
        <f>I15*1000/$O$15</f>
        <v>7792.5077695356367</v>
      </c>
      <c r="K15" s="133"/>
      <c r="L15" s="203"/>
      <c r="M15" s="203">
        <f>E15+I15</f>
        <v>263500000</v>
      </c>
      <c r="N15" s="32"/>
      <c r="O15" s="192">
        <v>5550203</v>
      </c>
      <c r="P15" s="191"/>
    </row>
    <row r="16" spans="2:18">
      <c r="B16" s="7" t="s">
        <v>422</v>
      </c>
      <c r="C16" s="38"/>
      <c r="D16" s="167"/>
      <c r="E16" s="167">
        <v>220400000</v>
      </c>
      <c r="F16" s="41">
        <f>E16*1000/$O$15</f>
        <v>39710.259246373513</v>
      </c>
      <c r="G16" s="38"/>
      <c r="H16" s="168"/>
      <c r="I16" s="168">
        <v>43100000</v>
      </c>
      <c r="J16" s="41">
        <f>I16*1000/$O$15</f>
        <v>7765.4817310285771</v>
      </c>
      <c r="K16" s="38"/>
      <c r="L16" s="42"/>
      <c r="M16" s="42">
        <f>E16+I16</f>
        <v>263500000</v>
      </c>
      <c r="N16" s="32"/>
      <c r="O16" s="136"/>
    </row>
    <row r="17" spans="2:20">
      <c r="B17" s="40" t="s">
        <v>423</v>
      </c>
      <c r="C17" s="43"/>
      <c r="D17" s="38"/>
      <c r="E17" s="38"/>
      <c r="F17" s="41">
        <f>E17*1000/$O$15</f>
        <v>0</v>
      </c>
      <c r="G17" s="43"/>
      <c r="H17" s="38"/>
      <c r="I17" s="38"/>
      <c r="J17" s="41">
        <f>I17*1000/$O$15</f>
        <v>0</v>
      </c>
      <c r="K17" s="43"/>
      <c r="L17" s="38"/>
      <c r="M17" s="38">
        <f>E17+I17</f>
        <v>0</v>
      </c>
      <c r="N17" s="33"/>
      <c r="O17" s="146"/>
    </row>
    <row r="18" spans="2:20" ht="15.75" thickBot="1">
      <c r="B18" s="40"/>
      <c r="C18" s="196"/>
      <c r="D18" s="196"/>
      <c r="E18" s="169"/>
      <c r="F18" s="170">
        <f>E18*1000/$O$15</f>
        <v>0</v>
      </c>
      <c r="G18" s="43"/>
      <c r="H18" s="38"/>
      <c r="I18" s="38"/>
      <c r="J18" s="170">
        <f>I18*1000/$O$15</f>
        <v>0</v>
      </c>
      <c r="K18" s="43"/>
      <c r="L18" s="38"/>
      <c r="M18" s="38">
        <f>E18+I18</f>
        <v>0</v>
      </c>
      <c r="N18" s="33"/>
      <c r="O18" s="146"/>
    </row>
    <row r="19" spans="2:20">
      <c r="B19" s="137"/>
      <c r="C19" s="138"/>
      <c r="D19" s="139"/>
      <c r="E19" s="139"/>
      <c r="F19" s="140"/>
      <c r="G19" s="138"/>
      <c r="H19" s="139"/>
      <c r="I19" s="139"/>
      <c r="J19" s="140"/>
      <c r="K19" s="138"/>
      <c r="L19" s="141"/>
      <c r="M19" s="141"/>
      <c r="N19" s="33"/>
      <c r="O19" s="32"/>
      <c r="P19" s="145"/>
      <c r="Q19" s="145"/>
    </row>
    <row r="20" spans="2:20">
      <c r="B20" s="158"/>
      <c r="C20" s="158"/>
      <c r="D20" s="158"/>
      <c r="E20" s="158"/>
      <c r="F20" s="140"/>
      <c r="G20" s="138"/>
      <c r="H20" s="142"/>
      <c r="I20" s="142"/>
      <c r="J20" s="140"/>
      <c r="K20" s="138"/>
      <c r="L20" s="141"/>
      <c r="M20" s="141"/>
      <c r="N20" s="143"/>
      <c r="O20" s="32"/>
      <c r="P20" s="145"/>
    </row>
    <row r="21" spans="2:20">
      <c r="B21" s="159"/>
      <c r="C21" s="160"/>
      <c r="D21" s="161"/>
      <c r="E21" s="161"/>
      <c r="F21" s="140"/>
      <c r="G21" s="138"/>
      <c r="H21" s="142"/>
      <c r="I21" s="142"/>
      <c r="J21" s="140"/>
      <c r="K21" s="138"/>
      <c r="L21" s="141"/>
      <c r="M21" s="141"/>
      <c r="N21" s="33"/>
      <c r="O21" s="32"/>
    </row>
    <row r="22" spans="2:20">
      <c r="B22" s="34" t="s">
        <v>410</v>
      </c>
      <c r="C22" s="271"/>
      <c r="D22" s="271"/>
      <c r="E22" s="271"/>
      <c r="F22" s="35"/>
      <c r="G22" s="271"/>
      <c r="H22" s="271"/>
      <c r="I22" s="129"/>
      <c r="J22" s="35"/>
      <c r="K22" s="271"/>
      <c r="L22" s="271"/>
      <c r="M22" s="271"/>
    </row>
    <row r="23" spans="2:20">
      <c r="B23" s="36" t="s">
        <v>411</v>
      </c>
      <c r="C23" s="132" t="str">
        <f t="shared" ref="C23:L23" si="3">C2</f>
        <v>2022 -</v>
      </c>
      <c r="D23" s="132">
        <f>D2</f>
        <v>2023</v>
      </c>
      <c r="E23" s="132">
        <f>E2</f>
        <v>-2024</v>
      </c>
      <c r="F23" s="132"/>
      <c r="G23" s="132" t="str">
        <f t="shared" si="3"/>
        <v>2022 -</v>
      </c>
      <c r="H23" s="132">
        <f t="shared" si="3"/>
        <v>2023</v>
      </c>
      <c r="I23" s="132">
        <f t="shared" si="3"/>
        <v>-2024</v>
      </c>
      <c r="J23" s="132"/>
      <c r="K23" s="132" t="str">
        <f t="shared" si="3"/>
        <v>2022 -</v>
      </c>
      <c r="L23" s="132">
        <f t="shared" si="3"/>
        <v>2023</v>
      </c>
      <c r="M23" s="132">
        <f t="shared" ref="M23" si="4">M2</f>
        <v>-2024</v>
      </c>
      <c r="P23"/>
      <c r="R23" s="44"/>
      <c r="S23" s="44"/>
      <c r="T23" s="44"/>
    </row>
    <row r="24" spans="2:20">
      <c r="B24" s="7" t="s">
        <v>390</v>
      </c>
      <c r="C24" s="37">
        <v>0.19071798478692495</v>
      </c>
      <c r="D24" s="37">
        <f>(D3-C3)/C3</f>
        <v>6.775266564019582E-4</v>
      </c>
      <c r="E24" s="37">
        <f>(E3-D3)/D3</f>
        <v>2.5443941548729958E-2</v>
      </c>
      <c r="F24" s="7"/>
      <c r="G24" s="37">
        <v>0.21789441089515518</v>
      </c>
      <c r="H24" s="37">
        <f>(H3-G3)/G3</f>
        <v>-3.6677774830604519E-2</v>
      </c>
      <c r="I24" s="37">
        <f>(I3-H3)/H3</f>
        <v>1.9295044878169475E-2</v>
      </c>
      <c r="J24" s="7"/>
      <c r="K24" s="37">
        <v>0.19529161023657679</v>
      </c>
      <c r="L24" s="37">
        <f>(L3-K3)/K3</f>
        <v>-5.7280209693009064E-3</v>
      </c>
      <c r="M24" s="37">
        <f>(M3-L3)/L3</f>
        <v>2.4422372811862391E-2</v>
      </c>
      <c r="O24" s="144"/>
      <c r="P24"/>
      <c r="R24" s="171"/>
      <c r="S24" s="31"/>
      <c r="T24" s="145"/>
    </row>
    <row r="25" spans="2:20">
      <c r="B25" s="7" t="s">
        <v>399</v>
      </c>
      <c r="C25" s="37">
        <v>0.18706135092763768</v>
      </c>
      <c r="D25" s="37">
        <f t="shared" ref="D25:D30" si="5">(D4-C4)/C4</f>
        <v>-1.6492121192155603E-3</v>
      </c>
      <c r="E25" s="37">
        <f t="shared" ref="E25:E31" si="6">(E4-D4)/D4</f>
        <v>2.1480154731716182E-2</v>
      </c>
      <c r="F25" s="7"/>
      <c r="G25" s="37">
        <v>0.21441677471374504</v>
      </c>
      <c r="H25" s="37">
        <f t="shared" ref="H25:H30" si="7">(H4-G4)/G4</f>
        <v>-3.8193152548046283E-2</v>
      </c>
      <c r="I25" s="37">
        <f t="shared" ref="I25:I31" si="8">(I4-H4)/H4</f>
        <v>1.5416458155696647E-2</v>
      </c>
      <c r="J25" s="7"/>
      <c r="K25" s="37">
        <v>0.1916530304678177</v>
      </c>
      <c r="L25" s="37">
        <f t="shared" ref="L25:L29" si="9">(L4-K4)/K4</f>
        <v>-7.9003838977869945E-3</v>
      </c>
      <c r="M25" s="37">
        <f t="shared" ref="M25:M31" si="10">(M4-L4)/L4</f>
        <v>2.0474575944398037E-2</v>
      </c>
      <c r="O25" s="144"/>
      <c r="P25"/>
      <c r="R25" s="171"/>
      <c r="S25" s="31"/>
      <c r="T25" s="145"/>
    </row>
    <row r="26" spans="2:20">
      <c r="B26" s="7" t="s">
        <v>400</v>
      </c>
      <c r="C26" s="37">
        <v>8.88802359492845E-2</v>
      </c>
      <c r="D26" s="37">
        <f t="shared" si="5"/>
        <v>3.8025412353021495E-2</v>
      </c>
      <c r="E26" s="37">
        <f t="shared" si="6"/>
        <v>2.3108501715274989E-2</v>
      </c>
      <c r="F26" s="7"/>
      <c r="G26" s="37">
        <v>7.772182725496124E-2</v>
      </c>
      <c r="H26" s="37">
        <f t="shared" si="7"/>
        <v>1.5854519348921167E-2</v>
      </c>
      <c r="I26" s="37">
        <f t="shared" si="8"/>
        <v>7.2073747194751261E-3</v>
      </c>
      <c r="J26" s="7"/>
      <c r="K26" s="37">
        <v>8.6984731203032878E-2</v>
      </c>
      <c r="L26" s="37">
        <f t="shared" si="9"/>
        <v>3.4291285792708973E-2</v>
      </c>
      <c r="M26" s="37">
        <f t="shared" si="10"/>
        <v>2.0478098027101044E-2</v>
      </c>
      <c r="O26" s="144"/>
      <c r="P26"/>
      <c r="R26" s="171"/>
      <c r="S26" s="171"/>
      <c r="T26" s="145"/>
    </row>
    <row r="27" spans="2:20">
      <c r="B27" s="7" t="s">
        <v>401</v>
      </c>
      <c r="C27" s="37">
        <v>9.3784666680478412E-2</v>
      </c>
      <c r="D27" s="37">
        <f t="shared" si="5"/>
        <v>3.0005878730073769E-2</v>
      </c>
      <c r="E27" s="37">
        <f t="shared" si="6"/>
        <v>2.2860961739472198E-2</v>
      </c>
      <c r="F27" s="7"/>
      <c r="G27" s="37">
        <v>8.3334625997186745E-2</v>
      </c>
      <c r="H27" s="37">
        <f t="shared" si="7"/>
        <v>7.9884553471095254E-3</v>
      </c>
      <c r="I27" s="37">
        <f t="shared" si="8"/>
        <v>7.1914245788855706E-3</v>
      </c>
      <c r="J27" s="7"/>
      <c r="K27" s="37">
        <v>9.201184396934145E-2</v>
      </c>
      <c r="L27" s="37">
        <f t="shared" si="9"/>
        <v>2.6300359299116102E-2</v>
      </c>
      <c r="M27" s="37">
        <f t="shared" si="10"/>
        <v>2.027084196810721E-2</v>
      </c>
      <c r="O27" s="144"/>
      <c r="R27" s="171"/>
    </row>
    <row r="28" spans="2:20">
      <c r="B28" s="7" t="s">
        <v>402</v>
      </c>
      <c r="C28" s="37">
        <v>0.12414225621717354</v>
      </c>
      <c r="D28" s="37">
        <f t="shared" si="5"/>
        <v>1.949113115538172E-2</v>
      </c>
      <c r="E28" s="37">
        <f t="shared" si="6"/>
        <v>4.334501995949714E-2</v>
      </c>
      <c r="F28" s="7"/>
      <c r="G28" s="37">
        <v>0.10399978749305865</v>
      </c>
      <c r="H28" s="37">
        <f t="shared" si="7"/>
        <v>1.6118349385184946E-3</v>
      </c>
      <c r="I28" s="37">
        <f t="shared" si="8"/>
        <v>2.534794207137453E-2</v>
      </c>
      <c r="J28" s="7"/>
      <c r="K28" s="37">
        <v>0.12071380458122613</v>
      </c>
      <c r="L28" s="37">
        <f t="shared" si="9"/>
        <v>1.6493280336366191E-2</v>
      </c>
      <c r="M28" s="37">
        <f t="shared" si="10"/>
        <v>4.0371598103144488E-2</v>
      </c>
      <c r="O28" s="144"/>
      <c r="R28" s="171"/>
    </row>
    <row r="29" spans="2:20">
      <c r="B29" s="7" t="s">
        <v>403</v>
      </c>
      <c r="C29" s="37">
        <v>0.13394565487367316</v>
      </c>
      <c r="D29" s="37">
        <f t="shared" si="5"/>
        <v>1.951924564666753E-2</v>
      </c>
      <c r="E29" s="37">
        <f t="shared" si="6"/>
        <v>4.0192261360985408E-2</v>
      </c>
      <c r="F29" s="7"/>
      <c r="G29" s="37">
        <v>0.11344475619176839</v>
      </c>
      <c r="H29" s="37">
        <f t="shared" si="7"/>
        <v>1.6663697588875429E-3</v>
      </c>
      <c r="I29" s="37">
        <f t="shared" si="8"/>
        <v>2.2122082714070256E-2</v>
      </c>
      <c r="J29" s="7"/>
      <c r="K29" s="37">
        <v>0.13045700221438322</v>
      </c>
      <c r="L29" s="37">
        <f t="shared" si="9"/>
        <v>1.6526928339740482E-2</v>
      </c>
      <c r="M29" s="37">
        <f t="shared" si="10"/>
        <v>3.7207798974085958E-2</v>
      </c>
      <c r="O29" s="144"/>
    </row>
    <row r="30" spans="2:20">
      <c r="B30" s="7" t="s">
        <v>404</v>
      </c>
      <c r="C30" s="37">
        <v>0.10559415528621811</v>
      </c>
      <c r="D30" s="37">
        <f t="shared" si="5"/>
        <v>2.3955005745479464E-2</v>
      </c>
      <c r="E30" s="37">
        <f t="shared" si="6"/>
        <v>3.7858250748447113E-2</v>
      </c>
      <c r="F30" s="7"/>
      <c r="G30" s="37">
        <v>8.2000718368055961E-2</v>
      </c>
      <c r="H30" s="37">
        <f t="shared" si="7"/>
        <v>7.7607711030431839E-3</v>
      </c>
      <c r="I30" s="37">
        <f t="shared" si="8"/>
        <v>1.8812554172573784E-2</v>
      </c>
      <c r="J30" s="7"/>
      <c r="K30" s="37">
        <v>0.10157296296468447</v>
      </c>
      <c r="L30" s="37">
        <f t="shared" ref="L30:L35" si="11">(L9-K9)/K9</f>
        <v>2.1243950654319915E-2</v>
      </c>
      <c r="M30" s="37">
        <f t="shared" si="10"/>
        <v>3.4711931927857619E-2</v>
      </c>
      <c r="O30" s="144"/>
    </row>
    <row r="31" spans="2:20">
      <c r="B31" s="7" t="s">
        <v>405</v>
      </c>
      <c r="C31" s="37">
        <v>0.11626707417611175</v>
      </c>
      <c r="D31" s="37">
        <f>(D10-C10)/C10</f>
        <v>9.774844077562423E-3</v>
      </c>
      <c r="E31" s="37">
        <f t="shared" si="6"/>
        <v>3.7123307507516919E-2</v>
      </c>
      <c r="F31" s="7"/>
      <c r="G31" s="37">
        <v>9.3629953338264668E-2</v>
      </c>
      <c r="H31" s="37">
        <f>(H10-G10)/G10</f>
        <v>-6.7859947240014526E-3</v>
      </c>
      <c r="I31" s="37">
        <f t="shared" si="8"/>
        <v>1.8350300274582173E-2</v>
      </c>
      <c r="J31" s="7"/>
      <c r="K31" s="37">
        <v>0.11241047480797835</v>
      </c>
      <c r="L31" s="37">
        <f t="shared" si="11"/>
        <v>7.0010705856122148E-3</v>
      </c>
      <c r="M31" s="37">
        <f t="shared" si="10"/>
        <v>3.4022067245092061E-2</v>
      </c>
      <c r="O31" s="144"/>
    </row>
    <row r="32" spans="2:20">
      <c r="B32" s="7" t="s">
        <v>406</v>
      </c>
      <c r="C32" s="37">
        <v>0.10022929644670268</v>
      </c>
      <c r="D32" s="37">
        <f>(D11-C11)/C11</f>
        <v>9.10309959763843E-3</v>
      </c>
      <c r="E32" s="37"/>
      <c r="F32" s="7"/>
      <c r="G32" s="37">
        <v>7.5351622284985556E-2</v>
      </c>
      <c r="H32" s="37">
        <f>(H11-G11)/G11</f>
        <v>-6.2789492700951292E-3</v>
      </c>
      <c r="I32" s="37"/>
      <c r="J32" s="7"/>
      <c r="K32" s="37">
        <v>9.5987226461542535E-2</v>
      </c>
      <c r="L32" s="37">
        <f t="shared" si="11"/>
        <v>6.5295814050128267E-3</v>
      </c>
      <c r="M32" s="37"/>
      <c r="O32" s="144"/>
    </row>
    <row r="33" spans="2:19">
      <c r="B33" s="7" t="s">
        <v>407</v>
      </c>
      <c r="C33" s="37">
        <v>9.7573038196394943E-2</v>
      </c>
      <c r="D33" s="37">
        <f>(D12-C12)/C12</f>
        <v>7.2698373172050681E-3</v>
      </c>
      <c r="E33" s="37"/>
      <c r="F33" s="7"/>
      <c r="G33" s="37">
        <v>7.3429833028006611E-2</v>
      </c>
      <c r="H33" s="37">
        <f>(H12-G12)/G12</f>
        <v>-8.4541868832781041E-3</v>
      </c>
      <c r="I33" s="37"/>
      <c r="J33" s="7"/>
      <c r="K33" s="37">
        <v>9.3457238038095261E-2</v>
      </c>
      <c r="L33" s="37">
        <f t="shared" si="11"/>
        <v>4.638388570943985E-3</v>
      </c>
      <c r="M33" s="37"/>
      <c r="O33" s="144"/>
    </row>
    <row r="34" spans="2:19">
      <c r="B34" s="38" t="s">
        <v>408</v>
      </c>
      <c r="C34" s="39">
        <v>0.13610393658121803</v>
      </c>
      <c r="D34" s="39">
        <f>(D13-C13)/C13</f>
        <v>-4.7321088364397156E-2</v>
      </c>
      <c r="E34" s="39"/>
      <c r="F34" s="38"/>
      <c r="G34" s="39">
        <v>0.11056539758734973</v>
      </c>
      <c r="H34" s="39">
        <f>(H13-G13)/G13</f>
        <v>-6.4996871054952235E-2</v>
      </c>
      <c r="I34" s="39"/>
      <c r="J34" s="38"/>
      <c r="K34" s="39">
        <v>0.13173230159837249</v>
      </c>
      <c r="L34" s="39">
        <f t="shared" si="11"/>
        <v>-5.0290202714143063E-2</v>
      </c>
      <c r="M34" s="39"/>
      <c r="O34" s="144"/>
    </row>
    <row r="35" spans="2:19">
      <c r="B35" s="236" t="s">
        <v>409</v>
      </c>
      <c r="C35" s="237">
        <v>0.12700596682061102</v>
      </c>
      <c r="D35" s="237">
        <f>(D14-C14)/C14</f>
        <v>-4.6857387229888491E-2</v>
      </c>
      <c r="E35" s="237"/>
      <c r="F35" s="236"/>
      <c r="G35" s="237">
        <v>0.10162638708359681</v>
      </c>
      <c r="H35" s="237">
        <f>(H14-G14)/G14</f>
        <v>-6.4416801031961179E-2</v>
      </c>
      <c r="I35" s="237"/>
      <c r="J35" s="236"/>
      <c r="K35" s="237">
        <v>0.12266336426832546</v>
      </c>
      <c r="L35" s="237">
        <f t="shared" si="11"/>
        <v>-4.9805611043642561E-2</v>
      </c>
      <c r="M35" s="237"/>
      <c r="O35" s="144"/>
    </row>
    <row r="36" spans="2:19">
      <c r="B36" s="235" t="str">
        <f>B15</f>
        <v>Anslag NB2024</v>
      </c>
      <c r="D36" s="39"/>
      <c r="E36" s="39">
        <f>(E15-D$14)/D$14</f>
        <v>4.6343968707564576E-2</v>
      </c>
      <c r="H36" s="39"/>
      <c r="I36" s="39">
        <f>(I15-H$14)/H$14</f>
        <v>3.7397698481918693E-2</v>
      </c>
      <c r="L36" s="39"/>
      <c r="M36" s="39">
        <f>(M15-L$14)/L$14</f>
        <v>4.4864988367072693E-2</v>
      </c>
      <c r="P36" s="31"/>
      <c r="Q36" s="145"/>
      <c r="R36" s="145"/>
      <c r="S36" s="145"/>
    </row>
    <row r="37" spans="2:19">
      <c r="B37" s="130" t="str">
        <f>B16</f>
        <v>Anslag RNB2024</v>
      </c>
      <c r="D37" s="39"/>
      <c r="E37" s="39">
        <f>(E16-D$14)/D$14</f>
        <v>4.7056575269680968E-2</v>
      </c>
      <c r="H37" s="39"/>
      <c r="I37" s="39">
        <f>(I16-H$14)/H$14</f>
        <v>3.3799787388917819E-2</v>
      </c>
      <c r="L37" s="39"/>
      <c r="M37" s="39">
        <f>(M16-L$14)/L$14</f>
        <v>4.4864988367072693E-2</v>
      </c>
      <c r="P37" s="31"/>
      <c r="Q37" s="145"/>
      <c r="R37" s="145"/>
      <c r="S37" s="145"/>
    </row>
    <row r="38" spans="2:19">
      <c r="B38" s="7" t="str">
        <f>B17</f>
        <v>Anslag NB2024</v>
      </c>
      <c r="D38" s="39"/>
      <c r="E38" s="39"/>
      <c r="H38" s="39"/>
      <c r="I38" s="39"/>
      <c r="L38" s="37"/>
      <c r="M38" s="37"/>
      <c r="P38" s="31"/>
      <c r="Q38" s="145"/>
      <c r="R38" s="145"/>
      <c r="S38" s="145"/>
    </row>
    <row r="39" spans="2:19">
      <c r="B39" s="7">
        <f>B18</f>
        <v>0</v>
      </c>
      <c r="D39" s="39"/>
      <c r="E39" s="39"/>
      <c r="H39" s="39"/>
      <c r="I39" s="39"/>
      <c r="L39" s="37"/>
      <c r="M39" s="37"/>
    </row>
    <row r="40" spans="2:19">
      <c r="B40" s="137"/>
      <c r="D40" s="146"/>
      <c r="E40" s="146"/>
      <c r="G40" s="147"/>
      <c r="H40" s="146"/>
      <c r="I40" s="146"/>
      <c r="L40" s="146"/>
      <c r="M40" s="146"/>
    </row>
    <row r="41" spans="2:19">
      <c r="B41" s="142"/>
      <c r="C41" s="148"/>
      <c r="D41" s="149"/>
      <c r="E41" s="149"/>
      <c r="F41" s="148"/>
      <c r="G41" s="148"/>
      <c r="H41" s="149"/>
      <c r="I41" s="149"/>
      <c r="J41" s="148"/>
      <c r="K41" s="148"/>
      <c r="L41" s="149"/>
      <c r="M41" s="149"/>
    </row>
    <row r="42" spans="2:19">
      <c r="B42" s="7" t="s">
        <v>412</v>
      </c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</row>
    <row r="43" spans="2:19">
      <c r="B43" s="164"/>
      <c r="C43" s="132" t="str">
        <f>C23</f>
        <v>2022 -</v>
      </c>
      <c r="D43" s="132">
        <f>D23</f>
        <v>2023</v>
      </c>
      <c r="E43" s="132">
        <f>E23</f>
        <v>-2024</v>
      </c>
      <c r="F43" s="206" t="s">
        <v>424</v>
      </c>
      <c r="G43" s="132" t="str">
        <f>G23</f>
        <v>2022 -</v>
      </c>
      <c r="H43" s="132">
        <f>H23</f>
        <v>2023</v>
      </c>
      <c r="I43" s="132">
        <f>I23</f>
        <v>-2024</v>
      </c>
      <c r="J43" s="150" t="str">
        <f>F43</f>
        <v>endring 23-24</v>
      </c>
      <c r="K43" s="132" t="str">
        <f>K23</f>
        <v>2022 -</v>
      </c>
      <c r="L43" s="132">
        <f>L23</f>
        <v>2023</v>
      </c>
      <c r="M43" s="132">
        <f>M23</f>
        <v>-2024</v>
      </c>
      <c r="N43" s="150" t="str">
        <f>J43</f>
        <v>endring 23-24</v>
      </c>
    </row>
    <row r="44" spans="2:19">
      <c r="B44" s="31" t="str">
        <f>B3</f>
        <v>Januar</v>
      </c>
      <c r="C44" s="31">
        <v>21035195</v>
      </c>
      <c r="D44" s="31">
        <f>D3</f>
        <v>25063955</v>
      </c>
      <c r="E44" s="31">
        <f>E3</f>
        <v>25701680.805999998</v>
      </c>
      <c r="F44" s="151">
        <f t="shared" ref="F44:F51" si="12">(E44-D44)/D44</f>
        <v>2.5443941548729958E-2</v>
      </c>
      <c r="G44" s="31">
        <v>4256424</v>
      </c>
      <c r="H44" s="31">
        <f>H3</f>
        <v>4993742</v>
      </c>
      <c r="I44" s="31">
        <f>I3</f>
        <v>5090096.4759999998</v>
      </c>
      <c r="J44" s="151">
        <f t="shared" ref="J44:J51" si="13">(I44-H44)/H44</f>
        <v>1.9295044878169475E-2</v>
      </c>
      <c r="K44" s="31">
        <f t="shared" ref="K44:K56" si="14">C44+G44</f>
        <v>25291619</v>
      </c>
      <c r="L44" s="31">
        <f t="shared" ref="L44:M56" si="15">D44+H44</f>
        <v>30057697</v>
      </c>
      <c r="M44" s="31">
        <f t="shared" ref="M44:M56" si="16">E44+I44</f>
        <v>30791777.281999998</v>
      </c>
      <c r="N44" s="151">
        <f t="shared" ref="N44:N51" si="17">(M44-L44)/L44</f>
        <v>2.4422372811862391E-2</v>
      </c>
      <c r="P44" s="145"/>
    </row>
    <row r="45" spans="2:19">
      <c r="B45" s="31" t="str">
        <f t="shared" ref="B45:B55" si="18">B4</f>
        <v>Februar</v>
      </c>
      <c r="C45" s="31">
        <v>1161079</v>
      </c>
      <c r="D45" s="31">
        <f>D4-D3</f>
        <v>1240930</v>
      </c>
      <c r="E45" s="31">
        <f>E4-E3</f>
        <v>1168237.194000002</v>
      </c>
      <c r="F45" s="151">
        <f t="shared" si="12"/>
        <v>-5.8579296173029906E-2</v>
      </c>
      <c r="G45" s="31">
        <v>220791</v>
      </c>
      <c r="H45" s="31">
        <f>H4-H3</f>
        <v>235799</v>
      </c>
      <c r="I45" s="31">
        <f>I4-I3</f>
        <v>220065.52400000021</v>
      </c>
      <c r="J45" s="151">
        <f t="shared" si="13"/>
        <v>-6.6724099762932795E-2</v>
      </c>
      <c r="K45" s="31">
        <f t="shared" si="14"/>
        <v>1381870</v>
      </c>
      <c r="L45" s="31">
        <f t="shared" si="15"/>
        <v>1476729</v>
      </c>
      <c r="M45" s="31">
        <f t="shared" si="15"/>
        <v>1388302.7180000022</v>
      </c>
      <c r="N45" s="151">
        <f t="shared" si="17"/>
        <v>-5.9879830354789401E-2</v>
      </c>
      <c r="P45" s="145"/>
    </row>
    <row r="46" spans="2:19">
      <c r="B46" s="31" t="str">
        <f t="shared" si="18"/>
        <v>Mars</v>
      </c>
      <c r="C46" s="31">
        <v>31288440</v>
      </c>
      <c r="D46" s="31">
        <f t="shared" ref="D46:E55" si="19">D5-D4</f>
        <v>34148104</v>
      </c>
      <c r="E46" s="31">
        <f>E5-E4</f>
        <v>34980049</v>
      </c>
      <c r="F46" s="151">
        <f t="shared" si="12"/>
        <v>2.4362846030924586E-2</v>
      </c>
      <c r="G46" s="31">
        <v>6467574</v>
      </c>
      <c r="H46" s="31">
        <f t="shared" ref="H46:I50" si="20">H5-H4</f>
        <v>6752908</v>
      </c>
      <c r="I46" s="31">
        <f>I5-I4</f>
        <v>6758649</v>
      </c>
      <c r="J46" s="151">
        <f t="shared" si="13"/>
        <v>8.5015226032992012E-4</v>
      </c>
      <c r="K46" s="31">
        <f t="shared" si="14"/>
        <v>37756014</v>
      </c>
      <c r="L46" s="31">
        <f t="shared" si="15"/>
        <v>40901012</v>
      </c>
      <c r="M46" s="31">
        <f t="shared" si="16"/>
        <v>41738698</v>
      </c>
      <c r="N46" s="151">
        <f t="shared" si="17"/>
        <v>2.0480813530970823E-2</v>
      </c>
      <c r="P46" s="145"/>
    </row>
    <row r="47" spans="2:19">
      <c r="B47" s="31" t="str">
        <f t="shared" si="18"/>
        <v>April</v>
      </c>
      <c r="C47" s="31">
        <v>1734014</v>
      </c>
      <c r="D47" s="31">
        <f t="shared" si="19"/>
        <v>1756686</v>
      </c>
      <c r="E47" s="31">
        <f t="shared" si="19"/>
        <v>1781881</v>
      </c>
      <c r="F47" s="151">
        <f t="shared" si="12"/>
        <v>1.4342346896371918E-2</v>
      </c>
      <c r="G47" s="31">
        <v>336824</v>
      </c>
      <c r="H47" s="31">
        <f t="shared" si="20"/>
        <v>336946</v>
      </c>
      <c r="I47" s="31">
        <f>I6-I5</f>
        <v>339178</v>
      </c>
      <c r="J47" s="151">
        <f t="shared" si="13"/>
        <v>6.6242068462008747E-3</v>
      </c>
      <c r="K47" s="31">
        <f t="shared" si="14"/>
        <v>2070838</v>
      </c>
      <c r="L47" s="31">
        <f t="shared" si="15"/>
        <v>2093632</v>
      </c>
      <c r="M47" s="31">
        <f t="shared" si="16"/>
        <v>2121059</v>
      </c>
      <c r="N47" s="151">
        <f t="shared" si="17"/>
        <v>1.3100200990431939E-2</v>
      </c>
      <c r="P47" s="145"/>
    </row>
    <row r="48" spans="2:19">
      <c r="B48" s="31" t="str">
        <f t="shared" si="18"/>
        <v>Mai</v>
      </c>
      <c r="C48" s="31">
        <v>31773013</v>
      </c>
      <c r="D48" s="31">
        <f t="shared" si="19"/>
        <v>37487476</v>
      </c>
      <c r="E48" s="31">
        <f t="shared" si="19"/>
        <v>40386678</v>
      </c>
      <c r="F48" s="151">
        <f t="shared" si="12"/>
        <v>7.7337882123619098E-2</v>
      </c>
      <c r="G48" s="31">
        <v>6562510</v>
      </c>
      <c r="H48" s="31">
        <f t="shared" si="20"/>
        <v>7412266</v>
      </c>
      <c r="I48" s="31">
        <f>I7-I6</f>
        <v>7823829</v>
      </c>
      <c r="J48" s="151">
        <f t="shared" si="13"/>
        <v>5.5524585868882738E-2</v>
      </c>
      <c r="K48" s="31">
        <f t="shared" si="14"/>
        <v>38335523</v>
      </c>
      <c r="L48" s="31">
        <f t="shared" si="15"/>
        <v>44899742</v>
      </c>
      <c r="M48" s="31">
        <f t="shared" si="16"/>
        <v>48210507</v>
      </c>
      <c r="N48" s="151">
        <f t="shared" si="17"/>
        <v>7.3736837953322767E-2</v>
      </c>
      <c r="O48" s="151"/>
      <c r="P48" s="145"/>
      <c r="Q48" s="152"/>
    </row>
    <row r="49" spans="2:17">
      <c r="B49" s="31" t="str">
        <f t="shared" si="18"/>
        <v>Juni</v>
      </c>
      <c r="C49" s="31">
        <v>3700697</v>
      </c>
      <c r="D49" s="31">
        <f t="shared" si="19"/>
        <v>5150510</v>
      </c>
      <c r="E49" s="31">
        <f t="shared" si="19"/>
        <v>5043199.5939999968</v>
      </c>
      <c r="F49" s="151">
        <f t="shared" si="12"/>
        <v>-2.0834908776024747E-2</v>
      </c>
      <c r="G49" s="31">
        <v>753916</v>
      </c>
      <c r="H49" s="31">
        <f t="shared" si="20"/>
        <v>1010735</v>
      </c>
      <c r="I49" s="31">
        <f t="shared" si="20"/>
        <v>969443</v>
      </c>
      <c r="J49" s="151">
        <f t="shared" si="13"/>
        <v>-4.0853438339426257E-2</v>
      </c>
      <c r="K49" s="31">
        <f t="shared" si="14"/>
        <v>4454613</v>
      </c>
      <c r="L49" s="31">
        <f t="shared" si="15"/>
        <v>6161245</v>
      </c>
      <c r="M49" s="31">
        <f t="shared" si="16"/>
        <v>6012642.5939999968</v>
      </c>
      <c r="N49" s="151">
        <f t="shared" si="17"/>
        <v>-2.4118892529026718E-2</v>
      </c>
      <c r="P49" s="145"/>
    </row>
    <row r="50" spans="2:17">
      <c r="B50" s="31" t="str">
        <f t="shared" si="18"/>
        <v>Juli</v>
      </c>
      <c r="C50" s="31">
        <v>22281580</v>
      </c>
      <c r="D50" s="31">
        <f t="shared" si="19"/>
        <v>23047815</v>
      </c>
      <c r="E50" s="31">
        <f>E9-E8</f>
        <v>23675649.406000003</v>
      </c>
      <c r="F50" s="151">
        <f t="shared" si="12"/>
        <v>2.7240517419981167E-2</v>
      </c>
      <c r="G50" s="31">
        <v>4612904</v>
      </c>
      <c r="H50" s="31">
        <f t="shared" si="20"/>
        <v>4566767</v>
      </c>
      <c r="I50" s="31">
        <f t="shared" si="20"/>
        <v>4584032</v>
      </c>
      <c r="J50" s="151">
        <f t="shared" si="13"/>
        <v>3.7805738720631029E-3</v>
      </c>
      <c r="K50" s="31">
        <f t="shared" si="14"/>
        <v>26894484</v>
      </c>
      <c r="L50" s="31">
        <f t="shared" si="15"/>
        <v>27614582</v>
      </c>
      <c r="M50" s="31">
        <f t="shared" si="16"/>
        <v>28259681.406000003</v>
      </c>
      <c r="N50" s="151">
        <f t="shared" si="17"/>
        <v>2.3360824581737404E-2</v>
      </c>
      <c r="P50" s="171"/>
      <c r="Q50" s="240"/>
    </row>
    <row r="51" spans="2:17">
      <c r="B51" s="31" t="str">
        <f t="shared" si="18"/>
        <v>August</v>
      </c>
      <c r="C51" s="31">
        <v>2952293</v>
      </c>
      <c r="D51" s="31">
        <f t="shared" si="19"/>
        <v>2774159</v>
      </c>
      <c r="E51" s="31">
        <f t="shared" si="19"/>
        <v>2783149.0419999957</v>
      </c>
      <c r="F51" s="151">
        <f t="shared" si="12"/>
        <v>3.240636892116028E-3</v>
      </c>
      <c r="G51" s="31">
        <v>594644</v>
      </c>
      <c r="H51" s="31">
        <f t="shared" ref="H51:I55" si="21">H10-H9</f>
        <v>548670</v>
      </c>
      <c r="I51" s="31">
        <f t="shared" si="21"/>
        <v>547039</v>
      </c>
      <c r="J51" s="151">
        <f t="shared" si="13"/>
        <v>-2.9726429365556709E-3</v>
      </c>
      <c r="K51" s="31">
        <f t="shared" si="14"/>
        <v>3546937</v>
      </c>
      <c r="L51" s="31">
        <f t="shared" si="15"/>
        <v>3322829</v>
      </c>
      <c r="M51" s="31">
        <f t="shared" si="16"/>
        <v>3330188.0419999957</v>
      </c>
      <c r="N51" s="151">
        <f t="shared" si="17"/>
        <v>2.2146917581361268E-3</v>
      </c>
      <c r="P51" s="171"/>
    </row>
    <row r="52" spans="2:17">
      <c r="B52" s="31" t="str">
        <f t="shared" si="18"/>
        <v>September</v>
      </c>
      <c r="C52" s="31">
        <v>34649943</v>
      </c>
      <c r="D52" s="31">
        <f t="shared" si="19"/>
        <v>36506867</v>
      </c>
      <c r="E52" s="31"/>
      <c r="F52" s="151"/>
      <c r="G52" s="31">
        <v>7148438</v>
      </c>
      <c r="H52" s="31">
        <f t="shared" si="21"/>
        <v>7219624</v>
      </c>
      <c r="I52" s="31"/>
      <c r="J52" s="151"/>
      <c r="K52" s="31">
        <f t="shared" si="14"/>
        <v>41798381</v>
      </c>
      <c r="L52" s="31">
        <f t="shared" si="15"/>
        <v>43726491</v>
      </c>
      <c r="M52" s="31"/>
      <c r="N52" s="151"/>
      <c r="P52" s="145"/>
    </row>
    <row r="53" spans="2:17">
      <c r="B53" s="31" t="str">
        <f t="shared" si="18"/>
        <v>Oktober</v>
      </c>
      <c r="C53" s="31">
        <v>1842218</v>
      </c>
      <c r="D53" s="31">
        <f t="shared" si="19"/>
        <v>1330073</v>
      </c>
      <c r="E53" s="31">
        <f t="shared" si="19"/>
        <v>0</v>
      </c>
      <c r="F53" s="151"/>
      <c r="G53" s="31">
        <v>369252</v>
      </c>
      <c r="H53" s="31">
        <f t="shared" si="21"/>
        <v>261625</v>
      </c>
      <c r="I53" s="31">
        <f t="shared" si="21"/>
        <v>0</v>
      </c>
      <c r="J53" s="151"/>
      <c r="K53" s="31">
        <f t="shared" si="14"/>
        <v>2211470</v>
      </c>
      <c r="L53" s="31">
        <f t="shared" si="15"/>
        <v>1591698</v>
      </c>
      <c r="M53" s="31">
        <f t="shared" si="16"/>
        <v>0</v>
      </c>
      <c r="N53" s="151"/>
      <c r="P53" s="145"/>
      <c r="Q53" s="31"/>
    </row>
    <row r="54" spans="2:17">
      <c r="B54" s="31" t="str">
        <f t="shared" si="18"/>
        <v>November</v>
      </c>
      <c r="C54" s="31">
        <v>37869257</v>
      </c>
      <c r="D54" s="31">
        <f t="shared" si="19"/>
        <v>37449876.00000006</v>
      </c>
      <c r="E54" s="31">
        <f t="shared" si="19"/>
        <v>0</v>
      </c>
      <c r="F54" s="151"/>
      <c r="G54" s="31">
        <v>7977156</v>
      </c>
      <c r="H54" s="31">
        <f t="shared" si="21"/>
        <v>7469785</v>
      </c>
      <c r="I54" s="31">
        <f t="shared" si="21"/>
        <v>0</v>
      </c>
      <c r="J54" s="151"/>
      <c r="K54" s="31">
        <f t="shared" si="14"/>
        <v>45846413</v>
      </c>
      <c r="L54" s="31">
        <f t="shared" si="15"/>
        <v>44919661.00000006</v>
      </c>
      <c r="M54" s="31">
        <f t="shared" si="16"/>
        <v>0</v>
      </c>
      <c r="N54" s="151"/>
      <c r="P54" s="145"/>
    </row>
    <row r="55" spans="2:17">
      <c r="B55" s="31" t="str">
        <f t="shared" si="18"/>
        <v>Desember</v>
      </c>
      <c r="C55" s="31">
        <v>5667718</v>
      </c>
      <c r="D55" s="31">
        <f t="shared" si="19"/>
        <v>4538382.9999999404</v>
      </c>
      <c r="E55" s="31">
        <f t="shared" si="19"/>
        <v>0</v>
      </c>
      <c r="F55" s="151"/>
      <c r="G55" s="31">
        <v>1150085</v>
      </c>
      <c r="H55" s="31">
        <f t="shared" si="21"/>
        <v>881990.86800000817</v>
      </c>
      <c r="I55" s="31">
        <f t="shared" si="21"/>
        <v>0</v>
      </c>
      <c r="J55" s="151"/>
      <c r="K55" s="31">
        <f t="shared" si="14"/>
        <v>6817803</v>
      </c>
      <c r="L55" s="31">
        <f t="shared" si="15"/>
        <v>5420373.8679999486</v>
      </c>
      <c r="M55" s="31">
        <f t="shared" si="16"/>
        <v>0</v>
      </c>
      <c r="N55" s="151"/>
      <c r="P55" s="145"/>
    </row>
    <row r="56" spans="2:17">
      <c r="B56" s="153" t="s">
        <v>413</v>
      </c>
      <c r="C56" s="153">
        <f>SUM(C44:C55)</f>
        <v>195955447</v>
      </c>
      <c r="D56" s="153">
        <f>SUM(D44:D55)</f>
        <v>210494834</v>
      </c>
      <c r="E56" s="153">
        <f>SUM(E44:E55)</f>
        <v>135520524.042</v>
      </c>
      <c r="F56" s="154"/>
      <c r="G56" s="153">
        <f>SUM(G44:G55)</f>
        <v>40450518</v>
      </c>
      <c r="H56" s="153">
        <f>SUM(H44:H55)</f>
        <v>41690857.868000008</v>
      </c>
      <c r="I56" s="153">
        <f>SUM(I44:I55)</f>
        <v>26332332</v>
      </c>
      <c r="J56" s="154"/>
      <c r="K56" s="153">
        <f t="shared" si="14"/>
        <v>236405965</v>
      </c>
      <c r="L56" s="153">
        <f t="shared" si="15"/>
        <v>252185691.868</v>
      </c>
      <c r="M56" s="153">
        <f t="shared" si="16"/>
        <v>161852856.042</v>
      </c>
      <c r="N56" s="154"/>
    </row>
    <row r="57" spans="2:17">
      <c r="B57" s="35"/>
      <c r="C57" s="131"/>
      <c r="D57" s="35"/>
      <c r="E57" s="35"/>
      <c r="F57" s="155"/>
      <c r="G57" s="131"/>
      <c r="H57" s="35"/>
      <c r="I57" s="35"/>
      <c r="J57" s="155"/>
      <c r="K57" s="131"/>
      <c r="L57" s="35"/>
      <c r="M57" s="35"/>
      <c r="N57" s="155"/>
    </row>
    <row r="58" spans="2:17">
      <c r="B58" s="31"/>
      <c r="D58" s="31"/>
      <c r="E58" s="31"/>
      <c r="H58" s="31"/>
      <c r="I58" s="31"/>
      <c r="L58" s="31"/>
      <c r="M58" s="31"/>
    </row>
    <row r="59" spans="2:17">
      <c r="B59" s="31"/>
      <c r="E59" s="31">
        <f>E51-D51</f>
        <v>8990.0419999957085</v>
      </c>
      <c r="F59" s="156"/>
      <c r="G59" s="156"/>
      <c r="H59" s="156"/>
      <c r="I59" s="31">
        <f>I51-H51</f>
        <v>-1631</v>
      </c>
      <c r="J59" s="156"/>
      <c r="K59" s="156"/>
      <c r="L59" s="157"/>
      <c r="M59" s="157"/>
    </row>
    <row r="60" spans="2:17">
      <c r="B60" s="31"/>
      <c r="F60" s="145"/>
      <c r="H60" s="31"/>
      <c r="I60" s="31"/>
      <c r="J60" s="145"/>
      <c r="L60" s="145"/>
      <c r="M60" s="145"/>
    </row>
    <row r="61" spans="2:17">
      <c r="B61" s="31"/>
      <c r="F61" s="145"/>
      <c r="J61" s="145"/>
      <c r="L61" s="145"/>
      <c r="M61" s="145"/>
    </row>
    <row r="62" spans="2:17">
      <c r="B62" s="31"/>
      <c r="F62" s="145"/>
      <c r="J62" s="145"/>
      <c r="L62" s="145"/>
      <c r="M62" s="145"/>
    </row>
    <row r="63" spans="2:17">
      <c r="B63" s="31"/>
      <c r="F63" s="145"/>
      <c r="J63" s="145"/>
      <c r="L63" s="145"/>
      <c r="M63" s="145"/>
    </row>
  </sheetData>
  <mergeCells count="9">
    <mergeCell ref="C42:F42"/>
    <mergeCell ref="G42:J42"/>
    <mergeCell ref="K42:N42"/>
    <mergeCell ref="C1:D1"/>
    <mergeCell ref="G1:H1"/>
    <mergeCell ref="K1:L1"/>
    <mergeCell ref="G22:H22"/>
    <mergeCell ref="C22:E22"/>
    <mergeCell ref="K22:M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Martin Fjordholm</cp:lastModifiedBy>
  <dcterms:created xsi:type="dcterms:W3CDTF">2019-11-19T09:55:59Z</dcterms:created>
  <dcterms:modified xsi:type="dcterms:W3CDTF">2024-09-22T19:33:05Z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03f36b60-9bc9-481a-9b89-f361ef18a744</vt:lpwstr>
  </property>
</Properties>
</file>