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2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3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4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L:\UTKO\Kommuneøkonomi\Skatt oppdatering\2024\Nett2024\"/>
    </mc:Choice>
  </mc:AlternateContent>
  <xr:revisionPtr revIDLastSave="0" documentId="13_ncr:1_{C4C39A78-A565-459E-8311-9B55393A3DB1}" xr6:coauthVersionLast="47" xr6:coauthVersionMax="47" xr10:uidLastSave="{00000000-0000-0000-0000-000000000000}"/>
  <bookViews>
    <workbookView xWindow="0" yWindow="0" windowWidth="25800" windowHeight="21000" activeTab="2" xr2:uid="{00000000-000D-0000-FFFF-FFFF00000000}"/>
  </bookViews>
  <sheets>
    <sheet name="komm" sheetId="1" r:id="rId1"/>
    <sheet name="fylk" sheetId="3" r:id="rId2"/>
    <sheet name="tabellalle" sheetId="4" r:id="rId3"/>
    <sheet name="fig_komm" sheetId="5" r:id="rId4"/>
    <sheet name="fig_fylk" sheetId="6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8" i="4" l="1"/>
  <c r="X365" i="1" l="1"/>
  <c r="N48" i="4" l="1"/>
  <c r="M48" i="4"/>
  <c r="J48" i="4"/>
  <c r="I48" i="4"/>
  <c r="I56" i="4"/>
  <c r="M56" i="4" s="1"/>
  <c r="I28" i="4"/>
  <c r="F48" i="4"/>
  <c r="E48" i="4"/>
  <c r="E28" i="4"/>
  <c r="M27" i="4"/>
  <c r="I27" i="4"/>
  <c r="N47" i="4"/>
  <c r="J47" i="4"/>
  <c r="M37" i="4"/>
  <c r="I37" i="4"/>
  <c r="E37" i="4"/>
  <c r="N2" i="1"/>
  <c r="Q2" i="1"/>
  <c r="F47" i="4"/>
  <c r="E36" i="4"/>
  <c r="E27" i="4"/>
  <c r="E46" i="4"/>
  <c r="I26" i="4"/>
  <c r="U365" i="1"/>
  <c r="F46" i="4"/>
  <c r="E45" i="4"/>
  <c r="E26" i="4"/>
  <c r="Q2" i="3"/>
  <c r="Q23" i="3"/>
  <c r="I47" i="4"/>
  <c r="I46" i="4"/>
  <c r="J46" i="4"/>
  <c r="K3" i="3"/>
  <c r="I25" i="4"/>
  <c r="I45" i="4"/>
  <c r="E25" i="4"/>
  <c r="M45" i="4"/>
  <c r="D365" i="1"/>
  <c r="E365" i="1" s="1"/>
  <c r="N11" i="3"/>
  <c r="N12" i="3"/>
  <c r="N13" i="3"/>
  <c r="N14" i="3"/>
  <c r="N15" i="3"/>
  <c r="N16" i="3"/>
  <c r="N17" i="3"/>
  <c r="N18" i="3"/>
  <c r="N19" i="3"/>
  <c r="N20" i="3"/>
  <c r="N21" i="3"/>
  <c r="D11" i="3"/>
  <c r="O11" i="3"/>
  <c r="D12" i="3"/>
  <c r="O12" i="3"/>
  <c r="D13" i="3"/>
  <c r="O13" i="3" s="1"/>
  <c r="D14" i="3"/>
  <c r="O14" i="3"/>
  <c r="D15" i="3"/>
  <c r="O15" i="3"/>
  <c r="D16" i="3"/>
  <c r="O16" i="3" s="1"/>
  <c r="D17" i="3"/>
  <c r="O17" i="3" s="1"/>
  <c r="D18" i="3"/>
  <c r="O18" i="3"/>
  <c r="D19" i="3"/>
  <c r="O19" i="3"/>
  <c r="D20" i="3"/>
  <c r="O20" i="3" s="1"/>
  <c r="D21" i="3"/>
  <c r="O21" i="3" s="1"/>
  <c r="Y92" i="1"/>
  <c r="E363" i="1"/>
  <c r="S363" i="1"/>
  <c r="Y363" i="1"/>
  <c r="R363" i="1"/>
  <c r="H24" i="4"/>
  <c r="M15" i="4"/>
  <c r="I36" i="4"/>
  <c r="T365" i="1"/>
  <c r="E24" i="4"/>
  <c r="I24" i="4"/>
  <c r="J43" i="4"/>
  <c r="I44" i="4"/>
  <c r="M46" i="4"/>
  <c r="N46" i="4"/>
  <c r="I49" i="4"/>
  <c r="I50" i="4"/>
  <c r="I51" i="4"/>
  <c r="I52" i="4"/>
  <c r="I53" i="4"/>
  <c r="I54" i="4"/>
  <c r="I55" i="4"/>
  <c r="E44" i="4"/>
  <c r="E47" i="4"/>
  <c r="E49" i="4"/>
  <c r="E50" i="4"/>
  <c r="E51" i="4"/>
  <c r="E52" i="4"/>
  <c r="E53" i="4"/>
  <c r="M53" i="4"/>
  <c r="E54" i="4"/>
  <c r="M54" i="4"/>
  <c r="E55" i="4"/>
  <c r="M55" i="4"/>
  <c r="D44" i="4"/>
  <c r="M16" i="4"/>
  <c r="M17" i="4"/>
  <c r="M18" i="4"/>
  <c r="E23" i="4"/>
  <c r="E43" i="4"/>
  <c r="D24" i="4"/>
  <c r="J16" i="4"/>
  <c r="J17" i="4"/>
  <c r="J18" i="4"/>
  <c r="J15" i="4"/>
  <c r="J14" i="4"/>
  <c r="F16" i="4"/>
  <c r="F17" i="4"/>
  <c r="F18" i="4"/>
  <c r="F15" i="4"/>
  <c r="F14" i="4"/>
  <c r="B38" i="4"/>
  <c r="B37" i="4"/>
  <c r="I23" i="4"/>
  <c r="I43" i="4"/>
  <c r="M3" i="4"/>
  <c r="M4" i="4"/>
  <c r="M5" i="4"/>
  <c r="M26" i="4"/>
  <c r="M6" i="4"/>
  <c r="M7" i="4"/>
  <c r="M8" i="4"/>
  <c r="M9" i="4"/>
  <c r="M10" i="4"/>
  <c r="M11" i="4"/>
  <c r="M12" i="4"/>
  <c r="M13" i="4"/>
  <c r="M14" i="4"/>
  <c r="H55" i="4"/>
  <c r="D55" i="4"/>
  <c r="H35" i="4"/>
  <c r="D35" i="4"/>
  <c r="H54" i="4"/>
  <c r="D54" i="4"/>
  <c r="H34" i="4"/>
  <c r="D34" i="4"/>
  <c r="M47" i="4"/>
  <c r="F44" i="4"/>
  <c r="M2" i="4"/>
  <c r="M23" i="4"/>
  <c r="M43" i="4"/>
  <c r="M52" i="4"/>
  <c r="M50" i="4"/>
  <c r="M51" i="4"/>
  <c r="M49" i="4"/>
  <c r="E56" i="4"/>
  <c r="M44" i="4"/>
  <c r="L55" i="4"/>
  <c r="E7" i="1"/>
  <c r="R15" i="1"/>
  <c r="R23" i="1"/>
  <c r="R31" i="1"/>
  <c r="R39" i="1"/>
  <c r="R47" i="1"/>
  <c r="R55" i="1"/>
  <c r="E210" i="1"/>
  <c r="E218" i="1"/>
  <c r="E226" i="1"/>
  <c r="S226" i="1"/>
  <c r="E234" i="1"/>
  <c r="S234" i="1"/>
  <c r="E242" i="1"/>
  <c r="S242" i="1"/>
  <c r="E250" i="1"/>
  <c r="S250" i="1"/>
  <c r="E257" i="1"/>
  <c r="S257" i="1"/>
  <c r="E258" i="1"/>
  <c r="S258" i="1"/>
  <c r="E265" i="1"/>
  <c r="S265" i="1"/>
  <c r="E266" i="1"/>
  <c r="E273" i="1"/>
  <c r="S273" i="1"/>
  <c r="E274" i="1"/>
  <c r="E281" i="1"/>
  <c r="E282" i="1"/>
  <c r="E289" i="1"/>
  <c r="E290" i="1"/>
  <c r="E297" i="1"/>
  <c r="E298" i="1"/>
  <c r="E305" i="1"/>
  <c r="S305" i="1"/>
  <c r="E306" i="1"/>
  <c r="E313" i="1"/>
  <c r="S313" i="1"/>
  <c r="E314" i="1"/>
  <c r="E321" i="1"/>
  <c r="S321" i="1"/>
  <c r="E322" i="1"/>
  <c r="E329" i="1"/>
  <c r="E330" i="1"/>
  <c r="E337" i="1"/>
  <c r="E338" i="1"/>
  <c r="E345" i="1"/>
  <c r="E346" i="1"/>
  <c r="E353" i="1"/>
  <c r="E354" i="1"/>
  <c r="R356" i="1"/>
  <c r="R357" i="1"/>
  <c r="R360" i="1"/>
  <c r="E361" i="1"/>
  <c r="E362" i="1"/>
  <c r="Y365" i="1"/>
  <c r="Y362" i="1"/>
  <c r="Y361" i="1"/>
  <c r="Y360" i="1"/>
  <c r="E360" i="1"/>
  <c r="Y359" i="1"/>
  <c r="Y358" i="1"/>
  <c r="R358" i="1"/>
  <c r="E358" i="1"/>
  <c r="Y357" i="1"/>
  <c r="Y356" i="1"/>
  <c r="E356" i="1"/>
  <c r="Y355" i="1"/>
  <c r="R355" i="1"/>
  <c r="E355" i="1"/>
  <c r="Y354" i="1"/>
  <c r="Y353" i="1"/>
  <c r="R353" i="1"/>
  <c r="Y352" i="1"/>
  <c r="R352" i="1"/>
  <c r="E352" i="1"/>
  <c r="Y351" i="1"/>
  <c r="Y350" i="1"/>
  <c r="R350" i="1"/>
  <c r="E350" i="1"/>
  <c r="Y349" i="1"/>
  <c r="R349" i="1"/>
  <c r="E349" i="1"/>
  <c r="Y348" i="1"/>
  <c r="R348" i="1"/>
  <c r="E348" i="1"/>
  <c r="Y347" i="1"/>
  <c r="R347" i="1"/>
  <c r="E347" i="1"/>
  <c r="Y346" i="1"/>
  <c r="Y345" i="1"/>
  <c r="Y344" i="1"/>
  <c r="R344" i="1"/>
  <c r="E344" i="1"/>
  <c r="Y343" i="1"/>
  <c r="Y342" i="1"/>
  <c r="R342" i="1"/>
  <c r="E342" i="1"/>
  <c r="Y341" i="1"/>
  <c r="R341" i="1"/>
  <c r="E341" i="1"/>
  <c r="Y340" i="1"/>
  <c r="R340" i="1"/>
  <c r="E340" i="1"/>
  <c r="Y339" i="1"/>
  <c r="R339" i="1"/>
  <c r="E339" i="1"/>
  <c r="Y338" i="1"/>
  <c r="Y337" i="1"/>
  <c r="R337" i="1"/>
  <c r="Y336" i="1"/>
  <c r="R336" i="1"/>
  <c r="E336" i="1"/>
  <c r="Y335" i="1"/>
  <c r="Y334" i="1"/>
  <c r="R334" i="1"/>
  <c r="E334" i="1"/>
  <c r="Y333" i="1"/>
  <c r="R333" i="1"/>
  <c r="E333" i="1"/>
  <c r="Y332" i="1"/>
  <c r="R332" i="1"/>
  <c r="E332" i="1"/>
  <c r="Y331" i="1"/>
  <c r="R331" i="1"/>
  <c r="E331" i="1"/>
  <c r="Y330" i="1"/>
  <c r="Y329" i="1"/>
  <c r="Y328" i="1"/>
  <c r="R328" i="1"/>
  <c r="E328" i="1"/>
  <c r="Y327" i="1"/>
  <c r="Y326" i="1"/>
  <c r="R326" i="1"/>
  <c r="E326" i="1"/>
  <c r="S326" i="1"/>
  <c r="Y325" i="1"/>
  <c r="R325" i="1"/>
  <c r="E325" i="1"/>
  <c r="S325" i="1"/>
  <c r="Y324" i="1"/>
  <c r="R324" i="1"/>
  <c r="E324" i="1"/>
  <c r="S324" i="1"/>
  <c r="Y323" i="1"/>
  <c r="R323" i="1"/>
  <c r="E323" i="1"/>
  <c r="S323" i="1"/>
  <c r="Y322" i="1"/>
  <c r="Y321" i="1"/>
  <c r="R321" i="1"/>
  <c r="Y320" i="1"/>
  <c r="R320" i="1"/>
  <c r="E320" i="1"/>
  <c r="S320" i="1"/>
  <c r="Y319" i="1"/>
  <c r="Y318" i="1"/>
  <c r="R318" i="1"/>
  <c r="E318" i="1"/>
  <c r="Y317" i="1"/>
  <c r="R317" i="1"/>
  <c r="E317" i="1"/>
  <c r="S317" i="1"/>
  <c r="Y316" i="1"/>
  <c r="R316" i="1"/>
  <c r="E316" i="1"/>
  <c r="S316" i="1"/>
  <c r="Y315" i="1"/>
  <c r="R315" i="1"/>
  <c r="E315" i="1"/>
  <c r="S315" i="1"/>
  <c r="Y314" i="1"/>
  <c r="Y313" i="1"/>
  <c r="Y312" i="1"/>
  <c r="R312" i="1"/>
  <c r="E312" i="1"/>
  <c r="S312" i="1"/>
  <c r="Y311" i="1"/>
  <c r="Y310" i="1"/>
  <c r="R310" i="1"/>
  <c r="E310" i="1"/>
  <c r="Y309" i="1"/>
  <c r="R309" i="1"/>
  <c r="E309" i="1"/>
  <c r="Y308" i="1"/>
  <c r="R308" i="1"/>
  <c r="E308" i="1"/>
  <c r="Y307" i="1"/>
  <c r="R307" i="1"/>
  <c r="E307" i="1"/>
  <c r="Y306" i="1"/>
  <c r="Y305" i="1"/>
  <c r="R305" i="1"/>
  <c r="Y304" i="1"/>
  <c r="R304" i="1"/>
  <c r="E304" i="1"/>
  <c r="Y303" i="1"/>
  <c r="Y302" i="1"/>
  <c r="R302" i="1"/>
  <c r="E302" i="1"/>
  <c r="Y301" i="1"/>
  <c r="R301" i="1"/>
  <c r="E301" i="1"/>
  <c r="Y300" i="1"/>
  <c r="R300" i="1"/>
  <c r="E300" i="1"/>
  <c r="S300" i="1"/>
  <c r="Y299" i="1"/>
  <c r="R299" i="1"/>
  <c r="E299" i="1"/>
  <c r="Y298" i="1"/>
  <c r="R298" i="1"/>
  <c r="Y297" i="1"/>
  <c r="Y296" i="1"/>
  <c r="R296" i="1"/>
  <c r="E296" i="1"/>
  <c r="S296" i="1"/>
  <c r="Y295" i="1"/>
  <c r="Y294" i="1"/>
  <c r="R294" i="1"/>
  <c r="E294" i="1"/>
  <c r="S294" i="1"/>
  <c r="Y293" i="1"/>
  <c r="R293" i="1"/>
  <c r="E293" i="1"/>
  <c r="Y292" i="1"/>
  <c r="R292" i="1"/>
  <c r="E292" i="1"/>
  <c r="Y291" i="1"/>
  <c r="R291" i="1"/>
  <c r="E291" i="1"/>
  <c r="S291" i="1"/>
  <c r="Y290" i="1"/>
  <c r="Y289" i="1"/>
  <c r="R289" i="1"/>
  <c r="Y288" i="1"/>
  <c r="R288" i="1"/>
  <c r="E288" i="1"/>
  <c r="S288" i="1"/>
  <c r="Y287" i="1"/>
  <c r="Y286" i="1"/>
  <c r="R286" i="1"/>
  <c r="E286" i="1"/>
  <c r="S286" i="1"/>
  <c r="Y285" i="1"/>
  <c r="R285" i="1"/>
  <c r="E285" i="1"/>
  <c r="Y284" i="1"/>
  <c r="R284" i="1"/>
  <c r="E284" i="1"/>
  <c r="S284" i="1"/>
  <c r="Y283" i="1"/>
  <c r="R283" i="1"/>
  <c r="E283" i="1"/>
  <c r="Y282" i="1"/>
  <c r="R282" i="1"/>
  <c r="Y281" i="1"/>
  <c r="Y280" i="1"/>
  <c r="R280" i="1"/>
  <c r="E280" i="1"/>
  <c r="Y279" i="1"/>
  <c r="Y278" i="1"/>
  <c r="R278" i="1"/>
  <c r="E278" i="1"/>
  <c r="Y277" i="1"/>
  <c r="R277" i="1"/>
  <c r="E277" i="1"/>
  <c r="S277" i="1"/>
  <c r="Y276" i="1"/>
  <c r="R276" i="1"/>
  <c r="E276" i="1"/>
  <c r="S276" i="1"/>
  <c r="Y275" i="1"/>
  <c r="R275" i="1"/>
  <c r="E275" i="1"/>
  <c r="Y274" i="1"/>
  <c r="Y273" i="1"/>
  <c r="R273" i="1"/>
  <c r="Y272" i="1"/>
  <c r="R272" i="1"/>
  <c r="E272" i="1"/>
  <c r="Y271" i="1"/>
  <c r="Y270" i="1"/>
  <c r="R270" i="1"/>
  <c r="E270" i="1"/>
  <c r="S270" i="1"/>
  <c r="Y269" i="1"/>
  <c r="R269" i="1"/>
  <c r="E269" i="1"/>
  <c r="S269" i="1"/>
  <c r="Y268" i="1"/>
  <c r="R268" i="1"/>
  <c r="E268" i="1"/>
  <c r="Y267" i="1"/>
  <c r="R267" i="1"/>
  <c r="E267" i="1"/>
  <c r="Y266" i="1"/>
  <c r="R266" i="1"/>
  <c r="Y265" i="1"/>
  <c r="Y264" i="1"/>
  <c r="R264" i="1"/>
  <c r="E264" i="1"/>
  <c r="Y263" i="1"/>
  <c r="Y262" i="1"/>
  <c r="R262" i="1"/>
  <c r="E262" i="1"/>
  <c r="S262" i="1"/>
  <c r="Y261" i="1"/>
  <c r="R261" i="1"/>
  <c r="E261" i="1"/>
  <c r="Y260" i="1"/>
  <c r="R260" i="1"/>
  <c r="E260" i="1"/>
  <c r="Y259" i="1"/>
  <c r="R259" i="1"/>
  <c r="E259" i="1"/>
  <c r="Y258" i="1"/>
  <c r="Y257" i="1"/>
  <c r="R257" i="1"/>
  <c r="Y256" i="1"/>
  <c r="R256" i="1"/>
  <c r="E256" i="1"/>
  <c r="Y255" i="1"/>
  <c r="Y254" i="1"/>
  <c r="R254" i="1"/>
  <c r="E254" i="1"/>
  <c r="S254" i="1"/>
  <c r="Y253" i="1"/>
  <c r="R253" i="1"/>
  <c r="E253" i="1"/>
  <c r="S253" i="1"/>
  <c r="Y252" i="1"/>
  <c r="R252" i="1"/>
  <c r="E252" i="1"/>
  <c r="S252" i="1"/>
  <c r="Y251" i="1"/>
  <c r="R251" i="1"/>
  <c r="E251" i="1"/>
  <c r="Y250" i="1"/>
  <c r="R250" i="1"/>
  <c r="Y249" i="1"/>
  <c r="R249" i="1"/>
  <c r="E249" i="1"/>
  <c r="S249" i="1"/>
  <c r="Y248" i="1"/>
  <c r="R248" i="1"/>
  <c r="E248" i="1"/>
  <c r="Y247" i="1"/>
  <c r="Y246" i="1"/>
  <c r="R246" i="1"/>
  <c r="E246" i="1"/>
  <c r="S246" i="1"/>
  <c r="Y245" i="1"/>
  <c r="R245" i="1"/>
  <c r="E245" i="1"/>
  <c r="S245" i="1"/>
  <c r="Y244" i="1"/>
  <c r="R244" i="1"/>
  <c r="E244" i="1"/>
  <c r="S244" i="1"/>
  <c r="Y243" i="1"/>
  <c r="R243" i="1"/>
  <c r="E243" i="1"/>
  <c r="Y242" i="1"/>
  <c r="R242" i="1"/>
  <c r="Y241" i="1"/>
  <c r="R241" i="1"/>
  <c r="E241" i="1"/>
  <c r="Y240" i="1"/>
  <c r="R240" i="1"/>
  <c r="E240" i="1"/>
  <c r="S240" i="1"/>
  <c r="Y239" i="1"/>
  <c r="Y238" i="1"/>
  <c r="R238" i="1"/>
  <c r="E238" i="1"/>
  <c r="Y237" i="1"/>
  <c r="R237" i="1"/>
  <c r="E237" i="1"/>
  <c r="Y236" i="1"/>
  <c r="R236" i="1"/>
  <c r="E236" i="1"/>
  <c r="S236" i="1"/>
  <c r="Y235" i="1"/>
  <c r="R235" i="1"/>
  <c r="E235" i="1"/>
  <c r="Y234" i="1"/>
  <c r="R234" i="1"/>
  <c r="Y233" i="1"/>
  <c r="R233" i="1"/>
  <c r="E233" i="1"/>
  <c r="Y232" i="1"/>
  <c r="R232" i="1"/>
  <c r="E232" i="1"/>
  <c r="Y231" i="1"/>
  <c r="Y230" i="1"/>
  <c r="R230" i="1"/>
  <c r="E230" i="1"/>
  <c r="Y229" i="1"/>
  <c r="R229" i="1"/>
  <c r="E229" i="1"/>
  <c r="Y228" i="1"/>
  <c r="R228" i="1"/>
  <c r="E228" i="1"/>
  <c r="S228" i="1"/>
  <c r="Y227" i="1"/>
  <c r="R227" i="1"/>
  <c r="E227" i="1"/>
  <c r="S227" i="1"/>
  <c r="Y226" i="1"/>
  <c r="R226" i="1"/>
  <c r="Y225" i="1"/>
  <c r="R225" i="1"/>
  <c r="E225" i="1"/>
  <c r="Y224" i="1"/>
  <c r="R224" i="1"/>
  <c r="E224" i="1"/>
  <c r="Y223" i="1"/>
  <c r="Y222" i="1"/>
  <c r="R222" i="1"/>
  <c r="E222" i="1"/>
  <c r="Y221" i="1"/>
  <c r="R221" i="1"/>
  <c r="E221" i="1"/>
  <c r="Y220" i="1"/>
  <c r="R220" i="1"/>
  <c r="E220" i="1"/>
  <c r="S220" i="1"/>
  <c r="Y219" i="1"/>
  <c r="R219" i="1"/>
  <c r="E219" i="1"/>
  <c r="Y218" i="1"/>
  <c r="R218" i="1"/>
  <c r="Y217" i="1"/>
  <c r="R217" i="1"/>
  <c r="E217" i="1"/>
  <c r="Y216" i="1"/>
  <c r="R216" i="1"/>
  <c r="E216" i="1"/>
  <c r="Y215" i="1"/>
  <c r="Y214" i="1"/>
  <c r="R214" i="1"/>
  <c r="E214" i="1"/>
  <c r="Y213" i="1"/>
  <c r="R213" i="1"/>
  <c r="E213" i="1"/>
  <c r="Y212" i="1"/>
  <c r="R212" i="1"/>
  <c r="E212" i="1"/>
  <c r="S212" i="1"/>
  <c r="Y211" i="1"/>
  <c r="R211" i="1"/>
  <c r="E211" i="1"/>
  <c r="S211" i="1"/>
  <c r="Y210" i="1"/>
  <c r="R210" i="1"/>
  <c r="Y209" i="1"/>
  <c r="R209" i="1"/>
  <c r="E209" i="1"/>
  <c r="Y208" i="1"/>
  <c r="R208" i="1"/>
  <c r="E208" i="1"/>
  <c r="Y207" i="1"/>
  <c r="Y206" i="1"/>
  <c r="R206" i="1"/>
  <c r="E206" i="1"/>
  <c r="Y205" i="1"/>
  <c r="R205" i="1"/>
  <c r="E205" i="1"/>
  <c r="S205" i="1"/>
  <c r="Y204" i="1"/>
  <c r="R204" i="1"/>
  <c r="E204" i="1"/>
  <c r="Y203" i="1"/>
  <c r="R203" i="1"/>
  <c r="E203" i="1"/>
  <c r="Y202" i="1"/>
  <c r="R202" i="1"/>
  <c r="E202" i="1"/>
  <c r="Y201" i="1"/>
  <c r="R201" i="1"/>
  <c r="E201" i="1"/>
  <c r="Y200" i="1"/>
  <c r="R200" i="1"/>
  <c r="E200" i="1"/>
  <c r="Y199" i="1"/>
  <c r="Y198" i="1"/>
  <c r="R198" i="1"/>
  <c r="E198" i="1"/>
  <c r="S198" i="1"/>
  <c r="Y197" i="1"/>
  <c r="R197" i="1"/>
  <c r="E197" i="1"/>
  <c r="Y196" i="1"/>
  <c r="R196" i="1"/>
  <c r="E196" i="1"/>
  <c r="S196" i="1"/>
  <c r="Y195" i="1"/>
  <c r="R195" i="1"/>
  <c r="E195" i="1"/>
  <c r="Y194" i="1"/>
  <c r="R194" i="1"/>
  <c r="E194" i="1"/>
  <c r="Y193" i="1"/>
  <c r="R193" i="1"/>
  <c r="E193" i="1"/>
  <c r="S193" i="1"/>
  <c r="Y192" i="1"/>
  <c r="R192" i="1"/>
  <c r="E192" i="1"/>
  <c r="S192" i="1"/>
  <c r="Y191" i="1"/>
  <c r="Y190" i="1"/>
  <c r="R190" i="1"/>
  <c r="E190" i="1"/>
  <c r="Y189" i="1"/>
  <c r="R189" i="1"/>
  <c r="E189" i="1"/>
  <c r="Y188" i="1"/>
  <c r="R188" i="1"/>
  <c r="E188" i="1"/>
  <c r="S188" i="1"/>
  <c r="Y187" i="1"/>
  <c r="R187" i="1"/>
  <c r="E187" i="1"/>
  <c r="Y186" i="1"/>
  <c r="R186" i="1"/>
  <c r="E186" i="1"/>
  <c r="Y185" i="1"/>
  <c r="R185" i="1"/>
  <c r="E185" i="1"/>
  <c r="S185" i="1"/>
  <c r="Y184" i="1"/>
  <c r="R184" i="1"/>
  <c r="E184" i="1"/>
  <c r="S184" i="1"/>
  <c r="Y183" i="1"/>
  <c r="Y182" i="1"/>
  <c r="R182" i="1"/>
  <c r="E182" i="1"/>
  <c r="Y181" i="1"/>
  <c r="R181" i="1"/>
  <c r="E181" i="1"/>
  <c r="Y180" i="1"/>
  <c r="R180" i="1"/>
  <c r="E180" i="1"/>
  <c r="S180" i="1"/>
  <c r="Y179" i="1"/>
  <c r="R179" i="1"/>
  <c r="E179" i="1"/>
  <c r="Y178" i="1"/>
  <c r="R178" i="1"/>
  <c r="E178" i="1"/>
  <c r="Y177" i="1"/>
  <c r="R177" i="1"/>
  <c r="E177" i="1"/>
  <c r="S177" i="1"/>
  <c r="Y176" i="1"/>
  <c r="R176" i="1"/>
  <c r="E176" i="1"/>
  <c r="Y175" i="1"/>
  <c r="Y174" i="1"/>
  <c r="R174" i="1"/>
  <c r="E174" i="1"/>
  <c r="S174" i="1"/>
  <c r="Y173" i="1"/>
  <c r="R173" i="1"/>
  <c r="E173" i="1"/>
  <c r="S173" i="1"/>
  <c r="Y172" i="1"/>
  <c r="R172" i="1"/>
  <c r="E172" i="1"/>
  <c r="Y171" i="1"/>
  <c r="R171" i="1"/>
  <c r="E171" i="1"/>
  <c r="Y170" i="1"/>
  <c r="R170" i="1"/>
  <c r="E170" i="1"/>
  <c r="Y169" i="1"/>
  <c r="R169" i="1"/>
  <c r="E169" i="1"/>
  <c r="S169" i="1"/>
  <c r="Y168" i="1"/>
  <c r="R168" i="1"/>
  <c r="E168" i="1"/>
  <c r="S168" i="1"/>
  <c r="Y167" i="1"/>
  <c r="Y166" i="1"/>
  <c r="R166" i="1"/>
  <c r="E166" i="1"/>
  <c r="S166" i="1"/>
  <c r="Y165" i="1"/>
  <c r="R165" i="1"/>
  <c r="E165" i="1"/>
  <c r="Y164" i="1"/>
  <c r="R164" i="1"/>
  <c r="E164" i="1"/>
  <c r="S164" i="1"/>
  <c r="Y163" i="1"/>
  <c r="R163" i="1"/>
  <c r="E163" i="1"/>
  <c r="Y162" i="1"/>
  <c r="R162" i="1"/>
  <c r="E162" i="1"/>
  <c r="Y161" i="1"/>
  <c r="R161" i="1"/>
  <c r="E161" i="1"/>
  <c r="S161" i="1"/>
  <c r="Y160" i="1"/>
  <c r="R160" i="1"/>
  <c r="E160" i="1"/>
  <c r="S160" i="1"/>
  <c r="Y159" i="1"/>
  <c r="Y158" i="1"/>
  <c r="R158" i="1"/>
  <c r="E158" i="1"/>
  <c r="S158" i="1"/>
  <c r="Y157" i="1"/>
  <c r="R157" i="1"/>
  <c r="E157" i="1"/>
  <c r="Y156" i="1"/>
  <c r="R156" i="1"/>
  <c r="E156" i="1"/>
  <c r="S156" i="1"/>
  <c r="Y155" i="1"/>
  <c r="R155" i="1"/>
  <c r="E155" i="1"/>
  <c r="Y154" i="1"/>
  <c r="R154" i="1"/>
  <c r="E154" i="1"/>
  <c r="S154" i="1"/>
  <c r="Y153" i="1"/>
  <c r="R153" i="1"/>
  <c r="E153" i="1"/>
  <c r="Y152" i="1"/>
  <c r="R152" i="1"/>
  <c r="E152" i="1"/>
  <c r="Y151" i="1"/>
  <c r="Y150" i="1"/>
  <c r="R150" i="1"/>
  <c r="E150" i="1"/>
  <c r="S150" i="1"/>
  <c r="Y149" i="1"/>
  <c r="R149" i="1"/>
  <c r="E149" i="1"/>
  <c r="Y148" i="1"/>
  <c r="R148" i="1"/>
  <c r="E148" i="1"/>
  <c r="S148" i="1"/>
  <c r="Y147" i="1"/>
  <c r="R147" i="1"/>
  <c r="E147" i="1"/>
  <c r="Y146" i="1"/>
  <c r="R146" i="1"/>
  <c r="E146" i="1"/>
  <c r="Y145" i="1"/>
  <c r="R145" i="1"/>
  <c r="E145" i="1"/>
  <c r="Y144" i="1"/>
  <c r="R144" i="1"/>
  <c r="E144" i="1"/>
  <c r="Y143" i="1"/>
  <c r="Y142" i="1"/>
  <c r="R142" i="1"/>
  <c r="E142" i="1"/>
  <c r="Y141" i="1"/>
  <c r="R141" i="1"/>
  <c r="E141" i="1"/>
  <c r="Y140" i="1"/>
  <c r="R140" i="1"/>
  <c r="E140" i="1"/>
  <c r="Y139" i="1"/>
  <c r="R139" i="1"/>
  <c r="E139" i="1"/>
  <c r="Y138" i="1"/>
  <c r="R138" i="1"/>
  <c r="E138" i="1"/>
  <c r="S138" i="1"/>
  <c r="Y137" i="1"/>
  <c r="R137" i="1"/>
  <c r="E137" i="1"/>
  <c r="Y136" i="1"/>
  <c r="R136" i="1"/>
  <c r="E136" i="1"/>
  <c r="S136" i="1"/>
  <c r="Y135" i="1"/>
  <c r="Y134" i="1"/>
  <c r="R134" i="1"/>
  <c r="E134" i="1"/>
  <c r="S134" i="1"/>
  <c r="Y133" i="1"/>
  <c r="R133" i="1"/>
  <c r="E133" i="1"/>
  <c r="Y132" i="1"/>
  <c r="R132" i="1"/>
  <c r="E132" i="1"/>
  <c r="Y131" i="1"/>
  <c r="R131" i="1"/>
  <c r="E131" i="1"/>
  <c r="S131" i="1"/>
  <c r="Y130" i="1"/>
  <c r="R130" i="1"/>
  <c r="E130" i="1"/>
  <c r="Y129" i="1"/>
  <c r="R129" i="1"/>
  <c r="E129" i="1"/>
  <c r="Y128" i="1"/>
  <c r="R128" i="1"/>
  <c r="E128" i="1"/>
  <c r="S128" i="1"/>
  <c r="Y127" i="1"/>
  <c r="Y126" i="1"/>
  <c r="R126" i="1"/>
  <c r="E126" i="1"/>
  <c r="S126" i="1"/>
  <c r="Y125" i="1"/>
  <c r="R125" i="1"/>
  <c r="E125" i="1"/>
  <c r="Y124" i="1"/>
  <c r="R124" i="1"/>
  <c r="E124" i="1"/>
  <c r="S124" i="1"/>
  <c r="Y123" i="1"/>
  <c r="R123" i="1"/>
  <c r="E123" i="1"/>
  <c r="Y122" i="1"/>
  <c r="R122" i="1"/>
  <c r="E122" i="1"/>
  <c r="Y121" i="1"/>
  <c r="R121" i="1"/>
  <c r="E121" i="1"/>
  <c r="Y120" i="1"/>
  <c r="R120" i="1"/>
  <c r="E120" i="1"/>
  <c r="S120" i="1"/>
  <c r="Y119" i="1"/>
  <c r="Y118" i="1"/>
  <c r="R118" i="1"/>
  <c r="E118" i="1"/>
  <c r="S118" i="1"/>
  <c r="Y117" i="1"/>
  <c r="R117" i="1"/>
  <c r="E117" i="1"/>
  <c r="Y116" i="1"/>
  <c r="R116" i="1"/>
  <c r="E116" i="1"/>
  <c r="S116" i="1"/>
  <c r="Y115" i="1"/>
  <c r="R115" i="1"/>
  <c r="E115" i="1"/>
  <c r="Y114" i="1"/>
  <c r="R114" i="1"/>
  <c r="E114" i="1"/>
  <c r="Y113" i="1"/>
  <c r="R113" i="1"/>
  <c r="E113" i="1"/>
  <c r="Y112" i="1"/>
  <c r="R112" i="1"/>
  <c r="E112" i="1"/>
  <c r="S112" i="1"/>
  <c r="Y111" i="1"/>
  <c r="Y110" i="1"/>
  <c r="R110" i="1"/>
  <c r="E110" i="1"/>
  <c r="S110" i="1"/>
  <c r="Y109" i="1"/>
  <c r="R109" i="1"/>
  <c r="E109" i="1"/>
  <c r="Y108" i="1"/>
  <c r="R108" i="1"/>
  <c r="E108" i="1"/>
  <c r="Y107" i="1"/>
  <c r="R107" i="1"/>
  <c r="E107" i="1"/>
  <c r="Y106" i="1"/>
  <c r="R106" i="1"/>
  <c r="E106" i="1"/>
  <c r="Y105" i="1"/>
  <c r="R105" i="1"/>
  <c r="E105" i="1"/>
  <c r="Y104" i="1"/>
  <c r="R104" i="1"/>
  <c r="E104" i="1"/>
  <c r="S104" i="1"/>
  <c r="Y103" i="1"/>
  <c r="Y102" i="1"/>
  <c r="R102" i="1"/>
  <c r="E102" i="1"/>
  <c r="Y101" i="1"/>
  <c r="R101" i="1"/>
  <c r="E101" i="1"/>
  <c r="Y100" i="1"/>
  <c r="R100" i="1"/>
  <c r="E100" i="1"/>
  <c r="S100" i="1"/>
  <c r="Y99" i="1"/>
  <c r="R99" i="1"/>
  <c r="E99" i="1"/>
  <c r="S99" i="1"/>
  <c r="Y98" i="1"/>
  <c r="R98" i="1"/>
  <c r="E98" i="1"/>
  <c r="Y97" i="1"/>
  <c r="R97" i="1"/>
  <c r="E97" i="1"/>
  <c r="Y96" i="1"/>
  <c r="R96" i="1"/>
  <c r="E96" i="1"/>
  <c r="Y95" i="1"/>
  <c r="Y94" i="1"/>
  <c r="R94" i="1"/>
  <c r="E94" i="1"/>
  <c r="Y93" i="1"/>
  <c r="I93" i="1" s="1"/>
  <c r="J93" i="1" s="1"/>
  <c r="R93" i="1"/>
  <c r="E93" i="1"/>
  <c r="R92" i="1"/>
  <c r="E92" i="1"/>
  <c r="S92" i="1"/>
  <c r="Y91" i="1"/>
  <c r="R91" i="1"/>
  <c r="E91" i="1"/>
  <c r="Y90" i="1"/>
  <c r="R90" i="1"/>
  <c r="E90" i="1"/>
  <c r="Y89" i="1"/>
  <c r="R89" i="1"/>
  <c r="E89" i="1"/>
  <c r="Y88" i="1"/>
  <c r="R88" i="1"/>
  <c r="E88" i="1"/>
  <c r="Y87" i="1"/>
  <c r="Y86" i="1"/>
  <c r="R86" i="1"/>
  <c r="E86" i="1"/>
  <c r="Y85" i="1"/>
  <c r="R85" i="1"/>
  <c r="E85" i="1"/>
  <c r="Y84" i="1"/>
  <c r="R84" i="1"/>
  <c r="E84" i="1"/>
  <c r="S84" i="1"/>
  <c r="Y83" i="1"/>
  <c r="R83" i="1"/>
  <c r="E83" i="1"/>
  <c r="Y82" i="1"/>
  <c r="R82" i="1"/>
  <c r="E82" i="1"/>
  <c r="S82" i="1"/>
  <c r="Y81" i="1"/>
  <c r="R81" i="1"/>
  <c r="E81" i="1"/>
  <c r="Y80" i="1"/>
  <c r="R80" i="1"/>
  <c r="E80" i="1"/>
  <c r="S80" i="1"/>
  <c r="Y79" i="1"/>
  <c r="Y78" i="1"/>
  <c r="R78" i="1"/>
  <c r="E78" i="1"/>
  <c r="S78" i="1"/>
  <c r="Y77" i="1"/>
  <c r="R77" i="1"/>
  <c r="E77" i="1"/>
  <c r="Y76" i="1"/>
  <c r="R76" i="1"/>
  <c r="E76" i="1"/>
  <c r="Y75" i="1"/>
  <c r="R75" i="1"/>
  <c r="E75" i="1"/>
  <c r="S75" i="1"/>
  <c r="Y74" i="1"/>
  <c r="R74" i="1"/>
  <c r="E74" i="1"/>
  <c r="Y73" i="1"/>
  <c r="R73" i="1"/>
  <c r="E73" i="1"/>
  <c r="Y72" i="1"/>
  <c r="R72" i="1"/>
  <c r="E72" i="1"/>
  <c r="S72" i="1"/>
  <c r="Y71" i="1"/>
  <c r="Y70" i="1"/>
  <c r="R70" i="1"/>
  <c r="E70" i="1"/>
  <c r="S70" i="1"/>
  <c r="Y69" i="1"/>
  <c r="R69" i="1"/>
  <c r="E69" i="1"/>
  <c r="Y68" i="1"/>
  <c r="R68" i="1"/>
  <c r="E68" i="1"/>
  <c r="Y67" i="1"/>
  <c r="R67" i="1"/>
  <c r="E67" i="1"/>
  <c r="S67" i="1"/>
  <c r="Y66" i="1"/>
  <c r="R66" i="1"/>
  <c r="E66" i="1"/>
  <c r="Y65" i="1"/>
  <c r="R65" i="1"/>
  <c r="E65" i="1"/>
  <c r="Y64" i="1"/>
  <c r="R64" i="1"/>
  <c r="E64" i="1"/>
  <c r="S64" i="1"/>
  <c r="Y63" i="1"/>
  <c r="Y62" i="1"/>
  <c r="R62" i="1"/>
  <c r="E62" i="1"/>
  <c r="S62" i="1"/>
  <c r="Y61" i="1"/>
  <c r="R61" i="1"/>
  <c r="E61" i="1"/>
  <c r="Y60" i="1"/>
  <c r="R60" i="1"/>
  <c r="E60" i="1"/>
  <c r="Y59" i="1"/>
  <c r="R59" i="1"/>
  <c r="E59" i="1"/>
  <c r="S59" i="1"/>
  <c r="Y58" i="1"/>
  <c r="R58" i="1"/>
  <c r="E58" i="1"/>
  <c r="Y57" i="1"/>
  <c r="R57" i="1"/>
  <c r="E57" i="1"/>
  <c r="Y56" i="1"/>
  <c r="R56" i="1"/>
  <c r="E56" i="1"/>
  <c r="S56" i="1"/>
  <c r="Y55" i="1"/>
  <c r="Y54" i="1"/>
  <c r="R54" i="1"/>
  <c r="E54" i="1"/>
  <c r="Y53" i="1"/>
  <c r="R53" i="1"/>
  <c r="E53" i="1"/>
  <c r="Y52" i="1"/>
  <c r="R52" i="1"/>
  <c r="E52" i="1"/>
  <c r="S52" i="1"/>
  <c r="Y51" i="1"/>
  <c r="R51" i="1"/>
  <c r="E51" i="1"/>
  <c r="Y50" i="1"/>
  <c r="R50" i="1"/>
  <c r="E50" i="1"/>
  <c r="Y49" i="1"/>
  <c r="R49" i="1"/>
  <c r="E49" i="1"/>
  <c r="Y48" i="1"/>
  <c r="R48" i="1"/>
  <c r="E48" i="1"/>
  <c r="S48" i="1"/>
  <c r="Y47" i="1"/>
  <c r="Y46" i="1"/>
  <c r="R46" i="1"/>
  <c r="E46" i="1"/>
  <c r="Y45" i="1"/>
  <c r="R45" i="1"/>
  <c r="E45" i="1"/>
  <c r="Y44" i="1"/>
  <c r="R44" i="1"/>
  <c r="E44" i="1"/>
  <c r="S44" i="1"/>
  <c r="Y43" i="1"/>
  <c r="R43" i="1"/>
  <c r="E43" i="1"/>
  <c r="S43" i="1"/>
  <c r="Y42" i="1"/>
  <c r="R42" i="1"/>
  <c r="E42" i="1"/>
  <c r="Y41" i="1"/>
  <c r="R41" i="1"/>
  <c r="E41" i="1"/>
  <c r="Y40" i="1"/>
  <c r="R40" i="1"/>
  <c r="E40" i="1"/>
  <c r="S40" i="1"/>
  <c r="Y39" i="1"/>
  <c r="E39" i="1"/>
  <c r="Y38" i="1"/>
  <c r="R38" i="1"/>
  <c r="E38" i="1"/>
  <c r="Y37" i="1"/>
  <c r="R37" i="1"/>
  <c r="E37" i="1"/>
  <c r="Y36" i="1"/>
  <c r="R36" i="1"/>
  <c r="E36" i="1"/>
  <c r="S36" i="1"/>
  <c r="Y35" i="1"/>
  <c r="R35" i="1"/>
  <c r="E35" i="1"/>
  <c r="S35" i="1"/>
  <c r="Y34" i="1"/>
  <c r="R34" i="1"/>
  <c r="E34" i="1"/>
  <c r="Y33" i="1"/>
  <c r="R33" i="1"/>
  <c r="E33" i="1"/>
  <c r="F33" i="1"/>
  <c r="Y32" i="1"/>
  <c r="R32" i="1"/>
  <c r="E32" i="1"/>
  <c r="Y31" i="1"/>
  <c r="E31" i="1"/>
  <c r="S31" i="1"/>
  <c r="Y30" i="1"/>
  <c r="R30" i="1"/>
  <c r="E30" i="1"/>
  <c r="Y29" i="1"/>
  <c r="R29" i="1"/>
  <c r="E29" i="1"/>
  <c r="Y28" i="1"/>
  <c r="R28" i="1"/>
  <c r="E28" i="1"/>
  <c r="S28" i="1"/>
  <c r="Y27" i="1"/>
  <c r="R27" i="1"/>
  <c r="E27" i="1"/>
  <c r="S27" i="1"/>
  <c r="Y26" i="1"/>
  <c r="R26" i="1"/>
  <c r="E26" i="1"/>
  <c r="Y25" i="1"/>
  <c r="R25" i="1"/>
  <c r="E25" i="1"/>
  <c r="Y24" i="1"/>
  <c r="R24" i="1"/>
  <c r="E24" i="1"/>
  <c r="Y23" i="1"/>
  <c r="E23" i="1"/>
  <c r="Y22" i="1"/>
  <c r="R22" i="1"/>
  <c r="E22" i="1"/>
  <c r="S22" i="1"/>
  <c r="Y21" i="1"/>
  <c r="R21" i="1"/>
  <c r="E21" i="1"/>
  <c r="Y20" i="1"/>
  <c r="R20" i="1"/>
  <c r="E20" i="1"/>
  <c r="S20" i="1"/>
  <c r="Y19" i="1"/>
  <c r="R19" i="1"/>
  <c r="E19" i="1"/>
  <c r="S19" i="1"/>
  <c r="Y18" i="1"/>
  <c r="R18" i="1"/>
  <c r="E18" i="1"/>
  <c r="Y17" i="1"/>
  <c r="R17" i="1"/>
  <c r="E17" i="1"/>
  <c r="Y16" i="1"/>
  <c r="R16" i="1"/>
  <c r="E16" i="1"/>
  <c r="Y15" i="1"/>
  <c r="E15" i="1"/>
  <c r="S15" i="1"/>
  <c r="Y14" i="1"/>
  <c r="R14" i="1"/>
  <c r="E14" i="1"/>
  <c r="Y13" i="1"/>
  <c r="R13" i="1"/>
  <c r="E13" i="1"/>
  <c r="Y12" i="1"/>
  <c r="R12" i="1"/>
  <c r="E12" i="1"/>
  <c r="S12" i="1"/>
  <c r="Y11" i="1"/>
  <c r="R11" i="1"/>
  <c r="E11" i="1"/>
  <c r="S11" i="1"/>
  <c r="Y10" i="1"/>
  <c r="R10" i="1"/>
  <c r="E10" i="1"/>
  <c r="Y9" i="1"/>
  <c r="R9" i="1"/>
  <c r="E9" i="1"/>
  <c r="Y8" i="1"/>
  <c r="R8" i="1"/>
  <c r="E8" i="1"/>
  <c r="Y7" i="1"/>
  <c r="R7" i="1"/>
  <c r="U2" i="1"/>
  <c r="V2" i="1"/>
  <c r="M2" i="1"/>
  <c r="B25" i="3"/>
  <c r="H53" i="4"/>
  <c r="D53" i="4"/>
  <c r="H33" i="4"/>
  <c r="D33" i="4"/>
  <c r="H52" i="4"/>
  <c r="D52" i="4"/>
  <c r="H32" i="4"/>
  <c r="D32" i="4"/>
  <c r="S32" i="1"/>
  <c r="S332" i="1"/>
  <c r="S349" i="1"/>
  <c r="S354" i="1"/>
  <c r="S333" i="1"/>
  <c r="S350" i="1"/>
  <c r="S358" i="1"/>
  <c r="S346" i="1"/>
  <c r="S362" i="1"/>
  <c r="S344" i="1"/>
  <c r="S348" i="1"/>
  <c r="S338" i="1"/>
  <c r="S336" i="1"/>
  <c r="S334" i="1"/>
  <c r="S341" i="1"/>
  <c r="S352" i="1"/>
  <c r="S360" i="1"/>
  <c r="S330" i="1"/>
  <c r="R359" i="1"/>
  <c r="E359" i="1"/>
  <c r="R319" i="1"/>
  <c r="E319" i="1"/>
  <c r="S319" i="1"/>
  <c r="R287" i="1"/>
  <c r="E287" i="1"/>
  <c r="S287" i="1"/>
  <c r="R255" i="1"/>
  <c r="E255" i="1"/>
  <c r="S255" i="1"/>
  <c r="R223" i="1"/>
  <c r="E223" i="1"/>
  <c r="S223" i="1"/>
  <c r="R191" i="1"/>
  <c r="E191" i="1"/>
  <c r="S191" i="1"/>
  <c r="R159" i="1"/>
  <c r="E159" i="1"/>
  <c r="S159" i="1"/>
  <c r="R127" i="1"/>
  <c r="E127" i="1"/>
  <c r="S127" i="1"/>
  <c r="R95" i="1"/>
  <c r="E95" i="1"/>
  <c r="S95" i="1"/>
  <c r="E357" i="1"/>
  <c r="R335" i="1"/>
  <c r="E335" i="1"/>
  <c r="S335" i="1"/>
  <c r="R303" i="1"/>
  <c r="E303" i="1"/>
  <c r="S303" i="1"/>
  <c r="R279" i="1"/>
  <c r="E279" i="1"/>
  <c r="S279" i="1"/>
  <c r="R247" i="1"/>
  <c r="E247" i="1"/>
  <c r="S247" i="1"/>
  <c r="R215" i="1"/>
  <c r="E215" i="1"/>
  <c r="S215" i="1"/>
  <c r="R175" i="1"/>
  <c r="E175" i="1"/>
  <c r="S175" i="1"/>
  <c r="R143" i="1"/>
  <c r="E143" i="1"/>
  <c r="S143" i="1"/>
  <c r="R111" i="1"/>
  <c r="E111" i="1"/>
  <c r="S111" i="1"/>
  <c r="R79" i="1"/>
  <c r="E79" i="1"/>
  <c r="S79" i="1"/>
  <c r="R343" i="1"/>
  <c r="E343" i="1"/>
  <c r="R311" i="1"/>
  <c r="E311" i="1"/>
  <c r="S311" i="1"/>
  <c r="R271" i="1"/>
  <c r="E271" i="1"/>
  <c r="S271" i="1"/>
  <c r="R239" i="1"/>
  <c r="E239" i="1"/>
  <c r="S239" i="1"/>
  <c r="R199" i="1"/>
  <c r="E199" i="1"/>
  <c r="S199" i="1"/>
  <c r="R167" i="1"/>
  <c r="E167" i="1"/>
  <c r="S167" i="1"/>
  <c r="R135" i="1"/>
  <c r="E135" i="1"/>
  <c r="S135" i="1"/>
  <c r="R103" i="1"/>
  <c r="E103" i="1"/>
  <c r="R71" i="1"/>
  <c r="E71" i="1"/>
  <c r="S71" i="1"/>
  <c r="R290" i="1"/>
  <c r="R306" i="1"/>
  <c r="R322" i="1"/>
  <c r="R338" i="1"/>
  <c r="R354" i="1"/>
  <c r="E55" i="1"/>
  <c r="S55" i="1"/>
  <c r="R361" i="1"/>
  <c r="R351" i="1"/>
  <c r="E351" i="1"/>
  <c r="R327" i="1"/>
  <c r="E327" i="1"/>
  <c r="S327" i="1"/>
  <c r="R295" i="1"/>
  <c r="E295" i="1"/>
  <c r="S295" i="1"/>
  <c r="R263" i="1"/>
  <c r="E263" i="1"/>
  <c r="S263" i="1"/>
  <c r="R231" i="1"/>
  <c r="E231" i="1"/>
  <c r="S231" i="1"/>
  <c r="R207" i="1"/>
  <c r="E207" i="1"/>
  <c r="S207" i="1"/>
  <c r="R183" i="1"/>
  <c r="E183" i="1"/>
  <c r="S183" i="1"/>
  <c r="R151" i="1"/>
  <c r="E151" i="1"/>
  <c r="S151" i="1"/>
  <c r="R119" i="1"/>
  <c r="E119" i="1"/>
  <c r="S119" i="1"/>
  <c r="R87" i="1"/>
  <c r="E87" i="1"/>
  <c r="S87" i="1"/>
  <c r="R63" i="1"/>
  <c r="E63" i="1"/>
  <c r="S63" i="1"/>
  <c r="R258" i="1"/>
  <c r="R274" i="1"/>
  <c r="E47" i="1"/>
  <c r="S47" i="1"/>
  <c r="R265" i="1"/>
  <c r="R281" i="1"/>
  <c r="R297" i="1"/>
  <c r="R313" i="1"/>
  <c r="R329" i="1"/>
  <c r="R345" i="1"/>
  <c r="R362" i="1"/>
  <c r="R314" i="1"/>
  <c r="R330" i="1"/>
  <c r="R346" i="1"/>
  <c r="S214" i="1"/>
  <c r="S232" i="1"/>
  <c r="S103" i="1"/>
  <c r="S285" i="1"/>
  <c r="S30" i="1"/>
  <c r="S77" i="1"/>
  <c r="S93" i="1"/>
  <c r="S145" i="1"/>
  <c r="S165" i="1"/>
  <c r="S182" i="1"/>
  <c r="S200" i="1"/>
  <c r="S123" i="1"/>
  <c r="S172" i="1"/>
  <c r="S275" i="1"/>
  <c r="S117" i="1"/>
  <c r="S342" i="1"/>
  <c r="S29" i="1"/>
  <c r="S132" i="1"/>
  <c r="S309" i="1"/>
  <c r="S69" i="1"/>
  <c r="S224" i="1"/>
  <c r="S259" i="1"/>
  <c r="S7" i="1"/>
  <c r="S21" i="1"/>
  <c r="S267" i="1"/>
  <c r="S39" i="1"/>
  <c r="S101" i="1"/>
  <c r="S14" i="1"/>
  <c r="S38" i="1"/>
  <c r="S91" i="1"/>
  <c r="S107" i="1"/>
  <c r="S190" i="1"/>
  <c r="S210" i="1"/>
  <c r="S53" i="1"/>
  <c r="S23" i="1"/>
  <c r="S51" i="1"/>
  <c r="S37" i="1"/>
  <c r="S45" i="1"/>
  <c r="S60" i="1"/>
  <c r="S76" i="1"/>
  <c r="S197" i="1"/>
  <c r="S46" i="1"/>
  <c r="S54" i="1"/>
  <c r="S13" i="1"/>
  <c r="S61" i="1"/>
  <c r="S108" i="1"/>
  <c r="S142" i="1"/>
  <c r="S68" i="1"/>
  <c r="S83" i="1"/>
  <c r="S189" i="1"/>
  <c r="S125" i="1"/>
  <c r="S153" i="1"/>
  <c r="S261" i="1"/>
  <c r="S266" i="1"/>
  <c r="S292" i="1"/>
  <c r="S85" i="1"/>
  <c r="S140" i="1"/>
  <c r="S208" i="1"/>
  <c r="S243" i="1"/>
  <c r="S260" i="1"/>
  <c r="S274" i="1"/>
  <c r="S304" i="1"/>
  <c r="S308" i="1"/>
  <c r="S109" i="1"/>
  <c r="S216" i="1"/>
  <c r="S251" i="1"/>
  <c r="S202" i="1"/>
  <c r="S268" i="1"/>
  <c r="S340" i="1"/>
  <c r="S218" i="1"/>
  <c r="S102" i="1"/>
  <c r="S115" i="1"/>
  <c r="S133" i="1"/>
  <c r="S310" i="1"/>
  <c r="S318" i="1"/>
  <c r="S328" i="1"/>
  <c r="S356" i="1"/>
  <c r="S73" i="1"/>
  <c r="S33" i="1"/>
  <c r="S58" i="1"/>
  <c r="S10" i="1"/>
  <c r="S18" i="1"/>
  <c r="S9" i="1"/>
  <c r="S17" i="1"/>
  <c r="S26" i="1"/>
  <c r="S57" i="1"/>
  <c r="S149" i="1"/>
  <c r="S96" i="1"/>
  <c r="S122" i="1"/>
  <c r="S25" i="1"/>
  <c r="S42" i="1"/>
  <c r="S86" i="1"/>
  <c r="S50" i="1"/>
  <c r="S8" i="1"/>
  <c r="S16" i="1"/>
  <c r="S49" i="1"/>
  <c r="S74" i="1"/>
  <c r="S209" i="1"/>
  <c r="S90" i="1"/>
  <c r="S65" i="1"/>
  <c r="S230" i="1"/>
  <c r="S94" i="1"/>
  <c r="S24" i="1"/>
  <c r="S34" i="1"/>
  <c r="S66" i="1"/>
  <c r="S41" i="1"/>
  <c r="S114" i="1"/>
  <c r="S137" i="1"/>
  <c r="S181" i="1"/>
  <c r="S106" i="1"/>
  <c r="S129" i="1"/>
  <c r="S88" i="1"/>
  <c r="S113" i="1"/>
  <c r="S121" i="1"/>
  <c r="S157" i="1"/>
  <c r="S81" i="1"/>
  <c r="S98" i="1"/>
  <c r="S89" i="1"/>
  <c r="S97" i="1"/>
  <c r="S105" i="1"/>
  <c r="S130" i="1"/>
  <c r="S171" i="1"/>
  <c r="S139" i="1"/>
  <c r="S146" i="1"/>
  <c r="S152" i="1"/>
  <c r="S307" i="1"/>
  <c r="S163" i="1"/>
  <c r="S141" i="1"/>
  <c r="S147" i="1"/>
  <c r="S170" i="1"/>
  <c r="S144" i="1"/>
  <c r="S155" i="1"/>
  <c r="S162" i="1"/>
  <c r="S213" i="1"/>
  <c r="S219" i="1"/>
  <c r="S235" i="1"/>
  <c r="S264" i="1"/>
  <c r="S178" i="1"/>
  <c r="S186" i="1"/>
  <c r="S187" i="1"/>
  <c r="S206" i="1"/>
  <c r="S229" i="1"/>
  <c r="S241" i="1"/>
  <c r="S179" i="1"/>
  <c r="S225" i="1"/>
  <c r="S176" i="1"/>
  <c r="S194" i="1"/>
  <c r="S195" i="1"/>
  <c r="S221" i="1"/>
  <c r="S222" i="1"/>
  <c r="S203" i="1"/>
  <c r="S233" i="1"/>
  <c r="S290" i="1"/>
  <c r="S204" i="1"/>
  <c r="S280" i="1"/>
  <c r="S237" i="1"/>
  <c r="S238" i="1"/>
  <c r="S201" i="1"/>
  <c r="S217" i="1"/>
  <c r="S248" i="1"/>
  <c r="S256" i="1"/>
  <c r="S299" i="1"/>
  <c r="S278" i="1"/>
  <c r="S297" i="1"/>
  <c r="S272" i="1"/>
  <c r="S289" i="1"/>
  <c r="S298" i="1"/>
  <c r="S306" i="1"/>
  <c r="S281" i="1"/>
  <c r="S282" i="1"/>
  <c r="S283" i="1"/>
  <c r="S361" i="1"/>
  <c r="S302" i="1"/>
  <c r="S314" i="1"/>
  <c r="S322" i="1"/>
  <c r="S337" i="1"/>
  <c r="S293" i="1"/>
  <c r="S301" i="1"/>
  <c r="S331" i="1"/>
  <c r="S329" i="1"/>
  <c r="S345" i="1"/>
  <c r="S353" i="1"/>
  <c r="S339" i="1"/>
  <c r="S347" i="1"/>
  <c r="S355" i="1"/>
  <c r="L52" i="4"/>
  <c r="D51" i="4"/>
  <c r="H31" i="4"/>
  <c r="D31" i="4"/>
  <c r="I330" i="1"/>
  <c r="J330" i="1" s="1"/>
  <c r="I361" i="1"/>
  <c r="J361" i="1" s="1"/>
  <c r="I360" i="1"/>
  <c r="J360" i="1" s="1"/>
  <c r="I348" i="1"/>
  <c r="J348" i="1" s="1"/>
  <c r="I339" i="1"/>
  <c r="J339" i="1" s="1"/>
  <c r="I344" i="1"/>
  <c r="J344" i="1" s="1"/>
  <c r="S357" i="1"/>
  <c r="S351" i="1"/>
  <c r="S343" i="1"/>
  <c r="I343" i="1"/>
  <c r="J343" i="1" s="1"/>
  <c r="I32" i="1"/>
  <c r="J32" i="1" s="1"/>
  <c r="I56" i="1"/>
  <c r="J56" i="1" s="1"/>
  <c r="I96" i="1"/>
  <c r="J96" i="1" s="1"/>
  <c r="I120" i="1"/>
  <c r="J120" i="1" s="1"/>
  <c r="I152" i="1"/>
  <c r="J152" i="1" s="1"/>
  <c r="I272" i="1"/>
  <c r="J272" i="1" s="1"/>
  <c r="I312" i="1"/>
  <c r="J312" i="1" s="1"/>
  <c r="I35" i="1"/>
  <c r="J35" i="1" s="1"/>
  <c r="I163" i="1"/>
  <c r="J163" i="1" s="1"/>
  <c r="I259" i="1"/>
  <c r="J259" i="1" s="1"/>
  <c r="I315" i="1"/>
  <c r="J315" i="1" s="1"/>
  <c r="I78" i="1"/>
  <c r="J78" i="1" s="1"/>
  <c r="I166" i="1"/>
  <c r="J166" i="1" s="1"/>
  <c r="I222" i="1"/>
  <c r="J222" i="1" s="1"/>
  <c r="I318" i="1"/>
  <c r="J318" i="1" s="1"/>
  <c r="I9" i="1"/>
  <c r="J9" i="1" s="1"/>
  <c r="I49" i="1"/>
  <c r="J49" i="1" s="1"/>
  <c r="I73" i="1"/>
  <c r="J73" i="1" s="1"/>
  <c r="I105" i="1"/>
  <c r="J105" i="1" s="1"/>
  <c r="I129" i="1"/>
  <c r="J129" i="1" s="1"/>
  <c r="I169" i="1"/>
  <c r="J169" i="1" s="1"/>
  <c r="I193" i="1"/>
  <c r="J193" i="1" s="1"/>
  <c r="I249" i="1"/>
  <c r="J249" i="1" s="1"/>
  <c r="I289" i="1"/>
  <c r="J289" i="1" s="1"/>
  <c r="I313" i="1"/>
  <c r="J313" i="1" s="1"/>
  <c r="I107" i="1"/>
  <c r="J107" i="1" s="1"/>
  <c r="I171" i="1"/>
  <c r="J171" i="1" s="1"/>
  <c r="I299" i="1"/>
  <c r="J299" i="1" s="1"/>
  <c r="I157" i="1"/>
  <c r="J157" i="1" s="1"/>
  <c r="I309" i="1"/>
  <c r="J309" i="1" s="1"/>
  <c r="I70" i="1"/>
  <c r="J70" i="1" s="1"/>
  <c r="I190" i="1"/>
  <c r="J190" i="1" s="1"/>
  <c r="I254" i="1"/>
  <c r="I10" i="1"/>
  <c r="J10" i="1" s="1"/>
  <c r="I50" i="1"/>
  <c r="J50" i="1" s="1"/>
  <c r="I74" i="1"/>
  <c r="J74" i="1" s="1"/>
  <c r="I106" i="1"/>
  <c r="J106" i="1" s="1"/>
  <c r="I130" i="1"/>
  <c r="J130" i="1" s="1"/>
  <c r="I170" i="1"/>
  <c r="J170" i="1" s="1"/>
  <c r="I194" i="1"/>
  <c r="J194" i="1" s="1"/>
  <c r="I234" i="1"/>
  <c r="J234" i="1" s="1"/>
  <c r="I250" i="1"/>
  <c r="J250" i="1" s="1"/>
  <c r="I282" i="1"/>
  <c r="J282" i="1" s="1"/>
  <c r="I306" i="1"/>
  <c r="J306" i="1" s="1"/>
  <c r="I67" i="1"/>
  <c r="J67" i="1" s="1"/>
  <c r="I275" i="1"/>
  <c r="J275" i="1" s="1"/>
  <c r="I323" i="1"/>
  <c r="J323" i="1" s="1"/>
  <c r="I221" i="1"/>
  <c r="I317" i="1"/>
  <c r="J317" i="1" s="1"/>
  <c r="I158" i="1"/>
  <c r="J158" i="1" s="1"/>
  <c r="I262" i="1"/>
  <c r="J262" i="1" s="1"/>
  <c r="I310" i="1"/>
  <c r="J310" i="1" s="1"/>
  <c r="I12" i="1"/>
  <c r="J12" i="1" s="1"/>
  <c r="I36" i="1"/>
  <c r="I68" i="1"/>
  <c r="J68" i="1" s="1"/>
  <c r="I92" i="1"/>
  <c r="J92" i="1" s="1"/>
  <c r="I132" i="1"/>
  <c r="J132" i="1" s="1"/>
  <c r="I156" i="1"/>
  <c r="J156" i="1" s="1"/>
  <c r="I188" i="1"/>
  <c r="J188" i="1" s="1"/>
  <c r="I212" i="1"/>
  <c r="J212" i="1" s="1"/>
  <c r="I244" i="1"/>
  <c r="J244" i="1" s="1"/>
  <c r="I268" i="1"/>
  <c r="J268" i="1" s="1"/>
  <c r="I308" i="1"/>
  <c r="J308" i="1" s="1"/>
  <c r="I324" i="1"/>
  <c r="J324" i="1" s="1"/>
  <c r="I45" i="1"/>
  <c r="J45" i="1" s="1"/>
  <c r="I69" i="1"/>
  <c r="J69" i="1" s="1"/>
  <c r="I117" i="1"/>
  <c r="J117" i="1" s="1"/>
  <c r="I165" i="1"/>
  <c r="J165" i="1" s="1"/>
  <c r="I293" i="1"/>
  <c r="J293" i="1" s="1"/>
  <c r="I151" i="1"/>
  <c r="J151" i="1" s="1"/>
  <c r="I127" i="1"/>
  <c r="J127" i="1" s="1"/>
  <c r="I95" i="1"/>
  <c r="J95" i="1" s="1"/>
  <c r="I207" i="1"/>
  <c r="J207" i="1" s="1"/>
  <c r="I199" i="1"/>
  <c r="J199" i="1" s="1"/>
  <c r="I239" i="1"/>
  <c r="J239" i="1" s="1"/>
  <c r="I327" i="1"/>
  <c r="J327" i="1" s="1"/>
  <c r="S359" i="1"/>
  <c r="I342" i="1"/>
  <c r="J342" i="1" s="1"/>
  <c r="G8" i="1"/>
  <c r="H8" i="1" s="1"/>
  <c r="F253" i="1"/>
  <c r="F302" i="1"/>
  <c r="F281" i="1"/>
  <c r="F254" i="1"/>
  <c r="F222" i="1"/>
  <c r="F107" i="1"/>
  <c r="F101" i="1"/>
  <c r="F343" i="1"/>
  <c r="F45" i="1"/>
  <c r="F150" i="1"/>
  <c r="F333" i="1"/>
  <c r="F197" i="1"/>
  <c r="F54" i="1"/>
  <c r="F86" i="1"/>
  <c r="F189" i="1"/>
  <c r="F119" i="1"/>
  <c r="F151" i="1"/>
  <c r="G169" i="1"/>
  <c r="H169" i="1" s="1"/>
  <c r="F323" i="1"/>
  <c r="F315" i="1"/>
  <c r="G228" i="1"/>
  <c r="H228" i="1" s="1"/>
  <c r="F160" i="1"/>
  <c r="F149" i="1"/>
  <c r="F344" i="1"/>
  <c r="F317" i="1"/>
  <c r="F117" i="1"/>
  <c r="F127" i="1"/>
  <c r="F238" i="1"/>
  <c r="F231" i="1"/>
  <c r="F357" i="1"/>
  <c r="F178" i="1"/>
  <c r="F14" i="1"/>
  <c r="F240" i="1"/>
  <c r="G142" i="1"/>
  <c r="H142" i="1" s="1"/>
  <c r="F11" i="1"/>
  <c r="F293" i="1"/>
  <c r="F229" i="1"/>
  <c r="F205" i="1"/>
  <c r="F173" i="1"/>
  <c r="F123" i="1"/>
  <c r="F154" i="1"/>
  <c r="F73" i="1"/>
  <c r="F273" i="1"/>
  <c r="F13" i="1"/>
  <c r="F133" i="1"/>
  <c r="F296" i="1"/>
  <c r="F283" i="1"/>
  <c r="F308" i="1"/>
  <c r="F335" i="1"/>
  <c r="F262" i="1"/>
  <c r="F118" i="1"/>
  <c r="F24" i="1"/>
  <c r="F122" i="1"/>
  <c r="F51" i="1"/>
  <c r="F131" i="1"/>
  <c r="F226" i="1"/>
  <c r="F275" i="1"/>
  <c r="F279" i="1"/>
  <c r="F321" i="1"/>
  <c r="F320" i="1"/>
  <c r="F260" i="1"/>
  <c r="F297" i="1"/>
  <c r="F263" i="1"/>
  <c r="F235" i="1"/>
  <c r="F102" i="1"/>
  <c r="F104" i="1"/>
  <c r="F46" i="1"/>
  <c r="F181" i="1"/>
  <c r="F57" i="1"/>
  <c r="F115" i="1"/>
  <c r="F303" i="1"/>
  <c r="F218" i="1"/>
  <c r="F250" i="1"/>
  <c r="F47" i="1"/>
  <c r="F284" i="1"/>
  <c r="F355" i="1"/>
  <c r="F59" i="1"/>
  <c r="F99" i="1"/>
  <c r="F174" i="1"/>
  <c r="F251" i="1"/>
  <c r="F272" i="1"/>
  <c r="F301" i="1"/>
  <c r="F93" i="1"/>
  <c r="F90" i="1"/>
  <c r="F143" i="1"/>
  <c r="F145" i="1"/>
  <c r="F316" i="1"/>
  <c r="G279" i="1"/>
  <c r="H279" i="1" s="1"/>
  <c r="F278" i="1"/>
  <c r="G214" i="1"/>
  <c r="H214" i="1" s="1"/>
  <c r="F241" i="1"/>
  <c r="F186" i="1"/>
  <c r="F219" i="1"/>
  <c r="F144" i="1"/>
  <c r="F141" i="1"/>
  <c r="F30" i="1"/>
  <c r="F64" i="1"/>
  <c r="F157" i="1"/>
  <c r="F209" i="1"/>
  <c r="F265" i="1"/>
  <c r="F100" i="1"/>
  <c r="F158" i="1"/>
  <c r="F258" i="1"/>
  <c r="F75" i="1"/>
  <c r="F202" i="1"/>
  <c r="F12" i="1"/>
  <c r="F142" i="1"/>
  <c r="F52" i="1"/>
  <c r="F87" i="1"/>
  <c r="F210" i="1"/>
  <c r="F223" i="1"/>
  <c r="F300" i="1"/>
  <c r="F295" i="1"/>
  <c r="F354" i="1"/>
  <c r="F148" i="1"/>
  <c r="F103" i="1"/>
  <c r="F336" i="1"/>
  <c r="F195" i="1"/>
  <c r="F256" i="1"/>
  <c r="F285" i="1"/>
  <c r="F61" i="1"/>
  <c r="F50" i="1"/>
  <c r="F95" i="1"/>
  <c r="F81" i="1"/>
  <c r="F341" i="1"/>
  <c r="F329" i="1"/>
  <c r="F304" i="1"/>
  <c r="F314" i="1"/>
  <c r="F311" i="1"/>
  <c r="F306" i="1"/>
  <c r="F298" i="1"/>
  <c r="F237" i="1"/>
  <c r="F290" i="1"/>
  <c r="F198" i="1"/>
  <c r="F225" i="1"/>
  <c r="F213" i="1"/>
  <c r="F138" i="1"/>
  <c r="F307" i="1"/>
  <c r="F175" i="1"/>
  <c r="F82" i="1"/>
  <c r="F22" i="1"/>
  <c r="F56" i="1"/>
  <c r="F137" i="1"/>
  <c r="F230" i="1"/>
  <c r="F8" i="1"/>
  <c r="F96" i="1"/>
  <c r="F18" i="1"/>
  <c r="F257" i="1"/>
  <c r="F92" i="1"/>
  <c r="F153" i="1"/>
  <c r="F67" i="1"/>
  <c r="F169" i="1"/>
  <c r="F291" i="1"/>
  <c r="F83" i="1"/>
  <c r="F19" i="1"/>
  <c r="F26" i="1"/>
  <c r="F20" i="1"/>
  <c r="F207" i="1"/>
  <c r="F220" i="1"/>
  <c r="F269" i="1"/>
  <c r="F352" i="1"/>
  <c r="F69" i="1"/>
  <c r="F161" i="1"/>
  <c r="F27" i="1"/>
  <c r="F179" i="1"/>
  <c r="F248" i="1"/>
  <c r="F261" i="1"/>
  <c r="F53" i="1"/>
  <c r="F34" i="1"/>
  <c r="F71" i="1"/>
  <c r="F17" i="1"/>
  <c r="G270" i="1"/>
  <c r="H270" i="1" s="1"/>
  <c r="F9" i="1"/>
  <c r="G257" i="1"/>
  <c r="H257" i="1" s="1"/>
  <c r="F310" i="1"/>
  <c r="F21" i="1"/>
  <c r="F327" i="1"/>
  <c r="F111" i="1"/>
  <c r="F140" i="1"/>
  <c r="F318" i="1"/>
  <c r="F183" i="1"/>
  <c r="F79" i="1"/>
  <c r="F97" i="1"/>
  <c r="G144" i="1"/>
  <c r="H144" i="1" s="1"/>
  <c r="G175" i="1"/>
  <c r="H175" i="1" s="1"/>
  <c r="G289" i="1"/>
  <c r="H289" i="1" s="1"/>
  <c r="G212" i="1"/>
  <c r="H212" i="1" s="1"/>
  <c r="G166" i="1"/>
  <c r="H166" i="1" s="1"/>
  <c r="G360" i="1"/>
  <c r="H360" i="1" s="1"/>
  <c r="G113" i="1"/>
  <c r="H113" i="1" s="1"/>
  <c r="G42" i="1"/>
  <c r="H42" i="1" s="1"/>
  <c r="G151" i="1"/>
  <c r="H151" i="1"/>
  <c r="G12" i="1"/>
  <c r="H12" i="1" s="1"/>
  <c r="G352" i="1"/>
  <c r="H352" i="1" s="1"/>
  <c r="G340" i="1"/>
  <c r="H340" i="1" s="1"/>
  <c r="G316" i="1"/>
  <c r="H316" i="1" s="1"/>
  <c r="G333" i="1"/>
  <c r="H333" i="1" s="1"/>
  <c r="G187" i="1"/>
  <c r="H187" i="1" s="1"/>
  <c r="G137" i="1"/>
  <c r="H137" i="1" s="1"/>
  <c r="G156" i="1"/>
  <c r="H156" i="1" s="1"/>
  <c r="G341" i="1"/>
  <c r="H341" i="1" s="1"/>
  <c r="G356" i="1"/>
  <c r="H356" i="1" s="1"/>
  <c r="G345" i="1"/>
  <c r="H345" i="1" s="1"/>
  <c r="G272" i="1"/>
  <c r="H272" i="1" s="1"/>
  <c r="G239" i="1"/>
  <c r="H239" i="1" s="1"/>
  <c r="G81" i="1"/>
  <c r="H81" i="1" s="1"/>
  <c r="G265" i="1"/>
  <c r="H265" i="1" s="1"/>
  <c r="G259" i="1"/>
  <c r="H259" i="1" s="1"/>
  <c r="G67" i="1"/>
  <c r="H67" i="1" s="1"/>
  <c r="G173" i="1"/>
  <c r="H173" i="1" s="1"/>
  <c r="G337" i="1"/>
  <c r="H337" i="1" s="1"/>
  <c r="G229" i="1"/>
  <c r="H229" i="1" s="1"/>
  <c r="G162" i="1"/>
  <c r="H162" i="1" s="1"/>
  <c r="G17" i="1"/>
  <c r="H17" i="1" s="1"/>
  <c r="G262" i="1"/>
  <c r="H262" i="1" s="1"/>
  <c r="G202" i="1"/>
  <c r="H202" i="1" s="1"/>
  <c r="G52" i="1"/>
  <c r="H52" i="1" s="1"/>
  <c r="G148" i="1"/>
  <c r="H148" i="1" s="1"/>
  <c r="G312" i="1"/>
  <c r="H312" i="1" s="1"/>
  <c r="G311" i="1"/>
  <c r="H311" i="1" s="1"/>
  <c r="G351" i="1"/>
  <c r="H351" i="1" s="1"/>
  <c r="G329" i="1"/>
  <c r="H329" i="1" s="1"/>
  <c r="G310" i="1"/>
  <c r="H310" i="1" s="1"/>
  <c r="G299" i="1"/>
  <c r="H299" i="1" s="1"/>
  <c r="G320" i="1"/>
  <c r="H320" i="1" s="1"/>
  <c r="G319" i="1"/>
  <c r="H319" i="1" s="1"/>
  <c r="G359" i="1"/>
  <c r="H359" i="1" s="1"/>
  <c r="G330" i="1"/>
  <c r="H330" i="1" s="1"/>
  <c r="G305" i="1"/>
  <c r="H305" i="1" s="1"/>
  <c r="G281" i="1"/>
  <c r="H281" i="1" s="1"/>
  <c r="G277" i="1"/>
  <c r="H277" i="1" s="1"/>
  <c r="G223" i="1"/>
  <c r="H223" i="1" s="1"/>
  <c r="G120" i="1"/>
  <c r="H120" i="1" s="1"/>
  <c r="G82" i="1"/>
  <c r="H82" i="1" s="1"/>
  <c r="G50" i="1"/>
  <c r="H50" i="1" s="1"/>
  <c r="G254" i="1"/>
  <c r="H254" i="1" s="1"/>
  <c r="G287" i="1"/>
  <c r="H287" i="1" s="1"/>
  <c r="G309" i="1"/>
  <c r="H309" i="1" s="1"/>
  <c r="G193" i="1"/>
  <c r="H193" i="1" s="1"/>
  <c r="G69" i="1"/>
  <c r="H69" i="1" s="1"/>
  <c r="G275" i="1"/>
  <c r="H275" i="1" s="1"/>
  <c r="G205" i="1"/>
  <c r="H205" i="1" s="1"/>
  <c r="G35" i="1"/>
  <c r="H35" i="1" s="1"/>
  <c r="G44" i="1"/>
  <c r="H44" i="1" s="1"/>
  <c r="G47" i="1"/>
  <c r="H47" i="1" s="1"/>
  <c r="G63" i="1"/>
  <c r="H63" i="1" s="1"/>
  <c r="G85" i="1"/>
  <c r="H85" i="1" s="1"/>
  <c r="G150" i="1"/>
  <c r="H150" i="1" s="1"/>
  <c r="G317" i="1"/>
  <c r="H317" i="1" s="1"/>
  <c r="G249" i="1"/>
  <c r="H249" i="1" s="1"/>
  <c r="G146" i="1"/>
  <c r="H146" i="1" s="1"/>
  <c r="G293" i="1"/>
  <c r="H293" i="1" s="1"/>
  <c r="G124" i="1"/>
  <c r="H124" i="1" s="1"/>
  <c r="G199" i="1"/>
  <c r="H199" i="1" s="1"/>
  <c r="G321" i="1"/>
  <c r="H321" i="1" s="1"/>
  <c r="G250" i="1"/>
  <c r="H250" i="1" s="1"/>
  <c r="G355" i="1"/>
  <c r="H355" i="1" s="1"/>
  <c r="G191" i="1"/>
  <c r="H191" i="1" s="1"/>
  <c r="G251" i="1"/>
  <c r="H251" i="1" s="1"/>
  <c r="G296" i="1"/>
  <c r="H296" i="1" s="1"/>
  <c r="G218" i="1"/>
  <c r="H218" i="1" s="1"/>
  <c r="G111" i="1"/>
  <c r="H111" i="1" s="1"/>
  <c r="G295" i="1"/>
  <c r="H295" i="1" s="1"/>
  <c r="G70" i="1"/>
  <c r="H70" i="1" s="1"/>
  <c r="G103" i="1"/>
  <c r="H103" i="1" s="1"/>
  <c r="G303" i="1"/>
  <c r="H303" i="1" s="1"/>
  <c r="G33" i="1"/>
  <c r="H33" i="1" s="1"/>
  <c r="G65" i="1"/>
  <c r="H65" i="1" s="1"/>
  <c r="G94" i="1"/>
  <c r="H94" i="1" s="1"/>
  <c r="G66" i="1"/>
  <c r="H66" i="1" s="1"/>
  <c r="G129" i="1"/>
  <c r="H129" i="1" s="1"/>
  <c r="G79" i="1"/>
  <c r="H79" i="1" s="1"/>
  <c r="G128" i="1"/>
  <c r="H128" i="1"/>
  <c r="G147" i="1"/>
  <c r="H147" i="1" s="1"/>
  <c r="G222" i="1"/>
  <c r="H222" i="1" s="1"/>
  <c r="G256" i="1"/>
  <c r="H256" i="1" s="1"/>
  <c r="G247" i="1"/>
  <c r="H247" i="1" s="1"/>
  <c r="G261" i="1"/>
  <c r="H261" i="1" s="1"/>
  <c r="G61" i="1"/>
  <c r="H61" i="1" s="1"/>
  <c r="G55" i="1"/>
  <c r="H55" i="1" s="1"/>
  <c r="G292" i="1"/>
  <c r="H292" i="1" s="1"/>
  <c r="G53" i="1"/>
  <c r="H53" i="1" s="1"/>
  <c r="G231" i="1"/>
  <c r="H231" i="1" s="1"/>
  <c r="G224" i="1"/>
  <c r="H224" i="1" s="1"/>
  <c r="G138" i="1"/>
  <c r="H138" i="1" s="1"/>
  <c r="G267" i="1"/>
  <c r="H267" i="1" s="1"/>
  <c r="G133" i="1"/>
  <c r="H133" i="1" s="1"/>
  <c r="G313" i="1"/>
  <c r="H313" i="1" s="1"/>
  <c r="G215" i="1"/>
  <c r="H215" i="1" s="1"/>
  <c r="G353" i="1"/>
  <c r="H353" i="1" s="1"/>
  <c r="G246" i="1"/>
  <c r="H246" i="1" s="1"/>
  <c r="G300" i="1"/>
  <c r="H300" i="1" s="1"/>
  <c r="G134" i="1"/>
  <c r="H134" i="1" s="1"/>
  <c r="G197" i="1"/>
  <c r="H197" i="1" s="1"/>
  <c r="G253" i="1"/>
  <c r="H253" i="1" s="1"/>
  <c r="G177" i="1"/>
  <c r="H177" i="1" s="1"/>
  <c r="G10" i="1"/>
  <c r="H10" i="1" s="1"/>
  <c r="G71" i="1"/>
  <c r="H71" i="1" s="1"/>
  <c r="G24" i="1"/>
  <c r="H24" i="1" s="1"/>
  <c r="G89" i="1"/>
  <c r="H89" i="1" s="1"/>
  <c r="G105" i="1"/>
  <c r="H105" i="1" s="1"/>
  <c r="G136" i="1"/>
  <c r="H136" i="1" s="1"/>
  <c r="G174" i="1"/>
  <c r="H174" i="1" s="1"/>
  <c r="G235" i="1"/>
  <c r="H235" i="1" s="1"/>
  <c r="G206" i="1"/>
  <c r="H206" i="1" s="1"/>
  <c r="G241" i="1"/>
  <c r="H241" i="1" s="1"/>
  <c r="G160" i="1"/>
  <c r="H160" i="1" s="1"/>
  <c r="G255" i="1"/>
  <c r="H255" i="1" s="1"/>
  <c r="G290" i="1"/>
  <c r="H290" i="1" s="1"/>
  <c r="G201" i="1"/>
  <c r="H201" i="1" s="1"/>
  <c r="G283" i="1"/>
  <c r="H283" i="1" s="1"/>
  <c r="G339" i="1"/>
  <c r="H339" i="1" s="1"/>
  <c r="G198" i="1"/>
  <c r="H198" i="1" s="1"/>
  <c r="G131" i="1"/>
  <c r="H131" i="1" s="1"/>
  <c r="G196" i="1"/>
  <c r="H196" i="1" s="1"/>
  <c r="G115" i="1"/>
  <c r="H115" i="1" s="1"/>
  <c r="G232" i="1"/>
  <c r="H232" i="1"/>
  <c r="G107" i="1"/>
  <c r="H107" i="1" s="1"/>
  <c r="G116" i="1"/>
  <c r="H116" i="1" s="1"/>
  <c r="G301" i="1"/>
  <c r="H301" i="1" s="1"/>
  <c r="G331" i="1"/>
  <c r="H331" i="1" s="1"/>
  <c r="G125" i="1"/>
  <c r="H125" i="1" s="1"/>
  <c r="G268" i="1"/>
  <c r="H268" i="1" s="1"/>
  <c r="G119" i="1"/>
  <c r="H119" i="1" s="1"/>
  <c r="G304" i="1"/>
  <c r="H304" i="1" s="1"/>
  <c r="G302" i="1"/>
  <c r="H302" i="1" s="1"/>
  <c r="G39" i="1"/>
  <c r="H39" i="1" s="1"/>
  <c r="G149" i="1"/>
  <c r="H149" i="1" s="1"/>
  <c r="G96" i="1"/>
  <c r="H96" i="1" s="1"/>
  <c r="G114" i="1"/>
  <c r="H114" i="1" s="1"/>
  <c r="G32" i="1"/>
  <c r="H32" i="1" s="1"/>
  <c r="G121" i="1"/>
  <c r="H121" i="1" s="1"/>
  <c r="G130" i="1"/>
  <c r="H130" i="1" s="1"/>
  <c r="G141" i="1"/>
  <c r="H141" i="1" s="1"/>
  <c r="G178" i="1"/>
  <c r="H178" i="1" s="1"/>
  <c r="G168" i="1"/>
  <c r="H168" i="1" s="1"/>
  <c r="G263" i="1"/>
  <c r="H263" i="1" s="1"/>
  <c r="G221" i="1"/>
  <c r="H221" i="1" s="1"/>
  <c r="G220" i="1"/>
  <c r="H220" i="1" s="1"/>
  <c r="G297" i="1"/>
  <c r="H297" i="1" s="1"/>
  <c r="G21" i="1"/>
  <c r="H21" i="1" s="1"/>
  <c r="G210" i="1"/>
  <c r="H210" i="1" s="1"/>
  <c r="G30" i="1"/>
  <c r="H30" i="1" s="1"/>
  <c r="G274" i="1"/>
  <c r="H274" i="1" s="1"/>
  <c r="G123" i="1"/>
  <c r="H123" i="1" s="1"/>
  <c r="G288" i="1"/>
  <c r="H288" i="1" s="1"/>
  <c r="G194" i="1"/>
  <c r="H194" i="1" s="1"/>
  <c r="G98" i="1"/>
  <c r="H98" i="1" s="1"/>
  <c r="G84" i="1"/>
  <c r="H84" i="1" s="1"/>
  <c r="G190" i="1"/>
  <c r="H190" i="1" s="1"/>
  <c r="G117" i="1"/>
  <c r="H117" i="1" s="1"/>
  <c r="G308" i="1"/>
  <c r="H308" i="1" s="1"/>
  <c r="G240" i="1"/>
  <c r="H240" i="1" s="1"/>
  <c r="G62" i="1"/>
  <c r="H62" i="1" s="1"/>
  <c r="G110" i="1"/>
  <c r="H110" i="1" s="1"/>
  <c r="G118" i="1"/>
  <c r="H118" i="1" s="1"/>
  <c r="G185" i="1"/>
  <c r="H185" i="1" s="1"/>
  <c r="G58" i="1"/>
  <c r="H58" i="1" s="1"/>
  <c r="G158" i="1"/>
  <c r="H158" i="1" s="1"/>
  <c r="G90" i="1"/>
  <c r="H90" i="1" s="1"/>
  <c r="G230" i="1"/>
  <c r="H230" i="1" s="1"/>
  <c r="G157" i="1"/>
  <c r="H157" i="1" s="1"/>
  <c r="G40" i="1"/>
  <c r="H40" i="1" s="1"/>
  <c r="G88" i="1"/>
  <c r="H88" i="1" s="1"/>
  <c r="G127" i="1"/>
  <c r="H127" i="1" s="1"/>
  <c r="G171" i="1"/>
  <c r="H171" i="1" s="1"/>
  <c r="G152" i="1"/>
  <c r="H152" i="1" s="1"/>
  <c r="G307" i="1"/>
  <c r="H307" i="1" s="1"/>
  <c r="G161" i="1"/>
  <c r="H161" i="1" s="1"/>
  <c r="G155" i="1"/>
  <c r="H155" i="1" s="1"/>
  <c r="G225" i="1"/>
  <c r="H225" i="1" s="1"/>
  <c r="G176" i="1"/>
  <c r="H176" i="1" s="1"/>
  <c r="G280" i="1"/>
  <c r="H280" i="1" s="1"/>
  <c r="G38" i="1"/>
  <c r="H38" i="1" s="1"/>
  <c r="G20" i="1"/>
  <c r="H20" i="1" s="1"/>
  <c r="G76" i="1"/>
  <c r="H76" i="1" s="1"/>
  <c r="G243" i="1"/>
  <c r="H243" i="1" s="1"/>
  <c r="G182" i="1"/>
  <c r="H182" i="1" s="1"/>
  <c r="G284" i="1"/>
  <c r="H284" i="1" s="1"/>
  <c r="G183" i="1"/>
  <c r="H183" i="1" s="1"/>
  <c r="G101" i="1"/>
  <c r="H101" i="1" s="1"/>
  <c r="G188" i="1"/>
  <c r="H188" i="1" s="1"/>
  <c r="G83" i="1"/>
  <c r="H83" i="1" s="1"/>
  <c r="G59" i="1"/>
  <c r="H59" i="1" s="1"/>
  <c r="G285" i="1"/>
  <c r="H285" i="1" s="1"/>
  <c r="G189" i="1"/>
  <c r="H189" i="1" s="1"/>
  <c r="G242" i="1"/>
  <c r="H242" i="1" s="1"/>
  <c r="G99" i="1"/>
  <c r="H99" i="1" s="1"/>
  <c r="G145" i="1"/>
  <c r="H145" i="1"/>
  <c r="G234" i="1"/>
  <c r="H234" i="1" s="1"/>
  <c r="G126" i="1"/>
  <c r="H126" i="1" s="1"/>
  <c r="G73" i="1"/>
  <c r="H73" i="1" s="1"/>
  <c r="G25" i="1"/>
  <c r="H25" i="1" s="1"/>
  <c r="G15" i="1"/>
  <c r="H15" i="1" s="1"/>
  <c r="G78" i="1"/>
  <c r="H78" i="1" s="1"/>
  <c r="G18" i="1"/>
  <c r="H18" i="1" s="1"/>
  <c r="G106" i="1"/>
  <c r="H106" i="1" s="1"/>
  <c r="G48" i="1"/>
  <c r="H48" i="1" s="1"/>
  <c r="G186" i="1"/>
  <c r="H186" i="1" s="1"/>
  <c r="G195" i="1"/>
  <c r="H195" i="1" s="1"/>
  <c r="G227" i="1"/>
  <c r="H227" i="1" s="1"/>
  <c r="G217" i="1"/>
  <c r="H217" i="1" s="1"/>
  <c r="G271" i="1"/>
  <c r="H271" i="1" s="1"/>
  <c r="G236" i="1"/>
  <c r="H236" i="1" s="1"/>
  <c r="G278" i="1"/>
  <c r="H278" i="1" s="1"/>
  <c r="G298" i="1"/>
  <c r="H298" i="1" s="1"/>
  <c r="G294" i="1"/>
  <c r="H294" i="1" s="1"/>
  <c r="G361" i="1"/>
  <c r="H361" i="1" s="1"/>
  <c r="G322" i="1"/>
  <c r="H322" i="1" s="1"/>
  <c r="G349" i="1"/>
  <c r="H349" i="1" s="1"/>
  <c r="G350" i="1"/>
  <c r="H350" i="1" s="1"/>
  <c r="G326" i="1"/>
  <c r="H326" i="1" s="1"/>
  <c r="G31" i="1"/>
  <c r="H31" i="1" s="1"/>
  <c r="G28" i="1"/>
  <c r="H28" i="1" s="1"/>
  <c r="G216" i="1"/>
  <c r="H216" i="1" s="1"/>
  <c r="G180" i="1"/>
  <c r="H180" i="1" s="1"/>
  <c r="G93" i="1"/>
  <c r="H93" i="1" s="1"/>
  <c r="G165" i="1"/>
  <c r="H165" i="1" s="1"/>
  <c r="G75" i="1"/>
  <c r="H75" i="1" s="1"/>
  <c r="G154" i="1"/>
  <c r="H154" i="1" s="1"/>
  <c r="G51" i="1"/>
  <c r="H51" i="1" s="1"/>
  <c r="G273" i="1"/>
  <c r="H273" i="1" s="1"/>
  <c r="G159" i="1"/>
  <c r="H159" i="1" s="1"/>
  <c r="G219" i="1"/>
  <c r="H219" i="1" s="1"/>
  <c r="G77" i="1"/>
  <c r="H77" i="1" s="1"/>
  <c r="G260" i="1"/>
  <c r="H260" i="1" s="1"/>
  <c r="G153" i="1"/>
  <c r="H153" i="1" s="1"/>
  <c r="G276" i="1"/>
  <c r="H276" i="1" s="1"/>
  <c r="G252" i="1"/>
  <c r="H252" i="1"/>
  <c r="G226" i="1"/>
  <c r="H226" i="1" s="1"/>
  <c r="G269" i="1"/>
  <c r="H269" i="1" s="1"/>
  <c r="G86" i="1"/>
  <c r="H86" i="1" s="1"/>
  <c r="G14" i="1"/>
  <c r="H14" i="1" s="1"/>
  <c r="G34" i="1"/>
  <c r="H34" i="1"/>
  <c r="G56" i="1"/>
  <c r="H56" i="1" s="1"/>
  <c r="G97" i="1"/>
  <c r="H97" i="1" s="1"/>
  <c r="G139" i="1"/>
  <c r="H139" i="1"/>
  <c r="G104" i="1"/>
  <c r="H104" i="1" s="1"/>
  <c r="G163" i="1"/>
  <c r="H163" i="1" s="1"/>
  <c r="G170" i="1"/>
  <c r="H170" i="1" s="1"/>
  <c r="G184" i="1"/>
  <c r="H184" i="1"/>
  <c r="G264" i="1"/>
  <c r="H264" i="1" s="1"/>
  <c r="G179" i="1"/>
  <c r="H179" i="1" s="1"/>
  <c r="G233" i="1"/>
  <c r="H233" i="1" s="1"/>
  <c r="G248" i="1"/>
  <c r="H248" i="1" s="1"/>
  <c r="G306" i="1"/>
  <c r="H306" i="1"/>
  <c r="G324" i="1"/>
  <c r="H324" i="1" s="1"/>
  <c r="G362" i="1"/>
  <c r="H362" i="1" s="1"/>
  <c r="G348" i="1"/>
  <c r="H348" i="1" s="1"/>
  <c r="G286" i="1"/>
  <c r="H286" i="1"/>
  <c r="G244" i="1"/>
  <c r="H244" i="1" s="1"/>
  <c r="G238" i="1"/>
  <c r="H238" i="1" s="1"/>
  <c r="G112" i="1"/>
  <c r="H112" i="1" s="1"/>
  <c r="G72" i="1"/>
  <c r="H72" i="1" s="1"/>
  <c r="G181" i="1"/>
  <c r="H181" i="1" s="1"/>
  <c r="G122" i="1"/>
  <c r="H122" i="1" s="1"/>
  <c r="G80" i="1"/>
  <c r="H80" i="1" s="1"/>
  <c r="G200" i="1"/>
  <c r="H200" i="1"/>
  <c r="G315" i="1"/>
  <c r="H315" i="1" s="1"/>
  <c r="G258" i="1"/>
  <c r="H258" i="1" s="1"/>
  <c r="G143" i="1"/>
  <c r="H143" i="1" s="1"/>
  <c r="G68" i="1"/>
  <c r="H68" i="1" s="1"/>
  <c r="G342" i="1"/>
  <c r="H342" i="1" s="1"/>
  <c r="G328" i="1"/>
  <c r="H328" i="1" s="1"/>
  <c r="G357" i="1"/>
  <c r="H357" i="1" s="1"/>
  <c r="G338" i="1"/>
  <c r="H338" i="1"/>
  <c r="G336" i="1"/>
  <c r="H336" i="1" s="1"/>
  <c r="G327" i="1"/>
  <c r="H327" i="1" s="1"/>
  <c r="G332" i="1"/>
  <c r="H332" i="1"/>
  <c r="G346" i="1"/>
  <c r="H346" i="1" s="1"/>
  <c r="G282" i="1"/>
  <c r="H282" i="1" s="1"/>
  <c r="G291" i="1"/>
  <c r="H291" i="1" s="1"/>
  <c r="G204" i="1"/>
  <c r="H204" i="1" s="1"/>
  <c r="G95" i="1"/>
  <c r="H95" i="1" s="1"/>
  <c r="G135" i="1"/>
  <c r="H135" i="1" s="1"/>
  <c r="G64" i="1"/>
  <c r="H64" i="1" s="1"/>
  <c r="G209" i="1"/>
  <c r="H209" i="1" s="1"/>
  <c r="G57" i="1"/>
  <c r="H57" i="1" s="1"/>
  <c r="G102" i="1"/>
  <c r="H102" i="1" s="1"/>
  <c r="G245" i="1"/>
  <c r="H245" i="1" s="1"/>
  <c r="G207" i="1"/>
  <c r="H207" i="1" s="1"/>
  <c r="G318" i="1"/>
  <c r="H318" i="1" s="1"/>
  <c r="G266" i="1"/>
  <c r="H266" i="1" s="1"/>
  <c r="G172" i="1"/>
  <c r="H172" i="1" s="1"/>
  <c r="G344" i="1"/>
  <c r="H344" i="1"/>
  <c r="G334" i="1"/>
  <c r="H334" i="1" s="1"/>
  <c r="G358" i="1"/>
  <c r="H358" i="1" s="1"/>
  <c r="G354" i="1"/>
  <c r="H354" i="1" s="1"/>
  <c r="G237" i="1"/>
  <c r="H237" i="1" s="1"/>
  <c r="G192" i="1"/>
  <c r="H192" i="1" s="1"/>
  <c r="G41" i="1"/>
  <c r="H41" i="1" s="1"/>
  <c r="G16" i="1"/>
  <c r="H16" i="1" s="1"/>
  <c r="G132" i="1"/>
  <c r="H132" i="1" s="1"/>
  <c r="G325" i="1"/>
  <c r="H325" i="1" s="1"/>
  <c r="G36" i="1"/>
  <c r="H36" i="1" s="1"/>
  <c r="G37" i="1"/>
  <c r="H37" i="1" s="1"/>
  <c r="G140" i="1"/>
  <c r="H140" i="1" s="1"/>
  <c r="G19" i="1"/>
  <c r="H19" i="1" s="1"/>
  <c r="G29" i="1"/>
  <c r="H29" i="1" s="1"/>
  <c r="G91" i="1"/>
  <c r="H91" i="1" s="1"/>
  <c r="G108" i="1"/>
  <c r="H108" i="1" s="1"/>
  <c r="G54" i="1"/>
  <c r="H54" i="1" s="1"/>
  <c r="G11" i="1"/>
  <c r="H11" i="1" s="1"/>
  <c r="G26" i="1"/>
  <c r="H26" i="1" s="1"/>
  <c r="G23" i="1"/>
  <c r="H23" i="1" s="1"/>
  <c r="G208" i="1"/>
  <c r="H208" i="1"/>
  <c r="G164" i="1"/>
  <c r="H164" i="1" s="1"/>
  <c r="G100" i="1"/>
  <c r="H100" i="1" s="1"/>
  <c r="G347" i="1"/>
  <c r="H347" i="1" s="1"/>
  <c r="G27" i="1"/>
  <c r="H27" i="1" s="1"/>
  <c r="G13" i="1"/>
  <c r="H13" i="1"/>
  <c r="G109" i="1"/>
  <c r="H109" i="1"/>
  <c r="G167" i="1"/>
  <c r="H167" i="1" s="1"/>
  <c r="G211" i="1"/>
  <c r="H211" i="1" s="1"/>
  <c r="G213" i="1"/>
  <c r="H213" i="1"/>
  <c r="G203" i="1"/>
  <c r="H203" i="1" s="1"/>
  <c r="G92" i="1"/>
  <c r="H92" i="1" s="1"/>
  <c r="G45" i="1"/>
  <c r="H45" i="1" s="1"/>
  <c r="G43" i="1"/>
  <c r="H43" i="1" s="1"/>
  <c r="G46" i="1"/>
  <c r="H46" i="1" s="1"/>
  <c r="H50" i="4"/>
  <c r="D50" i="4"/>
  <c r="H30" i="4"/>
  <c r="D30" i="4"/>
  <c r="D7" i="3"/>
  <c r="N9" i="3"/>
  <c r="H49" i="4"/>
  <c r="D49" i="4"/>
  <c r="H29" i="4"/>
  <c r="D29" i="4"/>
  <c r="H48" i="4"/>
  <c r="D48" i="4"/>
  <c r="H28" i="4"/>
  <c r="D28" i="4"/>
  <c r="D27" i="4"/>
  <c r="H27" i="4"/>
  <c r="H47" i="4"/>
  <c r="D47" i="4"/>
  <c r="H46" i="4"/>
  <c r="H26" i="4"/>
  <c r="H25" i="4"/>
  <c r="D25" i="4"/>
  <c r="D8" i="3"/>
  <c r="F2" i="3"/>
  <c r="H45" i="4"/>
  <c r="J45" i="4"/>
  <c r="D45" i="4"/>
  <c r="F45" i="4"/>
  <c r="D9" i="3"/>
  <c r="O9" i="3" s="1"/>
  <c r="D23" i="4"/>
  <c r="D43" i="4"/>
  <c r="L53" i="4"/>
  <c r="H51" i="4"/>
  <c r="L6" i="4"/>
  <c r="K6" i="4"/>
  <c r="K5" i="4"/>
  <c r="B39" i="4"/>
  <c r="B36" i="4"/>
  <c r="K2" i="4"/>
  <c r="K23" i="4"/>
  <c r="K43" i="4"/>
  <c r="H23" i="4"/>
  <c r="H43" i="4"/>
  <c r="L4" i="4"/>
  <c r="M25" i="4"/>
  <c r="B55" i="4"/>
  <c r="B54" i="4"/>
  <c r="B53" i="4"/>
  <c r="B52" i="4"/>
  <c r="K51" i="4"/>
  <c r="B51" i="4"/>
  <c r="B50" i="4"/>
  <c r="B49" i="4"/>
  <c r="B48" i="4"/>
  <c r="B47" i="4"/>
  <c r="B46" i="4"/>
  <c r="B45" i="4"/>
  <c r="H44" i="4"/>
  <c r="J44" i="4"/>
  <c r="B44" i="4"/>
  <c r="N43" i="4"/>
  <c r="C23" i="4"/>
  <c r="C43" i="4"/>
  <c r="L14" i="4"/>
  <c r="K14" i="4"/>
  <c r="L13" i="4"/>
  <c r="K13" i="4"/>
  <c r="L12" i="4"/>
  <c r="K12" i="4"/>
  <c r="L11" i="4"/>
  <c r="K11" i="4"/>
  <c r="L10" i="4"/>
  <c r="K10" i="4"/>
  <c r="L9" i="4"/>
  <c r="K9" i="4"/>
  <c r="L8" i="4"/>
  <c r="K8" i="4"/>
  <c r="L7" i="4"/>
  <c r="K7" i="4"/>
  <c r="K4" i="4"/>
  <c r="L3" i="4"/>
  <c r="M24" i="4"/>
  <c r="K3" i="4"/>
  <c r="L23" i="3"/>
  <c r="D10" i="3"/>
  <c r="O10" i="3" s="1"/>
  <c r="N2" i="3"/>
  <c r="H2" i="3"/>
  <c r="N8" i="3"/>
  <c r="N10" i="3"/>
  <c r="O8" i="3"/>
  <c r="M36" i="4"/>
  <c r="L34" i="4"/>
  <c r="L35" i="4"/>
  <c r="K54" i="4"/>
  <c r="D46" i="4"/>
  <c r="L46" i="4"/>
  <c r="K55" i="4"/>
  <c r="L5" i="4"/>
  <c r="L26" i="4"/>
  <c r="L2" i="4"/>
  <c r="L23" i="4"/>
  <c r="L43" i="4"/>
  <c r="L25" i="4"/>
  <c r="K47" i="4"/>
  <c r="L33" i="4"/>
  <c r="L29" i="4"/>
  <c r="L32" i="4"/>
  <c r="G23" i="4"/>
  <c r="G43" i="4"/>
  <c r="L50" i="4"/>
  <c r="L24" i="4"/>
  <c r="L28" i="4"/>
  <c r="K53" i="4"/>
  <c r="K49" i="4"/>
  <c r="K44" i="4"/>
  <c r="K48" i="4"/>
  <c r="K45" i="4"/>
  <c r="L47" i="4"/>
  <c r="L27" i="4"/>
  <c r="L48" i="4"/>
  <c r="G56" i="4"/>
  <c r="D26" i="4"/>
  <c r="K52" i="4"/>
  <c r="L45" i="4"/>
  <c r="N45" i="4"/>
  <c r="K50" i="4"/>
  <c r="L49" i="4"/>
  <c r="L54" i="4"/>
  <c r="L51" i="4"/>
  <c r="C56" i="4"/>
  <c r="L30" i="4"/>
  <c r="K46" i="4"/>
  <c r="L44" i="4"/>
  <c r="N44" i="4"/>
  <c r="L31" i="4"/>
  <c r="H56" i="4"/>
  <c r="O7" i="3"/>
  <c r="C23" i="3"/>
  <c r="N7" i="3"/>
  <c r="D56" i="4"/>
  <c r="L56" i="4"/>
  <c r="K56" i="4"/>
  <c r="K23" i="3"/>
  <c r="Q365" i="1"/>
  <c r="R365" i="1" l="1"/>
  <c r="S365" i="1"/>
  <c r="I365" i="1"/>
  <c r="G363" i="1"/>
  <c r="H363" i="1" s="1"/>
  <c r="I341" i="1"/>
  <c r="J341" i="1" s="1"/>
  <c r="I345" i="1"/>
  <c r="J345" i="1" s="1"/>
  <c r="I350" i="1"/>
  <c r="J350" i="1" s="1"/>
  <c r="I335" i="1"/>
  <c r="J335" i="1" s="1"/>
  <c r="I16" i="1"/>
  <c r="J16" i="1" s="1"/>
  <c r="I80" i="1"/>
  <c r="J80" i="1" s="1"/>
  <c r="I192" i="1"/>
  <c r="J192" i="1" s="1"/>
  <c r="I240" i="1"/>
  <c r="J240" i="1" s="1"/>
  <c r="I296" i="1"/>
  <c r="J296" i="1" s="1"/>
  <c r="I227" i="1"/>
  <c r="J227" i="1" s="1"/>
  <c r="I269" i="1"/>
  <c r="J269" i="1" s="1"/>
  <c r="I142" i="1"/>
  <c r="J142" i="1" s="1"/>
  <c r="I270" i="1"/>
  <c r="J270" i="1" s="1"/>
  <c r="I33" i="1"/>
  <c r="J33" i="1" s="1"/>
  <c r="I89" i="1"/>
  <c r="J89" i="1" s="1"/>
  <c r="I153" i="1"/>
  <c r="J153" i="1" s="1"/>
  <c r="I217" i="1"/>
  <c r="J217" i="1" s="1"/>
  <c r="I273" i="1"/>
  <c r="J273" i="1" s="1"/>
  <c r="I51" i="1"/>
  <c r="J51" i="1" s="1"/>
  <c r="I235" i="1"/>
  <c r="J235" i="1" s="1"/>
  <c r="I245" i="1"/>
  <c r="J245" i="1" s="1"/>
  <c r="I326" i="1"/>
  <c r="J326" i="1" s="1"/>
  <c r="I34" i="1"/>
  <c r="J34" i="1" s="1"/>
  <c r="I90" i="1"/>
  <c r="J90" i="1" s="1"/>
  <c r="I154" i="1"/>
  <c r="J154" i="1" s="1"/>
  <c r="I218" i="1"/>
  <c r="J218" i="1" s="1"/>
  <c r="I19" i="1"/>
  <c r="J19" i="1" s="1"/>
  <c r="I219" i="1"/>
  <c r="J219" i="1" s="1"/>
  <c r="I173" i="1"/>
  <c r="J173" i="1" s="1"/>
  <c r="I62" i="1"/>
  <c r="J62" i="1" s="1"/>
  <c r="I206" i="1"/>
  <c r="J206" i="1" s="1"/>
  <c r="I71" i="1"/>
  <c r="J71" i="1" s="1"/>
  <c r="I60" i="1"/>
  <c r="J60" i="1" s="1"/>
  <c r="I116" i="1"/>
  <c r="J116" i="1" s="1"/>
  <c r="I172" i="1"/>
  <c r="J172" i="1" s="1"/>
  <c r="I228" i="1"/>
  <c r="J228" i="1" s="1"/>
  <c r="I292" i="1"/>
  <c r="J292" i="1" s="1"/>
  <c r="I29" i="1"/>
  <c r="J29" i="1" s="1"/>
  <c r="I85" i="1"/>
  <c r="J85" i="1" s="1"/>
  <c r="I237" i="1"/>
  <c r="J237" i="1" s="1"/>
  <c r="I223" i="1"/>
  <c r="J223" i="1" s="1"/>
  <c r="I119" i="1"/>
  <c r="J119" i="1" s="1"/>
  <c r="I247" i="1"/>
  <c r="J247" i="1" s="1"/>
  <c r="I311" i="1"/>
  <c r="J311" i="1" s="1"/>
  <c r="I338" i="1"/>
  <c r="J338" i="1" s="1"/>
  <c r="G323" i="1"/>
  <c r="H323" i="1" s="1"/>
  <c r="F70" i="1"/>
  <c r="G343" i="1"/>
  <c r="H343" i="1" s="1"/>
  <c r="F188" i="1"/>
  <c r="F72" i="1"/>
  <c r="F259" i="1"/>
  <c r="F162" i="1"/>
  <c r="F346" i="1"/>
  <c r="F200" i="1"/>
  <c r="F84" i="1"/>
  <c r="F319" i="1"/>
  <c r="F38" i="1"/>
  <c r="F15" i="1"/>
  <c r="F309" i="1"/>
  <c r="F113" i="1"/>
  <c r="F289" i="1"/>
  <c r="F74" i="1"/>
  <c r="F193" i="1"/>
  <c r="F326" i="1"/>
  <c r="F108" i="1"/>
  <c r="F340" i="1"/>
  <c r="F277" i="1"/>
  <c r="F299" i="1"/>
  <c r="F112" i="1"/>
  <c r="G335" i="1"/>
  <c r="H335" i="1" s="1"/>
  <c r="F206" i="1"/>
  <c r="F68" i="1"/>
  <c r="F212" i="1"/>
  <c r="F350" i="1"/>
  <c r="F271" i="1"/>
  <c r="G365" i="1"/>
  <c r="I358" i="1"/>
  <c r="J358" i="1" s="1"/>
  <c r="I362" i="1"/>
  <c r="J362" i="1" s="1"/>
  <c r="I337" i="1"/>
  <c r="J337" i="1" s="1"/>
  <c r="I346" i="1"/>
  <c r="J346" i="1" s="1"/>
  <c r="I357" i="1"/>
  <c r="J357" i="1" s="1"/>
  <c r="I24" i="1"/>
  <c r="J24" i="1" s="1"/>
  <c r="I88" i="1"/>
  <c r="J88" i="1" s="1"/>
  <c r="I144" i="1"/>
  <c r="J144" i="1" s="1"/>
  <c r="I200" i="1"/>
  <c r="J200" i="1" s="1"/>
  <c r="I248" i="1"/>
  <c r="J248" i="1" s="1"/>
  <c r="I304" i="1"/>
  <c r="J304" i="1" s="1"/>
  <c r="I99" i="1"/>
  <c r="J99" i="1" s="1"/>
  <c r="I251" i="1"/>
  <c r="J251" i="1" s="1"/>
  <c r="I301" i="1"/>
  <c r="J301" i="1" s="1"/>
  <c r="I294" i="1"/>
  <c r="J294" i="1" s="1"/>
  <c r="I41" i="1"/>
  <c r="J41" i="1" s="1"/>
  <c r="I97" i="1"/>
  <c r="J97" i="1" s="1"/>
  <c r="I161" i="1"/>
  <c r="J161" i="1" s="1"/>
  <c r="I225" i="1"/>
  <c r="J225" i="1" s="1"/>
  <c r="I281" i="1"/>
  <c r="J281" i="1" s="1"/>
  <c r="I83" i="1"/>
  <c r="J83" i="1" s="1"/>
  <c r="I267" i="1"/>
  <c r="J267" i="1" s="1"/>
  <c r="I277" i="1"/>
  <c r="J277" i="1" s="1"/>
  <c r="I150" i="1"/>
  <c r="J150" i="1" s="1"/>
  <c r="I31" i="1"/>
  <c r="J31" i="1" s="1"/>
  <c r="I42" i="1"/>
  <c r="J42" i="1" s="1"/>
  <c r="I98" i="1"/>
  <c r="J98" i="1" s="1"/>
  <c r="I162" i="1"/>
  <c r="J162" i="1" s="1"/>
  <c r="I226" i="1"/>
  <c r="J226" i="1" s="1"/>
  <c r="I274" i="1"/>
  <c r="J274" i="1" s="1"/>
  <c r="I43" i="1"/>
  <c r="J43" i="1" s="1"/>
  <c r="I243" i="1"/>
  <c r="J243" i="1" s="1"/>
  <c r="I197" i="1"/>
  <c r="J197" i="1" s="1"/>
  <c r="I86" i="1"/>
  <c r="J86" i="1" s="1"/>
  <c r="I238" i="1"/>
  <c r="J238" i="1" s="1"/>
  <c r="I23" i="1"/>
  <c r="J23" i="1" s="1"/>
  <c r="I124" i="1"/>
  <c r="J124" i="1" s="1"/>
  <c r="I180" i="1"/>
  <c r="J180" i="1" s="1"/>
  <c r="I236" i="1"/>
  <c r="J236" i="1" s="1"/>
  <c r="I300" i="1"/>
  <c r="J300" i="1" s="1"/>
  <c r="I37" i="1"/>
  <c r="J37" i="1" s="1"/>
  <c r="I101" i="1"/>
  <c r="J101" i="1" s="1"/>
  <c r="I261" i="1"/>
  <c r="J261" i="1" s="1"/>
  <c r="I183" i="1"/>
  <c r="J183" i="1" s="1"/>
  <c r="I319" i="1"/>
  <c r="J319" i="1" s="1"/>
  <c r="I191" i="1"/>
  <c r="J191" i="1" s="1"/>
  <c r="I255" i="1"/>
  <c r="J255" i="1" s="1"/>
  <c r="I331" i="1"/>
  <c r="J331" i="1" s="1"/>
  <c r="F214" i="1"/>
  <c r="F114" i="1"/>
  <c r="F216" i="1"/>
  <c r="F146" i="1"/>
  <c r="G22" i="1"/>
  <c r="H22" i="1" s="1"/>
  <c r="F85" i="1"/>
  <c r="F136" i="1"/>
  <c r="F239" i="1"/>
  <c r="F29" i="1"/>
  <c r="F159" i="1"/>
  <c r="F252" i="1"/>
  <c r="F80" i="1"/>
  <c r="F60" i="1"/>
  <c r="F274" i="1"/>
  <c r="F124" i="1"/>
  <c r="F176" i="1"/>
  <c r="F49" i="1"/>
  <c r="F177" i="1"/>
  <c r="F345" i="1"/>
  <c r="F182" i="1"/>
  <c r="F270" i="1"/>
  <c r="F166" i="1"/>
  <c r="F328" i="1"/>
  <c r="F65" i="1"/>
  <c r="F356" i="1"/>
  <c r="F147" i="1"/>
  <c r="F63" i="1"/>
  <c r="F156" i="1"/>
  <c r="F348" i="1"/>
  <c r="F280" i="1"/>
  <c r="F32" i="1"/>
  <c r="I329" i="1"/>
  <c r="J329" i="1" s="1"/>
  <c r="I352" i="1"/>
  <c r="J352" i="1" s="1"/>
  <c r="I351" i="1"/>
  <c r="J351" i="1" s="1"/>
  <c r="I40" i="1"/>
  <c r="J40" i="1" s="1"/>
  <c r="I104" i="1"/>
  <c r="J104" i="1" s="1"/>
  <c r="I160" i="1"/>
  <c r="J160" i="1" s="1"/>
  <c r="I208" i="1"/>
  <c r="J208" i="1" s="1"/>
  <c r="I256" i="1"/>
  <c r="J256" i="1" s="1"/>
  <c r="I320" i="1"/>
  <c r="J320" i="1" s="1"/>
  <c r="I115" i="1"/>
  <c r="J115" i="1" s="1"/>
  <c r="I30" i="1"/>
  <c r="J30" i="1" s="1"/>
  <c r="I182" i="1"/>
  <c r="J182" i="1" s="1"/>
  <c r="I39" i="1"/>
  <c r="J39" i="1" s="1"/>
  <c r="I57" i="1"/>
  <c r="J57" i="1" s="1"/>
  <c r="I113" i="1"/>
  <c r="J113" i="1" s="1"/>
  <c r="I177" i="1"/>
  <c r="J177" i="1" s="1"/>
  <c r="I233" i="1"/>
  <c r="J233" i="1" s="1"/>
  <c r="I297" i="1"/>
  <c r="J297" i="1" s="1"/>
  <c r="I131" i="1"/>
  <c r="J131" i="1" s="1"/>
  <c r="I22" i="1"/>
  <c r="J22" i="1" s="1"/>
  <c r="I214" i="1"/>
  <c r="J214" i="1" s="1"/>
  <c r="I47" i="1"/>
  <c r="J47" i="1" s="1"/>
  <c r="I58" i="1"/>
  <c r="J58" i="1" s="1"/>
  <c r="I114" i="1"/>
  <c r="J114" i="1" s="1"/>
  <c r="I178" i="1"/>
  <c r="J178" i="1" s="1"/>
  <c r="I290" i="1"/>
  <c r="J290" i="1" s="1"/>
  <c r="I91" i="1"/>
  <c r="J91" i="1" s="1"/>
  <c r="I291" i="1"/>
  <c r="J291" i="1" s="1"/>
  <c r="I253" i="1"/>
  <c r="J253" i="1" s="1"/>
  <c r="I102" i="1"/>
  <c r="J102" i="1" s="1"/>
  <c r="I286" i="1"/>
  <c r="J286" i="1" s="1"/>
  <c r="I20" i="1"/>
  <c r="J20" i="1" s="1"/>
  <c r="I76" i="1"/>
  <c r="J76" i="1" s="1"/>
  <c r="I140" i="1"/>
  <c r="J140" i="1" s="1"/>
  <c r="I196" i="1"/>
  <c r="J196" i="1" s="1"/>
  <c r="I252" i="1"/>
  <c r="J252" i="1" s="1"/>
  <c r="I316" i="1"/>
  <c r="J316" i="1" s="1"/>
  <c r="I53" i="1"/>
  <c r="J53" i="1" s="1"/>
  <c r="I133" i="1"/>
  <c r="J133" i="1" s="1"/>
  <c r="I325" i="1"/>
  <c r="J325" i="1" s="1"/>
  <c r="I135" i="1"/>
  <c r="J135" i="1" s="1"/>
  <c r="I103" i="1"/>
  <c r="J103" i="1" s="1"/>
  <c r="I111" i="1"/>
  <c r="J111" i="1" s="1"/>
  <c r="I263" i="1"/>
  <c r="J263" i="1" s="1"/>
  <c r="I328" i="1"/>
  <c r="J328" i="1" s="1"/>
  <c r="F244" i="1"/>
  <c r="F58" i="1"/>
  <c r="F125" i="1"/>
  <c r="F167" i="1"/>
  <c r="F76" i="1"/>
  <c r="F305" i="1"/>
  <c r="F48" i="1"/>
  <c r="F55" i="1"/>
  <c r="F359" i="1"/>
  <c r="F331" i="1"/>
  <c r="F217" i="1"/>
  <c r="F332" i="1"/>
  <c r="F31" i="1"/>
  <c r="F353" i="1"/>
  <c r="F208" i="1"/>
  <c r="F171" i="1"/>
  <c r="F287" i="1"/>
  <c r="F347" i="1"/>
  <c r="F129" i="1"/>
  <c r="F330" i="1"/>
  <c r="F126" i="1"/>
  <c r="F36" i="1"/>
  <c r="F66" i="1"/>
  <c r="F282" i="1"/>
  <c r="F351" i="1"/>
  <c r="F78" i="1"/>
  <c r="F358" i="1"/>
  <c r="F264" i="1"/>
  <c r="F324" i="1"/>
  <c r="F255" i="1"/>
  <c r="F94" i="1"/>
  <c r="F37" i="1"/>
  <c r="F116" i="1"/>
  <c r="I363" i="1"/>
  <c r="J363" i="1" s="1"/>
  <c r="I356" i="1"/>
  <c r="J356" i="1" s="1"/>
  <c r="I334" i="1"/>
  <c r="J334" i="1" s="1"/>
  <c r="I336" i="1"/>
  <c r="J336" i="1" s="1"/>
  <c r="I48" i="1"/>
  <c r="J48" i="1" s="1"/>
  <c r="I112" i="1"/>
  <c r="J112" i="1" s="1"/>
  <c r="I168" i="1"/>
  <c r="J168" i="1" s="1"/>
  <c r="I216" i="1"/>
  <c r="J216" i="1" s="1"/>
  <c r="I264" i="1"/>
  <c r="J264" i="1" s="1"/>
  <c r="I11" i="1"/>
  <c r="J11" i="1" s="1"/>
  <c r="I139" i="1"/>
  <c r="J139" i="1" s="1"/>
  <c r="I283" i="1"/>
  <c r="J283" i="1" s="1"/>
  <c r="I54" i="1"/>
  <c r="J54" i="1" s="1"/>
  <c r="I198" i="1"/>
  <c r="J198" i="1" s="1"/>
  <c r="I63" i="1"/>
  <c r="J63" i="1" s="1"/>
  <c r="I65" i="1"/>
  <c r="J65" i="1" s="1"/>
  <c r="I121" i="1"/>
  <c r="J121" i="1" s="1"/>
  <c r="I185" i="1"/>
  <c r="J185" i="1" s="1"/>
  <c r="I241" i="1"/>
  <c r="J241" i="1" s="1"/>
  <c r="I305" i="1"/>
  <c r="J305" i="1" s="1"/>
  <c r="I147" i="1"/>
  <c r="J147" i="1" s="1"/>
  <c r="I125" i="1"/>
  <c r="I46" i="1"/>
  <c r="J46" i="1" s="1"/>
  <c r="I230" i="1"/>
  <c r="J230" i="1" s="1"/>
  <c r="I79" i="1"/>
  <c r="J79" i="1" s="1"/>
  <c r="I66" i="1"/>
  <c r="J66" i="1" s="1"/>
  <c r="I122" i="1"/>
  <c r="J122" i="1" s="1"/>
  <c r="I186" i="1"/>
  <c r="J186" i="1" s="1"/>
  <c r="I242" i="1"/>
  <c r="J242" i="1" s="1"/>
  <c r="I298" i="1"/>
  <c r="J298" i="1" s="1"/>
  <c r="I123" i="1"/>
  <c r="J123" i="1" s="1"/>
  <c r="I307" i="1"/>
  <c r="J307" i="1" s="1"/>
  <c r="I285" i="1"/>
  <c r="J285" i="1" s="1"/>
  <c r="I134" i="1"/>
  <c r="J134" i="1" s="1"/>
  <c r="I28" i="1"/>
  <c r="J28" i="1" s="1"/>
  <c r="I84" i="1"/>
  <c r="J84" i="1" s="1"/>
  <c r="I148" i="1"/>
  <c r="J148" i="1" s="1"/>
  <c r="I204" i="1"/>
  <c r="J204" i="1" s="1"/>
  <c r="I260" i="1"/>
  <c r="J260" i="1" s="1"/>
  <c r="I61" i="1"/>
  <c r="J61" i="1" s="1"/>
  <c r="I149" i="1"/>
  <c r="J149" i="1" s="1"/>
  <c r="I87" i="1"/>
  <c r="J87" i="1" s="1"/>
  <c r="I271" i="1"/>
  <c r="J271" i="1" s="1"/>
  <c r="I167" i="1"/>
  <c r="J167" i="1" s="1"/>
  <c r="I175" i="1"/>
  <c r="J175" i="1" s="1"/>
  <c r="I143" i="1"/>
  <c r="J143" i="1" s="1"/>
  <c r="G9" i="1"/>
  <c r="H9" i="1" s="1"/>
  <c r="F170" i="1"/>
  <c r="F267" i="1"/>
  <c r="F10" i="1"/>
  <c r="F322" i="1"/>
  <c r="F185" i="1"/>
  <c r="F268" i="1"/>
  <c r="F41" i="1"/>
  <c r="F77" i="1"/>
  <c r="F247" i="1"/>
  <c r="F361" i="1"/>
  <c r="F227" i="1"/>
  <c r="F266" i="1"/>
  <c r="F35" i="1"/>
  <c r="F276" i="1"/>
  <c r="F313" i="1"/>
  <c r="F120" i="1"/>
  <c r="F228" i="1"/>
  <c r="F139" i="1"/>
  <c r="G49" i="1"/>
  <c r="H49" i="1" s="1"/>
  <c r="F242" i="1"/>
  <c r="F152" i="1"/>
  <c r="F190" i="1"/>
  <c r="F292" i="1"/>
  <c r="F339" i="1"/>
  <c r="F286" i="1"/>
  <c r="F121" i="1"/>
  <c r="F180" i="1"/>
  <c r="F109" i="1"/>
  <c r="F337" i="1"/>
  <c r="F168" i="1"/>
  <c r="F25" i="1"/>
  <c r="F28" i="1"/>
  <c r="F43" i="1"/>
  <c r="F363" i="1"/>
  <c r="G74" i="1"/>
  <c r="H74" i="1" s="1"/>
  <c r="I349" i="1"/>
  <c r="J349" i="1" s="1"/>
  <c r="I347" i="1"/>
  <c r="J347" i="1" s="1"/>
  <c r="I354" i="1"/>
  <c r="J354" i="1" s="1"/>
  <c r="I8" i="1"/>
  <c r="J8" i="1" s="1"/>
  <c r="I64" i="1"/>
  <c r="J64" i="1" s="1"/>
  <c r="I128" i="1"/>
  <c r="J128" i="1" s="1"/>
  <c r="I176" i="1"/>
  <c r="J176" i="1" s="1"/>
  <c r="I224" i="1"/>
  <c r="J224" i="1" s="1"/>
  <c r="I280" i="1"/>
  <c r="J280" i="1" s="1"/>
  <c r="I59" i="1"/>
  <c r="J59" i="1" s="1"/>
  <c r="I195" i="1"/>
  <c r="J195" i="1" s="1"/>
  <c r="I7" i="1"/>
  <c r="I110" i="1"/>
  <c r="J110" i="1" s="1"/>
  <c r="I17" i="1"/>
  <c r="J17" i="1" s="1"/>
  <c r="I137" i="1"/>
  <c r="J137" i="1" s="1"/>
  <c r="I201" i="1"/>
  <c r="J201" i="1" s="1"/>
  <c r="I257" i="1"/>
  <c r="J257" i="1" s="1"/>
  <c r="I321" i="1"/>
  <c r="J321" i="1" s="1"/>
  <c r="I179" i="1"/>
  <c r="J179" i="1" s="1"/>
  <c r="I181" i="1"/>
  <c r="J181" i="1" s="1"/>
  <c r="I94" i="1"/>
  <c r="J94" i="1" s="1"/>
  <c r="I278" i="1"/>
  <c r="J278" i="1" s="1"/>
  <c r="I18" i="1"/>
  <c r="J18" i="1" s="1"/>
  <c r="I138" i="1"/>
  <c r="J138" i="1" s="1"/>
  <c r="I202" i="1"/>
  <c r="J202" i="1" s="1"/>
  <c r="I258" i="1"/>
  <c r="J258" i="1" s="1"/>
  <c r="I314" i="1"/>
  <c r="J314" i="1" s="1"/>
  <c r="I155" i="1"/>
  <c r="J155" i="1" s="1"/>
  <c r="I109" i="1"/>
  <c r="J109" i="1" s="1"/>
  <c r="I14" i="1"/>
  <c r="J14" i="1" s="1"/>
  <c r="I174" i="1"/>
  <c r="J174" i="1" s="1"/>
  <c r="I15" i="1"/>
  <c r="J15" i="1" s="1"/>
  <c r="I44" i="1"/>
  <c r="J44" i="1" s="1"/>
  <c r="I100" i="1"/>
  <c r="J100" i="1" s="1"/>
  <c r="I220" i="1"/>
  <c r="J220" i="1" s="1"/>
  <c r="I276" i="1"/>
  <c r="J276" i="1" s="1"/>
  <c r="I13" i="1"/>
  <c r="J13" i="1" s="1"/>
  <c r="I189" i="1"/>
  <c r="J189" i="1" s="1"/>
  <c r="I215" i="1"/>
  <c r="J215" i="1" s="1"/>
  <c r="I159" i="1"/>
  <c r="J159" i="1" s="1"/>
  <c r="I231" i="1"/>
  <c r="J231" i="1" s="1"/>
  <c r="I359" i="1"/>
  <c r="J359" i="1" s="1"/>
  <c r="G7" i="1"/>
  <c r="H7" i="1" s="1"/>
  <c r="F16" i="1"/>
  <c r="F110" i="1"/>
  <c r="F211" i="1"/>
  <c r="F204" i="1"/>
  <c r="F342" i="1"/>
  <c r="F203" i="1"/>
  <c r="F362" i="1"/>
  <c r="F236" i="1"/>
  <c r="F62" i="1"/>
  <c r="F349" i="1"/>
  <c r="F128" i="1"/>
  <c r="F232" i="1"/>
  <c r="G60" i="1"/>
  <c r="H60" i="1" s="1"/>
  <c r="F194" i="1"/>
  <c r="F312" i="1"/>
  <c r="F88" i="1"/>
  <c r="F215" i="1"/>
  <c r="F130" i="1"/>
  <c r="F249" i="1"/>
  <c r="F165" i="1"/>
  <c r="F164" i="1"/>
  <c r="F135" i="1"/>
  <c r="F201" i="1"/>
  <c r="F334" i="1"/>
  <c r="F233" i="1"/>
  <c r="F42" i="1"/>
  <c r="F338" i="1"/>
  <c r="F172" i="1"/>
  <c r="F246" i="1"/>
  <c r="F163" i="1"/>
  <c r="F234" i="1"/>
  <c r="F91" i="1"/>
  <c r="F196" i="1"/>
  <c r="F89" i="1"/>
  <c r="F365" i="1"/>
  <c r="I340" i="1"/>
  <c r="I355" i="1"/>
  <c r="J355" i="1" s="1"/>
  <c r="I333" i="1"/>
  <c r="J333" i="1" s="1"/>
  <c r="I332" i="1"/>
  <c r="J332" i="1" s="1"/>
  <c r="I72" i="1"/>
  <c r="J72" i="1" s="1"/>
  <c r="I136" i="1"/>
  <c r="J136" i="1" s="1"/>
  <c r="I184" i="1"/>
  <c r="J184" i="1" s="1"/>
  <c r="I232" i="1"/>
  <c r="J232" i="1" s="1"/>
  <c r="I288" i="1"/>
  <c r="I75" i="1"/>
  <c r="J75" i="1" s="1"/>
  <c r="I211" i="1"/>
  <c r="J211" i="1" s="1"/>
  <c r="I229" i="1"/>
  <c r="J229" i="1" s="1"/>
  <c r="I126" i="1"/>
  <c r="J126" i="1" s="1"/>
  <c r="I246" i="1"/>
  <c r="J246" i="1" s="1"/>
  <c r="I25" i="1"/>
  <c r="J25" i="1" s="1"/>
  <c r="I81" i="1"/>
  <c r="J81" i="1" s="1"/>
  <c r="I145" i="1"/>
  <c r="J145" i="1" s="1"/>
  <c r="I209" i="1"/>
  <c r="J209" i="1" s="1"/>
  <c r="I265" i="1"/>
  <c r="J265" i="1" s="1"/>
  <c r="I27" i="1"/>
  <c r="J27" i="1" s="1"/>
  <c r="I203" i="1"/>
  <c r="J203" i="1" s="1"/>
  <c r="I213" i="1"/>
  <c r="J213" i="1" s="1"/>
  <c r="I118" i="1"/>
  <c r="J118" i="1" s="1"/>
  <c r="I302" i="1"/>
  <c r="J302" i="1" s="1"/>
  <c r="I26" i="1"/>
  <c r="J26" i="1" s="1"/>
  <c r="I82" i="1"/>
  <c r="I146" i="1"/>
  <c r="J146" i="1" s="1"/>
  <c r="I210" i="1"/>
  <c r="J210" i="1" s="1"/>
  <c r="I266" i="1"/>
  <c r="J266" i="1" s="1"/>
  <c r="I322" i="1"/>
  <c r="J322" i="1" s="1"/>
  <c r="I187" i="1"/>
  <c r="J187" i="1" s="1"/>
  <c r="I141" i="1"/>
  <c r="J141" i="1" s="1"/>
  <c r="I38" i="1"/>
  <c r="J38" i="1" s="1"/>
  <c r="I55" i="1"/>
  <c r="J55" i="1" s="1"/>
  <c r="I52" i="1"/>
  <c r="J52" i="1" s="1"/>
  <c r="I108" i="1"/>
  <c r="J108" i="1" s="1"/>
  <c r="I164" i="1"/>
  <c r="J164" i="1" s="1"/>
  <c r="I284" i="1"/>
  <c r="J284" i="1" s="1"/>
  <c r="I21" i="1"/>
  <c r="J21" i="1" s="1"/>
  <c r="I77" i="1"/>
  <c r="J77" i="1" s="1"/>
  <c r="I205" i="1"/>
  <c r="J205" i="1" s="1"/>
  <c r="I279" i="1"/>
  <c r="J279" i="1" s="1"/>
  <c r="I287" i="1"/>
  <c r="J287" i="1" s="1"/>
  <c r="I295" i="1"/>
  <c r="J295" i="1" s="1"/>
  <c r="I303" i="1"/>
  <c r="J303" i="1" s="1"/>
  <c r="I353" i="1"/>
  <c r="J353" i="1" s="1"/>
  <c r="F7" i="1"/>
  <c r="F132" i="1"/>
  <c r="F199" i="1"/>
  <c r="F221" i="1"/>
  <c r="F105" i="1"/>
  <c r="F325" i="1"/>
  <c r="F187" i="1"/>
  <c r="G87" i="1"/>
  <c r="H87" i="1" s="1"/>
  <c r="F243" i="1"/>
  <c r="F23" i="1"/>
  <c r="G314" i="1"/>
  <c r="H314" i="1" s="1"/>
  <c r="F98" i="1"/>
  <c r="F191" i="1"/>
  <c r="F155" i="1"/>
  <c r="F184" i="1"/>
  <c r="F294" i="1"/>
  <c r="F40" i="1"/>
  <c r="F360" i="1"/>
  <c r="F39" i="1"/>
  <c r="F44" i="1"/>
  <c r="F106" i="1"/>
  <c r="F224" i="1"/>
  <c r="F245" i="1"/>
  <c r="F134" i="1"/>
  <c r="F288" i="1"/>
  <c r="F192" i="1"/>
  <c r="J288" i="1"/>
  <c r="J340" i="1"/>
  <c r="J7" i="1"/>
  <c r="J36" i="1"/>
  <c r="J221" i="1"/>
  <c r="J82" i="1"/>
  <c r="J125" i="1"/>
  <c r="J254" i="1"/>
  <c r="H365" i="1"/>
  <c r="N23" i="3"/>
  <c r="E7" i="3"/>
  <c r="E10" i="3"/>
  <c r="E17" i="3"/>
  <c r="D23" i="3"/>
  <c r="J365" i="1" l="1"/>
  <c r="E12" i="3"/>
  <c r="E14" i="3"/>
  <c r="E8" i="3"/>
  <c r="F8" i="3"/>
  <c r="G8" i="3" s="1"/>
  <c r="H8" i="3" s="1"/>
  <c r="I8" i="3" s="1"/>
  <c r="F15" i="3"/>
  <c r="G15" i="3" s="1"/>
  <c r="H15" i="3" s="1"/>
  <c r="I15" i="3" s="1"/>
  <c r="F14" i="3"/>
  <c r="G14" i="3" s="1"/>
  <c r="H14" i="3" s="1"/>
  <c r="I14" i="3" s="1"/>
  <c r="F13" i="3"/>
  <c r="G13" i="3" s="1"/>
  <c r="H13" i="3" s="1"/>
  <c r="I13" i="3" s="1"/>
  <c r="E20" i="3"/>
  <c r="E13" i="3"/>
  <c r="F9" i="3"/>
  <c r="G9" i="3" s="1"/>
  <c r="H9" i="3" s="1"/>
  <c r="I9" i="3" s="1"/>
  <c r="E11" i="3"/>
  <c r="E15" i="3"/>
  <c r="F19" i="3"/>
  <c r="G19" i="3" s="1"/>
  <c r="H19" i="3" s="1"/>
  <c r="I19" i="3" s="1"/>
  <c r="F16" i="3"/>
  <c r="G16" i="3" s="1"/>
  <c r="H16" i="3" s="1"/>
  <c r="I16" i="3" s="1"/>
  <c r="F21" i="3"/>
  <c r="G21" i="3" s="1"/>
  <c r="H21" i="3" s="1"/>
  <c r="I21" i="3" s="1"/>
  <c r="E16" i="3"/>
  <c r="F10" i="3"/>
  <c r="G10" i="3" s="1"/>
  <c r="H10" i="3" s="1"/>
  <c r="I10" i="3" s="1"/>
  <c r="O23" i="3"/>
  <c r="E19" i="3"/>
  <c r="E18" i="3"/>
  <c r="F17" i="3"/>
  <c r="G17" i="3" s="1"/>
  <c r="H17" i="3" s="1"/>
  <c r="I17" i="3" s="1"/>
  <c r="F18" i="3"/>
  <c r="G18" i="3" s="1"/>
  <c r="H18" i="3" s="1"/>
  <c r="I18" i="3" s="1"/>
  <c r="F11" i="3"/>
  <c r="G11" i="3" s="1"/>
  <c r="H11" i="3" s="1"/>
  <c r="I11" i="3" s="1"/>
  <c r="F7" i="3"/>
  <c r="G7" i="3" s="1"/>
  <c r="F12" i="3"/>
  <c r="G12" i="3" s="1"/>
  <c r="H12" i="3" s="1"/>
  <c r="I12" i="3" s="1"/>
  <c r="F20" i="3"/>
  <c r="G20" i="3" s="1"/>
  <c r="H20" i="3" s="1"/>
  <c r="I20" i="3" s="1"/>
  <c r="E23" i="3"/>
  <c r="E21" i="3"/>
  <c r="E9" i="3"/>
  <c r="J368" i="1" l="1"/>
  <c r="J367" i="1"/>
  <c r="H7" i="3"/>
  <c r="G23" i="3"/>
  <c r="K313" i="1" l="1"/>
  <c r="L313" i="1" s="1"/>
  <c r="M313" i="1" s="1"/>
  <c r="N313" i="1" s="1"/>
  <c r="O313" i="1" s="1"/>
  <c r="K363" i="1"/>
  <c r="L363" i="1" s="1"/>
  <c r="M363" i="1" s="1"/>
  <c r="N363" i="1" s="1"/>
  <c r="O363" i="1" s="1"/>
  <c r="K284" i="1"/>
  <c r="L284" i="1" s="1"/>
  <c r="M284" i="1" s="1"/>
  <c r="N284" i="1" s="1"/>
  <c r="O284" i="1" s="1"/>
  <c r="K269" i="1"/>
  <c r="L269" i="1" s="1"/>
  <c r="M269" i="1" s="1"/>
  <c r="N269" i="1" s="1"/>
  <c r="O269" i="1" s="1"/>
  <c r="K192" i="1"/>
  <c r="L192" i="1" s="1"/>
  <c r="M192" i="1" s="1"/>
  <c r="N192" i="1" s="1"/>
  <c r="O192" i="1" s="1"/>
  <c r="K22" i="1"/>
  <c r="L22" i="1" s="1"/>
  <c r="M22" i="1" s="1"/>
  <c r="N22" i="1" s="1"/>
  <c r="O22" i="1" s="1"/>
  <c r="K63" i="1"/>
  <c r="L63" i="1" s="1"/>
  <c r="M63" i="1" s="1"/>
  <c r="N63" i="1" s="1"/>
  <c r="O63" i="1" s="1"/>
  <c r="K250" i="1"/>
  <c r="L250" i="1" s="1"/>
  <c r="M250" i="1" s="1"/>
  <c r="N250" i="1" s="1"/>
  <c r="O250" i="1" s="1"/>
  <c r="K300" i="1"/>
  <c r="L300" i="1" s="1"/>
  <c r="M300" i="1" s="1"/>
  <c r="N300" i="1" s="1"/>
  <c r="O300" i="1" s="1"/>
  <c r="K277" i="1"/>
  <c r="L277" i="1" s="1"/>
  <c r="M277" i="1" s="1"/>
  <c r="N277" i="1" s="1"/>
  <c r="O277" i="1" s="1"/>
  <c r="K253" i="1"/>
  <c r="L253" i="1" s="1"/>
  <c r="M253" i="1" s="1"/>
  <c r="N253" i="1" s="1"/>
  <c r="O253" i="1" s="1"/>
  <c r="K153" i="1"/>
  <c r="L153" i="1" s="1"/>
  <c r="M153" i="1" s="1"/>
  <c r="N153" i="1" s="1"/>
  <c r="O153" i="1" s="1"/>
  <c r="K23" i="1"/>
  <c r="L23" i="1" s="1"/>
  <c r="M23" i="1" s="1"/>
  <c r="N23" i="1" s="1"/>
  <c r="O23" i="1" s="1"/>
  <c r="K47" i="1"/>
  <c r="L47" i="1" s="1"/>
  <c r="M47" i="1" s="1"/>
  <c r="N47" i="1" s="1"/>
  <c r="O47" i="1" s="1"/>
  <c r="K77" i="1"/>
  <c r="L77" i="1" s="1"/>
  <c r="M77" i="1" s="1"/>
  <c r="N77" i="1" s="1"/>
  <c r="O77" i="1" s="1"/>
  <c r="K240" i="1"/>
  <c r="L240" i="1" s="1"/>
  <c r="M240" i="1" s="1"/>
  <c r="N240" i="1" s="1"/>
  <c r="O240" i="1" s="1"/>
  <c r="K332" i="1"/>
  <c r="L332" i="1" s="1"/>
  <c r="M332" i="1" s="1"/>
  <c r="N332" i="1" s="1"/>
  <c r="O332" i="1" s="1"/>
  <c r="K152" i="1"/>
  <c r="L152" i="1" s="1"/>
  <c r="M152" i="1" s="1"/>
  <c r="N152" i="1" s="1"/>
  <c r="O152" i="1" s="1"/>
  <c r="K246" i="1"/>
  <c r="L246" i="1" s="1"/>
  <c r="M246" i="1" s="1"/>
  <c r="N246" i="1" s="1"/>
  <c r="O246" i="1" s="1"/>
  <c r="K111" i="1"/>
  <c r="L111" i="1" s="1"/>
  <c r="M111" i="1" s="1"/>
  <c r="N111" i="1" s="1"/>
  <c r="O111" i="1" s="1"/>
  <c r="K14" i="1"/>
  <c r="L14" i="1" s="1"/>
  <c r="M14" i="1" s="1"/>
  <c r="N14" i="1" s="1"/>
  <c r="O14" i="1" s="1"/>
  <c r="K135" i="1"/>
  <c r="L135" i="1" s="1"/>
  <c r="M135" i="1" s="1"/>
  <c r="N135" i="1" s="1"/>
  <c r="O135" i="1" s="1"/>
  <c r="K21" i="1"/>
  <c r="L21" i="1" s="1"/>
  <c r="M21" i="1" s="1"/>
  <c r="N21" i="1" s="1"/>
  <c r="O21" i="1" s="1"/>
  <c r="K282" i="1"/>
  <c r="L282" i="1" s="1"/>
  <c r="M282" i="1" s="1"/>
  <c r="N282" i="1" s="1"/>
  <c r="O282" i="1" s="1"/>
  <c r="K76" i="1"/>
  <c r="L76" i="1" s="1"/>
  <c r="M76" i="1" s="1"/>
  <c r="N76" i="1" s="1"/>
  <c r="O76" i="1" s="1"/>
  <c r="K295" i="1"/>
  <c r="L295" i="1" s="1"/>
  <c r="M295" i="1" s="1"/>
  <c r="N295" i="1" s="1"/>
  <c r="O295" i="1" s="1"/>
  <c r="K134" i="1"/>
  <c r="L134" i="1" s="1"/>
  <c r="M134" i="1" s="1"/>
  <c r="N134" i="1" s="1"/>
  <c r="O134" i="1" s="1"/>
  <c r="K91" i="1"/>
  <c r="L91" i="1" s="1"/>
  <c r="M91" i="1" s="1"/>
  <c r="N91" i="1" s="1"/>
  <c r="O91" i="1" s="1"/>
  <c r="K234" i="1"/>
  <c r="L234" i="1" s="1"/>
  <c r="M234" i="1" s="1"/>
  <c r="N234" i="1" s="1"/>
  <c r="O234" i="1" s="1"/>
  <c r="K177" i="1"/>
  <c r="L177" i="1" s="1"/>
  <c r="M177" i="1" s="1"/>
  <c r="N177" i="1" s="1"/>
  <c r="O177" i="1" s="1"/>
  <c r="K100" i="1"/>
  <c r="L100" i="1" s="1"/>
  <c r="M100" i="1" s="1"/>
  <c r="N100" i="1" s="1"/>
  <c r="O100" i="1" s="1"/>
  <c r="K316" i="1"/>
  <c r="L316" i="1" s="1"/>
  <c r="M316" i="1" s="1"/>
  <c r="N316" i="1" s="1"/>
  <c r="O316" i="1" s="1"/>
  <c r="K124" i="1"/>
  <c r="L124" i="1" s="1"/>
  <c r="M124" i="1" s="1"/>
  <c r="N124" i="1" s="1"/>
  <c r="O124" i="1" s="1"/>
  <c r="K55" i="1"/>
  <c r="L55" i="1" s="1"/>
  <c r="M55" i="1" s="1"/>
  <c r="N55" i="1" s="1"/>
  <c r="O55" i="1" s="1"/>
  <c r="K168" i="1"/>
  <c r="L168" i="1" s="1"/>
  <c r="M168" i="1" s="1"/>
  <c r="N168" i="1" s="1"/>
  <c r="O168" i="1" s="1"/>
  <c r="K118" i="1"/>
  <c r="L118" i="1" s="1"/>
  <c r="M118" i="1" s="1"/>
  <c r="N118" i="1" s="1"/>
  <c r="O118" i="1" s="1"/>
  <c r="K188" i="1"/>
  <c r="L188" i="1" s="1"/>
  <c r="M188" i="1" s="1"/>
  <c r="N188" i="1" s="1"/>
  <c r="O188" i="1" s="1"/>
  <c r="K78" i="1"/>
  <c r="L78" i="1" s="1"/>
  <c r="M78" i="1" s="1"/>
  <c r="N78" i="1" s="1"/>
  <c r="O78" i="1" s="1"/>
  <c r="K208" i="1"/>
  <c r="L208" i="1" s="1"/>
  <c r="M208" i="1" s="1"/>
  <c r="N208" i="1" s="1"/>
  <c r="O208" i="1" s="1"/>
  <c r="K326" i="1"/>
  <c r="L326" i="1" s="1"/>
  <c r="M326" i="1" s="1"/>
  <c r="N326" i="1" s="1"/>
  <c r="O326" i="1" s="1"/>
  <c r="K92" i="1"/>
  <c r="L92" i="1" s="1"/>
  <c r="M92" i="1" s="1"/>
  <c r="N92" i="1" s="1"/>
  <c r="O92" i="1" s="1"/>
  <c r="K262" i="1"/>
  <c r="L262" i="1" s="1"/>
  <c r="M262" i="1" s="1"/>
  <c r="N262" i="1" s="1"/>
  <c r="O262" i="1" s="1"/>
  <c r="K283" i="1"/>
  <c r="L283" i="1" s="1"/>
  <c r="M283" i="1" s="1"/>
  <c r="N283" i="1" s="1"/>
  <c r="O283" i="1" s="1"/>
  <c r="K87" i="1"/>
  <c r="L87" i="1" s="1"/>
  <c r="M87" i="1" s="1"/>
  <c r="N87" i="1" s="1"/>
  <c r="O87" i="1" s="1"/>
  <c r="K184" i="1"/>
  <c r="L184" i="1" s="1"/>
  <c r="M184" i="1" s="1"/>
  <c r="N184" i="1" s="1"/>
  <c r="O184" i="1" s="1"/>
  <c r="K189" i="1"/>
  <c r="L189" i="1" s="1"/>
  <c r="M189" i="1" s="1"/>
  <c r="N189" i="1" s="1"/>
  <c r="O189" i="1" s="1"/>
  <c r="K71" i="1"/>
  <c r="L71" i="1" s="1"/>
  <c r="M71" i="1" s="1"/>
  <c r="N71" i="1" s="1"/>
  <c r="O71" i="1" s="1"/>
  <c r="K166" i="1"/>
  <c r="L166" i="1" s="1"/>
  <c r="M166" i="1" s="1"/>
  <c r="N166" i="1" s="1"/>
  <c r="O166" i="1" s="1"/>
  <c r="K315" i="1"/>
  <c r="L315" i="1" s="1"/>
  <c r="M315" i="1" s="1"/>
  <c r="N315" i="1" s="1"/>
  <c r="O315" i="1" s="1"/>
  <c r="K30" i="1"/>
  <c r="L30" i="1" s="1"/>
  <c r="M30" i="1" s="1"/>
  <c r="N30" i="1" s="1"/>
  <c r="O30" i="1" s="1"/>
  <c r="K151" i="1"/>
  <c r="L151" i="1" s="1"/>
  <c r="M151" i="1" s="1"/>
  <c r="N151" i="1" s="1"/>
  <c r="O151" i="1" s="1"/>
  <c r="K251" i="1"/>
  <c r="L251" i="1" s="1"/>
  <c r="M251" i="1" s="1"/>
  <c r="N251" i="1" s="1"/>
  <c r="O251" i="1" s="1"/>
  <c r="K318" i="1"/>
  <c r="L318" i="1" s="1"/>
  <c r="M318" i="1" s="1"/>
  <c r="N318" i="1" s="1"/>
  <c r="O318" i="1" s="1"/>
  <c r="K185" i="1"/>
  <c r="L185" i="1" s="1"/>
  <c r="M185" i="1" s="1"/>
  <c r="N185" i="1" s="1"/>
  <c r="O185" i="1" s="1"/>
  <c r="K193" i="1"/>
  <c r="L193" i="1" s="1"/>
  <c r="M193" i="1" s="1"/>
  <c r="N193" i="1" s="1"/>
  <c r="O193" i="1" s="1"/>
  <c r="K15" i="1"/>
  <c r="L15" i="1" s="1"/>
  <c r="M15" i="1" s="1"/>
  <c r="N15" i="1" s="1"/>
  <c r="O15" i="1" s="1"/>
  <c r="K45" i="1"/>
  <c r="L45" i="1" s="1"/>
  <c r="M45" i="1" s="1"/>
  <c r="N45" i="1" s="1"/>
  <c r="O45" i="1" s="1"/>
  <c r="K148" i="1"/>
  <c r="L148" i="1" s="1"/>
  <c r="M148" i="1" s="1"/>
  <c r="N148" i="1" s="1"/>
  <c r="O148" i="1" s="1"/>
  <c r="K323" i="1"/>
  <c r="L323" i="1" s="1"/>
  <c r="M323" i="1" s="1"/>
  <c r="N323" i="1" s="1"/>
  <c r="O323" i="1" s="1"/>
  <c r="K99" i="1"/>
  <c r="L99" i="1" s="1"/>
  <c r="M99" i="1" s="1"/>
  <c r="N99" i="1" s="1"/>
  <c r="O99" i="1" s="1"/>
  <c r="K252" i="1"/>
  <c r="L252" i="1" s="1"/>
  <c r="M252" i="1" s="1"/>
  <c r="N252" i="1" s="1"/>
  <c r="O252" i="1" s="1"/>
  <c r="K292" i="1"/>
  <c r="L292" i="1" s="1"/>
  <c r="M292" i="1" s="1"/>
  <c r="N292" i="1" s="1"/>
  <c r="O292" i="1" s="1"/>
  <c r="K258" i="1"/>
  <c r="L258" i="1" s="1"/>
  <c r="M258" i="1" s="1"/>
  <c r="N258" i="1" s="1"/>
  <c r="O258" i="1" s="1"/>
  <c r="K335" i="1"/>
  <c r="L335" i="1" s="1"/>
  <c r="M335" i="1" s="1"/>
  <c r="N335" i="1" s="1"/>
  <c r="O335" i="1" s="1"/>
  <c r="K108" i="1"/>
  <c r="L108" i="1" s="1"/>
  <c r="M108" i="1" s="1"/>
  <c r="N108" i="1" s="1"/>
  <c r="O108" i="1" s="1"/>
  <c r="K200" i="1"/>
  <c r="L200" i="1" s="1"/>
  <c r="M200" i="1" s="1"/>
  <c r="N200" i="1" s="1"/>
  <c r="O200" i="1" s="1"/>
  <c r="K259" i="1"/>
  <c r="L259" i="1" s="1"/>
  <c r="M259" i="1" s="1"/>
  <c r="N259" i="1" s="1"/>
  <c r="O259" i="1" s="1"/>
  <c r="K116" i="1"/>
  <c r="L116" i="1" s="1"/>
  <c r="M116" i="1" s="1"/>
  <c r="N116" i="1" s="1"/>
  <c r="O116" i="1" s="1"/>
  <c r="K312" i="1"/>
  <c r="L312" i="1" s="1"/>
  <c r="M312" i="1" s="1"/>
  <c r="N312" i="1" s="1"/>
  <c r="O312" i="1" s="1"/>
  <c r="K287" i="1"/>
  <c r="L287" i="1" s="1"/>
  <c r="M287" i="1" s="1"/>
  <c r="N287" i="1" s="1"/>
  <c r="O287" i="1" s="1"/>
  <c r="K70" i="1"/>
  <c r="L70" i="1" s="1"/>
  <c r="M70" i="1" s="1"/>
  <c r="N70" i="1" s="1"/>
  <c r="O70" i="1" s="1"/>
  <c r="K207" i="1"/>
  <c r="L207" i="1" s="1"/>
  <c r="M207" i="1" s="1"/>
  <c r="N207" i="1" s="1"/>
  <c r="O207" i="1" s="1"/>
  <c r="K317" i="1"/>
  <c r="L317" i="1" s="1"/>
  <c r="M317" i="1" s="1"/>
  <c r="N317" i="1" s="1"/>
  <c r="O317" i="1" s="1"/>
  <c r="K119" i="1"/>
  <c r="L119" i="1" s="1"/>
  <c r="M119" i="1" s="1"/>
  <c r="N119" i="1" s="1"/>
  <c r="O119" i="1" s="1"/>
  <c r="K132" i="1"/>
  <c r="L132" i="1" s="1"/>
  <c r="M132" i="1" s="1"/>
  <c r="N132" i="1" s="1"/>
  <c r="O132" i="1" s="1"/>
  <c r="K216" i="1"/>
  <c r="L216" i="1" s="1"/>
  <c r="M216" i="1" s="1"/>
  <c r="N216" i="1" s="1"/>
  <c r="O216" i="1" s="1"/>
  <c r="K13" i="1"/>
  <c r="L13" i="1" s="1"/>
  <c r="M13" i="1" s="1"/>
  <c r="N13" i="1" s="1"/>
  <c r="O13" i="1" s="1"/>
  <c r="K224" i="1"/>
  <c r="L224" i="1" s="1"/>
  <c r="M224" i="1" s="1"/>
  <c r="N224" i="1" s="1"/>
  <c r="O224" i="1" s="1"/>
  <c r="K347" i="1"/>
  <c r="L347" i="1" s="1"/>
  <c r="M347" i="1" s="1"/>
  <c r="N347" i="1" s="1"/>
  <c r="O347" i="1" s="1"/>
  <c r="K93" i="1"/>
  <c r="L93" i="1" s="1"/>
  <c r="M93" i="1" s="1"/>
  <c r="N93" i="1" s="1"/>
  <c r="O93" i="1" s="1"/>
  <c r="K199" i="1"/>
  <c r="L199" i="1" s="1"/>
  <c r="M199" i="1" s="1"/>
  <c r="N199" i="1" s="1"/>
  <c r="O199" i="1" s="1"/>
  <c r="K355" i="1"/>
  <c r="L355" i="1" s="1"/>
  <c r="M355" i="1" s="1"/>
  <c r="N355" i="1" s="1"/>
  <c r="O355" i="1" s="1"/>
  <c r="K62" i="1"/>
  <c r="L62" i="1" s="1"/>
  <c r="M62" i="1" s="1"/>
  <c r="N62" i="1" s="1"/>
  <c r="O62" i="1" s="1"/>
  <c r="K205" i="1"/>
  <c r="L205" i="1" s="1"/>
  <c r="M205" i="1" s="1"/>
  <c r="N205" i="1" s="1"/>
  <c r="O205" i="1" s="1"/>
  <c r="K20" i="1"/>
  <c r="L20" i="1" s="1"/>
  <c r="M20" i="1" s="1"/>
  <c r="N20" i="1" s="1"/>
  <c r="O20" i="1" s="1"/>
  <c r="K12" i="1"/>
  <c r="L12" i="1" s="1"/>
  <c r="M12" i="1" s="1"/>
  <c r="N12" i="1" s="1"/>
  <c r="O12" i="1" s="1"/>
  <c r="K242" i="1"/>
  <c r="L242" i="1" s="1"/>
  <c r="M242" i="1" s="1"/>
  <c r="N242" i="1" s="1"/>
  <c r="O242" i="1" s="1"/>
  <c r="K308" i="1"/>
  <c r="L308" i="1" s="1"/>
  <c r="M308" i="1" s="1"/>
  <c r="N308" i="1" s="1"/>
  <c r="O308" i="1" s="1"/>
  <c r="K310" i="1"/>
  <c r="L310" i="1" s="1"/>
  <c r="M310" i="1" s="1"/>
  <c r="N310" i="1" s="1"/>
  <c r="O310" i="1" s="1"/>
  <c r="C4" i="1"/>
  <c r="K123" i="1"/>
  <c r="L123" i="1" s="1"/>
  <c r="M123" i="1" s="1"/>
  <c r="N123" i="1" s="1"/>
  <c r="O123" i="1" s="1"/>
  <c r="K232" i="1"/>
  <c r="L232" i="1" s="1"/>
  <c r="M232" i="1" s="1"/>
  <c r="N232" i="1" s="1"/>
  <c r="O232" i="1" s="1"/>
  <c r="K201" i="1"/>
  <c r="L201" i="1" s="1"/>
  <c r="M201" i="1" s="1"/>
  <c r="N201" i="1" s="1"/>
  <c r="O201" i="1" s="1"/>
  <c r="K210" i="1"/>
  <c r="L210" i="1" s="1"/>
  <c r="M210" i="1" s="1"/>
  <c r="N210" i="1" s="1"/>
  <c r="O210" i="1" s="1"/>
  <c r="K260" i="1"/>
  <c r="L260" i="1" s="1"/>
  <c r="M260" i="1" s="1"/>
  <c r="N260" i="1" s="1"/>
  <c r="O260" i="1" s="1"/>
  <c r="K68" i="1"/>
  <c r="L68" i="1" s="1"/>
  <c r="M68" i="1" s="1"/>
  <c r="N68" i="1" s="1"/>
  <c r="O68" i="1" s="1"/>
  <c r="K294" i="1"/>
  <c r="L294" i="1" s="1"/>
  <c r="M294" i="1" s="1"/>
  <c r="N294" i="1" s="1"/>
  <c r="O294" i="1" s="1"/>
  <c r="K60" i="1"/>
  <c r="L60" i="1" s="1"/>
  <c r="M60" i="1" s="1"/>
  <c r="N60" i="1" s="1"/>
  <c r="O60" i="1" s="1"/>
  <c r="K102" i="1"/>
  <c r="L102" i="1" s="1"/>
  <c r="M102" i="1" s="1"/>
  <c r="N102" i="1" s="1"/>
  <c r="O102" i="1" s="1"/>
  <c r="K117" i="1"/>
  <c r="L117" i="1" s="1"/>
  <c r="M117" i="1" s="1"/>
  <c r="N117" i="1" s="1"/>
  <c r="O117" i="1" s="1"/>
  <c r="K197" i="1"/>
  <c r="L197" i="1" s="1"/>
  <c r="M197" i="1" s="1"/>
  <c r="N197" i="1" s="1"/>
  <c r="O197" i="1" s="1"/>
  <c r="K337" i="1"/>
  <c r="L337" i="1" s="1"/>
  <c r="M337" i="1" s="1"/>
  <c r="N337" i="1" s="1"/>
  <c r="O337" i="1" s="1"/>
  <c r="K170" i="1"/>
  <c r="L170" i="1" s="1"/>
  <c r="M170" i="1" s="1"/>
  <c r="N170" i="1" s="1"/>
  <c r="O170" i="1" s="1"/>
  <c r="K106" i="1"/>
  <c r="L106" i="1" s="1"/>
  <c r="M106" i="1" s="1"/>
  <c r="N106" i="1" s="1"/>
  <c r="O106" i="1" s="1"/>
  <c r="K8" i="1"/>
  <c r="L8" i="1" s="1"/>
  <c r="M8" i="1" s="1"/>
  <c r="N8" i="1" s="1"/>
  <c r="O8" i="1" s="1"/>
  <c r="K31" i="1"/>
  <c r="L31" i="1" s="1"/>
  <c r="M31" i="1" s="1"/>
  <c r="N31" i="1" s="1"/>
  <c r="O31" i="1" s="1"/>
  <c r="K79" i="1"/>
  <c r="L79" i="1" s="1"/>
  <c r="M79" i="1" s="1"/>
  <c r="N79" i="1" s="1"/>
  <c r="O79" i="1" s="1"/>
  <c r="K217" i="1"/>
  <c r="L217" i="1" s="1"/>
  <c r="M217" i="1" s="1"/>
  <c r="N217" i="1" s="1"/>
  <c r="O217" i="1" s="1"/>
  <c r="K356" i="1"/>
  <c r="L356" i="1" s="1"/>
  <c r="M356" i="1" s="1"/>
  <c r="N356" i="1" s="1"/>
  <c r="O356" i="1" s="1"/>
  <c r="K276" i="1"/>
  <c r="L276" i="1" s="1"/>
  <c r="M276" i="1" s="1"/>
  <c r="N276" i="1" s="1"/>
  <c r="O276" i="1" s="1"/>
  <c r="K176" i="1"/>
  <c r="L176" i="1" s="1"/>
  <c r="M176" i="1" s="1"/>
  <c r="N176" i="1" s="1"/>
  <c r="O176" i="1" s="1"/>
  <c r="K190" i="1"/>
  <c r="L190" i="1" s="1"/>
  <c r="M190" i="1" s="1"/>
  <c r="N190" i="1" s="1"/>
  <c r="O190" i="1" s="1"/>
  <c r="K327" i="1"/>
  <c r="L327" i="1" s="1"/>
  <c r="M327" i="1" s="1"/>
  <c r="N327" i="1" s="1"/>
  <c r="O327" i="1" s="1"/>
  <c r="K61" i="1"/>
  <c r="L61" i="1" s="1"/>
  <c r="M61" i="1" s="1"/>
  <c r="N61" i="1" s="1"/>
  <c r="O61" i="1" s="1"/>
  <c r="K131" i="1"/>
  <c r="L131" i="1" s="1"/>
  <c r="M131" i="1" s="1"/>
  <c r="N131" i="1" s="1"/>
  <c r="O131" i="1" s="1"/>
  <c r="K266" i="1"/>
  <c r="L266" i="1" s="1"/>
  <c r="M266" i="1" s="1"/>
  <c r="N266" i="1" s="1"/>
  <c r="O266" i="1" s="1"/>
  <c r="K142" i="1"/>
  <c r="L142" i="1" s="1"/>
  <c r="M142" i="1" s="1"/>
  <c r="N142" i="1" s="1"/>
  <c r="O142" i="1" s="1"/>
  <c r="K141" i="1"/>
  <c r="L141" i="1" s="1"/>
  <c r="M141" i="1" s="1"/>
  <c r="N141" i="1" s="1"/>
  <c r="O141" i="1" s="1"/>
  <c r="K156" i="1"/>
  <c r="L156" i="1" s="1"/>
  <c r="M156" i="1" s="1"/>
  <c r="N156" i="1" s="1"/>
  <c r="O156" i="1" s="1"/>
  <c r="K84" i="1"/>
  <c r="L84" i="1" s="1"/>
  <c r="M84" i="1" s="1"/>
  <c r="N84" i="1" s="1"/>
  <c r="O84" i="1" s="1"/>
  <c r="K293" i="1"/>
  <c r="L293" i="1" s="1"/>
  <c r="M293" i="1" s="1"/>
  <c r="N293" i="1" s="1"/>
  <c r="O293" i="1" s="1"/>
  <c r="K164" i="1"/>
  <c r="L164" i="1" s="1"/>
  <c r="M164" i="1" s="1"/>
  <c r="N164" i="1" s="1"/>
  <c r="O164" i="1" s="1"/>
  <c r="K303" i="1"/>
  <c r="L303" i="1" s="1"/>
  <c r="M303" i="1" s="1"/>
  <c r="N303" i="1" s="1"/>
  <c r="O303" i="1" s="1"/>
  <c r="K46" i="1"/>
  <c r="L46" i="1" s="1"/>
  <c r="M46" i="1" s="1"/>
  <c r="N46" i="1" s="1"/>
  <c r="O46" i="1" s="1"/>
  <c r="K52" i="1"/>
  <c r="L52" i="1" s="1"/>
  <c r="M52" i="1" s="1"/>
  <c r="N52" i="1" s="1"/>
  <c r="O52" i="1" s="1"/>
  <c r="K226" i="1"/>
  <c r="L226" i="1" s="1"/>
  <c r="M226" i="1" s="1"/>
  <c r="N226" i="1" s="1"/>
  <c r="O226" i="1" s="1"/>
  <c r="K243" i="1"/>
  <c r="L243" i="1" s="1"/>
  <c r="M243" i="1" s="1"/>
  <c r="N243" i="1" s="1"/>
  <c r="O243" i="1" s="1"/>
  <c r="K110" i="1"/>
  <c r="L110" i="1" s="1"/>
  <c r="M110" i="1" s="1"/>
  <c r="N110" i="1" s="1"/>
  <c r="O110" i="1" s="1"/>
  <c r="K231" i="1"/>
  <c r="L231" i="1" s="1"/>
  <c r="M231" i="1" s="1"/>
  <c r="N231" i="1" s="1"/>
  <c r="O231" i="1" s="1"/>
  <c r="K245" i="1"/>
  <c r="L245" i="1" s="1"/>
  <c r="M245" i="1" s="1"/>
  <c r="N245" i="1" s="1"/>
  <c r="O245" i="1" s="1"/>
  <c r="K103" i="1"/>
  <c r="L103" i="1" s="1"/>
  <c r="M103" i="1" s="1"/>
  <c r="N103" i="1" s="1"/>
  <c r="O103" i="1" s="1"/>
  <c r="K107" i="1"/>
  <c r="L107" i="1" s="1"/>
  <c r="M107" i="1" s="1"/>
  <c r="N107" i="1" s="1"/>
  <c r="O107" i="1" s="1"/>
  <c r="K182" i="1"/>
  <c r="L182" i="1" s="1"/>
  <c r="M182" i="1" s="1"/>
  <c r="N182" i="1" s="1"/>
  <c r="O182" i="1" s="1"/>
  <c r="K309" i="1"/>
  <c r="L309" i="1" s="1"/>
  <c r="M309" i="1" s="1"/>
  <c r="N309" i="1" s="1"/>
  <c r="O309" i="1" s="1"/>
  <c r="K173" i="1"/>
  <c r="L173" i="1" s="1"/>
  <c r="M173" i="1" s="1"/>
  <c r="N173" i="1" s="1"/>
  <c r="O173" i="1" s="1"/>
  <c r="K39" i="1"/>
  <c r="L39" i="1" s="1"/>
  <c r="M39" i="1" s="1"/>
  <c r="N39" i="1" s="1"/>
  <c r="O39" i="1" s="1"/>
  <c r="K320" i="1"/>
  <c r="L320" i="1" s="1"/>
  <c r="M320" i="1" s="1"/>
  <c r="N320" i="1" s="1"/>
  <c r="O320" i="1" s="1"/>
  <c r="K109" i="1"/>
  <c r="L109" i="1" s="1"/>
  <c r="M109" i="1" s="1"/>
  <c r="N109" i="1" s="1"/>
  <c r="O109" i="1" s="1"/>
  <c r="K115" i="1"/>
  <c r="L115" i="1" s="1"/>
  <c r="M115" i="1" s="1"/>
  <c r="N115" i="1" s="1"/>
  <c r="O115" i="1" s="1"/>
  <c r="K167" i="1"/>
  <c r="L167" i="1" s="1"/>
  <c r="M167" i="1" s="1"/>
  <c r="N167" i="1" s="1"/>
  <c r="O167" i="1" s="1"/>
  <c r="K279" i="1"/>
  <c r="L279" i="1" s="1"/>
  <c r="M279" i="1" s="1"/>
  <c r="N279" i="1" s="1"/>
  <c r="O279" i="1" s="1"/>
  <c r="K37" i="1"/>
  <c r="L37" i="1" s="1"/>
  <c r="M37" i="1" s="1"/>
  <c r="N37" i="1" s="1"/>
  <c r="O37" i="1" s="1"/>
  <c r="K333" i="1"/>
  <c r="L333" i="1" s="1"/>
  <c r="M333" i="1" s="1"/>
  <c r="N333" i="1" s="1"/>
  <c r="O333" i="1" s="1"/>
  <c r="K285" i="1"/>
  <c r="L285" i="1" s="1"/>
  <c r="M285" i="1" s="1"/>
  <c r="N285" i="1" s="1"/>
  <c r="O285" i="1" s="1"/>
  <c r="K218" i="1"/>
  <c r="L218" i="1" s="1"/>
  <c r="M218" i="1" s="1"/>
  <c r="N218" i="1" s="1"/>
  <c r="O218" i="1" s="1"/>
  <c r="K275" i="1"/>
  <c r="L275" i="1" s="1"/>
  <c r="M275" i="1" s="1"/>
  <c r="N275" i="1" s="1"/>
  <c r="O275" i="1" s="1"/>
  <c r="K144" i="1"/>
  <c r="L144" i="1" s="1"/>
  <c r="M144" i="1" s="1"/>
  <c r="N144" i="1" s="1"/>
  <c r="O144" i="1" s="1"/>
  <c r="K96" i="1"/>
  <c r="L96" i="1" s="1"/>
  <c r="M96" i="1" s="1"/>
  <c r="N96" i="1" s="1"/>
  <c r="O96" i="1" s="1"/>
  <c r="K65" i="1"/>
  <c r="L65" i="1" s="1"/>
  <c r="M65" i="1" s="1"/>
  <c r="N65" i="1" s="1"/>
  <c r="O65" i="1" s="1"/>
  <c r="K128" i="1"/>
  <c r="L128" i="1" s="1"/>
  <c r="M128" i="1" s="1"/>
  <c r="N128" i="1" s="1"/>
  <c r="O128" i="1" s="1"/>
  <c r="K180" i="1"/>
  <c r="L180" i="1" s="1"/>
  <c r="M180" i="1" s="1"/>
  <c r="N180" i="1" s="1"/>
  <c r="O180" i="1" s="1"/>
  <c r="K257" i="1"/>
  <c r="L257" i="1" s="1"/>
  <c r="M257" i="1" s="1"/>
  <c r="N257" i="1" s="1"/>
  <c r="O257" i="1" s="1"/>
  <c r="K171" i="1"/>
  <c r="L171" i="1" s="1"/>
  <c r="M171" i="1" s="1"/>
  <c r="N171" i="1" s="1"/>
  <c r="O171" i="1" s="1"/>
  <c r="K139" i="1"/>
  <c r="L139" i="1" s="1"/>
  <c r="M139" i="1" s="1"/>
  <c r="N139" i="1" s="1"/>
  <c r="O139" i="1" s="1"/>
  <c r="K178" i="1"/>
  <c r="L178" i="1" s="1"/>
  <c r="M178" i="1" s="1"/>
  <c r="N178" i="1" s="1"/>
  <c r="O178" i="1" s="1"/>
  <c r="K90" i="1"/>
  <c r="L90" i="1" s="1"/>
  <c r="M90" i="1" s="1"/>
  <c r="N90" i="1" s="1"/>
  <c r="O90" i="1" s="1"/>
  <c r="K211" i="1"/>
  <c r="L211" i="1" s="1"/>
  <c r="M211" i="1" s="1"/>
  <c r="N211" i="1" s="1"/>
  <c r="O211" i="1" s="1"/>
  <c r="K104" i="1"/>
  <c r="L104" i="1" s="1"/>
  <c r="M104" i="1" s="1"/>
  <c r="N104" i="1" s="1"/>
  <c r="O104" i="1" s="1"/>
  <c r="K238" i="1"/>
  <c r="L238" i="1" s="1"/>
  <c r="M238" i="1" s="1"/>
  <c r="N238" i="1" s="1"/>
  <c r="O238" i="1" s="1"/>
  <c r="K28" i="1"/>
  <c r="L28" i="1" s="1"/>
  <c r="M28" i="1" s="1"/>
  <c r="N28" i="1" s="1"/>
  <c r="O28" i="1" s="1"/>
  <c r="K215" i="1"/>
  <c r="L215" i="1" s="1"/>
  <c r="M215" i="1" s="1"/>
  <c r="N215" i="1" s="1"/>
  <c r="O215" i="1" s="1"/>
  <c r="K286" i="1"/>
  <c r="L286" i="1" s="1"/>
  <c r="M286" i="1" s="1"/>
  <c r="N286" i="1" s="1"/>
  <c r="O286" i="1" s="1"/>
  <c r="K331" i="1"/>
  <c r="L331" i="1" s="1"/>
  <c r="M331" i="1" s="1"/>
  <c r="N331" i="1" s="1"/>
  <c r="O331" i="1" s="1"/>
  <c r="K348" i="1"/>
  <c r="L348" i="1" s="1"/>
  <c r="M348" i="1" s="1"/>
  <c r="N348" i="1" s="1"/>
  <c r="O348" i="1" s="1"/>
  <c r="K187" i="1"/>
  <c r="L187" i="1" s="1"/>
  <c r="M187" i="1" s="1"/>
  <c r="N187" i="1" s="1"/>
  <c r="O187" i="1" s="1"/>
  <c r="K120" i="1"/>
  <c r="L120" i="1" s="1"/>
  <c r="M120" i="1" s="1"/>
  <c r="N120" i="1" s="1"/>
  <c r="O120" i="1" s="1"/>
  <c r="K138" i="1"/>
  <c r="L138" i="1" s="1"/>
  <c r="M138" i="1" s="1"/>
  <c r="N138" i="1" s="1"/>
  <c r="O138" i="1" s="1"/>
  <c r="K73" i="1"/>
  <c r="L73" i="1" s="1"/>
  <c r="M73" i="1" s="1"/>
  <c r="N73" i="1" s="1"/>
  <c r="O73" i="1" s="1"/>
  <c r="K291" i="1"/>
  <c r="L291" i="1" s="1"/>
  <c r="M291" i="1" s="1"/>
  <c r="N291" i="1" s="1"/>
  <c r="O291" i="1" s="1"/>
  <c r="K158" i="1"/>
  <c r="L158" i="1" s="1"/>
  <c r="M158" i="1" s="1"/>
  <c r="N158" i="1" s="1"/>
  <c r="O158" i="1" s="1"/>
  <c r="K214" i="1"/>
  <c r="L214" i="1" s="1"/>
  <c r="M214" i="1" s="1"/>
  <c r="N214" i="1" s="1"/>
  <c r="O214" i="1" s="1"/>
  <c r="K196" i="1"/>
  <c r="L196" i="1" s="1"/>
  <c r="M196" i="1" s="1"/>
  <c r="N196" i="1" s="1"/>
  <c r="O196" i="1" s="1"/>
  <c r="K344" i="1"/>
  <c r="L344" i="1" s="1"/>
  <c r="M344" i="1" s="1"/>
  <c r="N344" i="1" s="1"/>
  <c r="O344" i="1" s="1"/>
  <c r="K354" i="1"/>
  <c r="L354" i="1" s="1"/>
  <c r="M354" i="1" s="1"/>
  <c r="N354" i="1" s="1"/>
  <c r="O354" i="1" s="1"/>
  <c r="K346" i="1"/>
  <c r="L346" i="1" s="1"/>
  <c r="M346" i="1" s="1"/>
  <c r="N346" i="1" s="1"/>
  <c r="O346" i="1" s="1"/>
  <c r="K126" i="1"/>
  <c r="L126" i="1" s="1"/>
  <c r="M126" i="1" s="1"/>
  <c r="N126" i="1" s="1"/>
  <c r="O126" i="1" s="1"/>
  <c r="K172" i="1"/>
  <c r="L172" i="1" s="1"/>
  <c r="M172" i="1" s="1"/>
  <c r="N172" i="1" s="1"/>
  <c r="O172" i="1" s="1"/>
  <c r="K69" i="1"/>
  <c r="L69" i="1" s="1"/>
  <c r="M69" i="1" s="1"/>
  <c r="N69" i="1" s="1"/>
  <c r="O69" i="1" s="1"/>
  <c r="K44" i="1"/>
  <c r="L44" i="1" s="1"/>
  <c r="M44" i="1" s="1"/>
  <c r="N44" i="1" s="1"/>
  <c r="O44" i="1" s="1"/>
  <c r="K101" i="1"/>
  <c r="L101" i="1" s="1"/>
  <c r="M101" i="1" s="1"/>
  <c r="N101" i="1" s="1"/>
  <c r="O101" i="1" s="1"/>
  <c r="K183" i="1"/>
  <c r="L183" i="1" s="1"/>
  <c r="M183" i="1" s="1"/>
  <c r="N183" i="1" s="1"/>
  <c r="O183" i="1" s="1"/>
  <c r="K175" i="1"/>
  <c r="L175" i="1" s="1"/>
  <c r="M175" i="1" s="1"/>
  <c r="N175" i="1" s="1"/>
  <c r="O175" i="1" s="1"/>
  <c r="K163" i="1"/>
  <c r="L163" i="1" s="1"/>
  <c r="M163" i="1" s="1"/>
  <c r="N163" i="1" s="1"/>
  <c r="O163" i="1" s="1"/>
  <c r="K57" i="1"/>
  <c r="L57" i="1" s="1"/>
  <c r="M57" i="1" s="1"/>
  <c r="N57" i="1" s="1"/>
  <c r="O57" i="1" s="1"/>
  <c r="K49" i="1"/>
  <c r="L49" i="1" s="1"/>
  <c r="M49" i="1" s="1"/>
  <c r="N49" i="1" s="1"/>
  <c r="O49" i="1" s="1"/>
  <c r="K230" i="1"/>
  <c r="L230" i="1" s="1"/>
  <c r="M230" i="1" s="1"/>
  <c r="N230" i="1" s="1"/>
  <c r="O230" i="1" s="1"/>
  <c r="K121" i="1"/>
  <c r="L121" i="1" s="1"/>
  <c r="M121" i="1" s="1"/>
  <c r="N121" i="1" s="1"/>
  <c r="O121" i="1" s="1"/>
  <c r="K248" i="1"/>
  <c r="L248" i="1" s="1"/>
  <c r="M248" i="1" s="1"/>
  <c r="N248" i="1" s="1"/>
  <c r="O248" i="1" s="1"/>
  <c r="K17" i="1"/>
  <c r="L17" i="1" s="1"/>
  <c r="M17" i="1" s="1"/>
  <c r="N17" i="1" s="1"/>
  <c r="O17" i="1" s="1"/>
  <c r="K114" i="1"/>
  <c r="L114" i="1" s="1"/>
  <c r="M114" i="1" s="1"/>
  <c r="N114" i="1" s="1"/>
  <c r="O114" i="1" s="1"/>
  <c r="K145" i="1"/>
  <c r="L145" i="1" s="1"/>
  <c r="M145" i="1" s="1"/>
  <c r="N145" i="1" s="1"/>
  <c r="O145" i="1" s="1"/>
  <c r="K204" i="1"/>
  <c r="L204" i="1" s="1"/>
  <c r="M204" i="1" s="1"/>
  <c r="N204" i="1" s="1"/>
  <c r="O204" i="1" s="1"/>
  <c r="K67" i="1"/>
  <c r="L67" i="1" s="1"/>
  <c r="M67" i="1" s="1"/>
  <c r="N67" i="1" s="1"/>
  <c r="O67" i="1" s="1"/>
  <c r="K328" i="1"/>
  <c r="L328" i="1" s="1"/>
  <c r="M328" i="1" s="1"/>
  <c r="N328" i="1" s="1"/>
  <c r="O328" i="1" s="1"/>
  <c r="K85" i="1"/>
  <c r="L85" i="1" s="1"/>
  <c r="M85" i="1" s="1"/>
  <c r="N85" i="1" s="1"/>
  <c r="O85" i="1" s="1"/>
  <c r="K202" i="1"/>
  <c r="L202" i="1" s="1"/>
  <c r="M202" i="1" s="1"/>
  <c r="N202" i="1" s="1"/>
  <c r="O202" i="1" s="1"/>
  <c r="K302" i="1"/>
  <c r="L302" i="1" s="1"/>
  <c r="M302" i="1" s="1"/>
  <c r="N302" i="1" s="1"/>
  <c r="O302" i="1" s="1"/>
  <c r="K159" i="1"/>
  <c r="L159" i="1" s="1"/>
  <c r="M159" i="1" s="1"/>
  <c r="N159" i="1" s="1"/>
  <c r="O159" i="1" s="1"/>
  <c r="K357" i="1"/>
  <c r="L357" i="1" s="1"/>
  <c r="M357" i="1" s="1"/>
  <c r="N357" i="1" s="1"/>
  <c r="O357" i="1" s="1"/>
  <c r="K350" i="1"/>
  <c r="L350" i="1" s="1"/>
  <c r="M350" i="1" s="1"/>
  <c r="N350" i="1" s="1"/>
  <c r="O350" i="1" s="1"/>
  <c r="K227" i="1"/>
  <c r="L227" i="1" s="1"/>
  <c r="M227" i="1" s="1"/>
  <c r="N227" i="1" s="1"/>
  <c r="O227" i="1" s="1"/>
  <c r="K95" i="1"/>
  <c r="L95" i="1" s="1"/>
  <c r="M95" i="1" s="1"/>
  <c r="N95" i="1" s="1"/>
  <c r="O95" i="1" s="1"/>
  <c r="K51" i="1"/>
  <c r="L51" i="1" s="1"/>
  <c r="M51" i="1" s="1"/>
  <c r="N51" i="1" s="1"/>
  <c r="O51" i="1" s="1"/>
  <c r="K169" i="1"/>
  <c r="L169" i="1" s="1"/>
  <c r="M169" i="1" s="1"/>
  <c r="N169" i="1" s="1"/>
  <c r="O169" i="1" s="1"/>
  <c r="K56" i="1"/>
  <c r="L56" i="1" s="1"/>
  <c r="M56" i="1" s="1"/>
  <c r="N56" i="1" s="1"/>
  <c r="O56" i="1" s="1"/>
  <c r="K40" i="1"/>
  <c r="L40" i="1" s="1"/>
  <c r="M40" i="1" s="1"/>
  <c r="N40" i="1" s="1"/>
  <c r="O40" i="1" s="1"/>
  <c r="K241" i="1"/>
  <c r="L241" i="1" s="1"/>
  <c r="M241" i="1" s="1"/>
  <c r="N241" i="1" s="1"/>
  <c r="O241" i="1" s="1"/>
  <c r="K198" i="1"/>
  <c r="L198" i="1" s="1"/>
  <c r="M198" i="1" s="1"/>
  <c r="N198" i="1" s="1"/>
  <c r="O198" i="1" s="1"/>
  <c r="K58" i="1"/>
  <c r="L58" i="1" s="1"/>
  <c r="M58" i="1" s="1"/>
  <c r="N58" i="1" s="1"/>
  <c r="O58" i="1" s="1"/>
  <c r="K223" i="1"/>
  <c r="L223" i="1" s="1"/>
  <c r="M223" i="1" s="1"/>
  <c r="N223" i="1" s="1"/>
  <c r="O223" i="1" s="1"/>
  <c r="K24" i="1"/>
  <c r="L24" i="1" s="1"/>
  <c r="M24" i="1" s="1"/>
  <c r="N24" i="1" s="1"/>
  <c r="O24" i="1" s="1"/>
  <c r="K281" i="1"/>
  <c r="L281" i="1" s="1"/>
  <c r="M281" i="1" s="1"/>
  <c r="N281" i="1" s="1"/>
  <c r="O281" i="1" s="1"/>
  <c r="K267" i="1"/>
  <c r="L267" i="1" s="1"/>
  <c r="M267" i="1" s="1"/>
  <c r="N267" i="1" s="1"/>
  <c r="O267" i="1" s="1"/>
  <c r="K274" i="1"/>
  <c r="L274" i="1" s="1"/>
  <c r="M274" i="1" s="1"/>
  <c r="N274" i="1" s="1"/>
  <c r="O274" i="1" s="1"/>
  <c r="K325" i="1"/>
  <c r="L325" i="1" s="1"/>
  <c r="M325" i="1" s="1"/>
  <c r="N325" i="1" s="1"/>
  <c r="O325" i="1" s="1"/>
  <c r="K301" i="1"/>
  <c r="L301" i="1" s="1"/>
  <c r="M301" i="1" s="1"/>
  <c r="N301" i="1" s="1"/>
  <c r="O301" i="1" s="1"/>
  <c r="K339" i="1"/>
  <c r="L339" i="1" s="1"/>
  <c r="M339" i="1" s="1"/>
  <c r="N339" i="1" s="1"/>
  <c r="O339" i="1" s="1"/>
  <c r="K29" i="1"/>
  <c r="L29" i="1" s="1"/>
  <c r="M29" i="1" s="1"/>
  <c r="N29" i="1" s="1"/>
  <c r="O29" i="1" s="1"/>
  <c r="K307" i="1"/>
  <c r="L307" i="1" s="1"/>
  <c r="M307" i="1" s="1"/>
  <c r="N307" i="1" s="1"/>
  <c r="O307" i="1" s="1"/>
  <c r="K338" i="1"/>
  <c r="L338" i="1" s="1"/>
  <c r="M338" i="1" s="1"/>
  <c r="N338" i="1" s="1"/>
  <c r="O338" i="1" s="1"/>
  <c r="K297" i="1"/>
  <c r="L297" i="1" s="1"/>
  <c r="M297" i="1" s="1"/>
  <c r="N297" i="1" s="1"/>
  <c r="O297" i="1" s="1"/>
  <c r="K249" i="1"/>
  <c r="L249" i="1" s="1"/>
  <c r="M249" i="1" s="1"/>
  <c r="N249" i="1" s="1"/>
  <c r="O249" i="1" s="1"/>
  <c r="K334" i="1"/>
  <c r="L334" i="1" s="1"/>
  <c r="M334" i="1" s="1"/>
  <c r="N334" i="1" s="1"/>
  <c r="O334" i="1" s="1"/>
  <c r="K352" i="1"/>
  <c r="L352" i="1" s="1"/>
  <c r="M352" i="1" s="1"/>
  <c r="N352" i="1" s="1"/>
  <c r="O352" i="1" s="1"/>
  <c r="K112" i="1"/>
  <c r="L112" i="1" s="1"/>
  <c r="M112" i="1" s="1"/>
  <c r="N112" i="1" s="1"/>
  <c r="O112" i="1" s="1"/>
  <c r="K270" i="1"/>
  <c r="L270" i="1" s="1"/>
  <c r="M270" i="1" s="1"/>
  <c r="N270" i="1" s="1"/>
  <c r="O270" i="1" s="1"/>
  <c r="K35" i="1"/>
  <c r="L35" i="1" s="1"/>
  <c r="M35" i="1" s="1"/>
  <c r="N35" i="1" s="1"/>
  <c r="O35" i="1" s="1"/>
  <c r="K9" i="1"/>
  <c r="L9" i="1" s="1"/>
  <c r="M9" i="1" s="1"/>
  <c r="N9" i="1" s="1"/>
  <c r="O9" i="1" s="1"/>
  <c r="K237" i="1"/>
  <c r="L237" i="1" s="1"/>
  <c r="M237" i="1" s="1"/>
  <c r="N237" i="1" s="1"/>
  <c r="O237" i="1" s="1"/>
  <c r="K341" i="1"/>
  <c r="L341" i="1" s="1"/>
  <c r="M341" i="1" s="1"/>
  <c r="N341" i="1" s="1"/>
  <c r="O341" i="1" s="1"/>
  <c r="K83" i="1"/>
  <c r="L83" i="1" s="1"/>
  <c r="M83" i="1" s="1"/>
  <c r="N83" i="1" s="1"/>
  <c r="O83" i="1" s="1"/>
  <c r="K137" i="1"/>
  <c r="L137" i="1" s="1"/>
  <c r="M137" i="1" s="1"/>
  <c r="N137" i="1" s="1"/>
  <c r="O137" i="1" s="1"/>
  <c r="K322" i="1"/>
  <c r="L322" i="1" s="1"/>
  <c r="M322" i="1" s="1"/>
  <c r="N322" i="1" s="1"/>
  <c r="O322" i="1" s="1"/>
  <c r="K342" i="1"/>
  <c r="L342" i="1" s="1"/>
  <c r="M342" i="1" s="1"/>
  <c r="N342" i="1" s="1"/>
  <c r="O342" i="1" s="1"/>
  <c r="K26" i="1"/>
  <c r="L26" i="1" s="1"/>
  <c r="M26" i="1" s="1"/>
  <c r="N26" i="1" s="1"/>
  <c r="O26" i="1" s="1"/>
  <c r="K314" i="1"/>
  <c r="L314" i="1" s="1"/>
  <c r="M314" i="1" s="1"/>
  <c r="N314" i="1" s="1"/>
  <c r="O314" i="1" s="1"/>
  <c r="K290" i="1"/>
  <c r="L290" i="1" s="1"/>
  <c r="M290" i="1" s="1"/>
  <c r="N290" i="1" s="1"/>
  <c r="O290" i="1" s="1"/>
  <c r="K81" i="1"/>
  <c r="L81" i="1" s="1"/>
  <c r="M81" i="1" s="1"/>
  <c r="N81" i="1" s="1"/>
  <c r="O81" i="1" s="1"/>
  <c r="K265" i="1"/>
  <c r="L265" i="1" s="1"/>
  <c r="M265" i="1" s="1"/>
  <c r="N265" i="1" s="1"/>
  <c r="O265" i="1" s="1"/>
  <c r="K154" i="1"/>
  <c r="L154" i="1" s="1"/>
  <c r="M154" i="1" s="1"/>
  <c r="N154" i="1" s="1"/>
  <c r="O154" i="1" s="1"/>
  <c r="K298" i="1"/>
  <c r="L298" i="1" s="1"/>
  <c r="M298" i="1" s="1"/>
  <c r="N298" i="1" s="1"/>
  <c r="O298" i="1" s="1"/>
  <c r="K143" i="1"/>
  <c r="L143" i="1" s="1"/>
  <c r="M143" i="1" s="1"/>
  <c r="N143" i="1" s="1"/>
  <c r="O143" i="1" s="1"/>
  <c r="K160" i="1"/>
  <c r="L160" i="1" s="1"/>
  <c r="M160" i="1" s="1"/>
  <c r="N160" i="1" s="1"/>
  <c r="O160" i="1" s="1"/>
  <c r="K80" i="1"/>
  <c r="L80" i="1" s="1"/>
  <c r="M80" i="1" s="1"/>
  <c r="N80" i="1" s="1"/>
  <c r="O80" i="1" s="1"/>
  <c r="K186" i="1"/>
  <c r="L186" i="1" s="1"/>
  <c r="M186" i="1" s="1"/>
  <c r="N186" i="1" s="1"/>
  <c r="O186" i="1" s="1"/>
  <c r="K130" i="1"/>
  <c r="L130" i="1" s="1"/>
  <c r="M130" i="1" s="1"/>
  <c r="N130" i="1" s="1"/>
  <c r="O130" i="1" s="1"/>
  <c r="K122" i="1"/>
  <c r="L122" i="1" s="1"/>
  <c r="M122" i="1" s="1"/>
  <c r="N122" i="1" s="1"/>
  <c r="O122" i="1" s="1"/>
  <c r="K88" i="1"/>
  <c r="L88" i="1" s="1"/>
  <c r="M88" i="1" s="1"/>
  <c r="N88" i="1" s="1"/>
  <c r="O88" i="1" s="1"/>
  <c r="K66" i="1"/>
  <c r="L66" i="1" s="1"/>
  <c r="M66" i="1" s="1"/>
  <c r="N66" i="1" s="1"/>
  <c r="O66" i="1" s="1"/>
  <c r="K25" i="1"/>
  <c r="L25" i="1" s="1"/>
  <c r="M25" i="1" s="1"/>
  <c r="N25" i="1" s="1"/>
  <c r="O25" i="1" s="1"/>
  <c r="K181" i="1"/>
  <c r="L181" i="1" s="1"/>
  <c r="M181" i="1" s="1"/>
  <c r="N181" i="1" s="1"/>
  <c r="O181" i="1" s="1"/>
  <c r="K255" i="1"/>
  <c r="L255" i="1" s="1"/>
  <c r="M255" i="1" s="1"/>
  <c r="N255" i="1" s="1"/>
  <c r="O255" i="1" s="1"/>
  <c r="K129" i="1"/>
  <c r="L129" i="1" s="1"/>
  <c r="M129" i="1" s="1"/>
  <c r="N129" i="1" s="1"/>
  <c r="O129" i="1" s="1"/>
  <c r="K86" i="1"/>
  <c r="L86" i="1" s="1"/>
  <c r="M86" i="1" s="1"/>
  <c r="N86" i="1" s="1"/>
  <c r="O86" i="1" s="1"/>
  <c r="K133" i="1"/>
  <c r="L133" i="1" s="1"/>
  <c r="M133" i="1" s="1"/>
  <c r="N133" i="1" s="1"/>
  <c r="O133" i="1" s="1"/>
  <c r="K38" i="1"/>
  <c r="L38" i="1" s="1"/>
  <c r="M38" i="1" s="1"/>
  <c r="N38" i="1" s="1"/>
  <c r="O38" i="1" s="1"/>
  <c r="K53" i="1"/>
  <c r="L53" i="1" s="1"/>
  <c r="M53" i="1" s="1"/>
  <c r="N53" i="1" s="1"/>
  <c r="O53" i="1" s="1"/>
  <c r="K94" i="1"/>
  <c r="L94" i="1" s="1"/>
  <c r="M94" i="1" s="1"/>
  <c r="N94" i="1" s="1"/>
  <c r="O94" i="1" s="1"/>
  <c r="K319" i="1"/>
  <c r="L319" i="1" s="1"/>
  <c r="M319" i="1" s="1"/>
  <c r="N319" i="1" s="1"/>
  <c r="O319" i="1" s="1"/>
  <c r="K343" i="1"/>
  <c r="L343" i="1" s="1"/>
  <c r="M343" i="1" s="1"/>
  <c r="N343" i="1" s="1"/>
  <c r="O343" i="1" s="1"/>
  <c r="K18" i="1"/>
  <c r="L18" i="1" s="1"/>
  <c r="M18" i="1" s="1"/>
  <c r="N18" i="1" s="1"/>
  <c r="O18" i="1" s="1"/>
  <c r="K147" i="1"/>
  <c r="L147" i="1" s="1"/>
  <c r="M147" i="1" s="1"/>
  <c r="N147" i="1" s="1"/>
  <c r="O147" i="1" s="1"/>
  <c r="K296" i="1"/>
  <c r="L296" i="1" s="1"/>
  <c r="M296" i="1" s="1"/>
  <c r="N296" i="1" s="1"/>
  <c r="O296" i="1" s="1"/>
  <c r="K358" i="1"/>
  <c r="L358" i="1" s="1"/>
  <c r="M358" i="1" s="1"/>
  <c r="N358" i="1" s="1"/>
  <c r="O358" i="1" s="1"/>
  <c r="K203" i="1"/>
  <c r="L203" i="1" s="1"/>
  <c r="M203" i="1" s="1"/>
  <c r="N203" i="1" s="1"/>
  <c r="O203" i="1" s="1"/>
  <c r="K48" i="1"/>
  <c r="L48" i="1" s="1"/>
  <c r="M48" i="1" s="1"/>
  <c r="N48" i="1" s="1"/>
  <c r="O48" i="1" s="1"/>
  <c r="K278" i="1"/>
  <c r="L278" i="1" s="1"/>
  <c r="M278" i="1" s="1"/>
  <c r="N278" i="1" s="1"/>
  <c r="O278" i="1" s="1"/>
  <c r="K228" i="1"/>
  <c r="L228" i="1" s="1"/>
  <c r="M228" i="1" s="1"/>
  <c r="N228" i="1" s="1"/>
  <c r="O228" i="1" s="1"/>
  <c r="K280" i="1"/>
  <c r="L280" i="1" s="1"/>
  <c r="M280" i="1" s="1"/>
  <c r="N280" i="1" s="1"/>
  <c r="O280" i="1" s="1"/>
  <c r="K72" i="1"/>
  <c r="L72" i="1" s="1"/>
  <c r="M72" i="1" s="1"/>
  <c r="N72" i="1" s="1"/>
  <c r="O72" i="1" s="1"/>
  <c r="K351" i="1"/>
  <c r="L351" i="1" s="1"/>
  <c r="M351" i="1" s="1"/>
  <c r="N351" i="1" s="1"/>
  <c r="O351" i="1" s="1"/>
  <c r="K209" i="1"/>
  <c r="L209" i="1" s="1"/>
  <c r="M209" i="1" s="1"/>
  <c r="N209" i="1" s="1"/>
  <c r="O209" i="1" s="1"/>
  <c r="K174" i="1"/>
  <c r="L174" i="1" s="1"/>
  <c r="M174" i="1" s="1"/>
  <c r="N174" i="1" s="1"/>
  <c r="O174" i="1" s="1"/>
  <c r="K206" i="1"/>
  <c r="L206" i="1" s="1"/>
  <c r="M206" i="1" s="1"/>
  <c r="N206" i="1" s="1"/>
  <c r="O206" i="1" s="1"/>
  <c r="K305" i="1"/>
  <c r="L305" i="1" s="1"/>
  <c r="M305" i="1" s="1"/>
  <c r="N305" i="1" s="1"/>
  <c r="O305" i="1" s="1"/>
  <c r="K362" i="1"/>
  <c r="L362" i="1" s="1"/>
  <c r="M362" i="1" s="1"/>
  <c r="N362" i="1" s="1"/>
  <c r="O362" i="1" s="1"/>
  <c r="K345" i="1"/>
  <c r="L345" i="1" s="1"/>
  <c r="M345" i="1" s="1"/>
  <c r="N345" i="1" s="1"/>
  <c r="O345" i="1" s="1"/>
  <c r="K43" i="1"/>
  <c r="L43" i="1" s="1"/>
  <c r="M43" i="1" s="1"/>
  <c r="N43" i="1" s="1"/>
  <c r="O43" i="1" s="1"/>
  <c r="K194" i="1"/>
  <c r="L194" i="1" s="1"/>
  <c r="M194" i="1" s="1"/>
  <c r="N194" i="1" s="1"/>
  <c r="O194" i="1" s="1"/>
  <c r="K271" i="1"/>
  <c r="L271" i="1" s="1"/>
  <c r="M271" i="1" s="1"/>
  <c r="N271" i="1" s="1"/>
  <c r="O271" i="1" s="1"/>
  <c r="K161" i="1"/>
  <c r="L161" i="1" s="1"/>
  <c r="M161" i="1" s="1"/>
  <c r="N161" i="1" s="1"/>
  <c r="O161" i="1" s="1"/>
  <c r="K191" i="1"/>
  <c r="L191" i="1" s="1"/>
  <c r="M191" i="1" s="1"/>
  <c r="N191" i="1" s="1"/>
  <c r="O191" i="1" s="1"/>
  <c r="K42" i="1"/>
  <c r="L42" i="1" s="1"/>
  <c r="M42" i="1" s="1"/>
  <c r="N42" i="1" s="1"/>
  <c r="O42" i="1" s="1"/>
  <c r="K113" i="1"/>
  <c r="L113" i="1" s="1"/>
  <c r="M113" i="1" s="1"/>
  <c r="N113" i="1" s="1"/>
  <c r="O113" i="1" s="1"/>
  <c r="K98" i="1"/>
  <c r="L98" i="1" s="1"/>
  <c r="M98" i="1" s="1"/>
  <c r="N98" i="1" s="1"/>
  <c r="O98" i="1" s="1"/>
  <c r="K225" i="1"/>
  <c r="L225" i="1" s="1"/>
  <c r="M225" i="1" s="1"/>
  <c r="N225" i="1" s="1"/>
  <c r="O225" i="1" s="1"/>
  <c r="K162" i="1"/>
  <c r="L162" i="1" s="1"/>
  <c r="M162" i="1" s="1"/>
  <c r="N162" i="1" s="1"/>
  <c r="O162" i="1" s="1"/>
  <c r="K157" i="1"/>
  <c r="L157" i="1" s="1"/>
  <c r="M157" i="1" s="1"/>
  <c r="N157" i="1" s="1"/>
  <c r="O157" i="1" s="1"/>
  <c r="K219" i="1"/>
  <c r="L219" i="1" s="1"/>
  <c r="M219" i="1" s="1"/>
  <c r="N219" i="1" s="1"/>
  <c r="O219" i="1" s="1"/>
  <c r="K89" i="1"/>
  <c r="L89" i="1" s="1"/>
  <c r="M89" i="1" s="1"/>
  <c r="N89" i="1" s="1"/>
  <c r="O89" i="1" s="1"/>
  <c r="K155" i="1"/>
  <c r="L155" i="1" s="1"/>
  <c r="M155" i="1" s="1"/>
  <c r="N155" i="1" s="1"/>
  <c r="O155" i="1" s="1"/>
  <c r="K330" i="1"/>
  <c r="L330" i="1" s="1"/>
  <c r="M330" i="1" s="1"/>
  <c r="N330" i="1" s="1"/>
  <c r="O330" i="1" s="1"/>
  <c r="K268" i="1"/>
  <c r="L268" i="1" s="1"/>
  <c r="M268" i="1" s="1"/>
  <c r="N268" i="1" s="1"/>
  <c r="O268" i="1" s="1"/>
  <c r="K299" i="1"/>
  <c r="L299" i="1" s="1"/>
  <c r="M299" i="1" s="1"/>
  <c r="N299" i="1" s="1"/>
  <c r="O299" i="1" s="1"/>
  <c r="K74" i="1"/>
  <c r="L74" i="1" s="1"/>
  <c r="M74" i="1" s="1"/>
  <c r="N74" i="1" s="1"/>
  <c r="O74" i="1" s="1"/>
  <c r="K149" i="1"/>
  <c r="L149" i="1" s="1"/>
  <c r="M149" i="1" s="1"/>
  <c r="N149" i="1" s="1"/>
  <c r="O149" i="1" s="1"/>
  <c r="K244" i="1"/>
  <c r="L244" i="1" s="1"/>
  <c r="M244" i="1" s="1"/>
  <c r="N244" i="1" s="1"/>
  <c r="O244" i="1" s="1"/>
  <c r="K329" i="1"/>
  <c r="L329" i="1" s="1"/>
  <c r="M329" i="1" s="1"/>
  <c r="N329" i="1" s="1"/>
  <c r="O329" i="1" s="1"/>
  <c r="K263" i="1"/>
  <c r="L263" i="1" s="1"/>
  <c r="M263" i="1" s="1"/>
  <c r="N263" i="1" s="1"/>
  <c r="O263" i="1" s="1"/>
  <c r="K105" i="1"/>
  <c r="L105" i="1" s="1"/>
  <c r="M105" i="1" s="1"/>
  <c r="N105" i="1" s="1"/>
  <c r="O105" i="1" s="1"/>
  <c r="K306" i="1"/>
  <c r="L306" i="1" s="1"/>
  <c r="M306" i="1" s="1"/>
  <c r="N306" i="1" s="1"/>
  <c r="O306" i="1" s="1"/>
  <c r="K10" i="1"/>
  <c r="L10" i="1" s="1"/>
  <c r="M10" i="1" s="1"/>
  <c r="N10" i="1" s="1"/>
  <c r="O10" i="1" s="1"/>
  <c r="K213" i="1"/>
  <c r="L213" i="1" s="1"/>
  <c r="M213" i="1" s="1"/>
  <c r="N213" i="1" s="1"/>
  <c r="O213" i="1" s="1"/>
  <c r="K54" i="1"/>
  <c r="L54" i="1" s="1"/>
  <c r="M54" i="1" s="1"/>
  <c r="N54" i="1" s="1"/>
  <c r="O54" i="1" s="1"/>
  <c r="K272" i="1"/>
  <c r="L272" i="1" s="1"/>
  <c r="M272" i="1" s="1"/>
  <c r="N272" i="1" s="1"/>
  <c r="O272" i="1" s="1"/>
  <c r="K165" i="1"/>
  <c r="L165" i="1" s="1"/>
  <c r="M165" i="1" s="1"/>
  <c r="N165" i="1" s="1"/>
  <c r="O165" i="1" s="1"/>
  <c r="K321" i="1"/>
  <c r="L321" i="1" s="1"/>
  <c r="M321" i="1" s="1"/>
  <c r="N321" i="1" s="1"/>
  <c r="O321" i="1" s="1"/>
  <c r="K235" i="1"/>
  <c r="L235" i="1" s="1"/>
  <c r="M235" i="1" s="1"/>
  <c r="N235" i="1" s="1"/>
  <c r="O235" i="1" s="1"/>
  <c r="K195" i="1"/>
  <c r="L195" i="1" s="1"/>
  <c r="M195" i="1" s="1"/>
  <c r="N195" i="1" s="1"/>
  <c r="O195" i="1" s="1"/>
  <c r="K361" i="1"/>
  <c r="L361" i="1" s="1"/>
  <c r="M361" i="1" s="1"/>
  <c r="N361" i="1" s="1"/>
  <c r="O361" i="1" s="1"/>
  <c r="K16" i="1"/>
  <c r="L16" i="1" s="1"/>
  <c r="M16" i="1" s="1"/>
  <c r="N16" i="1" s="1"/>
  <c r="O16" i="1" s="1"/>
  <c r="K336" i="1"/>
  <c r="L336" i="1" s="1"/>
  <c r="M336" i="1" s="1"/>
  <c r="N336" i="1" s="1"/>
  <c r="O336" i="1" s="1"/>
  <c r="K359" i="1"/>
  <c r="L359" i="1" s="1"/>
  <c r="M359" i="1" s="1"/>
  <c r="N359" i="1" s="1"/>
  <c r="O359" i="1" s="1"/>
  <c r="K229" i="1"/>
  <c r="L229" i="1" s="1"/>
  <c r="M229" i="1" s="1"/>
  <c r="N229" i="1" s="1"/>
  <c r="O229" i="1" s="1"/>
  <c r="K222" i="1"/>
  <c r="L222" i="1" s="1"/>
  <c r="M222" i="1" s="1"/>
  <c r="N222" i="1" s="1"/>
  <c r="O222" i="1" s="1"/>
  <c r="K146" i="1"/>
  <c r="L146" i="1" s="1"/>
  <c r="M146" i="1" s="1"/>
  <c r="N146" i="1" s="1"/>
  <c r="O146" i="1" s="1"/>
  <c r="K247" i="1"/>
  <c r="L247" i="1" s="1"/>
  <c r="M247" i="1" s="1"/>
  <c r="N247" i="1" s="1"/>
  <c r="O247" i="1" s="1"/>
  <c r="K33" i="1"/>
  <c r="L33" i="1" s="1"/>
  <c r="M33" i="1" s="1"/>
  <c r="N33" i="1" s="1"/>
  <c r="O33" i="1" s="1"/>
  <c r="K264" i="1"/>
  <c r="L264" i="1" s="1"/>
  <c r="M264" i="1" s="1"/>
  <c r="N264" i="1" s="1"/>
  <c r="O264" i="1" s="1"/>
  <c r="K32" i="1"/>
  <c r="L32" i="1" s="1"/>
  <c r="M32" i="1" s="1"/>
  <c r="N32" i="1" s="1"/>
  <c r="O32" i="1" s="1"/>
  <c r="K150" i="1"/>
  <c r="L150" i="1" s="1"/>
  <c r="M150" i="1" s="1"/>
  <c r="N150" i="1" s="1"/>
  <c r="O150" i="1" s="1"/>
  <c r="K27" i="1"/>
  <c r="L27" i="1" s="1"/>
  <c r="M27" i="1" s="1"/>
  <c r="N27" i="1" s="1"/>
  <c r="O27" i="1" s="1"/>
  <c r="K11" i="1"/>
  <c r="L11" i="1" s="1"/>
  <c r="M11" i="1" s="1"/>
  <c r="N11" i="1" s="1"/>
  <c r="O11" i="1" s="1"/>
  <c r="K324" i="1"/>
  <c r="L324" i="1" s="1"/>
  <c r="M324" i="1" s="1"/>
  <c r="N324" i="1" s="1"/>
  <c r="O324" i="1" s="1"/>
  <c r="K289" i="1"/>
  <c r="L289" i="1" s="1"/>
  <c r="M289" i="1" s="1"/>
  <c r="N289" i="1" s="1"/>
  <c r="O289" i="1" s="1"/>
  <c r="K360" i="1"/>
  <c r="L360" i="1" s="1"/>
  <c r="M360" i="1" s="1"/>
  <c r="N360" i="1" s="1"/>
  <c r="O360" i="1" s="1"/>
  <c r="K136" i="1"/>
  <c r="L136" i="1" s="1"/>
  <c r="M136" i="1" s="1"/>
  <c r="N136" i="1" s="1"/>
  <c r="O136" i="1" s="1"/>
  <c r="K34" i="1"/>
  <c r="L34" i="1" s="1"/>
  <c r="M34" i="1" s="1"/>
  <c r="N34" i="1" s="1"/>
  <c r="O34" i="1" s="1"/>
  <c r="K75" i="1"/>
  <c r="L75" i="1" s="1"/>
  <c r="M75" i="1" s="1"/>
  <c r="N75" i="1" s="1"/>
  <c r="O75" i="1" s="1"/>
  <c r="K19" i="1"/>
  <c r="L19" i="1" s="1"/>
  <c r="M19" i="1" s="1"/>
  <c r="N19" i="1" s="1"/>
  <c r="O19" i="1" s="1"/>
  <c r="K212" i="1"/>
  <c r="L212" i="1" s="1"/>
  <c r="M212" i="1" s="1"/>
  <c r="N212" i="1" s="1"/>
  <c r="O212" i="1" s="1"/>
  <c r="K236" i="1"/>
  <c r="L236" i="1" s="1"/>
  <c r="M236" i="1" s="1"/>
  <c r="N236" i="1" s="1"/>
  <c r="O236" i="1" s="1"/>
  <c r="K140" i="1"/>
  <c r="L140" i="1" s="1"/>
  <c r="M140" i="1" s="1"/>
  <c r="N140" i="1" s="1"/>
  <c r="O140" i="1" s="1"/>
  <c r="K97" i="1"/>
  <c r="L97" i="1" s="1"/>
  <c r="M97" i="1" s="1"/>
  <c r="N97" i="1" s="1"/>
  <c r="O97" i="1" s="1"/>
  <c r="K179" i="1"/>
  <c r="L179" i="1" s="1"/>
  <c r="M179" i="1" s="1"/>
  <c r="N179" i="1" s="1"/>
  <c r="O179" i="1" s="1"/>
  <c r="K304" i="1"/>
  <c r="L304" i="1" s="1"/>
  <c r="M304" i="1" s="1"/>
  <c r="N304" i="1" s="1"/>
  <c r="O304" i="1" s="1"/>
  <c r="K273" i="1"/>
  <c r="L273" i="1" s="1"/>
  <c r="M273" i="1" s="1"/>
  <c r="N273" i="1" s="1"/>
  <c r="O273" i="1" s="1"/>
  <c r="K256" i="1"/>
  <c r="L256" i="1" s="1"/>
  <c r="M256" i="1" s="1"/>
  <c r="N256" i="1" s="1"/>
  <c r="O256" i="1" s="1"/>
  <c r="K50" i="1"/>
  <c r="L50" i="1" s="1"/>
  <c r="M50" i="1" s="1"/>
  <c r="N50" i="1" s="1"/>
  <c r="O50" i="1" s="1"/>
  <c r="K220" i="1"/>
  <c r="L220" i="1" s="1"/>
  <c r="M220" i="1" s="1"/>
  <c r="N220" i="1" s="1"/>
  <c r="O220" i="1" s="1"/>
  <c r="K239" i="1"/>
  <c r="L239" i="1" s="1"/>
  <c r="M239" i="1" s="1"/>
  <c r="N239" i="1" s="1"/>
  <c r="O239" i="1" s="1"/>
  <c r="K349" i="1"/>
  <c r="L349" i="1" s="1"/>
  <c r="M349" i="1" s="1"/>
  <c r="N349" i="1" s="1"/>
  <c r="O349" i="1" s="1"/>
  <c r="K64" i="1"/>
  <c r="L64" i="1" s="1"/>
  <c r="M64" i="1" s="1"/>
  <c r="N64" i="1" s="1"/>
  <c r="O64" i="1" s="1"/>
  <c r="K59" i="1"/>
  <c r="L59" i="1" s="1"/>
  <c r="M59" i="1" s="1"/>
  <c r="N59" i="1" s="1"/>
  <c r="O59" i="1" s="1"/>
  <c r="K127" i="1"/>
  <c r="L127" i="1" s="1"/>
  <c r="M127" i="1" s="1"/>
  <c r="N127" i="1" s="1"/>
  <c r="O127" i="1" s="1"/>
  <c r="K353" i="1"/>
  <c r="L353" i="1" s="1"/>
  <c r="M353" i="1" s="1"/>
  <c r="N353" i="1" s="1"/>
  <c r="O353" i="1" s="1"/>
  <c r="K221" i="1"/>
  <c r="L221" i="1" s="1"/>
  <c r="M221" i="1" s="1"/>
  <c r="N221" i="1" s="1"/>
  <c r="O221" i="1" s="1"/>
  <c r="K288" i="1"/>
  <c r="L288" i="1" s="1"/>
  <c r="M288" i="1" s="1"/>
  <c r="N288" i="1" s="1"/>
  <c r="O288" i="1" s="1"/>
  <c r="K125" i="1"/>
  <c r="L125" i="1" s="1"/>
  <c r="M125" i="1" s="1"/>
  <c r="N125" i="1" s="1"/>
  <c r="O125" i="1" s="1"/>
  <c r="K233" i="1"/>
  <c r="L233" i="1" s="1"/>
  <c r="M233" i="1" s="1"/>
  <c r="N233" i="1" s="1"/>
  <c r="O233" i="1" s="1"/>
  <c r="K261" i="1"/>
  <c r="L261" i="1" s="1"/>
  <c r="M261" i="1" s="1"/>
  <c r="N261" i="1" s="1"/>
  <c r="O261" i="1" s="1"/>
  <c r="K340" i="1"/>
  <c r="L340" i="1" s="1"/>
  <c r="M340" i="1" s="1"/>
  <c r="N340" i="1" s="1"/>
  <c r="O340" i="1" s="1"/>
  <c r="K311" i="1"/>
  <c r="L311" i="1" s="1"/>
  <c r="M311" i="1" s="1"/>
  <c r="N311" i="1" s="1"/>
  <c r="O311" i="1" s="1"/>
  <c r="K41" i="1"/>
  <c r="L41" i="1" s="1"/>
  <c r="M41" i="1" s="1"/>
  <c r="N41" i="1" s="1"/>
  <c r="O41" i="1" s="1"/>
  <c r="K82" i="1"/>
  <c r="L82" i="1" s="1"/>
  <c r="M82" i="1" s="1"/>
  <c r="N82" i="1" s="1"/>
  <c r="O82" i="1" s="1"/>
  <c r="K254" i="1"/>
  <c r="L254" i="1" s="1"/>
  <c r="M254" i="1" s="1"/>
  <c r="N254" i="1" s="1"/>
  <c r="O254" i="1" s="1"/>
  <c r="K7" i="1"/>
  <c r="L7" i="1" s="1"/>
  <c r="K36" i="1"/>
  <c r="L36" i="1" s="1"/>
  <c r="M36" i="1" s="1"/>
  <c r="N36" i="1" s="1"/>
  <c r="O36" i="1" s="1"/>
  <c r="H23" i="3"/>
  <c r="I23" i="3" s="1"/>
  <c r="I7" i="3"/>
  <c r="M7" i="1" l="1"/>
  <c r="L365" i="1"/>
  <c r="J23" i="3"/>
  <c r="J12" i="3"/>
  <c r="J11" i="3"/>
  <c r="J14" i="3"/>
  <c r="J9" i="3"/>
  <c r="J21" i="3"/>
  <c r="J19" i="3"/>
  <c r="J8" i="3"/>
  <c r="J20" i="3"/>
  <c r="J15" i="3"/>
  <c r="J13" i="3"/>
  <c r="J17" i="3"/>
  <c r="J10" i="3"/>
  <c r="J16" i="3"/>
  <c r="J18" i="3"/>
  <c r="J7" i="3"/>
  <c r="N7" i="1" l="1"/>
  <c r="M365" i="1"/>
  <c r="N365" i="1" l="1"/>
  <c r="O365" i="1" s="1"/>
  <c r="O7" i="1"/>
  <c r="P365" i="1" l="1"/>
  <c r="P340" i="1"/>
  <c r="P110" i="1"/>
  <c r="P316" i="1"/>
  <c r="P264" i="1"/>
  <c r="P133" i="1"/>
  <c r="P145" i="1"/>
  <c r="P243" i="1"/>
  <c r="P258" i="1"/>
  <c r="P59" i="1"/>
  <c r="P349" i="1"/>
  <c r="P81" i="1"/>
  <c r="P354" i="1"/>
  <c r="P276" i="1"/>
  <c r="P189" i="1"/>
  <c r="P358" i="1"/>
  <c r="P190" i="1"/>
  <c r="P72" i="1"/>
  <c r="P195" i="1"/>
  <c r="P186" i="1"/>
  <c r="P183" i="1"/>
  <c r="P142" i="1"/>
  <c r="P318" i="1"/>
  <c r="P254" i="1"/>
  <c r="P338" i="1"/>
  <c r="P96" i="1"/>
  <c r="P216" i="1"/>
  <c r="P153" i="1"/>
  <c r="P235" i="1"/>
  <c r="P82" i="1"/>
  <c r="P155" i="1"/>
  <c r="P35" i="1"/>
  <c r="P331" i="1"/>
  <c r="P102" i="1"/>
  <c r="P168" i="1"/>
  <c r="P165" i="1"/>
  <c r="P342" i="1"/>
  <c r="P158" i="1"/>
  <c r="P31" i="1"/>
  <c r="P55" i="1"/>
  <c r="P329" i="1"/>
  <c r="P244" i="1"/>
  <c r="P322" i="1"/>
  <c r="P291" i="1"/>
  <c r="P8" i="1"/>
  <c r="P92" i="1"/>
  <c r="P32" i="1"/>
  <c r="P106" i="1"/>
  <c r="P282" i="1"/>
  <c r="P16" i="1"/>
  <c r="P122" i="1"/>
  <c r="P163" i="1"/>
  <c r="P156" i="1"/>
  <c r="P193" i="1"/>
  <c r="P336" i="1"/>
  <c r="P33" i="1"/>
  <c r="P341" i="1"/>
  <c r="P120" i="1"/>
  <c r="P337" i="1"/>
  <c r="P78" i="1"/>
  <c r="P137" i="1"/>
  <c r="P335" i="1"/>
  <c r="P306" i="1"/>
  <c r="P290" i="1"/>
  <c r="P344" i="1"/>
  <c r="P356" i="1"/>
  <c r="P184" i="1"/>
  <c r="P220" i="1"/>
  <c r="P281" i="1"/>
  <c r="P107" i="1"/>
  <c r="P116" i="1"/>
  <c r="P269" i="1"/>
  <c r="P330" i="1"/>
  <c r="P221" i="1"/>
  <c r="P42" i="1"/>
  <c r="P307" i="1"/>
  <c r="P178" i="1"/>
  <c r="P123" i="1"/>
  <c r="P134" i="1"/>
  <c r="P89" i="1"/>
  <c r="P270" i="1"/>
  <c r="P286" i="1"/>
  <c r="P60" i="1"/>
  <c r="P295" i="1"/>
  <c r="P311" i="1"/>
  <c r="P219" i="1"/>
  <c r="P112" i="1"/>
  <c r="P215" i="1"/>
  <c r="P294" i="1"/>
  <c r="P124" i="1"/>
  <c r="P127" i="1"/>
  <c r="P271" i="1"/>
  <c r="P68" i="1"/>
  <c r="P240" i="1"/>
  <c r="P213" i="1"/>
  <c r="P265" i="1"/>
  <c r="P346" i="1"/>
  <c r="P176" i="1"/>
  <c r="P71" i="1"/>
  <c r="P209" i="1"/>
  <c r="P10" i="1"/>
  <c r="P249" i="1"/>
  <c r="P104" i="1"/>
  <c r="P210" i="1"/>
  <c r="P177" i="1"/>
  <c r="P198" i="1"/>
  <c r="P36" i="1"/>
  <c r="P268" i="1"/>
  <c r="P237" i="1"/>
  <c r="P187" i="1"/>
  <c r="P197" i="1"/>
  <c r="P188" i="1"/>
  <c r="P146" i="1"/>
  <c r="P202" i="1"/>
  <c r="P46" i="1"/>
  <c r="P99" i="1"/>
  <c r="P304" i="1"/>
  <c r="P362" i="1"/>
  <c r="P50" i="1"/>
  <c r="P305" i="1"/>
  <c r="P24" i="1"/>
  <c r="P144" i="1"/>
  <c r="P62" i="1"/>
  <c r="P246" i="1"/>
  <c r="P191" i="1"/>
  <c r="P29" i="1"/>
  <c r="P139" i="1"/>
  <c r="P355" i="1"/>
  <c r="P152" i="1"/>
  <c r="P161" i="1"/>
  <c r="P339" i="1"/>
  <c r="P171" i="1"/>
  <c r="P310" i="1"/>
  <c r="P76" i="1"/>
  <c r="P88" i="1"/>
  <c r="P93" i="1"/>
  <c r="P250" i="1"/>
  <c r="P74" i="1"/>
  <c r="P83" i="1"/>
  <c r="P138" i="1"/>
  <c r="P170" i="1"/>
  <c r="P208" i="1"/>
  <c r="P38" i="1"/>
  <c r="P225" i="1"/>
  <c r="P274" i="1"/>
  <c r="P128" i="1"/>
  <c r="P12" i="1"/>
  <c r="P135" i="1"/>
  <c r="P204" i="1"/>
  <c r="P233" i="1"/>
  <c r="P125" i="1"/>
  <c r="P98" i="1"/>
  <c r="P297" i="1"/>
  <c r="P211" i="1"/>
  <c r="P201" i="1"/>
  <c r="P234" i="1"/>
  <c r="P105" i="1"/>
  <c r="P248" i="1"/>
  <c r="P266" i="1"/>
  <c r="P251" i="1"/>
  <c r="P54" i="1"/>
  <c r="P343" i="1"/>
  <c r="P212" i="1"/>
  <c r="P278" i="1"/>
  <c r="P51" i="1"/>
  <c r="P115" i="1"/>
  <c r="P132" i="1"/>
  <c r="P253" i="1"/>
  <c r="P206" i="1"/>
  <c r="P223" i="1"/>
  <c r="P275" i="1"/>
  <c r="P119" i="1"/>
  <c r="P277" i="1"/>
  <c r="P273" i="1"/>
  <c r="P174" i="1"/>
  <c r="P58" i="1"/>
  <c r="P218" i="1"/>
  <c r="P199" i="1"/>
  <c r="P332" i="1"/>
  <c r="P326" i="1"/>
  <c r="P157" i="1"/>
  <c r="P111" i="1"/>
  <c r="P167" i="1"/>
  <c r="P26" i="1"/>
  <c r="P79" i="1"/>
  <c r="P229" i="1"/>
  <c r="P69" i="1"/>
  <c r="P262" i="1"/>
  <c r="P272" i="1"/>
  <c r="P172" i="1"/>
  <c r="P352" i="1"/>
  <c r="P207" i="1"/>
  <c r="P261" i="1"/>
  <c r="P162" i="1"/>
  <c r="P334" i="1"/>
  <c r="P238" i="1"/>
  <c r="P260" i="1"/>
  <c r="P100" i="1"/>
  <c r="P301" i="1"/>
  <c r="P43" i="1"/>
  <c r="P40" i="1"/>
  <c r="P37" i="1"/>
  <c r="P224" i="1"/>
  <c r="P47" i="1"/>
  <c r="P126" i="1"/>
  <c r="P97" i="1"/>
  <c r="P239" i="1"/>
  <c r="P345" i="1"/>
  <c r="P267" i="1"/>
  <c r="P65" i="1"/>
  <c r="P20" i="1"/>
  <c r="P14" i="1"/>
  <c r="P113" i="1"/>
  <c r="P101" i="1"/>
  <c r="P217" i="1"/>
  <c r="P87" i="1"/>
  <c r="P154" i="1"/>
  <c r="P80" i="1"/>
  <c r="P11" i="1"/>
  <c r="P319" i="1"/>
  <c r="P85" i="1"/>
  <c r="P103" i="1"/>
  <c r="P259" i="1"/>
  <c r="P284" i="1"/>
  <c r="P48" i="1"/>
  <c r="P95" i="1"/>
  <c r="P109" i="1"/>
  <c r="P200" i="1"/>
  <c r="P363" i="1"/>
  <c r="P75" i="1"/>
  <c r="P203" i="1"/>
  <c r="P227" i="1"/>
  <c r="P320" i="1"/>
  <c r="P317" i="1"/>
  <c r="P300" i="1"/>
  <c r="P296" i="1"/>
  <c r="P327" i="1"/>
  <c r="P350" i="1"/>
  <c r="P15" i="1"/>
  <c r="P64" i="1"/>
  <c r="P194" i="1"/>
  <c r="P325" i="1"/>
  <c r="P180" i="1"/>
  <c r="P242" i="1"/>
  <c r="P21" i="1"/>
  <c r="P57" i="1"/>
  <c r="P147" i="1"/>
  <c r="P159" i="1"/>
  <c r="P309" i="1"/>
  <c r="P287" i="1"/>
  <c r="P22" i="1"/>
  <c r="P28" i="1"/>
  <c r="P360" i="1"/>
  <c r="P140" i="1"/>
  <c r="P280" i="1"/>
  <c r="P56" i="1"/>
  <c r="P279" i="1"/>
  <c r="P13" i="1"/>
  <c r="P23" i="1"/>
  <c r="P228" i="1"/>
  <c r="P196" i="1"/>
  <c r="P117" i="1"/>
  <c r="P118" i="1"/>
  <c r="P288" i="1"/>
  <c r="P9" i="1"/>
  <c r="P222" i="1"/>
  <c r="P181" i="1"/>
  <c r="P121" i="1"/>
  <c r="P303" i="1"/>
  <c r="P323" i="1"/>
  <c r="P353" i="1"/>
  <c r="P94" i="1"/>
  <c r="P328" i="1"/>
  <c r="P245" i="1"/>
  <c r="P148" i="1"/>
  <c r="P41" i="1"/>
  <c r="P150" i="1"/>
  <c r="P53" i="1"/>
  <c r="P67" i="1"/>
  <c r="P231" i="1"/>
  <c r="P108" i="1"/>
  <c r="P313" i="1"/>
  <c r="P136" i="1"/>
  <c r="P73" i="1"/>
  <c r="P166" i="1"/>
  <c r="P179" i="1"/>
  <c r="P351" i="1"/>
  <c r="P241" i="1"/>
  <c r="P333" i="1"/>
  <c r="P347" i="1"/>
  <c r="P77" i="1"/>
  <c r="P257" i="1"/>
  <c r="P86" i="1"/>
  <c r="P114" i="1"/>
  <c r="P226" i="1"/>
  <c r="P292" i="1"/>
  <c r="P34" i="1"/>
  <c r="P39" i="1"/>
  <c r="P361" i="1"/>
  <c r="P289" i="1"/>
  <c r="P18" i="1"/>
  <c r="P302" i="1"/>
  <c r="P182" i="1"/>
  <c r="P312" i="1"/>
  <c r="P192" i="1"/>
  <c r="P255" i="1"/>
  <c r="P348" i="1"/>
  <c r="P232" i="1"/>
  <c r="P91" i="1"/>
  <c r="P236" i="1"/>
  <c r="P169" i="1"/>
  <c r="P321" i="1"/>
  <c r="P160" i="1"/>
  <c r="P44" i="1"/>
  <c r="P131" i="1"/>
  <c r="P151" i="1"/>
  <c r="P19" i="1"/>
  <c r="P25" i="1"/>
  <c r="P230" i="1"/>
  <c r="P164" i="1"/>
  <c r="P30" i="1"/>
  <c r="P256" i="1"/>
  <c r="P359" i="1"/>
  <c r="P66" i="1"/>
  <c r="P49" i="1"/>
  <c r="P293" i="1"/>
  <c r="P45" i="1"/>
  <c r="P285" i="1"/>
  <c r="P357" i="1"/>
  <c r="P173" i="1"/>
  <c r="P70" i="1"/>
  <c r="P63" i="1"/>
  <c r="P308" i="1"/>
  <c r="P130" i="1"/>
  <c r="P175" i="1"/>
  <c r="P141" i="1"/>
  <c r="P185" i="1"/>
  <c r="P149" i="1"/>
  <c r="P84" i="1"/>
  <c r="P299" i="1"/>
  <c r="P247" i="1"/>
  <c r="P129" i="1"/>
  <c r="P17" i="1"/>
  <c r="P52" i="1"/>
  <c r="P252" i="1"/>
  <c r="P314" i="1"/>
  <c r="P90" i="1"/>
  <c r="P205" i="1"/>
  <c r="P324" i="1"/>
  <c r="P263" i="1"/>
  <c r="P214" i="1"/>
  <c r="P283" i="1"/>
  <c r="P143" i="1"/>
  <c r="P61" i="1"/>
  <c r="P27" i="1"/>
  <c r="P298" i="1"/>
  <c r="P315" i="1"/>
  <c r="P7" i="1"/>
</calcChain>
</file>

<file path=xl/sharedStrings.xml><?xml version="1.0" encoding="utf-8"?>
<sst xmlns="http://schemas.openxmlformats.org/spreadsheetml/2006/main" count="500" uniqueCount="449">
  <si>
    <t>Nr</t>
  </si>
  <si>
    <t>Kommunenavn</t>
  </si>
  <si>
    <t>Skatt under 90% av landsgjennomsnittet</t>
  </si>
  <si>
    <t>Skatt og netto skatteutjevning</t>
  </si>
  <si>
    <t>Nto skatteutj.</t>
  </si>
  <si>
    <t>Innb.-</t>
  </si>
  <si>
    <t>Skatt</t>
  </si>
  <si>
    <t xml:space="preserve">Skatt </t>
  </si>
  <si>
    <t>1) Finansieringstrekk</t>
  </si>
  <si>
    <t>inntektsutjevning</t>
  </si>
  <si>
    <t>Tilleggskomp med 35%</t>
  </si>
  <si>
    <t>tall pr.</t>
  </si>
  <si>
    <t xml:space="preserve">   for perioden</t>
  </si>
  <si>
    <t>Pst av</t>
  </si>
  <si>
    <t>(trekk/komp 60%)</t>
  </si>
  <si>
    <t>Brutto</t>
  </si>
  <si>
    <t>Netto 1)</t>
  </si>
  <si>
    <t xml:space="preserve">(kol 5+9) </t>
  </si>
  <si>
    <t>(kol 1+10)</t>
  </si>
  <si>
    <t>pst av</t>
  </si>
  <si>
    <t>1000 kr</t>
  </si>
  <si>
    <t>kr pr innb</t>
  </si>
  <si>
    <t>landsgj.</t>
  </si>
  <si>
    <t>kr.pr.innb.</t>
  </si>
  <si>
    <t>landsgj</t>
  </si>
  <si>
    <t>i 1000 kr</t>
  </si>
  <si>
    <t>Oslo</t>
  </si>
  <si>
    <t>Eigersund</t>
  </si>
  <si>
    <t>Stavanger</t>
  </si>
  <si>
    <t>Haugesund</t>
  </si>
  <si>
    <t>Sandnes</t>
  </si>
  <si>
    <t>Sokndal</t>
  </si>
  <si>
    <t>Lund</t>
  </si>
  <si>
    <t>Bjerkreim</t>
  </si>
  <si>
    <t>Hå</t>
  </si>
  <si>
    <t>Klepp</t>
  </si>
  <si>
    <t>Time</t>
  </si>
  <si>
    <t>Gjesdal</t>
  </si>
  <si>
    <t>Sola</t>
  </si>
  <si>
    <t>Randaberg</t>
  </si>
  <si>
    <t>Strand</t>
  </si>
  <si>
    <t>Hjelmeland</t>
  </si>
  <si>
    <t>Suldal</t>
  </si>
  <si>
    <t>Sauda</t>
  </si>
  <si>
    <t>Kvitsøy</t>
  </si>
  <si>
    <t>Bokn</t>
  </si>
  <si>
    <t>Tysvær</t>
  </si>
  <si>
    <t>Karmøy</t>
  </si>
  <si>
    <t>Utsira</t>
  </si>
  <si>
    <t>Vindafjord</t>
  </si>
  <si>
    <t>Kristiansund</t>
  </si>
  <si>
    <t>Molde</t>
  </si>
  <si>
    <t>Vanylven</t>
  </si>
  <si>
    <t>Sande</t>
  </si>
  <si>
    <t>Herøy</t>
  </si>
  <si>
    <t>Ulstein</t>
  </si>
  <si>
    <t>Hareid</t>
  </si>
  <si>
    <t>Ørsta</t>
  </si>
  <si>
    <t>Stranda</t>
  </si>
  <si>
    <t>Sykkylven</t>
  </si>
  <si>
    <t>Sula</t>
  </si>
  <si>
    <t>Giske</t>
  </si>
  <si>
    <t>Vestnes</t>
  </si>
  <si>
    <t>Rauma</t>
  </si>
  <si>
    <t>Aukra</t>
  </si>
  <si>
    <t>Averøy</t>
  </si>
  <si>
    <t>Gjemnes</t>
  </si>
  <si>
    <t>Tingvoll</t>
  </si>
  <si>
    <t>Sunndal</t>
  </si>
  <si>
    <t>Surnadal</t>
  </si>
  <si>
    <t>Smøla</t>
  </si>
  <si>
    <t>Aure</t>
  </si>
  <si>
    <t>Volda</t>
  </si>
  <si>
    <t>Fjord</t>
  </si>
  <si>
    <t>Hustadvika</t>
  </si>
  <si>
    <t>Bodø</t>
  </si>
  <si>
    <t>Narvik</t>
  </si>
  <si>
    <t>Bindal</t>
  </si>
  <si>
    <t>Sømna</t>
  </si>
  <si>
    <t>Brønnøy</t>
  </si>
  <si>
    <t>Vega</t>
  </si>
  <si>
    <t>Vevelstad</t>
  </si>
  <si>
    <t>Alstahaug</t>
  </si>
  <si>
    <t>Leirfjord</t>
  </si>
  <si>
    <t>Vefsn</t>
  </si>
  <si>
    <t>Grane</t>
  </si>
  <si>
    <t>Hattfjelldal</t>
  </si>
  <si>
    <t>Dønna</t>
  </si>
  <si>
    <t>Nesna</t>
  </si>
  <si>
    <t>Hemnes</t>
  </si>
  <si>
    <t>Rana</t>
  </si>
  <si>
    <t>Lurøy</t>
  </si>
  <si>
    <t>Træna</t>
  </si>
  <si>
    <t>Rødøy</t>
  </si>
  <si>
    <t>Meløy</t>
  </si>
  <si>
    <t>Gildeskål</t>
  </si>
  <si>
    <t>Beiarn</t>
  </si>
  <si>
    <t>Saltdal</t>
  </si>
  <si>
    <t>Fauske</t>
  </si>
  <si>
    <t>Sørfold</t>
  </si>
  <si>
    <t>Steigen</t>
  </si>
  <si>
    <t>Lødingen</t>
  </si>
  <si>
    <t>Evenes</t>
  </si>
  <si>
    <t>Røst</t>
  </si>
  <si>
    <t>Værøy</t>
  </si>
  <si>
    <t>Flakstad</t>
  </si>
  <si>
    <t>Vestvågøy</t>
  </si>
  <si>
    <t>Vågan</t>
  </si>
  <si>
    <t>Hadsel</t>
  </si>
  <si>
    <t>Øksnes</t>
  </si>
  <si>
    <t>Sortland</t>
  </si>
  <si>
    <t>Andøy</t>
  </si>
  <si>
    <t>Moskenes</t>
  </si>
  <si>
    <t>Hamarøy</t>
  </si>
  <si>
    <t>Halden</t>
  </si>
  <si>
    <t>Moss</t>
  </si>
  <si>
    <t>Sarpsborg</t>
  </si>
  <si>
    <t>Fredrikstad</t>
  </si>
  <si>
    <t>Drammen</t>
  </si>
  <si>
    <t>Kongsberg</t>
  </si>
  <si>
    <t>Ringerike</t>
  </si>
  <si>
    <t>Hvaler</t>
  </si>
  <si>
    <t>Aremark</t>
  </si>
  <si>
    <t>Marker</t>
  </si>
  <si>
    <t>Indre Østfold</t>
  </si>
  <si>
    <t>Skiptvet</t>
  </si>
  <si>
    <t>Rakkestad</t>
  </si>
  <si>
    <t>Råde</t>
  </si>
  <si>
    <t>Våler</t>
  </si>
  <si>
    <t>Vestby</t>
  </si>
  <si>
    <t>Nordre Follo</t>
  </si>
  <si>
    <t>Ås</t>
  </si>
  <si>
    <t>Frogn</t>
  </si>
  <si>
    <t>Nesodden</t>
  </si>
  <si>
    <t>Bærum</t>
  </si>
  <si>
    <t>Asker</t>
  </si>
  <si>
    <t>Aurskog-Høland</t>
  </si>
  <si>
    <t>Rælingen</t>
  </si>
  <si>
    <t>Enebakk</t>
  </si>
  <si>
    <t>Lørenskog</t>
  </si>
  <si>
    <t>Lillestrøm</t>
  </si>
  <si>
    <t>Nittedal</t>
  </si>
  <si>
    <t>Gjerdrum</t>
  </si>
  <si>
    <t>Ullensaker</t>
  </si>
  <si>
    <t>Nes</t>
  </si>
  <si>
    <t>Eidsvoll</t>
  </si>
  <si>
    <t>Nannestad</t>
  </si>
  <si>
    <t>Hurdal</t>
  </si>
  <si>
    <t>Hole</t>
  </si>
  <si>
    <t>Flå</t>
  </si>
  <si>
    <t>Nesbyen</t>
  </si>
  <si>
    <t>Gol</t>
  </si>
  <si>
    <t>Hemsedal</t>
  </si>
  <si>
    <t>Ål</t>
  </si>
  <si>
    <t>Hol</t>
  </si>
  <si>
    <t>Sigdal</t>
  </si>
  <si>
    <t>Krødsherad</t>
  </si>
  <si>
    <t>Modum</t>
  </si>
  <si>
    <t>Øvre Eiker</t>
  </si>
  <si>
    <t>Lier</t>
  </si>
  <si>
    <t>Flesberg</t>
  </si>
  <si>
    <t>Rollag</t>
  </si>
  <si>
    <t>Nore og Uvdal</t>
  </si>
  <si>
    <t>Jevnaker</t>
  </si>
  <si>
    <t>Lunner</t>
  </si>
  <si>
    <t>Kongsvinger</t>
  </si>
  <si>
    <t>Hamar</t>
  </si>
  <si>
    <t>Lillehammer</t>
  </si>
  <si>
    <t>Gjøvik</t>
  </si>
  <si>
    <t>Ringsaker</t>
  </si>
  <si>
    <t>Løten</t>
  </si>
  <si>
    <t>Stange</t>
  </si>
  <si>
    <t>Nord-Odal</t>
  </si>
  <si>
    <t>Sør-Odal</t>
  </si>
  <si>
    <t>Eidskog</t>
  </si>
  <si>
    <t>Grue</t>
  </si>
  <si>
    <t>Åsnes</t>
  </si>
  <si>
    <t>Elverum</t>
  </si>
  <si>
    <t>Trysil</t>
  </si>
  <si>
    <t>Åmot</t>
  </si>
  <si>
    <t>Stor-Elvdal</t>
  </si>
  <si>
    <t>Rendalen</t>
  </si>
  <si>
    <t>Engerdal</t>
  </si>
  <si>
    <t>Tolga</t>
  </si>
  <si>
    <t>Tynset</t>
  </si>
  <si>
    <t>Alvdal</t>
  </si>
  <si>
    <t>Folldal</t>
  </si>
  <si>
    <t>Os</t>
  </si>
  <si>
    <t>Dovre</t>
  </si>
  <si>
    <t>Lesja</t>
  </si>
  <si>
    <t>Skjåk</t>
  </si>
  <si>
    <t>Lom</t>
  </si>
  <si>
    <t>Vågå</t>
  </si>
  <si>
    <t>Nord-Fron</t>
  </si>
  <si>
    <t>Sel</t>
  </si>
  <si>
    <t>Sør-Fron</t>
  </si>
  <si>
    <t>Ringebu</t>
  </si>
  <si>
    <t>Øyer</t>
  </si>
  <si>
    <t>Gausdal</t>
  </si>
  <si>
    <t>Østre Toten</t>
  </si>
  <si>
    <t>Vestre Toten</t>
  </si>
  <si>
    <t>Gran</t>
  </si>
  <si>
    <t>Søndre Land</t>
  </si>
  <si>
    <t>Nordre Land</t>
  </si>
  <si>
    <t>Sør-Aurdal</t>
  </si>
  <si>
    <t>Etnedal</t>
  </si>
  <si>
    <t>Nord-Aurdal</t>
  </si>
  <si>
    <t>Vestre Slidre</t>
  </si>
  <si>
    <t>Øystre Slidre</t>
  </si>
  <si>
    <t>Vang</t>
  </si>
  <si>
    <t>Horten</t>
  </si>
  <si>
    <t>Holmestrand</t>
  </si>
  <si>
    <t>Tønsberg</t>
  </si>
  <si>
    <t>Sandefjord</t>
  </si>
  <si>
    <t>Larvik</t>
  </si>
  <si>
    <t>Porsgrunn</t>
  </si>
  <si>
    <t>Skien</t>
  </si>
  <si>
    <t>Notodden</t>
  </si>
  <si>
    <t>Færder</t>
  </si>
  <si>
    <t>Siljan</t>
  </si>
  <si>
    <t>Bamble</t>
  </si>
  <si>
    <t>Kragerø</t>
  </si>
  <si>
    <t>Drangedal</t>
  </si>
  <si>
    <t>Nome</t>
  </si>
  <si>
    <t>Midt-Telemark</t>
  </si>
  <si>
    <t>Tinn</t>
  </si>
  <si>
    <t>Hjartdal</t>
  </si>
  <si>
    <t>Seljord</t>
  </si>
  <si>
    <t>Kviteseid</t>
  </si>
  <si>
    <t>Nissedal</t>
  </si>
  <si>
    <t>Fyresdal</t>
  </si>
  <si>
    <t>Tokke</t>
  </si>
  <si>
    <t>Vinje</t>
  </si>
  <si>
    <t>Risør</t>
  </si>
  <si>
    <t>Grimstad</t>
  </si>
  <si>
    <t>Arendal</t>
  </si>
  <si>
    <t>Kristiansand</t>
  </si>
  <si>
    <t>Lindesnes</t>
  </si>
  <si>
    <t>Farsund</t>
  </si>
  <si>
    <t>Flekkefjord</t>
  </si>
  <si>
    <t>Gjerstad</t>
  </si>
  <si>
    <t>Vegårshei</t>
  </si>
  <si>
    <t>Tvedestrand</t>
  </si>
  <si>
    <t>Froland</t>
  </si>
  <si>
    <t>Lillesand</t>
  </si>
  <si>
    <t>Birkenes</t>
  </si>
  <si>
    <t>Åmli</t>
  </si>
  <si>
    <t>Iveland</t>
  </si>
  <si>
    <t>Evje og Hornnes</t>
  </si>
  <si>
    <t>Bygland</t>
  </si>
  <si>
    <t>Valle</t>
  </si>
  <si>
    <t>Bykle</t>
  </si>
  <si>
    <t>Vennesla</t>
  </si>
  <si>
    <t>Åseral</t>
  </si>
  <si>
    <t>Lyngdal</t>
  </si>
  <si>
    <t>Hægebostad</t>
  </si>
  <si>
    <t>Kvinesdal</t>
  </si>
  <si>
    <t>Sirdal</t>
  </si>
  <si>
    <t>Bergen</t>
  </si>
  <si>
    <t>Kinn</t>
  </si>
  <si>
    <t>Etne</t>
  </si>
  <si>
    <t>Sveio</t>
  </si>
  <si>
    <t>Bømlo</t>
  </si>
  <si>
    <t>Stord</t>
  </si>
  <si>
    <t>Fitjar</t>
  </si>
  <si>
    <t>Tysnes</t>
  </si>
  <si>
    <t>Kvinnherad</t>
  </si>
  <si>
    <t>Ullensvang</t>
  </si>
  <si>
    <t>Eidfjord</t>
  </si>
  <si>
    <t>Ulvik</t>
  </si>
  <si>
    <t>Voss</t>
  </si>
  <si>
    <t>Kvam</t>
  </si>
  <si>
    <t>Samnanger</t>
  </si>
  <si>
    <t>Bjørnafjorden</t>
  </si>
  <si>
    <t>Austevoll</t>
  </si>
  <si>
    <t>Øygarden</t>
  </si>
  <si>
    <t>Askøy</t>
  </si>
  <si>
    <t>Vaksdal</t>
  </si>
  <si>
    <t>Modalen</t>
  </si>
  <si>
    <t>Osterøy</t>
  </si>
  <si>
    <t>Alver</t>
  </si>
  <si>
    <t>Austrheim</t>
  </si>
  <si>
    <t>Fedje</t>
  </si>
  <si>
    <t>Masfjorden</t>
  </si>
  <si>
    <t>Gulen</t>
  </si>
  <si>
    <t>Solund</t>
  </si>
  <si>
    <t>Hyllestad</t>
  </si>
  <si>
    <t>Høyanger</t>
  </si>
  <si>
    <t>Vik</t>
  </si>
  <si>
    <t>Sogndal</t>
  </si>
  <si>
    <t>Aurland</t>
  </si>
  <si>
    <t>Lærdal</t>
  </si>
  <si>
    <t>Årdal</t>
  </si>
  <si>
    <t>Luster</t>
  </si>
  <si>
    <t>Askvoll</t>
  </si>
  <si>
    <t>Fjaler</t>
  </si>
  <si>
    <t>Sunnfjord</t>
  </si>
  <si>
    <t>Bremanger</t>
  </si>
  <si>
    <t>Stad</t>
  </si>
  <si>
    <t>Gloppen</t>
  </si>
  <si>
    <t>Stryn</t>
  </si>
  <si>
    <t>Trondheim</t>
  </si>
  <si>
    <t>Steinkjer</t>
  </si>
  <si>
    <t>Namsos</t>
  </si>
  <si>
    <t>Frøya</t>
  </si>
  <si>
    <t>Osen</t>
  </si>
  <si>
    <t>Oppdal</t>
  </si>
  <si>
    <t>Rennebu</t>
  </si>
  <si>
    <t>Røros</t>
  </si>
  <si>
    <t>Holtålen</t>
  </si>
  <si>
    <t>Midtre Gauldal</t>
  </si>
  <si>
    <t>Melhus</t>
  </si>
  <si>
    <t>Skaun</t>
  </si>
  <si>
    <t>Malvik</t>
  </si>
  <si>
    <t>Selbu</t>
  </si>
  <si>
    <t>Tydal</t>
  </si>
  <si>
    <t>Meråker</t>
  </si>
  <si>
    <t>Stjørdal</t>
  </si>
  <si>
    <t>Frosta</t>
  </si>
  <si>
    <t>Levanger</t>
  </si>
  <si>
    <t>Verdal</t>
  </si>
  <si>
    <t>Snåsa</t>
  </si>
  <si>
    <t>Lierne</t>
  </si>
  <si>
    <t>Røyrvik</t>
  </si>
  <si>
    <t>Namsskogan</t>
  </si>
  <si>
    <t>Grong</t>
  </si>
  <si>
    <t>Høylandet</t>
  </si>
  <si>
    <t>Overhalla</t>
  </si>
  <si>
    <t>Flatanger</t>
  </si>
  <si>
    <t>Leka</t>
  </si>
  <si>
    <t>Inderøy</t>
  </si>
  <si>
    <t>Indre Fosen</t>
  </si>
  <si>
    <t>Heim</t>
  </si>
  <si>
    <t>Hitra</t>
  </si>
  <si>
    <t>Ørland</t>
  </si>
  <si>
    <t>Åfjord</t>
  </si>
  <si>
    <t>Orkland</t>
  </si>
  <si>
    <t>Nærøysund</t>
  </si>
  <si>
    <t>Rindal</t>
  </si>
  <si>
    <t>Tromsø</t>
  </si>
  <si>
    <t>Harstad</t>
  </si>
  <si>
    <t>Alta</t>
  </si>
  <si>
    <t>Vardø</t>
  </si>
  <si>
    <t>Vadsø</t>
  </si>
  <si>
    <t>Hammerfest</t>
  </si>
  <si>
    <t>Kvæfjord</t>
  </si>
  <si>
    <t>Tjeldsund</t>
  </si>
  <si>
    <t>Ibestad</t>
  </si>
  <si>
    <t>Gratangen</t>
  </si>
  <si>
    <t>Lavangen</t>
  </si>
  <si>
    <t>Bardu</t>
  </si>
  <si>
    <t>Salangen</t>
  </si>
  <si>
    <t>Målselv</t>
  </si>
  <si>
    <t>Sørreisa</t>
  </si>
  <si>
    <t>Dyrøy</t>
  </si>
  <si>
    <t>Senja</t>
  </si>
  <si>
    <t>Balsfjord</t>
  </si>
  <si>
    <t>Karlsøy</t>
  </si>
  <si>
    <t>Lyngen</t>
  </si>
  <si>
    <t>Storfjord</t>
  </si>
  <si>
    <t>Kåfjord</t>
  </si>
  <si>
    <t>Skjervøy</t>
  </si>
  <si>
    <t>Nordreisa</t>
  </si>
  <si>
    <t>Kvænangen</t>
  </si>
  <si>
    <t>Kautokeino</t>
  </si>
  <si>
    <t>Loppa</t>
  </si>
  <si>
    <t>Hasvik</t>
  </si>
  <si>
    <t>Måsøy</t>
  </si>
  <si>
    <t>Nordkapp</t>
  </si>
  <si>
    <t>Porsanger</t>
  </si>
  <si>
    <t>Karasjok</t>
  </si>
  <si>
    <t>Lebesby</t>
  </si>
  <si>
    <t>Gamvik</t>
  </si>
  <si>
    <t>Berlevåg</t>
  </si>
  <si>
    <t>Tana</t>
  </si>
  <si>
    <t>Nesseby</t>
  </si>
  <si>
    <t>Båtsfjord</t>
  </si>
  <si>
    <t>Sør-Varanger</t>
  </si>
  <si>
    <t>Symmetrisk</t>
  </si>
  <si>
    <t>Hele landet</t>
  </si>
  <si>
    <t>i prosent</t>
  </si>
  <si>
    <t>Nr.</t>
  </si>
  <si>
    <t>Fylkeskommune</t>
  </si>
  <si>
    <t>Skatteutjevning (87,5 pst utjevning)</t>
  </si>
  <si>
    <t>Netto skatte-</t>
  </si>
  <si>
    <t>Endring fra i fjor</t>
  </si>
  <si>
    <t>utjevning for</t>
  </si>
  <si>
    <t xml:space="preserve">skatt </t>
  </si>
  <si>
    <t>1000 kr   1)</t>
  </si>
  <si>
    <t>kr pr innb.</t>
  </si>
  <si>
    <t>Januar</t>
  </si>
  <si>
    <t>Rogaland</t>
  </si>
  <si>
    <t>Møre og Romsdal</t>
  </si>
  <si>
    <t>Nordland</t>
  </si>
  <si>
    <t>Innlandet</t>
  </si>
  <si>
    <t>Agder</t>
  </si>
  <si>
    <t>Vestland</t>
  </si>
  <si>
    <t>Trøndelag</t>
  </si>
  <si>
    <t>Alle tall i 1000 kr</t>
  </si>
  <si>
    <t>Februar</t>
  </si>
  <si>
    <t>Mars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</si>
  <si>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</si>
  <si>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</si>
  <si>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</si>
  <si>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</si>
  <si>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</si>
  <si>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</si>
  <si>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</si>
  <si>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</si>
  <si>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Desember</t>
  </si>
  <si>
    <t>Pst-vis endring</t>
  </si>
  <si>
    <t>fra året før</t>
  </si>
  <si>
    <t>Analyse pr måned:</t>
  </si>
  <si>
    <t>Hele året</t>
  </si>
  <si>
    <t>i kr pr innb.</t>
  </si>
  <si>
    <t xml:space="preserve">Finansieringstrekk i prosent av samlet skatteinngang </t>
  </si>
  <si>
    <t>2)</t>
  </si>
  <si>
    <t>1)</t>
  </si>
  <si>
    <t>Trekk for finansiering av inntektsutjevningen - kr pr innb:</t>
  </si>
  <si>
    <t>Korreksjon av inntektsutjevning</t>
  </si>
  <si>
    <t>for lavere skattesats formue</t>
  </si>
  <si>
    <t>Skatt 2023</t>
  </si>
  <si>
    <t>Anslag RNB2024</t>
  </si>
  <si>
    <t>Anslag NB2024</t>
  </si>
  <si>
    <t>endring 23-24</t>
  </si>
  <si>
    <t>Folketall 1.1.2024</t>
  </si>
  <si>
    <t>Bø</t>
  </si>
  <si>
    <t>Våler (Østfold)</t>
  </si>
  <si>
    <t>Østfold</t>
  </si>
  <si>
    <t>Akershus</t>
  </si>
  <si>
    <t>Buskerud</t>
  </si>
  <si>
    <t>Vestfold</t>
  </si>
  <si>
    <t>Telemark</t>
  </si>
  <si>
    <t>Troms</t>
  </si>
  <si>
    <t>Finnmark</t>
  </si>
  <si>
    <t>Skatter 2024</t>
  </si>
  <si>
    <t>Netto utjevn. 24</t>
  </si>
  <si>
    <t>2024   2)</t>
  </si>
  <si>
    <t>Endring fra 2023</t>
  </si>
  <si>
    <t>1.1.2024</t>
  </si>
  <si>
    <t>Skatt 2024</t>
  </si>
  <si>
    <t>Skatt og netto skatteutjevning 2024</t>
  </si>
  <si>
    <t>Ålesund*</t>
  </si>
  <si>
    <t>Haram*</t>
  </si>
  <si>
    <t>2022 -</t>
  </si>
  <si>
    <t xml:space="preserve">*Skatteinntekter for Ålesund og Haram kommune er korrigert for tidligere skatteår som blir bokført i 2024. Haram kommune skal ha en andel av disse skatteinntektene. Andelen skatteinntekter for tidligere år er fordelt med 12,84 prosent til Haram, og 87,16 prosent til Ålesund kommune. </t>
  </si>
  <si>
    <t>Jan- Mai</t>
  </si>
  <si>
    <t>Utbetales/trekkes ved 7. termin rammetilskudd i juli</t>
  </si>
  <si>
    <t>Jan-mai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</si>
</sst>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-* #,##0.00_-;\-* #,##0.00_-;_-* &quot;-&quot;??_-;_-@_-"/>
    <numFmt numFmtId="164" formatCode="_ * #,##0_ ;_ * \-#,##0_ ;_ * &quot;-&quot;??_ ;_ @_ "/>
    <numFmt numFmtId="165" formatCode="&quot;kr&quot;\ #,##0.00;&quot;kr&quot;\ \-#,##0.00"/>
    <numFmt numFmtId="166" formatCode="_ * #,##0.00000000_ ;_ * \-#,##0.00000000_ ;_ * &quot;-&quot;??_ ;_ @_ "/>
    <numFmt numFmtId="167" formatCode="0.0\ %"/>
    <numFmt numFmtId="168" formatCode="_-* #,##0_-;\-* #,##0_-;_-* &quot;-&quot;??_-;_-@_-"/>
    <numFmt numFmtId="169" formatCode="&quot; &quot;#,##0.00&quot; &quot;;&quot; -&quot;#,##0.00&quot; &quot;;&quot; -&quot;00&quot; &quot;;&quot; &quot;@&quot; &quot;"/>
    <numFmt numFmtId="170" formatCode="#,##0_ ;\-#,##0\ "/>
    <numFmt numFmtId="171" formatCode="_ * #,##0.00_ ;_ * \-#,##0.00_ ;_ * &quot;-&quot;??_ ;_ @_ "/>
    <numFmt numFmtId="172" formatCode="&quot;kr&quot;\ #,##0;&quot;kr&quot;\ \-#,##0"/>
    <numFmt numFmtId="173" formatCode="0000"/>
    <numFmt numFmtId="174" formatCode="_ * #,##0.0_ ;_ * \-#,##0.0_ ;_ * &quot;-&quot;??_ ;_ @_ "/>
    <numFmt numFmtId="175" formatCode="_(* #,##0.00_);_(* \(#,##0.00\);_(* &quot;-&quot;??_);_(@_)"/>
  </numFmts>
  <fonts count="4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Tms Rmn"/>
    </font>
    <font>
      <sz val="10"/>
      <name val="MS Sans Serif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9"/>
      <name val="Times New Roman"/>
      <family val="1"/>
    </font>
    <font>
      <b/>
      <sz val="9"/>
      <name val="Times New Roman"/>
      <family val="1"/>
    </font>
    <font>
      <sz val="11"/>
      <color rgb="FF0070C0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i/>
      <sz val="9"/>
      <name val="Times New Roman"/>
      <family val="1"/>
    </font>
    <font>
      <sz val="10"/>
      <color rgb="FFFF0000"/>
      <name val="Arial"/>
      <family val="2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sz val="11"/>
      <color rgb="FF00B05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 Light"/>
      <family val="2"/>
      <scheme val="major"/>
    </font>
    <font>
      <b/>
      <sz val="11"/>
      <name val="Calibri Light"/>
      <family val="2"/>
      <scheme val="major"/>
    </font>
    <font>
      <i/>
      <sz val="11"/>
      <name val="Calibri Light"/>
      <family val="2"/>
      <scheme val="major"/>
    </font>
    <font>
      <sz val="11"/>
      <color rgb="FFFF0000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0"/>
      <color rgb="FF000000"/>
      <name val="Calibri Light"/>
      <family val="2"/>
      <scheme val="major"/>
    </font>
    <font>
      <sz val="10"/>
      <name val="Calibri Light"/>
      <family val="2"/>
      <scheme val="major"/>
    </font>
    <font>
      <sz val="10"/>
      <color theme="1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9"/>
      <color indexed="10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sz val="8"/>
      <name val="Calibri"/>
      <family val="2"/>
      <scheme val="minor"/>
    </font>
    <font>
      <sz val="10"/>
      <color rgb="FF00B050"/>
      <name val="Calibri"/>
      <family val="2"/>
    </font>
    <font>
      <sz val="9"/>
      <color rgb="FF00B050"/>
      <name val="Calibri"/>
      <family val="2"/>
    </font>
    <font>
      <sz val="10"/>
      <color rgb="FF000000"/>
      <name val="DepCentury Old Style"/>
      <family val="1"/>
    </font>
    <font>
      <i/>
      <sz val="11"/>
      <color theme="1"/>
      <name val="Calibri Light"/>
      <family val="2"/>
      <scheme val="major"/>
    </font>
    <font>
      <sz val="11"/>
      <color theme="1"/>
      <name val="Times New Roman"/>
      <family val="1"/>
    </font>
  </fonts>
  <fills count="1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gray0625"/>
    </fill>
    <fill>
      <patternFill patternType="gray0625">
        <bgColor rgb="FFCCFFCC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gray0625">
        <bgColor theme="2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0625">
        <bgColor theme="6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" fontId="4" fillId="0" borderId="0" applyFont="0" applyFill="0" applyBorder="0" applyAlignment="0" applyProtection="0"/>
    <xf numFmtId="0" fontId="5" fillId="0" borderId="0"/>
    <xf numFmtId="9" fontId="1" fillId="0" borderId="0" applyFont="0" applyFill="0" applyBorder="0" applyAlignment="0" applyProtection="0"/>
    <xf numFmtId="0" fontId="12" fillId="0" borderId="0"/>
    <xf numFmtId="169" fontId="12" fillId="0" borderId="0" applyFont="0" applyFill="0" applyBorder="0" applyAlignment="0" applyProtection="0"/>
    <xf numFmtId="0" fontId="13" fillId="0" borderId="0" applyNumberFormat="0" applyBorder="0" applyProtection="0"/>
    <xf numFmtId="0" fontId="3" fillId="0" borderId="0"/>
    <xf numFmtId="171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0" fontId="1" fillId="0" borderId="0"/>
  </cellStyleXfs>
  <cellXfs count="274">
    <xf numFmtId="0" fontId="0" fillId="0" borderId="0" xfId="0"/>
    <xf numFmtId="3" fontId="0" fillId="0" borderId="0" xfId="0" applyNumberFormat="1"/>
    <xf numFmtId="0" fontId="6" fillId="0" borderId="1" xfId="2" applyFont="1" applyBorder="1" applyAlignment="1">
      <alignment horizontal="left"/>
    </xf>
    <xf numFmtId="0" fontId="6" fillId="0" borderId="0" xfId="2" applyFont="1" applyAlignment="1">
      <alignment horizontal="centerContinuous"/>
    </xf>
    <xf numFmtId="0" fontId="7" fillId="0" borderId="0" xfId="2" applyFont="1" applyAlignment="1">
      <alignment horizontal="center"/>
    </xf>
    <xf numFmtId="0" fontId="8" fillId="3" borderId="3" xfId="2" applyFont="1" applyFill="1" applyBorder="1" applyAlignment="1">
      <alignment horizontal="right"/>
    </xf>
    <xf numFmtId="0" fontId="8" fillId="3" borderId="3" xfId="2" applyFont="1" applyFill="1" applyBorder="1" applyAlignment="1">
      <alignment horizontal="center"/>
    </xf>
    <xf numFmtId="164" fontId="6" fillId="0" borderId="0" xfId="1" applyNumberFormat="1" applyFont="1"/>
    <xf numFmtId="0" fontId="17" fillId="3" borderId="3" xfId="2" applyFont="1" applyFill="1" applyBorder="1" applyAlignment="1">
      <alignment horizontal="center"/>
    </xf>
    <xf numFmtId="0" fontId="9" fillId="0" borderId="0" xfId="2" applyFont="1"/>
    <xf numFmtId="0" fontId="17" fillId="0" borderId="0" xfId="2" applyFont="1" applyAlignment="1">
      <alignment horizontal="right"/>
    </xf>
    <xf numFmtId="0" fontId="14" fillId="0" borderId="0" xfId="2" applyFont="1"/>
    <xf numFmtId="0" fontId="18" fillId="8" borderId="0" xfId="0" applyFont="1" applyFill="1"/>
    <xf numFmtId="173" fontId="9" fillId="0" borderId="0" xfId="2" applyNumberFormat="1" applyFont="1"/>
    <xf numFmtId="0" fontId="0" fillId="8" borderId="0" xfId="0" applyFill="1"/>
    <xf numFmtId="164" fontId="16" fillId="0" borderId="0" xfId="0" applyNumberFormat="1" applyFont="1"/>
    <xf numFmtId="0" fontId="10" fillId="0" borderId="4" xfId="2" applyFont="1" applyBorder="1"/>
    <xf numFmtId="0" fontId="9" fillId="0" borderId="4" xfId="2" applyFont="1" applyBorder="1"/>
    <xf numFmtId="3" fontId="0" fillId="8" borderId="4" xfId="0" applyNumberFormat="1" applyFill="1" applyBorder="1"/>
    <xf numFmtId="1" fontId="6" fillId="0" borderId="0" xfId="9" applyNumberFormat="1" applyFont="1"/>
    <xf numFmtId="0" fontId="6" fillId="0" borderId="0" xfId="9" applyFont="1"/>
    <xf numFmtId="0" fontId="16" fillId="0" borderId="0" xfId="0" applyFont="1" applyAlignment="1">
      <alignment horizontal="center"/>
    </xf>
    <xf numFmtId="0" fontId="17" fillId="0" borderId="0" xfId="2" applyFont="1" applyAlignment="1">
      <alignment horizontal="center"/>
    </xf>
    <xf numFmtId="0" fontId="16" fillId="0" borderId="0" xfId="0" applyFont="1"/>
    <xf numFmtId="164" fontId="0" fillId="0" borderId="0" xfId="0" applyNumberFormat="1"/>
    <xf numFmtId="3" fontId="16" fillId="0" borderId="0" xfId="0" applyNumberFormat="1" applyFont="1"/>
    <xf numFmtId="0" fontId="0" fillId="0" borderId="3" xfId="0" applyBorder="1"/>
    <xf numFmtId="167" fontId="0" fillId="0" borderId="0" xfId="5" applyNumberFormat="1" applyFont="1" applyBorder="1"/>
    <xf numFmtId="3" fontId="6" fillId="0" borderId="0" xfId="11" applyNumberFormat="1" applyFont="1" applyFill="1"/>
    <xf numFmtId="0" fontId="1" fillId="0" borderId="0" xfId="0" applyFont="1"/>
    <xf numFmtId="164" fontId="19" fillId="0" borderId="5" xfId="1" applyNumberFormat="1" applyFont="1" applyBorder="1"/>
    <xf numFmtId="164" fontId="1" fillId="0" borderId="0" xfId="0" applyNumberFormat="1" applyFont="1"/>
    <xf numFmtId="0" fontId="19" fillId="0" borderId="0" xfId="0" applyFont="1"/>
    <xf numFmtId="164" fontId="19" fillId="0" borderId="0" xfId="0" applyNumberFormat="1" applyFont="1"/>
    <xf numFmtId="164" fontId="6" fillId="0" borderId="1" xfId="1" applyNumberFormat="1" applyFont="1" applyBorder="1" applyAlignment="1">
      <alignment horizontal="center"/>
    </xf>
    <xf numFmtId="164" fontId="1" fillId="0" borderId="1" xfId="0" applyNumberFormat="1" applyFont="1" applyBorder="1"/>
    <xf numFmtId="0" fontId="1" fillId="0" borderId="3" xfId="0" applyFont="1" applyBorder="1" applyAlignment="1">
      <alignment horizontal="center"/>
    </xf>
    <xf numFmtId="167" fontId="6" fillId="0" borderId="0" xfId="5" applyNumberFormat="1" applyFont="1"/>
    <xf numFmtId="164" fontId="6" fillId="0" borderId="0" xfId="1" applyNumberFormat="1" applyFont="1" applyBorder="1"/>
    <xf numFmtId="167" fontId="6" fillId="0" borderId="0" xfId="5" applyNumberFormat="1" applyFont="1" applyBorder="1"/>
    <xf numFmtId="164" fontId="6" fillId="0" borderId="0" xfId="11" applyNumberFormat="1" applyFont="1"/>
    <xf numFmtId="164" fontId="6" fillId="0" borderId="6" xfId="1" applyNumberFormat="1" applyFont="1" applyBorder="1"/>
    <xf numFmtId="164" fontId="6" fillId="0" borderId="0" xfId="1" applyNumberFormat="1" applyFont="1" applyFill="1" applyBorder="1"/>
    <xf numFmtId="164" fontId="21" fillId="0" borderId="0" xfId="0" applyNumberFormat="1" applyFont="1"/>
    <xf numFmtId="0" fontId="6" fillId="0" borderId="0" xfId="0" applyFont="1"/>
    <xf numFmtId="1" fontId="0" fillId="0" borderId="0" xfId="0" applyNumberFormat="1"/>
    <xf numFmtId="3" fontId="6" fillId="0" borderId="0" xfId="3" applyNumberFormat="1" applyFont="1" applyBorder="1" applyAlignment="1">
      <alignment horizontal="center"/>
    </xf>
    <xf numFmtId="0" fontId="6" fillId="0" borderId="0" xfId="2" applyFont="1" applyAlignment="1">
      <alignment horizontal="center"/>
    </xf>
    <xf numFmtId="0" fontId="6" fillId="0" borderId="1" xfId="2" applyFont="1" applyBorder="1"/>
    <xf numFmtId="3" fontId="6" fillId="8" borderId="1" xfId="3" applyNumberFormat="1" applyFont="1" applyFill="1" applyBorder="1" applyAlignment="1">
      <alignment horizontal="center"/>
    </xf>
    <xf numFmtId="3" fontId="6" fillId="9" borderId="0" xfId="3" applyNumberFormat="1" applyFont="1" applyFill="1" applyBorder="1" applyAlignment="1">
      <alignment horizontal="center"/>
    </xf>
    <xf numFmtId="0" fontId="22" fillId="10" borderId="3" xfId="2" applyFont="1" applyFill="1" applyBorder="1" applyAlignment="1">
      <alignment horizontal="center"/>
    </xf>
    <xf numFmtId="164" fontId="6" fillId="0" borderId="0" xfId="7" applyNumberFormat="1" applyFont="1"/>
    <xf numFmtId="164" fontId="6" fillId="0" borderId="0" xfId="10" applyNumberFormat="1" applyFont="1"/>
    <xf numFmtId="3" fontId="6" fillId="0" borderId="0" xfId="3" applyNumberFormat="1" applyFont="1"/>
    <xf numFmtId="164" fontId="2" fillId="0" borderId="0" xfId="7" applyNumberFormat="1" applyFont="1"/>
    <xf numFmtId="174" fontId="6" fillId="0" borderId="0" xfId="7" applyNumberFormat="1" applyFont="1"/>
    <xf numFmtId="167" fontId="7" fillId="0" borderId="0" xfId="5" applyNumberFormat="1" applyFont="1" applyFill="1"/>
    <xf numFmtId="164" fontId="6" fillId="0" borderId="4" xfId="7" applyNumberFormat="1" applyFont="1" applyBorder="1"/>
    <xf numFmtId="167" fontId="6" fillId="0" borderId="4" xfId="5" applyNumberFormat="1" applyFont="1" applyBorder="1"/>
    <xf numFmtId="174" fontId="6" fillId="0" borderId="4" xfId="7" applyNumberFormat="1" applyFont="1" applyBorder="1"/>
    <xf numFmtId="3" fontId="6" fillId="0" borderId="4" xfId="3" applyNumberFormat="1" applyFont="1" applyBorder="1"/>
    <xf numFmtId="164" fontId="7" fillId="0" borderId="4" xfId="7" applyNumberFormat="1" applyFont="1" applyFill="1" applyBorder="1"/>
    <xf numFmtId="3" fontId="6" fillId="8" borderId="0" xfId="0" applyNumberFormat="1" applyFont="1" applyFill="1"/>
    <xf numFmtId="0" fontId="23" fillId="0" borderId="0" xfId="0" applyFont="1" applyAlignment="1">
      <alignment horizontal="right"/>
    </xf>
    <xf numFmtId="0" fontId="23" fillId="0" borderId="0" xfId="0" applyFont="1"/>
    <xf numFmtId="10" fontId="0" fillId="0" borderId="0" xfId="0" applyNumberFormat="1"/>
    <xf numFmtId="0" fontId="24" fillId="0" borderId="1" xfId="2" applyFont="1" applyBorder="1" applyAlignment="1">
      <alignment horizontal="left"/>
    </xf>
    <xf numFmtId="0" fontId="25" fillId="0" borderId="1" xfId="2" applyFont="1" applyBorder="1" applyAlignment="1">
      <alignment horizontal="center"/>
    </xf>
    <xf numFmtId="0" fontId="25" fillId="0" borderId="1" xfId="2" applyFont="1" applyBorder="1" applyAlignment="1">
      <alignment horizontal="center" wrapText="1"/>
    </xf>
    <xf numFmtId="3" fontId="24" fillId="2" borderId="1" xfId="3" applyNumberFormat="1" applyFont="1" applyFill="1" applyBorder="1" applyAlignment="1">
      <alignment horizontal="center"/>
    </xf>
    <xf numFmtId="3" fontId="24" fillId="0" borderId="1" xfId="3" applyNumberFormat="1" applyFont="1" applyFill="1" applyBorder="1" applyAlignment="1">
      <alignment horizontal="center"/>
    </xf>
    <xf numFmtId="3" fontId="24" fillId="2" borderId="0" xfId="3" applyNumberFormat="1" applyFont="1" applyFill="1" applyBorder="1" applyAlignment="1">
      <alignment horizontal="center"/>
    </xf>
    <xf numFmtId="164" fontId="24" fillId="0" borderId="0" xfId="1" applyNumberFormat="1" applyFont="1" applyFill="1" applyBorder="1" applyAlignment="1">
      <alignment horizontal="center"/>
    </xf>
    <xf numFmtId="3" fontId="24" fillId="0" borderId="0" xfId="3" applyNumberFormat="1" applyFont="1" applyBorder="1" applyAlignment="1">
      <alignment horizontal="centerContinuous"/>
    </xf>
    <xf numFmtId="3" fontId="24" fillId="0" borderId="0" xfId="3" quotePrefix="1" applyNumberFormat="1" applyFont="1" applyFill="1" applyBorder="1" applyAlignment="1">
      <alignment horizontal="center"/>
    </xf>
    <xf numFmtId="165" fontId="25" fillId="2" borderId="2" xfId="2" applyNumberFormat="1" applyFont="1" applyFill="1" applyBorder="1" applyAlignment="1">
      <alignment horizontal="left"/>
    </xf>
    <xf numFmtId="166" fontId="24" fillId="0" borderId="0" xfId="1" applyNumberFormat="1" applyFont="1" applyFill="1" applyBorder="1" applyAlignment="1">
      <alignment horizontal="center"/>
    </xf>
    <xf numFmtId="0" fontId="26" fillId="3" borderId="3" xfId="2" applyFont="1" applyFill="1" applyBorder="1" applyAlignment="1">
      <alignment horizontal="right"/>
    </xf>
    <xf numFmtId="0" fontId="26" fillId="3" borderId="3" xfId="2" applyFont="1" applyFill="1" applyBorder="1" applyAlignment="1">
      <alignment horizontal="center"/>
    </xf>
    <xf numFmtId="0" fontId="26" fillId="7" borderId="3" xfId="2" applyFont="1" applyFill="1" applyBorder="1" applyAlignment="1">
      <alignment horizontal="center"/>
    </xf>
    <xf numFmtId="0" fontId="26" fillId="4" borderId="3" xfId="2" applyFont="1" applyFill="1" applyBorder="1" applyAlignment="1">
      <alignment horizontal="center"/>
    </xf>
    <xf numFmtId="0" fontId="27" fillId="0" borderId="0" xfId="0" applyFont="1"/>
    <xf numFmtId="0" fontId="28" fillId="0" borderId="0" xfId="0" applyFont="1"/>
    <xf numFmtId="0" fontId="28" fillId="5" borderId="0" xfId="0" applyFont="1" applyFill="1"/>
    <xf numFmtId="168" fontId="24" fillId="0" borderId="0" xfId="1" applyNumberFormat="1" applyFont="1" applyBorder="1"/>
    <xf numFmtId="9" fontId="28" fillId="0" borderId="0" xfId="5" applyFont="1"/>
    <xf numFmtId="164" fontId="24" fillId="0" borderId="0" xfId="1" applyNumberFormat="1" applyFont="1"/>
    <xf numFmtId="164" fontId="28" fillId="0" borderId="0" xfId="0" applyNumberFormat="1" applyFont="1"/>
    <xf numFmtId="167" fontId="28" fillId="0" borderId="0" xfId="5" applyNumberFormat="1" applyFont="1"/>
    <xf numFmtId="170" fontId="29" fillId="0" borderId="0" xfId="1" applyNumberFormat="1" applyFont="1"/>
    <xf numFmtId="3" fontId="24" fillId="2" borderId="0" xfId="8" applyNumberFormat="1" applyFont="1" applyFill="1" applyBorder="1" applyAlignment="1" applyProtection="1">
      <alignment horizontal="right"/>
    </xf>
    <xf numFmtId="167" fontId="28" fillId="0" borderId="0" xfId="5" applyNumberFormat="1" applyFont="1" applyFill="1"/>
    <xf numFmtId="167" fontId="24" fillId="0" borderId="0" xfId="5" applyNumberFormat="1" applyFont="1" applyFill="1"/>
    <xf numFmtId="0" fontId="29" fillId="0" borderId="4" xfId="0" applyFont="1" applyBorder="1"/>
    <xf numFmtId="3" fontId="29" fillId="0" borderId="4" xfId="0" applyNumberFormat="1" applyFont="1" applyBorder="1"/>
    <xf numFmtId="164" fontId="29" fillId="0" borderId="4" xfId="0" applyNumberFormat="1" applyFont="1" applyBorder="1"/>
    <xf numFmtId="3" fontId="31" fillId="2" borderId="0" xfId="3" applyNumberFormat="1" applyFont="1" applyFill="1" applyBorder="1"/>
    <xf numFmtId="4" fontId="31" fillId="2" borderId="0" xfId="1" applyNumberFormat="1" applyFont="1" applyFill="1" applyBorder="1"/>
    <xf numFmtId="10" fontId="28" fillId="0" borderId="0" xfId="0" applyNumberFormat="1" applyFont="1"/>
    <xf numFmtId="0" fontId="32" fillId="2" borderId="0" xfId="0" applyFont="1" applyFill="1" applyAlignment="1">
      <alignment horizontal="right"/>
    </xf>
    <xf numFmtId="0" fontId="31" fillId="2" borderId="0" xfId="2" applyFont="1" applyFill="1"/>
    <xf numFmtId="167" fontId="31" fillId="2" borderId="0" xfId="5" applyNumberFormat="1" applyFont="1" applyFill="1"/>
    <xf numFmtId="0" fontId="32" fillId="2" borderId="0" xfId="0" applyFont="1" applyFill="1"/>
    <xf numFmtId="3" fontId="7" fillId="0" borderId="0" xfId="2" applyNumberFormat="1" applyFont="1" applyAlignment="1">
      <alignment horizontal="center"/>
    </xf>
    <xf numFmtId="0" fontId="7" fillId="0" borderId="3" xfId="2" applyFont="1" applyBorder="1" applyAlignment="1">
      <alignment horizontal="center"/>
    </xf>
    <xf numFmtId="3" fontId="6" fillId="8" borderId="3" xfId="3" applyNumberFormat="1" applyFont="1" applyFill="1" applyBorder="1" applyAlignment="1">
      <alignment horizontal="center"/>
    </xf>
    <xf numFmtId="0" fontId="6" fillId="0" borderId="3" xfId="0" applyFont="1" applyBorder="1"/>
    <xf numFmtId="0" fontId="6" fillId="0" borderId="3" xfId="2" applyFont="1" applyBorder="1"/>
    <xf numFmtId="172" fontId="6" fillId="0" borderId="3" xfId="2" applyNumberFormat="1" applyFont="1" applyBorder="1" applyAlignment="1">
      <alignment horizontal="left"/>
    </xf>
    <xf numFmtId="0" fontId="6" fillId="0" borderId="1" xfId="2" applyFont="1" applyBorder="1" applyAlignment="1">
      <alignment horizontal="center"/>
    </xf>
    <xf numFmtId="0" fontId="7" fillId="0" borderId="1" xfId="2" applyFont="1" applyBorder="1" applyAlignment="1">
      <alignment horizontal="center"/>
    </xf>
    <xf numFmtId="0" fontId="2" fillId="8" borderId="1" xfId="2" applyFont="1" applyFill="1" applyBorder="1" applyAlignment="1">
      <alignment horizontal="center"/>
    </xf>
    <xf numFmtId="0" fontId="6" fillId="0" borderId="1" xfId="0" applyFont="1" applyBorder="1"/>
    <xf numFmtId="0" fontId="6" fillId="9" borderId="1" xfId="0" applyFont="1" applyFill="1" applyBorder="1" applyAlignment="1">
      <alignment horizontal="center"/>
    </xf>
    <xf numFmtId="0" fontId="0" fillId="0" borderId="1" xfId="0" applyBorder="1"/>
    <xf numFmtId="0" fontId="16" fillId="0" borderId="1" xfId="0" applyFont="1" applyBorder="1" applyAlignment="1">
      <alignment horizontal="center"/>
    </xf>
    <xf numFmtId="3" fontId="6" fillId="9" borderId="9" xfId="3" applyNumberFormat="1" applyFont="1" applyFill="1" applyBorder="1" applyAlignment="1">
      <alignment horizontal="center"/>
    </xf>
    <xf numFmtId="0" fontId="6" fillId="9" borderId="10" xfId="0" applyFont="1" applyFill="1" applyBorder="1" applyAlignment="1">
      <alignment horizontal="center"/>
    </xf>
    <xf numFmtId="0" fontId="8" fillId="3" borderId="8" xfId="2" applyFont="1" applyFill="1" applyBorder="1" applyAlignment="1">
      <alignment horizontal="center"/>
    </xf>
    <xf numFmtId="0" fontId="0" fillId="0" borderId="9" xfId="0" applyBorder="1"/>
    <xf numFmtId="167" fontId="0" fillId="0" borderId="9" xfId="5" applyNumberFormat="1" applyFont="1" applyBorder="1"/>
    <xf numFmtId="0" fontId="16" fillId="0" borderId="10" xfId="0" applyFont="1" applyBorder="1" applyAlignment="1">
      <alignment horizontal="center"/>
    </xf>
    <xf numFmtId="0" fontId="17" fillId="3" borderId="8" xfId="2" applyFont="1" applyFill="1" applyBorder="1" applyAlignment="1">
      <alignment horizontal="center"/>
    </xf>
    <xf numFmtId="0" fontId="16" fillId="0" borderId="9" xfId="0" applyFont="1" applyBorder="1"/>
    <xf numFmtId="168" fontId="10" fillId="0" borderId="0" xfId="1" applyNumberFormat="1" applyFont="1" applyBorder="1"/>
    <xf numFmtId="164" fontId="16" fillId="0" borderId="4" xfId="0" applyNumberFormat="1" applyFont="1" applyBorder="1"/>
    <xf numFmtId="167" fontId="0" fillId="0" borderId="4" xfId="5" applyNumberFormat="1" applyFont="1" applyBorder="1"/>
    <xf numFmtId="167" fontId="28" fillId="5" borderId="0" xfId="0" applyNumberFormat="1" applyFont="1" applyFill="1"/>
    <xf numFmtId="0" fontId="1" fillId="0" borderId="1" xfId="0" applyFont="1" applyBorder="1" applyAlignment="1">
      <alignment horizontal="center"/>
    </xf>
    <xf numFmtId="164" fontId="6" fillId="0" borderId="1" xfId="11" applyNumberFormat="1" applyFont="1" applyBorder="1"/>
    <xf numFmtId="0" fontId="1" fillId="0" borderId="1" xfId="0" applyFont="1" applyBorder="1"/>
    <xf numFmtId="0" fontId="7" fillId="0" borderId="3" xfId="0" applyFont="1" applyBorder="1" applyAlignment="1">
      <alignment horizontal="center"/>
    </xf>
    <xf numFmtId="164" fontId="6" fillId="0" borderId="1" xfId="1" applyNumberFormat="1" applyFont="1" applyBorder="1"/>
    <xf numFmtId="0" fontId="1" fillId="0" borderId="3" xfId="0" applyFont="1" applyBorder="1"/>
    <xf numFmtId="164" fontId="34" fillId="0" borderId="0" xfId="0" applyNumberFormat="1" applyFont="1"/>
    <xf numFmtId="3" fontId="6" fillId="0" borderId="0" xfId="1" applyNumberFormat="1" applyFont="1" applyFill="1" applyAlignment="1">
      <alignment horizontal="right"/>
    </xf>
    <xf numFmtId="164" fontId="35" fillId="0" borderId="0" xfId="11" applyNumberFormat="1" applyFont="1"/>
    <xf numFmtId="164" fontId="36" fillId="0" borderId="0" xfId="0" applyNumberFormat="1" applyFont="1"/>
    <xf numFmtId="167" fontId="35" fillId="0" borderId="0" xfId="5" applyNumberFormat="1" applyFont="1"/>
    <xf numFmtId="164" fontId="19" fillId="0" borderId="0" xfId="1" applyNumberFormat="1" applyFont="1" applyBorder="1"/>
    <xf numFmtId="164" fontId="37" fillId="0" borderId="0" xfId="1" applyNumberFormat="1" applyFont="1" applyBorder="1"/>
    <xf numFmtId="164" fontId="35" fillId="0" borderId="0" xfId="1" applyNumberFormat="1" applyFont="1"/>
    <xf numFmtId="10" fontId="19" fillId="0" borderId="0" xfId="5" applyNumberFormat="1" applyFont="1"/>
    <xf numFmtId="167" fontId="1" fillId="0" borderId="0" xfId="0" applyNumberFormat="1" applyFont="1"/>
    <xf numFmtId="167" fontId="1" fillId="0" borderId="0" xfId="5" applyNumberFormat="1" applyFont="1"/>
    <xf numFmtId="167" fontId="19" fillId="0" borderId="0" xfId="5" applyNumberFormat="1" applyFont="1"/>
    <xf numFmtId="164" fontId="19" fillId="0" borderId="0" xfId="11" applyNumberFormat="1" applyFont="1"/>
    <xf numFmtId="0" fontId="38" fillId="0" borderId="0" xfId="0" applyFont="1"/>
    <xf numFmtId="3" fontId="38" fillId="0" borderId="0" xfId="0" applyNumberFormat="1" applyFont="1"/>
    <xf numFmtId="0" fontId="39" fillId="0" borderId="3" xfId="0" applyFont="1" applyBorder="1" applyAlignment="1">
      <alignment horizontal="center"/>
    </xf>
    <xf numFmtId="167" fontId="1" fillId="0" borderId="0" xfId="5" applyNumberFormat="1" applyFont="1" applyBorder="1"/>
    <xf numFmtId="10" fontId="1" fillId="0" borderId="0" xfId="5" applyNumberFormat="1" applyFont="1"/>
    <xf numFmtId="164" fontId="1" fillId="0" borderId="4" xfId="0" applyNumberFormat="1" applyFont="1" applyBorder="1"/>
    <xf numFmtId="167" fontId="1" fillId="0" borderId="4" xfId="5" applyNumberFormat="1" applyFont="1" applyBorder="1"/>
    <xf numFmtId="167" fontId="1" fillId="0" borderId="1" xfId="0" applyNumberFormat="1" applyFont="1" applyBorder="1"/>
    <xf numFmtId="0" fontId="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3" fontId="40" fillId="0" borderId="0" xfId="0" applyNumberFormat="1" applyFont="1" applyAlignment="1">
      <alignment horizontal="right"/>
    </xf>
    <xf numFmtId="164" fontId="41" fillId="0" borderId="0" xfId="11" applyNumberFormat="1" applyFont="1" applyFill="1" applyAlignment="1">
      <alignment horizontal="right"/>
    </xf>
    <xf numFmtId="164" fontId="41" fillId="0" borderId="0" xfId="0" applyNumberFormat="1" applyFont="1" applyAlignment="1">
      <alignment horizontal="right"/>
    </xf>
    <xf numFmtId="164" fontId="41" fillId="0" borderId="0" xfId="1" applyNumberFormat="1" applyFont="1" applyFill="1" applyAlignment="1">
      <alignment horizontal="right"/>
    </xf>
    <xf numFmtId="3" fontId="1" fillId="0" borderId="0" xfId="0" applyNumberFormat="1" applyFont="1"/>
    <xf numFmtId="14" fontId="7" fillId="5" borderId="0" xfId="3" quotePrefix="1" applyNumberFormat="1" applyFont="1" applyFill="1" applyBorder="1" applyAlignment="1">
      <alignment horizontal="center"/>
    </xf>
    <xf numFmtId="164" fontId="19" fillId="0" borderId="3" xfId="1" applyNumberFormat="1" applyFont="1" applyBorder="1" applyAlignment="1">
      <alignment horizontal="center"/>
    </xf>
    <xf numFmtId="0" fontId="31" fillId="2" borderId="0" xfId="0" applyFont="1" applyFill="1"/>
    <xf numFmtId="3" fontId="33" fillId="0" borderId="4" xfId="0" applyNumberFormat="1" applyFont="1" applyBorder="1"/>
    <xf numFmtId="164" fontId="6" fillId="0" borderId="0" xfId="7" applyNumberFormat="1" applyFont="1" applyBorder="1" applyProtection="1"/>
    <xf numFmtId="164" fontId="6" fillId="0" borderId="0" xfId="7" applyNumberFormat="1" applyFont="1" applyFill="1" applyBorder="1" applyAlignment="1" applyProtection="1">
      <alignment horizontal="center"/>
    </xf>
    <xf numFmtId="170" fontId="6" fillId="0" borderId="0" xfId="1" applyNumberFormat="1" applyFont="1" applyBorder="1"/>
    <xf numFmtId="164" fontId="6" fillId="0" borderId="7" xfId="1" applyNumberFormat="1" applyFont="1" applyBorder="1"/>
    <xf numFmtId="168" fontId="1" fillId="0" borderId="0" xfId="1" applyNumberFormat="1" applyFont="1"/>
    <xf numFmtId="0" fontId="20" fillId="0" borderId="12" xfId="2" applyFont="1" applyBorder="1"/>
    <xf numFmtId="3" fontId="24" fillId="0" borderId="0" xfId="3" applyNumberFormat="1" applyFont="1" applyBorder="1" applyAlignment="1">
      <alignment horizontal="center"/>
    </xf>
    <xf numFmtId="3" fontId="24" fillId="6" borderId="0" xfId="3" applyNumberFormat="1" applyFont="1" applyFill="1" applyBorder="1" applyAlignment="1">
      <alignment horizontal="center"/>
    </xf>
    <xf numFmtId="0" fontId="26" fillId="0" borderId="0" xfId="2" applyFont="1" applyAlignment="1">
      <alignment horizontal="left"/>
    </xf>
    <xf numFmtId="0" fontId="24" fillId="0" borderId="0" xfId="2" applyFont="1"/>
    <xf numFmtId="0" fontId="24" fillId="0" borderId="0" xfId="2" applyFont="1" applyAlignment="1">
      <alignment horizontal="centerContinuous"/>
    </xf>
    <xf numFmtId="49" fontId="25" fillId="0" borderId="0" xfId="2" applyNumberFormat="1" applyFont="1" applyAlignment="1">
      <alignment horizontal="center"/>
    </xf>
    <xf numFmtId="0" fontId="25" fillId="0" borderId="0" xfId="2" applyFont="1" applyAlignment="1">
      <alignment horizontal="center"/>
    </xf>
    <xf numFmtId="0" fontId="26" fillId="0" borderId="0" xfId="2" applyFont="1"/>
    <xf numFmtId="0" fontId="24" fillId="0" borderId="0" xfId="2" applyFont="1" applyAlignment="1">
      <alignment horizontal="right"/>
    </xf>
    <xf numFmtId="0" fontId="24" fillId="0" borderId="0" xfId="2" applyFont="1" applyAlignment="1">
      <alignment horizontal="center"/>
    </xf>
    <xf numFmtId="17" fontId="25" fillId="0" borderId="0" xfId="2" applyNumberFormat="1" applyFont="1" applyAlignment="1">
      <alignment horizontal="center"/>
    </xf>
    <xf numFmtId="0" fontId="24" fillId="6" borderId="0" xfId="2" applyFont="1" applyFill="1" applyAlignment="1">
      <alignment horizontal="center"/>
    </xf>
    <xf numFmtId="0" fontId="24" fillId="0" borderId="0" xfId="4" applyFont="1" applyAlignment="1">
      <alignment horizontal="center"/>
    </xf>
    <xf numFmtId="14" fontId="27" fillId="2" borderId="0" xfId="2" applyNumberFormat="1" applyFont="1" applyFill="1" applyAlignment="1">
      <alignment horizontal="center"/>
    </xf>
    <xf numFmtId="3" fontId="24" fillId="0" borderId="0" xfId="2" applyNumberFormat="1" applyFont="1"/>
    <xf numFmtId="4" fontId="0" fillId="0" borderId="0" xfId="0" applyNumberFormat="1"/>
    <xf numFmtId="0" fontId="30" fillId="2" borderId="0" xfId="0" applyFont="1" applyFill="1" applyAlignment="1">
      <alignment horizontal="right"/>
    </xf>
    <xf numFmtId="3" fontId="0" fillId="0" borderId="9" xfId="0" applyNumberFormat="1" applyBorder="1"/>
    <xf numFmtId="0" fontId="1" fillId="5" borderId="0" xfId="0" applyFont="1" applyFill="1"/>
    <xf numFmtId="3" fontId="6" fillId="5" borderId="0" xfId="1" applyNumberFormat="1" applyFont="1" applyFill="1" applyAlignment="1">
      <alignment horizontal="right"/>
    </xf>
    <xf numFmtId="49" fontId="6" fillId="5" borderId="0" xfId="3" quotePrefix="1" applyNumberFormat="1" applyFont="1" applyFill="1" applyBorder="1" applyAlignment="1">
      <alignment horizontal="center"/>
    </xf>
    <xf numFmtId="3" fontId="11" fillId="0" borderId="0" xfId="7" applyNumberFormat="1" applyFont="1" applyAlignment="1">
      <alignment horizontal="right" indent="1"/>
    </xf>
    <xf numFmtId="170" fontId="29" fillId="0" borderId="0" xfId="1" applyNumberFormat="1" applyFont="1" applyFill="1"/>
    <xf numFmtId="167" fontId="11" fillId="0" borderId="0" xfId="5" applyNumberFormat="1" applyFont="1"/>
    <xf numFmtId="170" fontId="0" fillId="0" borderId="0" xfId="0" applyNumberFormat="1"/>
    <xf numFmtId="164" fontId="19" fillId="0" borderId="6" xfId="1" applyNumberFormat="1" applyFont="1" applyBorder="1"/>
    <xf numFmtId="164" fontId="6" fillId="0" borderId="1" xfId="7" applyNumberFormat="1" applyFont="1" applyBorder="1" applyProtection="1"/>
    <xf numFmtId="164" fontId="6" fillId="0" borderId="13" xfId="1" applyNumberFormat="1" applyFont="1" applyBorder="1"/>
    <xf numFmtId="164" fontId="6" fillId="0" borderId="14" xfId="7" applyNumberFormat="1" applyFont="1" applyFill="1" applyBorder="1" applyAlignment="1" applyProtection="1">
      <alignment horizontal="center"/>
    </xf>
    <xf numFmtId="164" fontId="6" fillId="0" borderId="1" xfId="7" applyNumberFormat="1" applyFont="1" applyFill="1" applyBorder="1" applyAlignment="1" applyProtection="1">
      <alignment horizontal="center"/>
    </xf>
    <xf numFmtId="164" fontId="6" fillId="0" borderId="1" xfId="1" applyNumberFormat="1" applyFont="1" applyFill="1" applyBorder="1"/>
    <xf numFmtId="0" fontId="28" fillId="0" borderId="4" xfId="0" applyFont="1" applyBorder="1"/>
    <xf numFmtId="3" fontId="0" fillId="0" borderId="4" xfId="0" applyNumberFormat="1" applyBorder="1"/>
    <xf numFmtId="0" fontId="39" fillId="0" borderId="3" xfId="0" applyFont="1" applyBorder="1"/>
    <xf numFmtId="0" fontId="42" fillId="0" borderId="0" xfId="0" applyFont="1" applyAlignment="1">
      <alignment horizontal="center"/>
    </xf>
    <xf numFmtId="0" fontId="42" fillId="5" borderId="0" xfId="0" applyFont="1" applyFill="1" applyAlignment="1">
      <alignment horizontal="center"/>
    </xf>
    <xf numFmtId="0" fontId="0" fillId="5" borderId="0" xfId="0" applyFill="1"/>
    <xf numFmtId="0" fontId="42" fillId="12" borderId="0" xfId="0" applyFont="1" applyFill="1" applyAlignment="1">
      <alignment horizontal="center"/>
    </xf>
    <xf numFmtId="0" fontId="0" fillId="12" borderId="0" xfId="0" applyFill="1"/>
    <xf numFmtId="0" fontId="0" fillId="13" borderId="0" xfId="0" applyFill="1"/>
    <xf numFmtId="0" fontId="33" fillId="0" borderId="4" xfId="0" applyFont="1" applyBorder="1"/>
    <xf numFmtId="168" fontId="10" fillId="0" borderId="4" xfId="1" applyNumberFormat="1" applyFont="1" applyBorder="1"/>
    <xf numFmtId="9" fontId="33" fillId="0" borderId="4" xfId="5" applyFont="1" applyBorder="1"/>
    <xf numFmtId="3" fontId="7" fillId="0" borderId="4" xfId="2" applyNumberFormat="1" applyFont="1" applyBorder="1"/>
    <xf numFmtId="3" fontId="10" fillId="0" borderId="4" xfId="2" applyNumberFormat="1" applyFont="1" applyBorder="1"/>
    <xf numFmtId="164" fontId="33" fillId="0" borderId="4" xfId="0" applyNumberFormat="1" applyFont="1" applyBorder="1"/>
    <xf numFmtId="167" fontId="33" fillId="0" borderId="4" xfId="5" applyNumberFormat="1" applyFont="1" applyBorder="1"/>
    <xf numFmtId="3" fontId="0" fillId="5" borderId="0" xfId="0" applyNumberFormat="1" applyFill="1"/>
    <xf numFmtId="168" fontId="24" fillId="5" borderId="0" xfId="1" applyNumberFormat="1" applyFont="1" applyFill="1" applyBorder="1"/>
    <xf numFmtId="9" fontId="28" fillId="5" borderId="0" xfId="5" applyFont="1" applyFill="1"/>
    <xf numFmtId="3" fontId="24" fillId="5" borderId="0" xfId="2" applyNumberFormat="1" applyFont="1" applyFill="1"/>
    <xf numFmtId="164" fontId="24" fillId="5" borderId="0" xfId="1" applyNumberFormat="1" applyFont="1" applyFill="1"/>
    <xf numFmtId="164" fontId="28" fillId="5" borderId="0" xfId="0" applyNumberFormat="1" applyFont="1" applyFill="1"/>
    <xf numFmtId="167" fontId="28" fillId="5" borderId="0" xfId="5" applyNumberFormat="1" applyFont="1" applyFill="1"/>
    <xf numFmtId="3" fontId="24" fillId="5" borderId="0" xfId="8" applyNumberFormat="1" applyFont="1" applyFill="1" applyBorder="1" applyAlignment="1" applyProtection="1">
      <alignment horizontal="right"/>
    </xf>
    <xf numFmtId="3" fontId="0" fillId="5" borderId="9" xfId="0" applyNumberFormat="1" applyFill="1" applyBorder="1"/>
    <xf numFmtId="170" fontId="0" fillId="5" borderId="0" xfId="0" applyNumberFormat="1" applyFill="1"/>
    <xf numFmtId="167" fontId="0" fillId="0" borderId="11" xfId="5" applyNumberFormat="1" applyFont="1" applyBorder="1"/>
    <xf numFmtId="0" fontId="0" fillId="14" borderId="0" xfId="0" applyFill="1"/>
    <xf numFmtId="0" fontId="43" fillId="0" borderId="0" xfId="0" applyFont="1"/>
    <xf numFmtId="170" fontId="29" fillId="5" borderId="0" xfId="1" applyNumberFormat="1" applyFont="1" applyFill="1"/>
    <xf numFmtId="0" fontId="14" fillId="5" borderId="0" xfId="2" applyFont="1" applyFill="1"/>
    <xf numFmtId="0" fontId="15" fillId="5" borderId="0" xfId="2" applyFont="1" applyFill="1"/>
    <xf numFmtId="164" fontId="7" fillId="0" borderId="0" xfId="7" applyNumberFormat="1" applyFont="1" applyFill="1"/>
    <xf numFmtId="164" fontId="29" fillId="5" borderId="0" xfId="0" applyNumberFormat="1" applyFont="1" applyFill="1"/>
    <xf numFmtId="164" fontId="6" fillId="0" borderId="0" xfId="11" applyNumberFormat="1" applyFont="1" applyBorder="1"/>
    <xf numFmtId="164" fontId="6" fillId="0" borderId="3" xfId="1" applyNumberFormat="1" applyFont="1" applyBorder="1"/>
    <xf numFmtId="167" fontId="6" fillId="0" borderId="3" xfId="5" applyNumberFormat="1" applyFont="1" applyBorder="1"/>
    <xf numFmtId="3" fontId="24" fillId="6" borderId="1" xfId="3" applyNumberFormat="1" applyFont="1" applyFill="1" applyBorder="1" applyAlignment="1">
      <alignment horizontal="center"/>
    </xf>
    <xf numFmtId="49" fontId="24" fillId="11" borderId="0" xfId="3" applyNumberFormat="1" applyFont="1" applyFill="1" applyBorder="1" applyAlignment="1">
      <alignment horizontal="center"/>
    </xf>
    <xf numFmtId="49" fontId="24" fillId="11" borderId="0" xfId="3" quotePrefix="1" applyNumberFormat="1" applyFont="1" applyFill="1" applyBorder="1" applyAlignment="1">
      <alignment horizontal="center"/>
    </xf>
    <xf numFmtId="3" fontId="24" fillId="0" borderId="0" xfId="3" applyNumberFormat="1" applyFont="1" applyBorder="1" applyAlignment="1">
      <alignment horizontal="center"/>
    </xf>
    <xf numFmtId="49" fontId="24" fillId="0" borderId="0" xfId="2" applyNumberFormat="1" applyFont="1" applyAlignment="1">
      <alignment horizontal="center"/>
    </xf>
    <xf numFmtId="0" fontId="24" fillId="0" borderId="0" xfId="2" applyFont="1" applyAlignment="1">
      <alignment horizontal="center"/>
    </xf>
    <xf numFmtId="3" fontId="24" fillId="5" borderId="1" xfId="3" applyNumberFormat="1" applyFont="1" applyFill="1" applyBorder="1" applyAlignment="1">
      <alignment horizontal="center"/>
    </xf>
    <xf numFmtId="3" fontId="24" fillId="0" borderId="1" xfId="3" applyNumberFormat="1" applyFont="1" applyBorder="1" applyAlignment="1">
      <alignment horizontal="center"/>
    </xf>
    <xf numFmtId="0" fontId="24" fillId="0" borderId="1" xfId="2" applyFont="1" applyBorder="1" applyAlignment="1">
      <alignment horizontal="center"/>
    </xf>
    <xf numFmtId="3" fontId="24" fillId="6" borderId="0" xfId="3" applyNumberFormat="1" applyFont="1" applyFill="1" applyBorder="1" applyAlignment="1">
      <alignment horizontal="center"/>
    </xf>
    <xf numFmtId="3" fontId="6" fillId="0" borderId="1" xfId="3" applyNumberFormat="1" applyFont="1" applyBorder="1" applyAlignment="1">
      <alignment horizontal="center"/>
    </xf>
    <xf numFmtId="0" fontId="6" fillId="0" borderId="1" xfId="2" applyFont="1" applyBorder="1" applyAlignment="1">
      <alignment horizontal="center" wrapText="1"/>
    </xf>
    <xf numFmtId="0" fontId="6" fillId="9" borderId="9" xfId="0" applyFont="1" applyFill="1" applyBorder="1" applyAlignment="1">
      <alignment horizontal="center"/>
    </xf>
    <xf numFmtId="0" fontId="6" fillId="9" borderId="0" xfId="0" applyFont="1" applyFill="1" applyAlignment="1">
      <alignment horizontal="center"/>
    </xf>
    <xf numFmtId="3" fontId="6" fillId="0" borderId="3" xfId="3" applyNumberFormat="1" applyFont="1" applyBorder="1" applyAlignment="1">
      <alignment horizontal="center"/>
    </xf>
    <xf numFmtId="3" fontId="6" fillId="0" borderId="3" xfId="2" applyNumberFormat="1" applyFont="1" applyBorder="1" applyAlignment="1">
      <alignment horizontal="center"/>
    </xf>
    <xf numFmtId="0" fontId="6" fillId="0" borderId="3" xfId="2" applyFont="1" applyBorder="1" applyAlignment="1">
      <alignment horizontal="center"/>
    </xf>
    <xf numFmtId="3" fontId="6" fillId="9" borderId="8" xfId="3" applyNumberFormat="1" applyFont="1" applyFill="1" applyBorder="1" applyAlignment="1">
      <alignment horizontal="center"/>
    </xf>
    <xf numFmtId="3" fontId="6" fillId="9" borderId="3" xfId="3" applyNumberFormat="1" applyFont="1" applyFill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3" fontId="6" fillId="0" borderId="0" xfId="3" applyNumberFormat="1" applyFont="1" applyBorder="1" applyAlignment="1">
      <alignment horizontal="center"/>
    </xf>
    <xf numFmtId="3" fontId="6" fillId="0" borderId="0" xfId="3" quotePrefix="1" applyNumberFormat="1" applyFont="1" applyBorder="1" applyAlignment="1">
      <alignment horizontal="center"/>
    </xf>
    <xf numFmtId="3" fontId="6" fillId="0" borderId="0" xfId="2" applyNumberFormat="1" applyFont="1" applyAlignment="1">
      <alignment horizontal="center"/>
    </xf>
    <xf numFmtId="0" fontId="0" fillId="0" borderId="9" xfId="0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164" fontId="0" fillId="0" borderId="4" xfId="0" applyNumberFormat="1" applyBorder="1"/>
    <xf numFmtId="3" fontId="44" fillId="0" borderId="0" xfId="1" applyNumberFormat="1" applyFont="1" applyFill="1"/>
  </cellXfs>
  <cellStyles count="13">
    <cellStyle name="Komma" xfId="1" builtinId="3"/>
    <cellStyle name="Komma 2" xfId="7" xr:uid="{EC602C58-7580-47B2-B498-B1E97BE359C7}"/>
    <cellStyle name="Normal" xfId="0" builtinId="0"/>
    <cellStyle name="Normal 2" xfId="4" xr:uid="{00000000-0005-0000-0000-000002000000}"/>
    <cellStyle name="Normal 2 2" xfId="8" xr:uid="{9E6F5070-3409-446B-83C2-B458A4E05EA4}"/>
    <cellStyle name="Normal 3" xfId="6" xr:uid="{2059A852-F784-4533-BC28-A20721E26FCF}"/>
    <cellStyle name="Normal 9" xfId="12" xr:uid="{62AAA706-6D88-467B-AF04-F80280B3D3CE}"/>
    <cellStyle name="Normal_innutj" xfId="2" xr:uid="{00000000-0005-0000-0000-000003000000}"/>
    <cellStyle name="Normal_TABELL1" xfId="9" xr:uid="{A1C4BA26-A61B-411F-92AF-498F6E660ACA}"/>
    <cellStyle name="Prosent" xfId="5" builtinId="5"/>
    <cellStyle name="Tusenskille_innutj" xfId="3" xr:uid="{00000000-0005-0000-0000-000004000000}"/>
    <cellStyle name="Tusenskille_sammenligningskatt08okt" xfId="11" xr:uid="{C640C5B1-DD01-4EFA-A317-120298FABF41}"/>
    <cellStyle name="Tusenskille_skatt04analyserev" xfId="10" xr:uid="{D8129143-4A6A-4CA6-9202-C5BF1BB25AFB}"/>
  </cellStyles>
  <dxfs count="0"/>
  <tableStyles count="0" defaultTableStyle="TableStyleMedium2" defaultPivotStyle="PivotStyleLight16"/>
  <colors>
    <mruColors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chartsheet" Target="chartsheets/sheet2.xml"/><Relationship Id="rId4" Type="http://schemas.openxmlformats.org/officeDocument/2006/relationships/chartsheet" Target="chartsheets/sheet1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Skatt og skatteutjevning.</a:t>
            </a:r>
            <a:r>
              <a:rPr lang="nb-NO" baseline="0"/>
              <a:t> </a:t>
            </a:r>
          </a:p>
          <a:p>
            <a:pPr>
              <a:defRPr/>
            </a:pPr>
            <a:r>
              <a:rPr lang="nb-NO" baseline="0"/>
              <a:t>P</a:t>
            </a:r>
            <a:r>
              <a:rPr lang="nb-NO"/>
              <a:t>rosent av landsgjennomsnittet. Møre og Romsdal</a:t>
            </a:r>
            <a:r>
              <a:rPr lang="nb-NO" baseline="0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skatt pr innbygger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komm!$C$31:$C$57</c:f>
              <c:strCache>
                <c:ptCount val="27"/>
                <c:pt idx="0">
                  <c:v>Kristiansund</c:v>
                </c:pt>
                <c:pt idx="1">
                  <c:v>Molde</c:v>
                </c:pt>
                <c:pt idx="2">
                  <c:v>Ålesund*</c:v>
                </c:pt>
                <c:pt idx="3">
                  <c:v>Vanylven</c:v>
                </c:pt>
                <c:pt idx="4">
                  <c:v>Sande</c:v>
                </c:pt>
                <c:pt idx="5">
                  <c:v>Herøy</c:v>
                </c:pt>
                <c:pt idx="6">
                  <c:v>Ulstein</c:v>
                </c:pt>
                <c:pt idx="7">
                  <c:v>Hareid</c:v>
                </c:pt>
                <c:pt idx="8">
                  <c:v>Ørsta</c:v>
                </c:pt>
                <c:pt idx="9">
                  <c:v>Stranda</c:v>
                </c:pt>
                <c:pt idx="10">
                  <c:v>Sykkylven</c:v>
                </c:pt>
                <c:pt idx="11">
                  <c:v>Sula</c:v>
                </c:pt>
                <c:pt idx="12">
                  <c:v>Giske</c:v>
                </c:pt>
                <c:pt idx="13">
                  <c:v>Vestnes</c:v>
                </c:pt>
                <c:pt idx="14">
                  <c:v>Rauma</c:v>
                </c:pt>
                <c:pt idx="15">
                  <c:v>Aukra</c:v>
                </c:pt>
                <c:pt idx="16">
                  <c:v>Averøy</c:v>
                </c:pt>
                <c:pt idx="17">
                  <c:v>Gjemnes</c:v>
                </c:pt>
                <c:pt idx="18">
                  <c:v>Tingvoll</c:v>
                </c:pt>
                <c:pt idx="19">
                  <c:v>Sunndal</c:v>
                </c:pt>
                <c:pt idx="20">
                  <c:v>Surnadal</c:v>
                </c:pt>
                <c:pt idx="21">
                  <c:v>Smøla</c:v>
                </c:pt>
                <c:pt idx="22">
                  <c:v>Aure</c:v>
                </c:pt>
                <c:pt idx="23">
                  <c:v>Volda</c:v>
                </c:pt>
                <c:pt idx="24">
                  <c:v>Fjord</c:v>
                </c:pt>
                <c:pt idx="25">
                  <c:v>Hustadvika</c:v>
                </c:pt>
                <c:pt idx="26">
                  <c:v>Haram*</c:v>
                </c:pt>
              </c:strCache>
            </c:strRef>
          </c:cat>
          <c:val>
            <c:numRef>
              <c:f>komm!$F$31:$F$57</c:f>
              <c:numCache>
                <c:formatCode>0%</c:formatCode>
                <c:ptCount val="27"/>
                <c:pt idx="0">
                  <c:v>0.85106544439970855</c:v>
                </c:pt>
                <c:pt idx="1">
                  <c:v>0.93198035359874165</c:v>
                </c:pt>
                <c:pt idx="2">
                  <c:v>0.98810665432808364</c:v>
                </c:pt>
                <c:pt idx="3">
                  <c:v>0.87412564555529704</c:v>
                </c:pt>
                <c:pt idx="4">
                  <c:v>0.95818542304735144</c:v>
                </c:pt>
                <c:pt idx="5">
                  <c:v>1.1213042687100301</c:v>
                </c:pt>
                <c:pt idx="6">
                  <c:v>0.91844474490641892</c:v>
                </c:pt>
                <c:pt idx="7">
                  <c:v>0.7642932562059146</c:v>
                </c:pt>
                <c:pt idx="8">
                  <c:v>0.81315316460059539</c:v>
                </c:pt>
                <c:pt idx="9">
                  <c:v>0.89898252478167828</c:v>
                </c:pt>
                <c:pt idx="10">
                  <c:v>0.75979992232798055</c:v>
                </c:pt>
                <c:pt idx="11">
                  <c:v>0.80891900204709866</c:v>
                </c:pt>
                <c:pt idx="12">
                  <c:v>0.88903813296477074</c:v>
                </c:pt>
                <c:pt idx="13">
                  <c:v>0.85587428711588942</c:v>
                </c:pt>
                <c:pt idx="14">
                  <c:v>0.84103349716747755</c:v>
                </c:pt>
                <c:pt idx="15">
                  <c:v>0.89060164369136952</c:v>
                </c:pt>
                <c:pt idx="16">
                  <c:v>0.87314081843705682</c:v>
                </c:pt>
                <c:pt idx="17">
                  <c:v>0.75040771756291991</c:v>
                </c:pt>
                <c:pt idx="18">
                  <c:v>0.75925582436322969</c:v>
                </c:pt>
                <c:pt idx="19">
                  <c:v>1.0665497713892378</c:v>
                </c:pt>
                <c:pt idx="20">
                  <c:v>0.81000179925885474</c:v>
                </c:pt>
                <c:pt idx="21">
                  <c:v>0.84257808659768285</c:v>
                </c:pt>
                <c:pt idx="22">
                  <c:v>0.84644382126136042</c:v>
                </c:pt>
                <c:pt idx="23">
                  <c:v>0.73303546823946597</c:v>
                </c:pt>
                <c:pt idx="24">
                  <c:v>0.94654352602953695</c:v>
                </c:pt>
                <c:pt idx="25">
                  <c:v>0.78193717507177607</c:v>
                </c:pt>
                <c:pt idx="26">
                  <c:v>0.84036332534471192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C1-4CE3-80F6-79062E1F762B}"/>
            </c:ext>
          </c:extLst>
        </c:ser>
        <c:ser>
          <c:idx val="1"/>
          <c:order val="1"/>
          <c:tx>
            <c:v>skatt og skatteutjevning pr. innb.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komm!$C$31:$C$57</c:f>
              <c:strCache>
                <c:ptCount val="27"/>
                <c:pt idx="0">
                  <c:v>Kristiansund</c:v>
                </c:pt>
                <c:pt idx="1">
                  <c:v>Molde</c:v>
                </c:pt>
                <c:pt idx="2">
                  <c:v>Ålesund*</c:v>
                </c:pt>
                <c:pt idx="3">
                  <c:v>Vanylven</c:v>
                </c:pt>
                <c:pt idx="4">
                  <c:v>Sande</c:v>
                </c:pt>
                <c:pt idx="5">
                  <c:v>Herøy</c:v>
                </c:pt>
                <c:pt idx="6">
                  <c:v>Ulstein</c:v>
                </c:pt>
                <c:pt idx="7">
                  <c:v>Hareid</c:v>
                </c:pt>
                <c:pt idx="8">
                  <c:v>Ørsta</c:v>
                </c:pt>
                <c:pt idx="9">
                  <c:v>Stranda</c:v>
                </c:pt>
                <c:pt idx="10">
                  <c:v>Sykkylven</c:v>
                </c:pt>
                <c:pt idx="11">
                  <c:v>Sula</c:v>
                </c:pt>
                <c:pt idx="12">
                  <c:v>Giske</c:v>
                </c:pt>
                <c:pt idx="13">
                  <c:v>Vestnes</c:v>
                </c:pt>
                <c:pt idx="14">
                  <c:v>Rauma</c:v>
                </c:pt>
                <c:pt idx="15">
                  <c:v>Aukra</c:v>
                </c:pt>
                <c:pt idx="16">
                  <c:v>Averøy</c:v>
                </c:pt>
                <c:pt idx="17">
                  <c:v>Gjemnes</c:v>
                </c:pt>
                <c:pt idx="18">
                  <c:v>Tingvoll</c:v>
                </c:pt>
                <c:pt idx="19">
                  <c:v>Sunndal</c:v>
                </c:pt>
                <c:pt idx="20">
                  <c:v>Surnadal</c:v>
                </c:pt>
                <c:pt idx="21">
                  <c:v>Smøla</c:v>
                </c:pt>
                <c:pt idx="22">
                  <c:v>Aure</c:v>
                </c:pt>
                <c:pt idx="23">
                  <c:v>Volda</c:v>
                </c:pt>
                <c:pt idx="24">
                  <c:v>Fjord</c:v>
                </c:pt>
                <c:pt idx="25">
                  <c:v>Hustadvika</c:v>
                </c:pt>
                <c:pt idx="26">
                  <c:v>Haram*</c:v>
                </c:pt>
              </c:strCache>
            </c:strRef>
          </c:cat>
          <c:val>
            <c:numRef>
              <c:f>komm!$P$31:$P$57</c:f>
              <c:numCache>
                <c:formatCode>0.0\ %</c:formatCode>
                <c:ptCount val="27"/>
                <c:pt idx="0">
                  <c:v>0.94395674575147148</c:v>
                </c:pt>
                <c:pt idx="1">
                  <c:v>0.95917686977787231</c:v>
                </c:pt>
                <c:pt idx="2">
                  <c:v>0.98162739006960908</c:v>
                </c:pt>
                <c:pt idx="3">
                  <c:v>0.94510975580925105</c:v>
                </c:pt>
                <c:pt idx="4">
                  <c:v>0.95648797894901816</c:v>
                </c:pt>
                <c:pt idx="5">
                  <c:v>1.0349064358223878</c:v>
                </c:pt>
                <c:pt idx="6">
                  <c:v>0.95376262630094333</c:v>
                </c:pt>
                <c:pt idx="7">
                  <c:v>0.93961813634178171</c:v>
                </c:pt>
                <c:pt idx="8">
                  <c:v>0.94206113176151585</c:v>
                </c:pt>
                <c:pt idx="9">
                  <c:v>0.94635259977057007</c:v>
                </c:pt>
                <c:pt idx="10">
                  <c:v>0.93939346964788517</c:v>
                </c:pt>
                <c:pt idx="11">
                  <c:v>0.94184942363384105</c:v>
                </c:pt>
                <c:pt idx="12">
                  <c:v>0.94585538017972459</c:v>
                </c:pt>
                <c:pt idx="13">
                  <c:v>0.94419718788728046</c:v>
                </c:pt>
                <c:pt idx="14">
                  <c:v>0.94345514838985989</c:v>
                </c:pt>
                <c:pt idx="15">
                  <c:v>0.94593355571605453</c:v>
                </c:pt>
                <c:pt idx="16">
                  <c:v>0.94506051445333905</c:v>
                </c:pt>
                <c:pt idx="17">
                  <c:v>0.93892385940963208</c:v>
                </c:pt>
                <c:pt idx="18">
                  <c:v>0.93936626474964746</c:v>
                </c:pt>
                <c:pt idx="19">
                  <c:v>1.0130046368940708</c:v>
                </c:pt>
                <c:pt idx="20">
                  <c:v>0.94190356349442872</c:v>
                </c:pt>
                <c:pt idx="21">
                  <c:v>0.94353237786137023</c:v>
                </c:pt>
                <c:pt idx="22">
                  <c:v>0.9437256645945542</c:v>
                </c:pt>
                <c:pt idx="23">
                  <c:v>0.93805524694345943</c:v>
                </c:pt>
                <c:pt idx="24">
                  <c:v>0.96500213875019059</c:v>
                </c:pt>
                <c:pt idx="25">
                  <c:v>0.94050033228507479</c:v>
                </c:pt>
                <c:pt idx="26">
                  <c:v>0.94342163979872184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C1-4CE3-80F6-79062E1F76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317632"/>
        <c:axId val="527315992"/>
      </c:lineChart>
      <c:catAx>
        <c:axId val="52731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5992"/>
        <c:crosses val="autoZero"/>
        <c:auto val="1"/>
        <c:lblAlgn val="ctr"/>
        <c:lblOffset val="100"/>
        <c:noMultiLvlLbl val="0"/>
      </c:catAx>
      <c:valAx>
        <c:axId val="527315992"/>
        <c:scaling>
          <c:orientation val="minMax"/>
          <c:min val="0.7000000000000000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7632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Skatt og skatteutjevning</a:t>
            </a:r>
            <a:r>
              <a:rPr lang="nb-NO" baseline="0"/>
              <a:t> </a:t>
            </a:r>
          </a:p>
          <a:p>
            <a:pPr>
              <a:defRPr/>
            </a:pPr>
            <a:r>
              <a:rPr lang="nb-NO" baseline="0"/>
              <a:t>Prosent av </a:t>
            </a:r>
            <a:r>
              <a:rPr lang="nb-NO"/>
              <a:t>landsgjennomsnittet. Troms</a:t>
            </a:r>
            <a:endParaRPr lang="nb-NO" baseline="0"/>
          </a:p>
          <a:p>
            <a:pPr>
              <a:defRPr/>
            </a:pPr>
            <a:endParaRPr lang="nb-N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6.9027390836823202E-2"/>
          <c:y val="0.20044321329639886"/>
          <c:w val="0.91043106223030035"/>
          <c:h val="0.53207698068212383"/>
        </c:manualLayout>
      </c:layout>
      <c:lineChart>
        <c:grouping val="standard"/>
        <c:varyColors val="0"/>
        <c:ser>
          <c:idx val="0"/>
          <c:order val="0"/>
          <c:tx>
            <c:v>skatt pr innbygger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komm!$C$325:$C$345</c:f>
              <c:strCache>
                <c:ptCount val="21"/>
                <c:pt idx="0">
                  <c:v>Tromsø</c:v>
                </c:pt>
                <c:pt idx="1">
                  <c:v>Harstad</c:v>
                </c:pt>
                <c:pt idx="2">
                  <c:v>Kvæfjord</c:v>
                </c:pt>
                <c:pt idx="3">
                  <c:v>Tjeldsund</c:v>
                </c:pt>
                <c:pt idx="4">
                  <c:v>Ibestad</c:v>
                </c:pt>
                <c:pt idx="5">
                  <c:v>Gratangen</c:v>
                </c:pt>
                <c:pt idx="6">
                  <c:v>Lavangen</c:v>
                </c:pt>
                <c:pt idx="7">
                  <c:v>Bardu</c:v>
                </c:pt>
                <c:pt idx="8">
                  <c:v>Salangen</c:v>
                </c:pt>
                <c:pt idx="9">
                  <c:v>Målselv</c:v>
                </c:pt>
                <c:pt idx="10">
                  <c:v>Sørreisa</c:v>
                </c:pt>
                <c:pt idx="11">
                  <c:v>Dyrøy</c:v>
                </c:pt>
                <c:pt idx="12">
                  <c:v>Senja</c:v>
                </c:pt>
                <c:pt idx="13">
                  <c:v>Balsfjord</c:v>
                </c:pt>
                <c:pt idx="14">
                  <c:v>Karlsøy</c:v>
                </c:pt>
                <c:pt idx="15">
                  <c:v>Lyngen</c:v>
                </c:pt>
                <c:pt idx="16">
                  <c:v>Storfjord</c:v>
                </c:pt>
                <c:pt idx="17">
                  <c:v>Kåfjord</c:v>
                </c:pt>
                <c:pt idx="18">
                  <c:v>Skjervøy</c:v>
                </c:pt>
                <c:pt idx="19">
                  <c:v>Nordreisa</c:v>
                </c:pt>
                <c:pt idx="20">
                  <c:v>Kvænangen</c:v>
                </c:pt>
              </c:strCache>
            </c:strRef>
          </c:cat>
          <c:val>
            <c:numRef>
              <c:f>komm!$F$325:$F$345</c:f>
              <c:numCache>
                <c:formatCode>0%</c:formatCode>
                <c:ptCount val="21"/>
                <c:pt idx="0">
                  <c:v>0.94920367378159176</c:v>
                </c:pt>
                <c:pt idx="1">
                  <c:v>0.86849889926991308</c:v>
                </c:pt>
                <c:pt idx="2">
                  <c:v>0.70212809707428658</c:v>
                </c:pt>
                <c:pt idx="3">
                  <c:v>0.76559223711131441</c:v>
                </c:pt>
                <c:pt idx="4">
                  <c:v>0.87525447328113937</c:v>
                </c:pt>
                <c:pt idx="5">
                  <c:v>0.88499079896772614</c:v>
                </c:pt>
                <c:pt idx="6">
                  <c:v>0.59808311983390972</c:v>
                </c:pt>
                <c:pt idx="7">
                  <c:v>1.0654417413169004</c:v>
                </c:pt>
                <c:pt idx="8">
                  <c:v>0.73674454743625595</c:v>
                </c:pt>
                <c:pt idx="9">
                  <c:v>0.90378380469291675</c:v>
                </c:pt>
                <c:pt idx="10">
                  <c:v>0.79098093621189747</c:v>
                </c:pt>
                <c:pt idx="11">
                  <c:v>0.72970341142866368</c:v>
                </c:pt>
                <c:pt idx="12">
                  <c:v>0.85157823166517299</c:v>
                </c:pt>
                <c:pt idx="13">
                  <c:v>0.70220382037529361</c:v>
                </c:pt>
                <c:pt idx="14">
                  <c:v>0.79903065709439869</c:v>
                </c:pt>
                <c:pt idx="15">
                  <c:v>0.71178044906307736</c:v>
                </c:pt>
                <c:pt idx="16">
                  <c:v>0.81147649879852168</c:v>
                </c:pt>
                <c:pt idx="17">
                  <c:v>0.73865627624745245</c:v>
                </c:pt>
                <c:pt idx="18">
                  <c:v>0.75243225402592362</c:v>
                </c:pt>
                <c:pt idx="19">
                  <c:v>0.73577834715769674</c:v>
                </c:pt>
                <c:pt idx="20">
                  <c:v>0.79543183490746983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49B-494A-B013-D431B8D4DEBC}"/>
            </c:ext>
          </c:extLst>
        </c:ser>
        <c:ser>
          <c:idx val="1"/>
          <c:order val="1"/>
          <c:tx>
            <c:v>skatt og skatteutjevning pr. innb.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komm!$C$325:$C$345</c:f>
              <c:strCache>
                <c:ptCount val="21"/>
                <c:pt idx="0">
                  <c:v>Tromsø</c:v>
                </c:pt>
                <c:pt idx="1">
                  <c:v>Harstad</c:v>
                </c:pt>
                <c:pt idx="2">
                  <c:v>Kvæfjord</c:v>
                </c:pt>
                <c:pt idx="3">
                  <c:v>Tjeldsund</c:v>
                </c:pt>
                <c:pt idx="4">
                  <c:v>Ibestad</c:v>
                </c:pt>
                <c:pt idx="5">
                  <c:v>Gratangen</c:v>
                </c:pt>
                <c:pt idx="6">
                  <c:v>Lavangen</c:v>
                </c:pt>
                <c:pt idx="7">
                  <c:v>Bardu</c:v>
                </c:pt>
                <c:pt idx="8">
                  <c:v>Salangen</c:v>
                </c:pt>
                <c:pt idx="9">
                  <c:v>Målselv</c:v>
                </c:pt>
                <c:pt idx="10">
                  <c:v>Sørreisa</c:v>
                </c:pt>
                <c:pt idx="11">
                  <c:v>Dyrøy</c:v>
                </c:pt>
                <c:pt idx="12">
                  <c:v>Senja</c:v>
                </c:pt>
                <c:pt idx="13">
                  <c:v>Balsfjord</c:v>
                </c:pt>
                <c:pt idx="14">
                  <c:v>Karlsøy</c:v>
                </c:pt>
                <c:pt idx="15">
                  <c:v>Lyngen</c:v>
                </c:pt>
                <c:pt idx="16">
                  <c:v>Storfjord</c:v>
                </c:pt>
                <c:pt idx="17">
                  <c:v>Kåfjord</c:v>
                </c:pt>
                <c:pt idx="18">
                  <c:v>Skjervøy</c:v>
                </c:pt>
                <c:pt idx="19">
                  <c:v>Nordreisa</c:v>
                </c:pt>
                <c:pt idx="20">
                  <c:v>Kvænangen</c:v>
                </c:pt>
              </c:strCache>
            </c:strRef>
          </c:cat>
          <c:val>
            <c:numRef>
              <c:f>komm!$P$325:$P$345</c:f>
              <c:numCache>
                <c:formatCode>0.0\ %</c:formatCode>
                <c:ptCount val="21"/>
                <c:pt idx="0">
                  <c:v>0.96606619785101255</c:v>
                </c:pt>
                <c:pt idx="1">
                  <c:v>0.94482841849498189</c:v>
                </c:pt>
                <c:pt idx="2">
                  <c:v>0.9365098783852005</c:v>
                </c:pt>
                <c:pt idx="3">
                  <c:v>0.93968308538705181</c:v>
                </c:pt>
                <c:pt idx="4">
                  <c:v>0.94516619719554296</c:v>
                </c:pt>
                <c:pt idx="5">
                  <c:v>0.94565301347987241</c:v>
                </c:pt>
                <c:pt idx="6">
                  <c:v>0.93130762952318147</c:v>
                </c:pt>
                <c:pt idx="7">
                  <c:v>1.012561424865136</c:v>
                </c:pt>
                <c:pt idx="8">
                  <c:v>0.93824070090329892</c:v>
                </c:pt>
                <c:pt idx="9">
                  <c:v>0.9478982502155423</c:v>
                </c:pt>
                <c:pt idx="10">
                  <c:v>0.94095252034208088</c:v>
                </c:pt>
                <c:pt idx="11">
                  <c:v>0.93788864410291939</c:v>
                </c:pt>
                <c:pt idx="12">
                  <c:v>0.94398238511474475</c:v>
                </c:pt>
                <c:pt idx="13">
                  <c:v>0.93651366455025076</c:v>
                </c:pt>
                <c:pt idx="14">
                  <c:v>0.94135500638620595</c:v>
                </c:pt>
                <c:pt idx="15">
                  <c:v>0.93699249598463996</c:v>
                </c:pt>
                <c:pt idx="16">
                  <c:v>0.94197729847141221</c:v>
                </c:pt>
                <c:pt idx="17">
                  <c:v>0.93833628734385865</c:v>
                </c:pt>
                <c:pt idx="18">
                  <c:v>0.93902508623278247</c:v>
                </c:pt>
                <c:pt idx="19">
                  <c:v>0.9381923908893709</c:v>
                </c:pt>
                <c:pt idx="20">
                  <c:v>0.94117506527685946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9B-494A-B013-D431B8D4D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317632"/>
        <c:axId val="527315992"/>
      </c:lineChart>
      <c:catAx>
        <c:axId val="52731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5992"/>
        <c:crosses val="autoZero"/>
        <c:auto val="1"/>
        <c:lblAlgn val="ctr"/>
        <c:lblOffset val="100"/>
        <c:noMultiLvlLbl val="0"/>
      </c:catAx>
      <c:valAx>
        <c:axId val="527315992"/>
        <c:scaling>
          <c:orientation val="minMax"/>
          <c:max val="1.3"/>
          <c:min val="0.6000000000000000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7632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 sz="1200" b="0" i="0" baseline="0">
                <a:effectLst/>
              </a:rPr>
              <a:t>Skatt og skatteutjevning. Prosent av landsgjennomsnittet. Akershus </a:t>
            </a:r>
            <a:endParaRPr lang="nb-NO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skatt pr. innb.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komm!$C$111:$C$131</c:f>
              <c:strCache>
                <c:ptCount val="21"/>
                <c:pt idx="0">
                  <c:v>Bærum</c:v>
                </c:pt>
                <c:pt idx="1">
                  <c:v>Asker</c:v>
                </c:pt>
                <c:pt idx="2">
                  <c:v>Lillestrøm</c:v>
                </c:pt>
                <c:pt idx="3">
                  <c:v>Nordre Follo</c:v>
                </c:pt>
                <c:pt idx="4">
                  <c:v>Ullensaker</c:v>
                </c:pt>
                <c:pt idx="5">
                  <c:v>Nesodden</c:v>
                </c:pt>
                <c:pt idx="6">
                  <c:v>Frogn</c:v>
                </c:pt>
                <c:pt idx="7">
                  <c:v>Vestby</c:v>
                </c:pt>
                <c:pt idx="8">
                  <c:v>Ås</c:v>
                </c:pt>
                <c:pt idx="9">
                  <c:v>Enebakk</c:v>
                </c:pt>
                <c:pt idx="10">
                  <c:v>Lørenskog</c:v>
                </c:pt>
                <c:pt idx="11">
                  <c:v>Rælingen</c:v>
                </c:pt>
                <c:pt idx="12">
                  <c:v>Aurskog-Høland</c:v>
                </c:pt>
                <c:pt idx="13">
                  <c:v>Nes</c:v>
                </c:pt>
                <c:pt idx="14">
                  <c:v>Gjerdrum</c:v>
                </c:pt>
                <c:pt idx="15">
                  <c:v>Nittedal</c:v>
                </c:pt>
                <c:pt idx="16">
                  <c:v>Lunner</c:v>
                </c:pt>
                <c:pt idx="17">
                  <c:v>Jevnaker</c:v>
                </c:pt>
                <c:pt idx="18">
                  <c:v>Nannestad</c:v>
                </c:pt>
                <c:pt idx="19">
                  <c:v>Eidsvoll</c:v>
                </c:pt>
                <c:pt idx="20">
                  <c:v>Hurdal</c:v>
                </c:pt>
              </c:strCache>
            </c:strRef>
          </c:cat>
          <c:val>
            <c:numRef>
              <c:f>komm!$F$111:$F$131</c:f>
              <c:numCache>
                <c:formatCode>0%</c:formatCode>
                <c:ptCount val="21"/>
                <c:pt idx="0">
                  <c:v>1.6904250537479397</c:v>
                </c:pt>
                <c:pt idx="1">
                  <c:v>1.336408435233811</c:v>
                </c:pt>
                <c:pt idx="2">
                  <c:v>0.96118111774700454</c:v>
                </c:pt>
                <c:pt idx="3">
                  <c:v>1.0871618279650972</c:v>
                </c:pt>
                <c:pt idx="4">
                  <c:v>0.84384637543259033</c:v>
                </c:pt>
                <c:pt idx="5">
                  <c:v>1.011857712489342</c:v>
                </c:pt>
                <c:pt idx="6">
                  <c:v>1.1808705443678746</c:v>
                </c:pt>
                <c:pt idx="7">
                  <c:v>0.9118064504374036</c:v>
                </c:pt>
                <c:pt idx="8">
                  <c:v>0.88615344601427137</c:v>
                </c:pt>
                <c:pt idx="9">
                  <c:v>0.80229492772770317</c:v>
                </c:pt>
                <c:pt idx="10">
                  <c:v>0.96695602921049428</c:v>
                </c:pt>
                <c:pt idx="11">
                  <c:v>0.93582485410858296</c:v>
                </c:pt>
                <c:pt idx="12">
                  <c:v>0.75303642051812614</c:v>
                </c:pt>
                <c:pt idx="13">
                  <c:v>0.79824896705470805</c:v>
                </c:pt>
                <c:pt idx="14">
                  <c:v>1.0340860698123284</c:v>
                </c:pt>
                <c:pt idx="15">
                  <c:v>0.9983005462297434</c:v>
                </c:pt>
                <c:pt idx="16">
                  <c:v>0.8275727456519123</c:v>
                </c:pt>
                <c:pt idx="17">
                  <c:v>0.80277002929930874</c:v>
                </c:pt>
                <c:pt idx="18">
                  <c:v>0.76506476937252066</c:v>
                </c:pt>
                <c:pt idx="19">
                  <c:v>0.76335847568351611</c:v>
                </c:pt>
                <c:pt idx="20">
                  <c:v>0.69903753102771005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2E-47EB-9B97-92BE19D4A252}"/>
            </c:ext>
          </c:extLst>
        </c:ser>
        <c:ser>
          <c:idx val="1"/>
          <c:order val="1"/>
          <c:tx>
            <c:v>skatt og skatteutjevning pr. innb.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komm!$C$111:$C$131</c:f>
              <c:strCache>
                <c:ptCount val="21"/>
                <c:pt idx="0">
                  <c:v>Bærum</c:v>
                </c:pt>
                <c:pt idx="1">
                  <c:v>Asker</c:v>
                </c:pt>
                <c:pt idx="2">
                  <c:v>Lillestrøm</c:v>
                </c:pt>
                <c:pt idx="3">
                  <c:v>Nordre Follo</c:v>
                </c:pt>
                <c:pt idx="4">
                  <c:v>Ullensaker</c:v>
                </c:pt>
                <c:pt idx="5">
                  <c:v>Nesodden</c:v>
                </c:pt>
                <c:pt idx="6">
                  <c:v>Frogn</c:v>
                </c:pt>
                <c:pt idx="7">
                  <c:v>Vestby</c:v>
                </c:pt>
                <c:pt idx="8">
                  <c:v>Ås</c:v>
                </c:pt>
                <c:pt idx="9">
                  <c:v>Enebakk</c:v>
                </c:pt>
                <c:pt idx="10">
                  <c:v>Lørenskog</c:v>
                </c:pt>
                <c:pt idx="11">
                  <c:v>Rælingen</c:v>
                </c:pt>
                <c:pt idx="12">
                  <c:v>Aurskog-Høland</c:v>
                </c:pt>
                <c:pt idx="13">
                  <c:v>Nes</c:v>
                </c:pt>
                <c:pt idx="14">
                  <c:v>Gjerdrum</c:v>
                </c:pt>
                <c:pt idx="15">
                  <c:v>Nittedal</c:v>
                </c:pt>
                <c:pt idx="16">
                  <c:v>Lunner</c:v>
                </c:pt>
                <c:pt idx="17">
                  <c:v>Jevnaker</c:v>
                </c:pt>
                <c:pt idx="18">
                  <c:v>Nannestad</c:v>
                </c:pt>
                <c:pt idx="19">
                  <c:v>Eidsvoll</c:v>
                </c:pt>
                <c:pt idx="20">
                  <c:v>Hurdal</c:v>
                </c:pt>
              </c:strCache>
            </c:strRef>
          </c:cat>
          <c:val>
            <c:numRef>
              <c:f>komm!$P$111:$P$131</c:f>
              <c:numCache>
                <c:formatCode>0.0\ %</c:formatCode>
                <c:ptCount val="21"/>
                <c:pt idx="0">
                  <c:v>1.2625547498375516</c:v>
                </c:pt>
                <c:pt idx="1">
                  <c:v>1.1209481024319004</c:v>
                </c:pt>
                <c:pt idx="2">
                  <c:v>0.97085717543717742</c:v>
                </c:pt>
                <c:pt idx="3">
                  <c:v>1.0212494595244146</c:v>
                </c:pt>
                <c:pt idx="4">
                  <c:v>0.94359579230311563</c:v>
                </c:pt>
                <c:pt idx="5">
                  <c:v>0.99112781333411237</c:v>
                </c:pt>
                <c:pt idx="6">
                  <c:v>1.0587329460855255</c:v>
                </c:pt>
                <c:pt idx="7">
                  <c:v>0.95110730851333725</c:v>
                </c:pt>
                <c:pt idx="8">
                  <c:v>0.94571114583219951</c:v>
                </c:pt>
                <c:pt idx="9">
                  <c:v>0.94151821991787132</c:v>
                </c:pt>
                <c:pt idx="10">
                  <c:v>0.97316714002257332</c:v>
                </c:pt>
                <c:pt idx="11">
                  <c:v>0.9607146699818091</c:v>
                </c:pt>
                <c:pt idx="12">
                  <c:v>0.93905529455739234</c:v>
                </c:pt>
                <c:pt idx="13">
                  <c:v>0.94131592188422153</c:v>
                </c:pt>
                <c:pt idx="14">
                  <c:v>1.0000191562633074</c:v>
                </c:pt>
                <c:pt idx="15">
                  <c:v>0.98570494683027321</c:v>
                </c:pt>
                <c:pt idx="16">
                  <c:v>0.9427821108140817</c:v>
                </c:pt>
                <c:pt idx="17">
                  <c:v>0.94154197499645143</c:v>
                </c:pt>
                <c:pt idx="18">
                  <c:v>0.93965671200011214</c:v>
                </c:pt>
                <c:pt idx="19">
                  <c:v>0.93957139731566186</c:v>
                </c:pt>
                <c:pt idx="20">
                  <c:v>0.93635535008287152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2E-47EB-9B97-92BE19D4A2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8046144"/>
        <c:axId val="518044504"/>
      </c:lineChart>
      <c:catAx>
        <c:axId val="518046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18044504"/>
        <c:crosses val="autoZero"/>
        <c:auto val="1"/>
        <c:lblAlgn val="ctr"/>
        <c:lblOffset val="100"/>
        <c:noMultiLvlLbl val="0"/>
      </c:catAx>
      <c:valAx>
        <c:axId val="518044504"/>
        <c:scaling>
          <c:orientation val="minMax"/>
          <c:min val="0.6000000000000000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18046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 sz="1200" b="0" i="0" baseline="0">
                <a:effectLst/>
              </a:rPr>
              <a:t>Skatt og skatteutjevning. Prosent av landsgjennomsnittet. Buskerud </a:t>
            </a:r>
            <a:endParaRPr lang="nb-NO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skatt pr. innb.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komm!$C$132:$C$149</c:f>
              <c:strCache>
                <c:ptCount val="18"/>
                <c:pt idx="0">
                  <c:v>Drammen</c:v>
                </c:pt>
                <c:pt idx="1">
                  <c:v>Kongsberg</c:v>
                </c:pt>
                <c:pt idx="2">
                  <c:v>Ringerike</c:v>
                </c:pt>
                <c:pt idx="3">
                  <c:v>Hole</c:v>
                </c:pt>
                <c:pt idx="4">
                  <c:v>Lier</c:v>
                </c:pt>
                <c:pt idx="5">
                  <c:v>Øvre Eiker</c:v>
                </c:pt>
                <c:pt idx="6">
                  <c:v>Modum</c:v>
                </c:pt>
                <c:pt idx="7">
                  <c:v>Krødsherad</c:v>
                </c:pt>
                <c:pt idx="8">
                  <c:v>Flå</c:v>
                </c:pt>
                <c:pt idx="9">
                  <c:v>Nesbyen</c:v>
                </c:pt>
                <c:pt idx="10">
                  <c:v>Gol</c:v>
                </c:pt>
                <c:pt idx="11">
                  <c:v>Hemsedal</c:v>
                </c:pt>
                <c:pt idx="12">
                  <c:v>Ål</c:v>
                </c:pt>
                <c:pt idx="13">
                  <c:v>Hol</c:v>
                </c:pt>
                <c:pt idx="14">
                  <c:v>Sigdal</c:v>
                </c:pt>
                <c:pt idx="15">
                  <c:v>Flesberg</c:v>
                </c:pt>
                <c:pt idx="16">
                  <c:v>Rollag</c:v>
                </c:pt>
                <c:pt idx="17">
                  <c:v>Nore og Uvdal</c:v>
                </c:pt>
              </c:strCache>
            </c:strRef>
          </c:cat>
          <c:val>
            <c:numRef>
              <c:f>komm!$F$132:$F$149</c:f>
              <c:numCache>
                <c:formatCode>0%</c:formatCode>
                <c:ptCount val="18"/>
                <c:pt idx="0">
                  <c:v>0.88939352573749231</c:v>
                </c:pt>
                <c:pt idx="1">
                  <c:v>1.0094434282602072</c:v>
                </c:pt>
                <c:pt idx="2">
                  <c:v>0.86140992392573701</c:v>
                </c:pt>
                <c:pt idx="3">
                  <c:v>1.1053736647433794</c:v>
                </c:pt>
                <c:pt idx="4">
                  <c:v>1.0652416541039149</c:v>
                </c:pt>
                <c:pt idx="5">
                  <c:v>0.87965192719174468</c:v>
                </c:pt>
                <c:pt idx="6">
                  <c:v>0.76384370414200109</c:v>
                </c:pt>
                <c:pt idx="7">
                  <c:v>0.96417780643411444</c:v>
                </c:pt>
                <c:pt idx="8">
                  <c:v>1.0200185113884912</c:v>
                </c:pt>
                <c:pt idx="9">
                  <c:v>1.0635990803267334</c:v>
                </c:pt>
                <c:pt idx="10">
                  <c:v>0.97860014084871771</c:v>
                </c:pt>
                <c:pt idx="11">
                  <c:v>1.1973473188820671</c:v>
                </c:pt>
                <c:pt idx="12">
                  <c:v>0.99477533818329733</c:v>
                </c:pt>
                <c:pt idx="13">
                  <c:v>1.4467951696205621</c:v>
                </c:pt>
                <c:pt idx="14">
                  <c:v>0.88563892938336897</c:v>
                </c:pt>
                <c:pt idx="15">
                  <c:v>0.88273419324905766</c:v>
                </c:pt>
                <c:pt idx="16">
                  <c:v>0.75756543466923976</c:v>
                </c:pt>
                <c:pt idx="17">
                  <c:v>1.2990875870605496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85-4A8B-B744-D0053C074F21}"/>
            </c:ext>
          </c:extLst>
        </c:ser>
        <c:ser>
          <c:idx val="1"/>
          <c:order val="1"/>
          <c:tx>
            <c:v>skatt og skatteutjevning pr. innb.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komm!$C$132:$C$149</c:f>
              <c:strCache>
                <c:ptCount val="18"/>
                <c:pt idx="0">
                  <c:v>Drammen</c:v>
                </c:pt>
                <c:pt idx="1">
                  <c:v>Kongsberg</c:v>
                </c:pt>
                <c:pt idx="2">
                  <c:v>Ringerike</c:v>
                </c:pt>
                <c:pt idx="3">
                  <c:v>Hole</c:v>
                </c:pt>
                <c:pt idx="4">
                  <c:v>Lier</c:v>
                </c:pt>
                <c:pt idx="5">
                  <c:v>Øvre Eiker</c:v>
                </c:pt>
                <c:pt idx="6">
                  <c:v>Modum</c:v>
                </c:pt>
                <c:pt idx="7">
                  <c:v>Krødsherad</c:v>
                </c:pt>
                <c:pt idx="8">
                  <c:v>Flå</c:v>
                </c:pt>
                <c:pt idx="9">
                  <c:v>Nesbyen</c:v>
                </c:pt>
                <c:pt idx="10">
                  <c:v>Gol</c:v>
                </c:pt>
                <c:pt idx="11">
                  <c:v>Hemsedal</c:v>
                </c:pt>
                <c:pt idx="12">
                  <c:v>Ål</c:v>
                </c:pt>
                <c:pt idx="13">
                  <c:v>Hol</c:v>
                </c:pt>
                <c:pt idx="14">
                  <c:v>Sigdal</c:v>
                </c:pt>
                <c:pt idx="15">
                  <c:v>Flesberg</c:v>
                </c:pt>
                <c:pt idx="16">
                  <c:v>Rollag</c:v>
                </c:pt>
                <c:pt idx="17">
                  <c:v>Nore og Uvdal</c:v>
                </c:pt>
              </c:strCache>
            </c:strRef>
          </c:cat>
          <c:val>
            <c:numRef>
              <c:f>komm!$P$132:$P$149</c:f>
              <c:numCache>
                <c:formatCode>0.0\ %</c:formatCode>
                <c:ptCount val="18"/>
                <c:pt idx="0">
                  <c:v>0.94587314981836079</c:v>
                </c:pt>
                <c:pt idx="1">
                  <c:v>0.99016209964245872</c:v>
                </c:pt>
                <c:pt idx="2">
                  <c:v>0.94447396972777298</c:v>
                </c:pt>
                <c:pt idx="3">
                  <c:v>1.0285341942357276</c:v>
                </c:pt>
                <c:pt idx="4">
                  <c:v>1.0124813899799416</c:v>
                </c:pt>
                <c:pt idx="5">
                  <c:v>0.94538606989107354</c:v>
                </c:pt>
                <c:pt idx="6">
                  <c:v>0.93959565873858608</c:v>
                </c:pt>
                <c:pt idx="7">
                  <c:v>0.97205585091202151</c:v>
                </c:pt>
                <c:pt idx="8">
                  <c:v>0.99439213289377226</c:v>
                </c:pt>
                <c:pt idx="9">
                  <c:v>1.0118243604690691</c:v>
                </c:pt>
                <c:pt idx="10">
                  <c:v>0.97782478467786293</c:v>
                </c:pt>
                <c:pt idx="11">
                  <c:v>1.0653236558912025</c:v>
                </c:pt>
                <c:pt idx="12">
                  <c:v>0.98429486361169449</c:v>
                </c:pt>
                <c:pt idx="13">
                  <c:v>1.1651027961866007</c:v>
                </c:pt>
                <c:pt idx="14">
                  <c:v>0.94568542000065459</c:v>
                </c:pt>
                <c:pt idx="15">
                  <c:v>0.94554018319393907</c:v>
                </c:pt>
                <c:pt idx="16">
                  <c:v>0.93928174526494801</c:v>
                </c:pt>
                <c:pt idx="17">
                  <c:v>1.1060197631625954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85-4A8B-B744-D0053C074F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8046144"/>
        <c:axId val="518044504"/>
      </c:lineChart>
      <c:catAx>
        <c:axId val="518046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18044504"/>
        <c:crosses val="autoZero"/>
        <c:auto val="1"/>
        <c:lblAlgn val="ctr"/>
        <c:lblOffset val="100"/>
        <c:noMultiLvlLbl val="0"/>
      </c:catAx>
      <c:valAx>
        <c:axId val="518044504"/>
        <c:scaling>
          <c:orientation val="minMax"/>
          <c:min val="0.6000000000000000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18046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Skatt og skatteutjevning. Prosent av landsgjennomsnittet.</a:t>
            </a:r>
            <a:r>
              <a:rPr lang="nb-NO" baseline="0"/>
              <a:t> </a:t>
            </a:r>
          </a:p>
          <a:p>
            <a:pPr>
              <a:defRPr/>
            </a:pPr>
            <a:r>
              <a:rPr lang="nb-NO"/>
              <a:t>Telemark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skatt pr innbygger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komm!$C$202:$C$218</c:f>
              <c:strCache>
                <c:ptCount val="17"/>
                <c:pt idx="0">
                  <c:v>Porsgrunn</c:v>
                </c:pt>
                <c:pt idx="1">
                  <c:v>Skien</c:v>
                </c:pt>
                <c:pt idx="2">
                  <c:v>Notodden</c:v>
                </c:pt>
                <c:pt idx="3">
                  <c:v>Siljan</c:v>
                </c:pt>
                <c:pt idx="4">
                  <c:v>Bamble</c:v>
                </c:pt>
                <c:pt idx="5">
                  <c:v>Kragerø</c:v>
                </c:pt>
                <c:pt idx="6">
                  <c:v>Drangedal</c:v>
                </c:pt>
                <c:pt idx="7">
                  <c:v>Nome</c:v>
                </c:pt>
                <c:pt idx="8">
                  <c:v>Midt-Telemark</c:v>
                </c:pt>
                <c:pt idx="9">
                  <c:v>Seljord</c:v>
                </c:pt>
                <c:pt idx="10">
                  <c:v>Hjartdal</c:v>
                </c:pt>
                <c:pt idx="11">
                  <c:v>Tinn</c:v>
                </c:pt>
                <c:pt idx="12">
                  <c:v>Kviteseid</c:v>
                </c:pt>
                <c:pt idx="13">
                  <c:v>Nissedal</c:v>
                </c:pt>
                <c:pt idx="14">
                  <c:v>Fyresdal</c:v>
                </c:pt>
                <c:pt idx="15">
                  <c:v>Tokke</c:v>
                </c:pt>
                <c:pt idx="16">
                  <c:v>Vinje</c:v>
                </c:pt>
              </c:strCache>
            </c:strRef>
          </c:cat>
          <c:val>
            <c:numRef>
              <c:f>komm!$F$202:$F$218</c:f>
              <c:numCache>
                <c:formatCode>0%</c:formatCode>
                <c:ptCount val="17"/>
                <c:pt idx="0">
                  <c:v>0.87838236909662082</c:v>
                </c:pt>
                <c:pt idx="1">
                  <c:v>0.80399180373889045</c:v>
                </c:pt>
                <c:pt idx="2">
                  <c:v>0.82081899110720624</c:v>
                </c:pt>
                <c:pt idx="3">
                  <c:v>0.7779883876655368</c:v>
                </c:pt>
                <c:pt idx="4">
                  <c:v>0.88685539523593415</c:v>
                </c:pt>
                <c:pt idx="5">
                  <c:v>0.82101985300107727</c:v>
                </c:pt>
                <c:pt idx="6">
                  <c:v>0.7000496236813204</c:v>
                </c:pt>
                <c:pt idx="7">
                  <c:v>0.79968095618038726</c:v>
                </c:pt>
                <c:pt idx="8">
                  <c:v>0.7207995185121463</c:v>
                </c:pt>
                <c:pt idx="9">
                  <c:v>0.87086526235804995</c:v>
                </c:pt>
                <c:pt idx="10">
                  <c:v>1.0004088852746689</c:v>
                </c:pt>
                <c:pt idx="11">
                  <c:v>1.3130849857938744</c:v>
                </c:pt>
                <c:pt idx="12">
                  <c:v>0.89468675790851349</c:v>
                </c:pt>
                <c:pt idx="13">
                  <c:v>0.96065730672613758</c:v>
                </c:pt>
                <c:pt idx="14">
                  <c:v>0.93754171236925943</c:v>
                </c:pt>
                <c:pt idx="15">
                  <c:v>1.3557261066152213</c:v>
                </c:pt>
                <c:pt idx="16">
                  <c:v>1.4679549540714787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70-4031-B4FF-33F54C8E0D0C}"/>
            </c:ext>
          </c:extLst>
        </c:ser>
        <c:ser>
          <c:idx val="1"/>
          <c:order val="1"/>
          <c:tx>
            <c:v>skatt og skatteutjevning pr. innb.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komm!$C$202:$C$218</c:f>
              <c:strCache>
                <c:ptCount val="17"/>
                <c:pt idx="0">
                  <c:v>Porsgrunn</c:v>
                </c:pt>
                <c:pt idx="1">
                  <c:v>Skien</c:v>
                </c:pt>
                <c:pt idx="2">
                  <c:v>Notodden</c:v>
                </c:pt>
                <c:pt idx="3">
                  <c:v>Siljan</c:v>
                </c:pt>
                <c:pt idx="4">
                  <c:v>Bamble</c:v>
                </c:pt>
                <c:pt idx="5">
                  <c:v>Kragerø</c:v>
                </c:pt>
                <c:pt idx="6">
                  <c:v>Drangedal</c:v>
                </c:pt>
                <c:pt idx="7">
                  <c:v>Nome</c:v>
                </c:pt>
                <c:pt idx="8">
                  <c:v>Midt-Telemark</c:v>
                </c:pt>
                <c:pt idx="9">
                  <c:v>Seljord</c:v>
                </c:pt>
                <c:pt idx="10">
                  <c:v>Hjartdal</c:v>
                </c:pt>
                <c:pt idx="11">
                  <c:v>Tinn</c:v>
                </c:pt>
                <c:pt idx="12">
                  <c:v>Kviteseid</c:v>
                </c:pt>
                <c:pt idx="13">
                  <c:v>Nissedal</c:v>
                </c:pt>
                <c:pt idx="14">
                  <c:v>Fyresdal</c:v>
                </c:pt>
                <c:pt idx="15">
                  <c:v>Tokke</c:v>
                </c:pt>
                <c:pt idx="16">
                  <c:v>Vinje</c:v>
                </c:pt>
              </c:strCache>
            </c:strRef>
          </c:cat>
          <c:val>
            <c:numRef>
              <c:f>komm!$P$202:$P$218</c:f>
              <c:numCache>
                <c:formatCode>0.0\ %</c:formatCode>
                <c:ptCount val="17"/>
                <c:pt idx="0">
                  <c:v>0.94532259198631718</c:v>
                </c:pt>
                <c:pt idx="1">
                  <c:v>0.94160306371843072</c:v>
                </c:pt>
                <c:pt idx="2">
                  <c:v>0.94244442308684639</c:v>
                </c:pt>
                <c:pt idx="3">
                  <c:v>0.9403028929147631</c:v>
                </c:pt>
                <c:pt idx="4">
                  <c:v>0.94574624329328283</c:v>
                </c:pt>
                <c:pt idx="5">
                  <c:v>0.94245446618153994</c:v>
                </c:pt>
                <c:pt idx="6">
                  <c:v>0.93640595471555221</c:v>
                </c:pt>
                <c:pt idx="7">
                  <c:v>0.94138752134050552</c:v>
                </c:pt>
                <c:pt idx="8">
                  <c:v>0.93744344945709346</c:v>
                </c:pt>
                <c:pt idx="9">
                  <c:v>0.94494673664938877</c:v>
                </c:pt>
                <c:pt idx="10">
                  <c:v>0.98654828244824333</c:v>
                </c:pt>
                <c:pt idx="11">
                  <c:v>1.1116187226559258</c:v>
                </c:pt>
                <c:pt idx="12">
                  <c:v>0.94613781142691178</c:v>
                </c:pt>
                <c:pt idx="13">
                  <c:v>0.97064765102883077</c:v>
                </c:pt>
                <c:pt idx="14">
                  <c:v>0.96140141328607942</c:v>
                </c:pt>
                <c:pt idx="15">
                  <c:v>1.1286751709844645</c:v>
                </c:pt>
                <c:pt idx="16">
                  <c:v>1.1735667099669673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70-4031-B4FF-33F54C8E0D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317632"/>
        <c:axId val="527315992"/>
      </c:lineChart>
      <c:catAx>
        <c:axId val="52731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5992"/>
        <c:crosses val="autoZero"/>
        <c:auto val="1"/>
        <c:lblAlgn val="ctr"/>
        <c:lblOffset val="100"/>
        <c:noMultiLvlLbl val="0"/>
      </c:catAx>
      <c:valAx>
        <c:axId val="527315992"/>
        <c:scaling>
          <c:orientation val="minMax"/>
          <c:max val="2.2000000000000002"/>
          <c:min val="0.6000000000000000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7632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Skatt og skatteutjevning</a:t>
            </a:r>
            <a:r>
              <a:rPr lang="nb-NO" baseline="0"/>
              <a:t> </a:t>
            </a:r>
          </a:p>
          <a:p>
            <a:pPr>
              <a:defRPr/>
            </a:pPr>
            <a:r>
              <a:rPr lang="nb-NO" baseline="0"/>
              <a:t>Prosent av </a:t>
            </a:r>
            <a:r>
              <a:rPr lang="nb-NO"/>
              <a:t>landsgjennomsnittet. Finnmark</a:t>
            </a:r>
            <a:endParaRPr lang="nb-NO" baseline="0"/>
          </a:p>
          <a:p>
            <a:pPr>
              <a:defRPr/>
            </a:pPr>
            <a:endParaRPr lang="nb-N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6.9027390836823202E-2"/>
          <c:y val="0.20044321329639886"/>
          <c:w val="0.91043106223030035"/>
          <c:h val="0.53207698068212383"/>
        </c:manualLayout>
      </c:layout>
      <c:lineChart>
        <c:grouping val="standard"/>
        <c:varyColors val="0"/>
        <c:ser>
          <c:idx val="0"/>
          <c:order val="0"/>
          <c:tx>
            <c:v>skatt pr innbygger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komm!$C$346:$C$363</c:f>
              <c:strCache>
                <c:ptCount val="18"/>
                <c:pt idx="0">
                  <c:v>Alta</c:v>
                </c:pt>
                <c:pt idx="1">
                  <c:v>Hammerfest</c:v>
                </c:pt>
                <c:pt idx="2">
                  <c:v>Sør-Varanger</c:v>
                </c:pt>
                <c:pt idx="3">
                  <c:v>Vadsø</c:v>
                </c:pt>
                <c:pt idx="4">
                  <c:v>Karasjok</c:v>
                </c:pt>
                <c:pt idx="5">
                  <c:v>Kautokeino</c:v>
                </c:pt>
                <c:pt idx="6">
                  <c:v>Loppa</c:v>
                </c:pt>
                <c:pt idx="7">
                  <c:v>Hasvik</c:v>
                </c:pt>
                <c:pt idx="8">
                  <c:v>Måsøy</c:v>
                </c:pt>
                <c:pt idx="9">
                  <c:v>Nordkapp</c:v>
                </c:pt>
                <c:pt idx="10">
                  <c:v>Porsanger</c:v>
                </c:pt>
                <c:pt idx="11">
                  <c:v>Lebesby</c:v>
                </c:pt>
                <c:pt idx="12">
                  <c:v>Gamvik</c:v>
                </c:pt>
                <c:pt idx="13">
                  <c:v>Tana</c:v>
                </c:pt>
                <c:pt idx="14">
                  <c:v>Berlevåg</c:v>
                </c:pt>
                <c:pt idx="15">
                  <c:v>Båtsfjord</c:v>
                </c:pt>
                <c:pt idx="16">
                  <c:v>Vardø</c:v>
                </c:pt>
                <c:pt idx="17">
                  <c:v>Nesseby</c:v>
                </c:pt>
              </c:strCache>
            </c:strRef>
          </c:cat>
          <c:val>
            <c:numRef>
              <c:f>komm!$F$346:$F$363</c:f>
              <c:numCache>
                <c:formatCode>0%</c:formatCode>
                <c:ptCount val="18"/>
                <c:pt idx="0">
                  <c:v>0.83545400814140303</c:v>
                </c:pt>
                <c:pt idx="1">
                  <c:v>0.92539804902657852</c:v>
                </c:pt>
                <c:pt idx="2">
                  <c:v>0.81959808960858893</c:v>
                </c:pt>
                <c:pt idx="3">
                  <c:v>0.78381785813730909</c:v>
                </c:pt>
                <c:pt idx="4">
                  <c:v>0.7185719612727367</c:v>
                </c:pt>
                <c:pt idx="5">
                  <c:v>0.63055082448580158</c:v>
                </c:pt>
                <c:pt idx="6">
                  <c:v>0.73224878752300548</c:v>
                </c:pt>
                <c:pt idx="7">
                  <c:v>0.71348971137659134</c:v>
                </c:pt>
                <c:pt idx="8">
                  <c:v>0.86681190162886645</c:v>
                </c:pt>
                <c:pt idx="9">
                  <c:v>0.8449185821434223</c:v>
                </c:pt>
                <c:pt idx="10">
                  <c:v>0.81083488328721487</c:v>
                </c:pt>
                <c:pt idx="11">
                  <c:v>0.86711848398702274</c:v>
                </c:pt>
                <c:pt idx="12">
                  <c:v>0.67305577357679613</c:v>
                </c:pt>
                <c:pt idx="13">
                  <c:v>0.74672349836351493</c:v>
                </c:pt>
                <c:pt idx="14">
                  <c:v>0.75604116616462225</c:v>
                </c:pt>
                <c:pt idx="15">
                  <c:v>0.7526146044401737</c:v>
                </c:pt>
                <c:pt idx="16">
                  <c:v>0.67982439313368537</c:v>
                </c:pt>
                <c:pt idx="17">
                  <c:v>0.77340798773469666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211-4749-9D6A-B0F1EF19B53E}"/>
            </c:ext>
          </c:extLst>
        </c:ser>
        <c:ser>
          <c:idx val="1"/>
          <c:order val="1"/>
          <c:tx>
            <c:v>skatt og skatteutjevning pr. innb.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komm!$C$346:$C$363</c:f>
              <c:strCache>
                <c:ptCount val="18"/>
                <c:pt idx="0">
                  <c:v>Alta</c:v>
                </c:pt>
                <c:pt idx="1">
                  <c:v>Hammerfest</c:v>
                </c:pt>
                <c:pt idx="2">
                  <c:v>Sør-Varanger</c:v>
                </c:pt>
                <c:pt idx="3">
                  <c:v>Vadsø</c:v>
                </c:pt>
                <c:pt idx="4">
                  <c:v>Karasjok</c:v>
                </c:pt>
                <c:pt idx="5">
                  <c:v>Kautokeino</c:v>
                </c:pt>
                <c:pt idx="6">
                  <c:v>Loppa</c:v>
                </c:pt>
                <c:pt idx="7">
                  <c:v>Hasvik</c:v>
                </c:pt>
                <c:pt idx="8">
                  <c:v>Måsøy</c:v>
                </c:pt>
                <c:pt idx="9">
                  <c:v>Nordkapp</c:v>
                </c:pt>
                <c:pt idx="10">
                  <c:v>Porsanger</c:v>
                </c:pt>
                <c:pt idx="11">
                  <c:v>Lebesby</c:v>
                </c:pt>
                <c:pt idx="12">
                  <c:v>Gamvik</c:v>
                </c:pt>
                <c:pt idx="13">
                  <c:v>Tana</c:v>
                </c:pt>
                <c:pt idx="14">
                  <c:v>Berlevåg</c:v>
                </c:pt>
                <c:pt idx="15">
                  <c:v>Båtsfjord</c:v>
                </c:pt>
                <c:pt idx="16">
                  <c:v>Vardø</c:v>
                </c:pt>
                <c:pt idx="17">
                  <c:v>Nesseby</c:v>
                </c:pt>
              </c:strCache>
            </c:strRef>
          </c:cat>
          <c:val>
            <c:numRef>
              <c:f>komm!$P$346:$P$363</c:f>
              <c:numCache>
                <c:formatCode>0.0\ %</c:formatCode>
                <c:ptCount val="18"/>
                <c:pt idx="0">
                  <c:v>0.94317617393855624</c:v>
                </c:pt>
                <c:pt idx="1">
                  <c:v>0.9565439479490071</c:v>
                </c:pt>
                <c:pt idx="2">
                  <c:v>0.94238337801191552</c:v>
                </c:pt>
                <c:pt idx="3">
                  <c:v>0.94059436643835148</c:v>
                </c:pt>
                <c:pt idx="4">
                  <c:v>0.937332071595123</c:v>
                </c:pt>
                <c:pt idx="5">
                  <c:v>0.93293101475577633</c:v>
                </c:pt>
                <c:pt idx="6">
                  <c:v>0.93801591290763642</c:v>
                </c:pt>
                <c:pt idx="7">
                  <c:v>0.93707795910031566</c:v>
                </c:pt>
                <c:pt idx="8">
                  <c:v>0.94474406861292937</c:v>
                </c:pt>
                <c:pt idx="9">
                  <c:v>0.94364940263865715</c:v>
                </c:pt>
                <c:pt idx="10">
                  <c:v>0.94194521769584694</c:v>
                </c:pt>
                <c:pt idx="11">
                  <c:v>0.94475939773083728</c:v>
                </c:pt>
                <c:pt idx="12">
                  <c:v>0.93505626221032589</c:v>
                </c:pt>
                <c:pt idx="13">
                  <c:v>0.93873964844966185</c:v>
                </c:pt>
                <c:pt idx="14">
                  <c:v>0.939205531839717</c:v>
                </c:pt>
                <c:pt idx="15">
                  <c:v>0.93903420375349489</c:v>
                </c:pt>
                <c:pt idx="16">
                  <c:v>0.93539469318817048</c:v>
                </c:pt>
                <c:pt idx="17">
                  <c:v>0.94007387291822087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11-4749-9D6A-B0F1EF19B5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317632"/>
        <c:axId val="527315992"/>
      </c:lineChart>
      <c:catAx>
        <c:axId val="52731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5992"/>
        <c:crosses val="autoZero"/>
        <c:auto val="1"/>
        <c:lblAlgn val="ctr"/>
        <c:lblOffset val="100"/>
        <c:noMultiLvlLbl val="0"/>
      </c:catAx>
      <c:valAx>
        <c:axId val="527315992"/>
        <c:scaling>
          <c:orientation val="minMax"/>
          <c:max val="1.3"/>
          <c:min val="0.6000000000000000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7632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nb-NO" sz="1800" b="0" i="0" baseline="0">
                <a:effectLst/>
              </a:rPr>
              <a:t>Skatteinngang, kommunene. Akkumulert endring fra året før i prosent.</a:t>
            </a:r>
            <a:endParaRPr lang="nb-NO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endParaRPr lang="nb-N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tabellalle!$C$23:$D$23</c:f>
              <c:strCache>
                <c:ptCount val="1"/>
                <c:pt idx="0">
                  <c:v>2022 - 2023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tabellalle!$B$24:$B$37</c:f>
              <c:strCache>
                <c:ptCount val="14"/>
                <c:pt idx="0">
                  <c:v> Januar </c:v>
                </c:pt>
                <c:pt idx="1">
                  <c:v> Februar </c:v>
                </c:pt>
                <c:pt idx="2">
                  <c:v> Mars </c:v>
                </c:pt>
                <c:pt idx="3">
                  <c:v> April </c:v>
                </c:pt>
                <c:pt idx="4">
                  <c:v> Mai </c:v>
                </c:pt>
                <c:pt idx="5">
                  <c:v> Juni </c:v>
                </c:pt>
                <c:pt idx="6">
                  <c:v> Juli </c:v>
                </c:pt>
                <c:pt idx="7">
                  <c:v> August </c:v>
                </c:pt>
                <c:pt idx="8">
                  <c:v> September </c:v>
                </c:pt>
                <c:pt idx="9">
                  <c:v> Oktober </c:v>
                </c:pt>
                <c:pt idx="10">
                  <c:v> November </c:v>
                </c:pt>
                <c:pt idx="11">
                  <c:v> Desember </c:v>
                </c:pt>
                <c:pt idx="12">
                  <c:v> Anslag NB2024 </c:v>
                </c:pt>
                <c:pt idx="13">
                  <c:v> Anslag RNB2024 </c:v>
                </c:pt>
              </c:strCache>
            </c:strRef>
          </c:cat>
          <c:val>
            <c:numRef>
              <c:f>tabellalle!$D$24:$D$37</c:f>
              <c:numCache>
                <c:formatCode>0.0\ %</c:formatCode>
                <c:ptCount val="14"/>
                <c:pt idx="0">
                  <c:v>6.775266564019582E-4</c:v>
                </c:pt>
                <c:pt idx="1">
                  <c:v>-1.6492121192155603E-3</c:v>
                </c:pt>
                <c:pt idx="2">
                  <c:v>3.8025412353021495E-2</c:v>
                </c:pt>
                <c:pt idx="3">
                  <c:v>3.0005878730073769E-2</c:v>
                </c:pt>
                <c:pt idx="4">
                  <c:v>1.949113115538172E-2</c:v>
                </c:pt>
                <c:pt idx="5">
                  <c:v>1.951924564666753E-2</c:v>
                </c:pt>
                <c:pt idx="6">
                  <c:v>2.3955005745479464E-2</c:v>
                </c:pt>
                <c:pt idx="7">
                  <c:v>9.774844077562423E-3</c:v>
                </c:pt>
                <c:pt idx="8">
                  <c:v>9.10309959763843E-3</c:v>
                </c:pt>
                <c:pt idx="9">
                  <c:v>7.2698373172050681E-3</c:v>
                </c:pt>
                <c:pt idx="10">
                  <c:v>-4.7321088364397156E-2</c:v>
                </c:pt>
                <c:pt idx="11">
                  <c:v>-4.6857387229888491E-2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4F-4BC9-8558-D81A8629BDC6}"/>
            </c:ext>
          </c:extLst>
        </c:ser>
        <c:ser>
          <c:idx val="1"/>
          <c:order val="1"/>
          <c:tx>
            <c:strRef>
              <c:f>tabellalle!$D$23:$E$23</c:f>
              <c:strCache>
                <c:ptCount val="1"/>
                <c:pt idx="0">
                  <c:v>2023 -2024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tabellalle!$B$24:$B$37</c:f>
              <c:strCache>
                <c:ptCount val="14"/>
                <c:pt idx="0">
                  <c:v> Januar </c:v>
                </c:pt>
                <c:pt idx="1">
                  <c:v> Februar </c:v>
                </c:pt>
                <c:pt idx="2">
                  <c:v> Mars </c:v>
                </c:pt>
                <c:pt idx="3">
                  <c:v> April </c:v>
                </c:pt>
                <c:pt idx="4">
                  <c:v> Mai </c:v>
                </c:pt>
                <c:pt idx="5">
                  <c:v> Juni </c:v>
                </c:pt>
                <c:pt idx="6">
                  <c:v> Juli </c:v>
                </c:pt>
                <c:pt idx="7">
                  <c:v> August </c:v>
                </c:pt>
                <c:pt idx="8">
                  <c:v> September </c:v>
                </c:pt>
                <c:pt idx="9">
                  <c:v> Oktober </c:v>
                </c:pt>
                <c:pt idx="10">
                  <c:v> November </c:v>
                </c:pt>
                <c:pt idx="11">
                  <c:v> Desember </c:v>
                </c:pt>
                <c:pt idx="12">
                  <c:v> Anslag NB2024 </c:v>
                </c:pt>
                <c:pt idx="13">
                  <c:v> Anslag RNB2024 </c:v>
                </c:pt>
              </c:strCache>
            </c:strRef>
          </c:cat>
          <c:val>
            <c:numRef>
              <c:f>tabellalle!$E$24:$E$37</c:f>
              <c:numCache>
                <c:formatCode>0.0\ %</c:formatCode>
                <c:ptCount val="14"/>
                <c:pt idx="0">
                  <c:v>2.5443941548729958E-2</c:v>
                </c:pt>
                <c:pt idx="1">
                  <c:v>2.1480154731716182E-2</c:v>
                </c:pt>
                <c:pt idx="2">
                  <c:v>2.3108501715274989E-2</c:v>
                </c:pt>
                <c:pt idx="3">
                  <c:v>2.2860961739472198E-2</c:v>
                </c:pt>
                <c:pt idx="4">
                  <c:v>4.334501995949714E-2</c:v>
                </c:pt>
                <c:pt idx="12">
                  <c:v>4.6343968707564576E-2</c:v>
                </c:pt>
                <c:pt idx="13">
                  <c:v>4.7056575269680968E-2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D4F-4BC9-8558-D81A8629BD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96918111"/>
        <c:axId val="1296920191"/>
      </c:barChart>
      <c:catAx>
        <c:axId val="12969181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296920191"/>
        <c:crosses val="autoZero"/>
        <c:auto val="1"/>
        <c:lblAlgn val="ctr"/>
        <c:lblOffset val="100"/>
        <c:noMultiLvlLbl val="0"/>
      </c:catAx>
      <c:valAx>
        <c:axId val="12969201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\ 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2969181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nb-NO" sz="1800" b="0" i="0" baseline="0">
                <a:effectLst/>
              </a:rPr>
              <a:t>Skatteinngang, fylkeskommunene. Akkumulert endring fra året før i prosent.</a:t>
            </a:r>
            <a:endParaRPr lang="nb-NO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endParaRPr lang="nb-N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tabellalle!$G$23:$H$23</c:f>
              <c:strCache>
                <c:ptCount val="1"/>
                <c:pt idx="0">
                  <c:v>2022 - 2023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tabellalle!$B$24:$B$37</c:f>
              <c:strCache>
                <c:ptCount val="14"/>
                <c:pt idx="0">
                  <c:v> Januar </c:v>
                </c:pt>
                <c:pt idx="1">
                  <c:v> Februar </c:v>
                </c:pt>
                <c:pt idx="2">
                  <c:v> Mars </c:v>
                </c:pt>
                <c:pt idx="3">
                  <c:v> April </c:v>
                </c:pt>
                <c:pt idx="4">
                  <c:v> Mai </c:v>
                </c:pt>
                <c:pt idx="5">
                  <c:v> Juni </c:v>
                </c:pt>
                <c:pt idx="6">
                  <c:v> Juli </c:v>
                </c:pt>
                <c:pt idx="7">
                  <c:v> August </c:v>
                </c:pt>
                <c:pt idx="8">
                  <c:v> September </c:v>
                </c:pt>
                <c:pt idx="9">
                  <c:v> Oktober </c:v>
                </c:pt>
                <c:pt idx="10">
                  <c:v> November </c:v>
                </c:pt>
                <c:pt idx="11">
                  <c:v> Desember </c:v>
                </c:pt>
                <c:pt idx="12">
                  <c:v> Anslag NB2024 </c:v>
                </c:pt>
                <c:pt idx="13">
                  <c:v> Anslag RNB2024 </c:v>
                </c:pt>
              </c:strCache>
            </c:strRef>
          </c:cat>
          <c:val>
            <c:numRef>
              <c:f>tabellalle!$H$24:$H$37</c:f>
              <c:numCache>
                <c:formatCode>0.0\ %</c:formatCode>
                <c:ptCount val="14"/>
                <c:pt idx="0">
                  <c:v>-3.6677774830604519E-2</c:v>
                </c:pt>
                <c:pt idx="1">
                  <c:v>-3.8193152548046283E-2</c:v>
                </c:pt>
                <c:pt idx="2">
                  <c:v>1.5854519348921167E-2</c:v>
                </c:pt>
                <c:pt idx="3">
                  <c:v>7.9884553471095254E-3</c:v>
                </c:pt>
                <c:pt idx="4">
                  <c:v>1.6118349385184946E-3</c:v>
                </c:pt>
                <c:pt idx="5">
                  <c:v>1.6663697588875429E-3</c:v>
                </c:pt>
                <c:pt idx="6">
                  <c:v>7.7607711030431839E-3</c:v>
                </c:pt>
                <c:pt idx="7">
                  <c:v>-6.7859947240014526E-3</c:v>
                </c:pt>
                <c:pt idx="8">
                  <c:v>-6.2789492700951292E-3</c:v>
                </c:pt>
                <c:pt idx="9">
                  <c:v>-8.4541868832781041E-3</c:v>
                </c:pt>
                <c:pt idx="10">
                  <c:v>-6.4996871054952235E-2</c:v>
                </c:pt>
                <c:pt idx="11">
                  <c:v>-6.4416801031961179E-2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8F-47D5-ACC9-418D26704D2D}"/>
            </c:ext>
          </c:extLst>
        </c:ser>
        <c:ser>
          <c:idx val="1"/>
          <c:order val="1"/>
          <c:tx>
            <c:strRef>
              <c:f>tabellalle!$H$23:$I$23</c:f>
              <c:strCache>
                <c:ptCount val="1"/>
                <c:pt idx="0">
                  <c:v>2023 -2024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tabellalle!$B$24:$B$37</c:f>
              <c:strCache>
                <c:ptCount val="14"/>
                <c:pt idx="0">
                  <c:v> Januar </c:v>
                </c:pt>
                <c:pt idx="1">
                  <c:v> Februar </c:v>
                </c:pt>
                <c:pt idx="2">
                  <c:v> Mars </c:v>
                </c:pt>
                <c:pt idx="3">
                  <c:v> April </c:v>
                </c:pt>
                <c:pt idx="4">
                  <c:v> Mai </c:v>
                </c:pt>
                <c:pt idx="5">
                  <c:v> Juni </c:v>
                </c:pt>
                <c:pt idx="6">
                  <c:v> Juli </c:v>
                </c:pt>
                <c:pt idx="7">
                  <c:v> August </c:v>
                </c:pt>
                <c:pt idx="8">
                  <c:v> September </c:v>
                </c:pt>
                <c:pt idx="9">
                  <c:v> Oktober </c:v>
                </c:pt>
                <c:pt idx="10">
                  <c:v> November </c:v>
                </c:pt>
                <c:pt idx="11">
                  <c:v> Desember </c:v>
                </c:pt>
                <c:pt idx="12">
                  <c:v> Anslag NB2024 </c:v>
                </c:pt>
                <c:pt idx="13">
                  <c:v> Anslag RNB2024 </c:v>
                </c:pt>
              </c:strCache>
            </c:strRef>
          </c:cat>
          <c:val>
            <c:numRef>
              <c:f>tabellalle!$I$24:$I$37</c:f>
              <c:numCache>
                <c:formatCode>0.0\ %</c:formatCode>
                <c:ptCount val="14"/>
                <c:pt idx="0">
                  <c:v>1.9295044878169475E-2</c:v>
                </c:pt>
                <c:pt idx="1">
                  <c:v>1.5416458155696647E-2</c:v>
                </c:pt>
                <c:pt idx="2">
                  <c:v>7.2073747194751261E-3</c:v>
                </c:pt>
                <c:pt idx="3">
                  <c:v>7.1914245788855706E-3</c:v>
                </c:pt>
                <c:pt idx="4">
                  <c:v>2.534794207137453E-2</c:v>
                </c:pt>
                <c:pt idx="12">
                  <c:v>3.7397698481918693E-2</c:v>
                </c:pt>
                <c:pt idx="13">
                  <c:v>3.3799787388917819E-2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8F-47D5-ACC9-418D26704D2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296918111"/>
        <c:axId val="1296920191"/>
      </c:barChart>
      <c:catAx>
        <c:axId val="12969181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296920191"/>
        <c:crosses val="autoZero"/>
        <c:auto val="1"/>
        <c:lblAlgn val="ctr"/>
        <c:lblOffset val="100"/>
        <c:noMultiLvlLbl val="0"/>
      </c:catAx>
      <c:valAx>
        <c:axId val="12969201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\ 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2969181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Skatteinngang - kommunene. Akkumulert endring fra året før i prosent.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tabellalle!$C$2:$D$2</c:f>
              <c:strCache>
                <c:ptCount val="1"/>
                <c:pt idx="0">
                  <c:v>2022 - 2023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FAE7-462D-B832-01CBDA7CF2CC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FAE7-462D-B832-01CBDA7CF2CC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CD9A-4D9C-B79A-6F5C733A3C8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tabellalle!$B$24:$B$39</c:f>
              <c:strCache>
                <c:ptCount val="16"/>
                <c:pt idx="0">
                  <c:v> Januar </c:v>
                </c:pt>
                <c:pt idx="1">
                  <c:v> Februar </c:v>
                </c:pt>
                <c:pt idx="2">
                  <c:v> Mars </c:v>
                </c:pt>
                <c:pt idx="3">
                  <c:v> April </c:v>
                </c:pt>
                <c:pt idx="4">
                  <c:v> Mai </c:v>
                </c:pt>
                <c:pt idx="5">
                  <c:v> Juni </c:v>
                </c:pt>
                <c:pt idx="6">
                  <c:v> Juli </c:v>
                </c:pt>
                <c:pt idx="7">
                  <c:v> August </c:v>
                </c:pt>
                <c:pt idx="8">
                  <c:v> September </c:v>
                </c:pt>
                <c:pt idx="9">
                  <c:v> Oktober </c:v>
                </c:pt>
                <c:pt idx="10">
                  <c:v> November </c:v>
                </c:pt>
                <c:pt idx="11">
                  <c:v> Desember </c:v>
                </c:pt>
                <c:pt idx="12">
                  <c:v> Anslag NB2024 </c:v>
                </c:pt>
                <c:pt idx="13">
                  <c:v> Anslag RNB2024 </c:v>
                </c:pt>
                <c:pt idx="14">
                  <c:v> Anslag NB2024 </c:v>
                </c:pt>
                <c:pt idx="15">
                  <c:v> -   </c:v>
                </c:pt>
              </c:strCache>
            </c:strRef>
          </c:cat>
          <c:val>
            <c:numRef>
              <c:f>tabellalle!$D$24:$D$39</c:f>
              <c:numCache>
                <c:formatCode>0.0\ %</c:formatCode>
                <c:ptCount val="16"/>
                <c:pt idx="0">
                  <c:v>6.775266564019582E-4</c:v>
                </c:pt>
                <c:pt idx="1">
                  <c:v>-1.6492121192155603E-3</c:v>
                </c:pt>
                <c:pt idx="2">
                  <c:v>3.8025412353021495E-2</c:v>
                </c:pt>
                <c:pt idx="3">
                  <c:v>3.0005878730073769E-2</c:v>
                </c:pt>
                <c:pt idx="4">
                  <c:v>1.949113115538172E-2</c:v>
                </c:pt>
                <c:pt idx="5">
                  <c:v>1.951924564666753E-2</c:v>
                </c:pt>
                <c:pt idx="6">
                  <c:v>2.3955005745479464E-2</c:v>
                </c:pt>
                <c:pt idx="7">
                  <c:v>9.774844077562423E-3</c:v>
                </c:pt>
                <c:pt idx="8">
                  <c:v>9.10309959763843E-3</c:v>
                </c:pt>
                <c:pt idx="9">
                  <c:v>7.2698373172050681E-3</c:v>
                </c:pt>
                <c:pt idx="10">
                  <c:v>-4.7321088364397156E-2</c:v>
                </c:pt>
                <c:pt idx="11">
                  <c:v>-4.6857387229888491E-2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AE7-462D-B832-01CBDA7CF2CC}"/>
            </c:ext>
          </c:extLst>
        </c:ser>
        <c:ser>
          <c:idx val="0"/>
          <c:order val="1"/>
          <c:tx>
            <c:strRef>
              <c:f>tabellalle!$D$2:$E$2</c:f>
              <c:strCache>
                <c:ptCount val="1"/>
                <c:pt idx="0">
                  <c:v>2023 -2024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tabellalle!$B$24:$B$39</c:f>
              <c:strCache>
                <c:ptCount val="16"/>
                <c:pt idx="0">
                  <c:v> Januar </c:v>
                </c:pt>
                <c:pt idx="1">
                  <c:v> Februar </c:v>
                </c:pt>
                <c:pt idx="2">
                  <c:v> Mars </c:v>
                </c:pt>
                <c:pt idx="3">
                  <c:v> April </c:v>
                </c:pt>
                <c:pt idx="4">
                  <c:v> Mai </c:v>
                </c:pt>
                <c:pt idx="5">
                  <c:v> Juni </c:v>
                </c:pt>
                <c:pt idx="6">
                  <c:v> Juli </c:v>
                </c:pt>
                <c:pt idx="7">
                  <c:v> August </c:v>
                </c:pt>
                <c:pt idx="8">
                  <c:v> September </c:v>
                </c:pt>
                <c:pt idx="9">
                  <c:v> Oktober </c:v>
                </c:pt>
                <c:pt idx="10">
                  <c:v> November </c:v>
                </c:pt>
                <c:pt idx="11">
                  <c:v> Desember </c:v>
                </c:pt>
                <c:pt idx="12">
                  <c:v> Anslag NB2024 </c:v>
                </c:pt>
                <c:pt idx="13">
                  <c:v> Anslag RNB2024 </c:v>
                </c:pt>
                <c:pt idx="14">
                  <c:v> Anslag NB2024 </c:v>
                </c:pt>
                <c:pt idx="15">
                  <c:v> -   </c:v>
                </c:pt>
              </c:strCache>
            </c:strRef>
          </c:cat>
          <c:val>
            <c:numRef>
              <c:f>tabellalle!$E$24:$E$39</c:f>
              <c:numCache>
                <c:formatCode>0.0\ %</c:formatCode>
                <c:ptCount val="16"/>
                <c:pt idx="0">
                  <c:v>2.5443941548729958E-2</c:v>
                </c:pt>
                <c:pt idx="1">
                  <c:v>2.1480154731716182E-2</c:v>
                </c:pt>
                <c:pt idx="2">
                  <c:v>2.3108501715274989E-2</c:v>
                </c:pt>
                <c:pt idx="3">
                  <c:v>2.2860961739472198E-2</c:v>
                </c:pt>
                <c:pt idx="4">
                  <c:v>4.334501995949714E-2</c:v>
                </c:pt>
                <c:pt idx="12">
                  <c:v>4.6343968707564576E-2</c:v>
                </c:pt>
                <c:pt idx="13">
                  <c:v>4.7056575269680968E-2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E7-462D-B832-01CBDA7CF2C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08817936"/>
        <c:axId val="308812360"/>
      </c:barChart>
      <c:catAx>
        <c:axId val="308817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08812360"/>
        <c:crosses val="autoZero"/>
        <c:auto val="1"/>
        <c:lblAlgn val="ctr"/>
        <c:lblOffset val="100"/>
        <c:noMultiLvlLbl val="0"/>
      </c:catAx>
      <c:valAx>
        <c:axId val="308812360"/>
        <c:scaling>
          <c:orientation val="minMax"/>
          <c:max val="0.1"/>
          <c:min val="-0.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\ 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08817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 sz="1200" b="1"/>
              <a:t>Skatteinngang</a:t>
            </a:r>
            <a:r>
              <a:rPr lang="nb-NO" sz="1200" b="1" baseline="0"/>
              <a:t> - fylkeskommunene. Akkumulert endring fra året før i prosent.</a:t>
            </a:r>
            <a:endParaRPr lang="nb-NO" sz="12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tabellalle!$C$2:$D$2</c:f>
              <c:strCache>
                <c:ptCount val="1"/>
                <c:pt idx="0">
                  <c:v>2022 - 2023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2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055-4A6F-8BAB-7EBAD223D404}"/>
              </c:ext>
            </c:extLst>
          </c:dPt>
          <c:dPt>
            <c:idx val="14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055-4A6F-8BAB-7EBAD223D404}"/>
              </c:ext>
            </c:extLst>
          </c:dPt>
          <c:dPt>
            <c:idx val="15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055-4A6F-8BAB-7EBAD223D404}"/>
              </c:ext>
            </c:extLst>
          </c:dPt>
          <c:dLbls>
            <c:numFmt formatCode="0.0\ 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tabellalle!$B$24:$B$39</c:f>
              <c:strCache>
                <c:ptCount val="16"/>
                <c:pt idx="0">
                  <c:v> Januar </c:v>
                </c:pt>
                <c:pt idx="1">
                  <c:v> Februar </c:v>
                </c:pt>
                <c:pt idx="2">
                  <c:v> Mars </c:v>
                </c:pt>
                <c:pt idx="3">
                  <c:v> April </c:v>
                </c:pt>
                <c:pt idx="4">
                  <c:v> Mai </c:v>
                </c:pt>
                <c:pt idx="5">
                  <c:v> Juni </c:v>
                </c:pt>
                <c:pt idx="6">
                  <c:v> Juli </c:v>
                </c:pt>
                <c:pt idx="7">
                  <c:v> August </c:v>
                </c:pt>
                <c:pt idx="8">
                  <c:v> September </c:v>
                </c:pt>
                <c:pt idx="9">
                  <c:v> Oktober </c:v>
                </c:pt>
                <c:pt idx="10">
                  <c:v> November </c:v>
                </c:pt>
                <c:pt idx="11">
                  <c:v> Desember </c:v>
                </c:pt>
                <c:pt idx="12">
                  <c:v> Anslag NB2024 </c:v>
                </c:pt>
                <c:pt idx="13">
                  <c:v> Anslag RNB2024 </c:v>
                </c:pt>
                <c:pt idx="14">
                  <c:v> Anslag NB2024 </c:v>
                </c:pt>
                <c:pt idx="15">
                  <c:v> -   </c:v>
                </c:pt>
              </c:strCache>
            </c:strRef>
          </c:cat>
          <c:val>
            <c:numRef>
              <c:f>tabellalle!$H$24:$H$39</c:f>
              <c:numCache>
                <c:formatCode>0.0\ %</c:formatCode>
                <c:ptCount val="16"/>
                <c:pt idx="0">
                  <c:v>-3.6677774830604519E-2</c:v>
                </c:pt>
                <c:pt idx="1">
                  <c:v>-3.8193152548046283E-2</c:v>
                </c:pt>
                <c:pt idx="2">
                  <c:v>1.5854519348921167E-2</c:v>
                </c:pt>
                <c:pt idx="3">
                  <c:v>7.9884553471095254E-3</c:v>
                </c:pt>
                <c:pt idx="4">
                  <c:v>1.6118349385184946E-3</c:v>
                </c:pt>
                <c:pt idx="5">
                  <c:v>1.6663697588875429E-3</c:v>
                </c:pt>
                <c:pt idx="6">
                  <c:v>7.7607711030431839E-3</c:v>
                </c:pt>
                <c:pt idx="7">
                  <c:v>-6.7859947240014526E-3</c:v>
                </c:pt>
                <c:pt idx="8">
                  <c:v>-6.2789492700951292E-3</c:v>
                </c:pt>
                <c:pt idx="9">
                  <c:v>-8.4541868832781041E-3</c:v>
                </c:pt>
                <c:pt idx="10">
                  <c:v>-6.4996871054952235E-2</c:v>
                </c:pt>
                <c:pt idx="11">
                  <c:v>-6.4416801031961179E-2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5E-4104-BB67-50E50D1AB65B}"/>
            </c:ext>
          </c:extLst>
        </c:ser>
        <c:ser>
          <c:idx val="1"/>
          <c:order val="1"/>
          <c:tx>
            <c:strRef>
              <c:f>tabellalle!$D$2:$E$2</c:f>
              <c:strCache>
                <c:ptCount val="1"/>
                <c:pt idx="0">
                  <c:v>2023 -2024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tabellalle!$B$24:$B$39</c:f>
              <c:strCache>
                <c:ptCount val="16"/>
                <c:pt idx="0">
                  <c:v> Januar </c:v>
                </c:pt>
                <c:pt idx="1">
                  <c:v> Februar </c:v>
                </c:pt>
                <c:pt idx="2">
                  <c:v> Mars </c:v>
                </c:pt>
                <c:pt idx="3">
                  <c:v> April </c:v>
                </c:pt>
                <c:pt idx="4">
                  <c:v> Mai </c:v>
                </c:pt>
                <c:pt idx="5">
                  <c:v> Juni </c:v>
                </c:pt>
                <c:pt idx="6">
                  <c:v> Juli </c:v>
                </c:pt>
                <c:pt idx="7">
                  <c:v> August </c:v>
                </c:pt>
                <c:pt idx="8">
                  <c:v> September </c:v>
                </c:pt>
                <c:pt idx="9">
                  <c:v> Oktober </c:v>
                </c:pt>
                <c:pt idx="10">
                  <c:v> November </c:v>
                </c:pt>
                <c:pt idx="11">
                  <c:v> Desember </c:v>
                </c:pt>
                <c:pt idx="12">
                  <c:v> Anslag NB2024 </c:v>
                </c:pt>
                <c:pt idx="13">
                  <c:v> Anslag RNB2024 </c:v>
                </c:pt>
                <c:pt idx="14">
                  <c:v> Anslag NB2024 </c:v>
                </c:pt>
                <c:pt idx="15">
                  <c:v> -   </c:v>
                </c:pt>
              </c:strCache>
            </c:strRef>
          </c:cat>
          <c:val>
            <c:numRef>
              <c:f>tabellalle!$I$24:$I$39</c:f>
              <c:numCache>
                <c:formatCode>0.0\ %</c:formatCode>
                <c:ptCount val="16"/>
                <c:pt idx="0">
                  <c:v>1.9295044878169475E-2</c:v>
                </c:pt>
                <c:pt idx="1">
                  <c:v>1.5416458155696647E-2</c:v>
                </c:pt>
                <c:pt idx="2">
                  <c:v>7.2073747194751261E-3</c:v>
                </c:pt>
                <c:pt idx="3">
                  <c:v>7.1914245788855706E-3</c:v>
                </c:pt>
                <c:pt idx="4">
                  <c:v>2.534794207137453E-2</c:v>
                </c:pt>
                <c:pt idx="12">
                  <c:v>3.7397698481918693E-2</c:v>
                </c:pt>
                <c:pt idx="13">
                  <c:v>3.3799787388917819E-2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25E-4104-BB67-50E50D1AB6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08817936"/>
        <c:axId val="308812360"/>
      </c:barChart>
      <c:catAx>
        <c:axId val="308817936"/>
        <c:scaling>
          <c:orientation val="minMax"/>
        </c:scaling>
        <c:delete val="0"/>
        <c:axPos val="b"/>
        <c:numFmt formatCode="0.0\ 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08812360"/>
        <c:crosses val="autoZero"/>
        <c:auto val="1"/>
        <c:lblAlgn val="ctr"/>
        <c:lblOffset val="100"/>
        <c:noMultiLvlLbl val="0"/>
      </c:catAx>
      <c:valAx>
        <c:axId val="308812360"/>
        <c:scaling>
          <c:orientation val="minMax"/>
          <c:max val="0.1"/>
          <c:min val="-0.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08817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Skatt og skatteutjevning.</a:t>
            </a:r>
            <a:r>
              <a:rPr lang="nb-NO" baseline="0"/>
              <a:t> </a:t>
            </a:r>
          </a:p>
          <a:p>
            <a:pPr>
              <a:defRPr/>
            </a:pPr>
            <a:r>
              <a:rPr lang="nb-NO" baseline="0"/>
              <a:t>Prosent av </a:t>
            </a:r>
            <a:r>
              <a:rPr lang="nb-NO"/>
              <a:t>landsgjennomsnittet. Rogaland</a:t>
            </a:r>
            <a:endParaRPr lang="nb-NO" baseline="0"/>
          </a:p>
          <a:p>
            <a:pPr>
              <a:defRPr/>
            </a:pPr>
            <a:endParaRPr lang="nb-N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6.9027390836823202E-2"/>
          <c:y val="0.20044321329639886"/>
          <c:w val="0.91043106223030035"/>
          <c:h val="0.53207698068212383"/>
        </c:manualLayout>
      </c:layout>
      <c:lineChart>
        <c:grouping val="standard"/>
        <c:varyColors val="0"/>
        <c:ser>
          <c:idx val="0"/>
          <c:order val="0"/>
          <c:tx>
            <c:v>skatt pr innbygger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Lit>
              <c:ptCount val="23"/>
              <c:pt idx="0">
                <c:v>Eigersund</c:v>
              </c:pt>
              <c:pt idx="1">
                <c:v>Stavanger</c:v>
              </c:pt>
              <c:pt idx="2">
                <c:v>Haugesund</c:v>
              </c:pt>
              <c:pt idx="3">
                <c:v>Sandnes</c:v>
              </c:pt>
              <c:pt idx="4">
                <c:v>Sokndal</c:v>
              </c:pt>
              <c:pt idx="5">
                <c:v>Lund</c:v>
              </c:pt>
              <c:pt idx="6">
                <c:v>Bjerkreim</c:v>
              </c:pt>
              <c:pt idx="7">
                <c:v>Hå</c:v>
              </c:pt>
              <c:pt idx="8">
                <c:v>Klepp</c:v>
              </c:pt>
              <c:pt idx="9">
                <c:v>Time</c:v>
              </c:pt>
              <c:pt idx="10">
                <c:v>Gjesdal</c:v>
              </c:pt>
              <c:pt idx="11">
                <c:v>Sola</c:v>
              </c:pt>
              <c:pt idx="12">
                <c:v>Randaberg</c:v>
              </c:pt>
              <c:pt idx="13">
                <c:v>Strand</c:v>
              </c:pt>
              <c:pt idx="14">
                <c:v>Hjelmeland</c:v>
              </c:pt>
              <c:pt idx="15">
                <c:v>Suldal</c:v>
              </c:pt>
              <c:pt idx="16">
                <c:v>Sauda</c:v>
              </c:pt>
              <c:pt idx="17">
                <c:v>Kvitsøy</c:v>
              </c:pt>
              <c:pt idx="18">
                <c:v>Bokn</c:v>
              </c:pt>
              <c:pt idx="19">
                <c:v>Tysvær</c:v>
              </c:pt>
              <c:pt idx="20">
                <c:v>Karmøy</c:v>
              </c:pt>
              <c:pt idx="21">
                <c:v>Utsira</c:v>
              </c:pt>
              <c:pt idx="22">
                <c:v>Vindafjord</c:v>
              </c:pt>
            </c:strLit>
          </c:cat>
          <c:val>
            <c:numRef>
              <c:f>komm!$F$8:$F$30</c:f>
              <c:numCache>
                <c:formatCode>0%</c:formatCode>
                <c:ptCount val="23"/>
                <c:pt idx="0">
                  <c:v>0.96088487104450215</c:v>
                </c:pt>
                <c:pt idx="1">
                  <c:v>1.2972023503542292</c:v>
                </c:pt>
                <c:pt idx="2">
                  <c:v>1.0017594642443017</c:v>
                </c:pt>
                <c:pt idx="3">
                  <c:v>1.0013399313082672</c:v>
                </c:pt>
                <c:pt idx="4">
                  <c:v>0.84615171561268943</c:v>
                </c:pt>
                <c:pt idx="5">
                  <c:v>0.86098517114588136</c:v>
                </c:pt>
                <c:pt idx="6">
                  <c:v>0.8674694919064142</c:v>
                </c:pt>
                <c:pt idx="7">
                  <c:v>0.81265694767342744</c:v>
                </c:pt>
                <c:pt idx="8">
                  <c:v>0.9217284859601439</c:v>
                </c:pt>
                <c:pt idx="9">
                  <c:v>0.97393856473034945</c:v>
                </c:pt>
                <c:pt idx="10">
                  <c:v>0.85425073457152323</c:v>
                </c:pt>
                <c:pt idx="11">
                  <c:v>1.2690236710366192</c:v>
                </c:pt>
                <c:pt idx="12">
                  <c:v>1.0684139244818112</c:v>
                </c:pt>
                <c:pt idx="13">
                  <c:v>0.86769147640142452</c:v>
                </c:pt>
                <c:pt idx="14">
                  <c:v>1.3441794672559642</c:v>
                </c:pt>
                <c:pt idx="15">
                  <c:v>1.5496525696747954</c:v>
                </c:pt>
                <c:pt idx="16">
                  <c:v>1.0592892352764904</c:v>
                </c:pt>
                <c:pt idx="17">
                  <c:v>0.964264948547366</c:v>
                </c:pt>
                <c:pt idx="18">
                  <c:v>0.94684340996602945</c:v>
                </c:pt>
                <c:pt idx="19">
                  <c:v>0.88927139298201285</c:v>
                </c:pt>
                <c:pt idx="20">
                  <c:v>0.87354510427415</c:v>
                </c:pt>
                <c:pt idx="21">
                  <c:v>0.98947621610943137</c:v>
                </c:pt>
                <c:pt idx="22">
                  <c:v>1.0197731620791515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9B-49EC-8EAF-B9DEE56447CE}"/>
            </c:ext>
          </c:extLst>
        </c:ser>
        <c:ser>
          <c:idx val="1"/>
          <c:order val="1"/>
          <c:tx>
            <c:v>skatt og skatteutjevning pr. innb.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Lit>
              <c:ptCount val="23"/>
              <c:pt idx="0">
                <c:v>Eigersund</c:v>
              </c:pt>
              <c:pt idx="1">
                <c:v>Stavanger</c:v>
              </c:pt>
              <c:pt idx="2">
                <c:v>Haugesund</c:v>
              </c:pt>
              <c:pt idx="3">
                <c:v>Sandnes</c:v>
              </c:pt>
              <c:pt idx="4">
                <c:v>Sokndal</c:v>
              </c:pt>
              <c:pt idx="5">
                <c:v>Lund</c:v>
              </c:pt>
              <c:pt idx="6">
                <c:v>Bjerkreim</c:v>
              </c:pt>
              <c:pt idx="7">
                <c:v>Hå</c:v>
              </c:pt>
              <c:pt idx="8">
                <c:v>Klepp</c:v>
              </c:pt>
              <c:pt idx="9">
                <c:v>Time</c:v>
              </c:pt>
              <c:pt idx="10">
                <c:v>Gjesdal</c:v>
              </c:pt>
              <c:pt idx="11">
                <c:v>Sola</c:v>
              </c:pt>
              <c:pt idx="12">
                <c:v>Randaberg</c:v>
              </c:pt>
              <c:pt idx="13">
                <c:v>Strand</c:v>
              </c:pt>
              <c:pt idx="14">
                <c:v>Hjelmeland</c:v>
              </c:pt>
              <c:pt idx="15">
                <c:v>Suldal</c:v>
              </c:pt>
              <c:pt idx="16">
                <c:v>Sauda</c:v>
              </c:pt>
              <c:pt idx="17">
                <c:v>Kvitsøy</c:v>
              </c:pt>
              <c:pt idx="18">
                <c:v>Bokn</c:v>
              </c:pt>
              <c:pt idx="19">
                <c:v>Tysvær</c:v>
              </c:pt>
              <c:pt idx="20">
                <c:v>Karmøy</c:v>
              </c:pt>
              <c:pt idx="21">
                <c:v>Utsira</c:v>
              </c:pt>
              <c:pt idx="22">
                <c:v>Vindafjord</c:v>
              </c:pt>
            </c:strLit>
          </c:cat>
          <c:val>
            <c:numRef>
              <c:f>komm!$P$8:$P$30</c:f>
              <c:numCache>
                <c:formatCode>0.0\ %</c:formatCode>
                <c:ptCount val="23"/>
                <c:pt idx="0">
                  <c:v>0.97073867675617653</c:v>
                </c:pt>
                <c:pt idx="1">
                  <c:v>1.1052656684800677</c:v>
                </c:pt>
                <c:pt idx="2">
                  <c:v>0.98708851403609665</c:v>
                </c:pt>
                <c:pt idx="3">
                  <c:v>0.98692070086168249</c:v>
                </c:pt>
                <c:pt idx="4">
                  <c:v>0.94371105931212051</c:v>
                </c:pt>
                <c:pt idx="5">
                  <c:v>0.94445273208878022</c:v>
                </c:pt>
                <c:pt idx="6">
                  <c:v>0.94477694812680679</c:v>
                </c:pt>
                <c:pt idx="7">
                  <c:v>0.94203632091515743</c:v>
                </c:pt>
                <c:pt idx="8">
                  <c:v>0.95507612272243358</c:v>
                </c:pt>
                <c:pt idx="9">
                  <c:v>0.97596015423051552</c:v>
                </c:pt>
                <c:pt idx="10">
                  <c:v>0.94411601026006242</c:v>
                </c:pt>
                <c:pt idx="11">
                  <c:v>1.0939941967530231</c:v>
                </c:pt>
                <c:pt idx="12">
                  <c:v>1.0137502981311002</c:v>
                </c:pt>
                <c:pt idx="13">
                  <c:v>0.94478804735155741</c:v>
                </c:pt>
                <c:pt idx="14">
                  <c:v>1.1240565152407613</c:v>
                </c:pt>
                <c:pt idx="15">
                  <c:v>1.206245756208294</c:v>
                </c:pt>
                <c:pt idx="16">
                  <c:v>1.0101004224489716</c:v>
                </c:pt>
                <c:pt idx="17">
                  <c:v>0.97209070775732209</c:v>
                </c:pt>
                <c:pt idx="18">
                  <c:v>0.96512209232478752</c:v>
                </c:pt>
                <c:pt idx="19">
                  <c:v>0.94586704318058668</c:v>
                </c:pt>
                <c:pt idx="20">
                  <c:v>0.94508072874519344</c:v>
                </c:pt>
                <c:pt idx="21">
                  <c:v>0.9821752147821482</c:v>
                </c:pt>
                <c:pt idx="22">
                  <c:v>0.99429399317003631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9B-49EC-8EAF-B9DEE56447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317632"/>
        <c:axId val="527315992"/>
      </c:lineChart>
      <c:catAx>
        <c:axId val="52731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5992"/>
        <c:crosses val="autoZero"/>
        <c:auto val="1"/>
        <c:lblAlgn val="ctr"/>
        <c:lblOffset val="100"/>
        <c:noMultiLvlLbl val="0"/>
      </c:catAx>
      <c:valAx>
        <c:axId val="527315992"/>
        <c:scaling>
          <c:orientation val="minMax"/>
          <c:max val="2.2000000000000002"/>
          <c:min val="0.6000000000000000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7632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Skatt og skatteutjevning. </a:t>
            </a:r>
          </a:p>
          <a:p>
            <a:pPr>
              <a:defRPr/>
            </a:pPr>
            <a:r>
              <a:rPr lang="nb-NO"/>
              <a:t>Prosent av landsgjennomsnittet. Nordland</a:t>
            </a:r>
            <a:r>
              <a:rPr lang="nb-NO" baseline="0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skatt pr innbygger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komm!$C$58:$C$98</c:f>
              <c:strCache>
                <c:ptCount val="41"/>
                <c:pt idx="0">
                  <c:v>Bodø</c:v>
                </c:pt>
                <c:pt idx="1">
                  <c:v>Narvik</c:v>
                </c:pt>
                <c:pt idx="2">
                  <c:v>Bindal</c:v>
                </c:pt>
                <c:pt idx="3">
                  <c:v>Sømna</c:v>
                </c:pt>
                <c:pt idx="4">
                  <c:v>Brønnøy</c:v>
                </c:pt>
                <c:pt idx="5">
                  <c:v>Vega</c:v>
                </c:pt>
                <c:pt idx="6">
                  <c:v>Vevelstad</c:v>
                </c:pt>
                <c:pt idx="7">
                  <c:v>Herøy</c:v>
                </c:pt>
                <c:pt idx="8">
                  <c:v>Alstahaug</c:v>
                </c:pt>
                <c:pt idx="9">
                  <c:v>Leirfjord</c:v>
                </c:pt>
                <c:pt idx="10">
                  <c:v>Vefsn</c:v>
                </c:pt>
                <c:pt idx="11">
                  <c:v>Grane</c:v>
                </c:pt>
                <c:pt idx="12">
                  <c:v>Hattfjelldal</c:v>
                </c:pt>
                <c:pt idx="13">
                  <c:v>Dønna</c:v>
                </c:pt>
                <c:pt idx="14">
                  <c:v>Nesna</c:v>
                </c:pt>
                <c:pt idx="15">
                  <c:v>Hemnes</c:v>
                </c:pt>
                <c:pt idx="16">
                  <c:v>Rana</c:v>
                </c:pt>
                <c:pt idx="17">
                  <c:v>Lurøy</c:v>
                </c:pt>
                <c:pt idx="18">
                  <c:v>Træna</c:v>
                </c:pt>
                <c:pt idx="19">
                  <c:v>Rødøy</c:v>
                </c:pt>
                <c:pt idx="20">
                  <c:v>Meløy</c:v>
                </c:pt>
                <c:pt idx="21">
                  <c:v>Gildeskål</c:v>
                </c:pt>
                <c:pt idx="22">
                  <c:v>Beiarn</c:v>
                </c:pt>
                <c:pt idx="23">
                  <c:v>Saltdal</c:v>
                </c:pt>
                <c:pt idx="24">
                  <c:v>Fauske</c:v>
                </c:pt>
                <c:pt idx="25">
                  <c:v>Sørfold</c:v>
                </c:pt>
                <c:pt idx="26">
                  <c:v>Steigen</c:v>
                </c:pt>
                <c:pt idx="27">
                  <c:v>Lødingen</c:v>
                </c:pt>
                <c:pt idx="28">
                  <c:v>Evenes</c:v>
                </c:pt>
                <c:pt idx="29">
                  <c:v>Røst</c:v>
                </c:pt>
                <c:pt idx="30">
                  <c:v>Værøy</c:v>
                </c:pt>
                <c:pt idx="31">
                  <c:v>Flakstad</c:v>
                </c:pt>
                <c:pt idx="32">
                  <c:v>Vestvågøy</c:v>
                </c:pt>
                <c:pt idx="33">
                  <c:v>Vågan</c:v>
                </c:pt>
                <c:pt idx="34">
                  <c:v>Hadsel</c:v>
                </c:pt>
                <c:pt idx="35">
                  <c:v>Bø</c:v>
                </c:pt>
                <c:pt idx="36">
                  <c:v>Øksnes</c:v>
                </c:pt>
                <c:pt idx="37">
                  <c:v>Sortland</c:v>
                </c:pt>
                <c:pt idx="38">
                  <c:v>Andøy</c:v>
                </c:pt>
                <c:pt idx="39">
                  <c:v>Moskenes</c:v>
                </c:pt>
                <c:pt idx="40">
                  <c:v>Hamarøy</c:v>
                </c:pt>
              </c:strCache>
            </c:strRef>
          </c:cat>
          <c:val>
            <c:numRef>
              <c:f>komm!$F$58:$F$98</c:f>
              <c:numCache>
                <c:formatCode>0%</c:formatCode>
                <c:ptCount val="41"/>
                <c:pt idx="0">
                  <c:v>0.95224407829690394</c:v>
                </c:pt>
                <c:pt idx="1">
                  <c:v>0.88605529211275813</c:v>
                </c:pt>
                <c:pt idx="2">
                  <c:v>0.92020204392035643</c:v>
                </c:pt>
                <c:pt idx="3">
                  <c:v>0.71779147702877144</c:v>
                </c:pt>
                <c:pt idx="4">
                  <c:v>0.86174213106402997</c:v>
                </c:pt>
                <c:pt idx="5">
                  <c:v>0.72585104232695663</c:v>
                </c:pt>
                <c:pt idx="6">
                  <c:v>0.68509139744519776</c:v>
                </c:pt>
                <c:pt idx="7">
                  <c:v>0.89448113488915981</c:v>
                </c:pt>
                <c:pt idx="8">
                  <c:v>0.80386078038927911</c:v>
                </c:pt>
                <c:pt idx="9">
                  <c:v>0.6760918127820662</c:v>
                </c:pt>
                <c:pt idx="10">
                  <c:v>0.79467764233307592</c:v>
                </c:pt>
                <c:pt idx="11">
                  <c:v>0.76017291545581622</c:v>
                </c:pt>
                <c:pt idx="12">
                  <c:v>0.73433408503590702</c:v>
                </c:pt>
                <c:pt idx="13">
                  <c:v>0.92248723232103746</c:v>
                </c:pt>
                <c:pt idx="14">
                  <c:v>0.74104719959602983</c:v>
                </c:pt>
                <c:pt idx="15">
                  <c:v>1.0934355189749279</c:v>
                </c:pt>
                <c:pt idx="16">
                  <c:v>0.88044203021534551</c:v>
                </c:pt>
                <c:pt idx="17">
                  <c:v>1.3321899106606807</c:v>
                </c:pt>
                <c:pt idx="18">
                  <c:v>0.90816837888585833</c:v>
                </c:pt>
                <c:pt idx="19">
                  <c:v>0.77839554792715859</c:v>
                </c:pt>
                <c:pt idx="20">
                  <c:v>1.0119583977713451</c:v>
                </c:pt>
                <c:pt idx="21">
                  <c:v>0.88874188209933458</c:v>
                </c:pt>
                <c:pt idx="22">
                  <c:v>0.92386297422634589</c:v>
                </c:pt>
                <c:pt idx="23">
                  <c:v>0.72557805520193208</c:v>
                </c:pt>
                <c:pt idx="24">
                  <c:v>0.84630716559571173</c:v>
                </c:pt>
                <c:pt idx="25">
                  <c:v>1.191761923891228</c:v>
                </c:pt>
                <c:pt idx="26">
                  <c:v>0.77133114222460109</c:v>
                </c:pt>
                <c:pt idx="27">
                  <c:v>0.75477917814781526</c:v>
                </c:pt>
                <c:pt idx="28">
                  <c:v>0.79896223844433412</c:v>
                </c:pt>
                <c:pt idx="29">
                  <c:v>0.94373636943286443</c:v>
                </c:pt>
                <c:pt idx="30">
                  <c:v>0.934971689174113</c:v>
                </c:pt>
                <c:pt idx="31">
                  <c:v>0.87074306037186211</c:v>
                </c:pt>
                <c:pt idx="32">
                  <c:v>0.77761621015040461</c:v>
                </c:pt>
                <c:pt idx="33">
                  <c:v>0.88165892235120358</c:v>
                </c:pt>
                <c:pt idx="34">
                  <c:v>0.91361233866448566</c:v>
                </c:pt>
                <c:pt idx="35">
                  <c:v>1.0323126103440372</c:v>
                </c:pt>
                <c:pt idx="36">
                  <c:v>0.85748453421699911</c:v>
                </c:pt>
                <c:pt idx="37">
                  <c:v>0.83339211936543744</c:v>
                </c:pt>
                <c:pt idx="38">
                  <c:v>0.84929427167020344</c:v>
                </c:pt>
                <c:pt idx="39">
                  <c:v>1.0763837299553192</c:v>
                </c:pt>
                <c:pt idx="40">
                  <c:v>0.916330065567592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26-4346-AB1E-3EE180AF3884}"/>
            </c:ext>
          </c:extLst>
        </c:ser>
        <c:ser>
          <c:idx val="1"/>
          <c:order val="1"/>
          <c:tx>
            <c:v>skatt og skatteutjevning pr. innb.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komm!$C$58:$C$98</c:f>
              <c:strCache>
                <c:ptCount val="41"/>
                <c:pt idx="0">
                  <c:v>Bodø</c:v>
                </c:pt>
                <c:pt idx="1">
                  <c:v>Narvik</c:v>
                </c:pt>
                <c:pt idx="2">
                  <c:v>Bindal</c:v>
                </c:pt>
                <c:pt idx="3">
                  <c:v>Sømna</c:v>
                </c:pt>
                <c:pt idx="4">
                  <c:v>Brønnøy</c:v>
                </c:pt>
                <c:pt idx="5">
                  <c:v>Vega</c:v>
                </c:pt>
                <c:pt idx="6">
                  <c:v>Vevelstad</c:v>
                </c:pt>
                <c:pt idx="7">
                  <c:v>Herøy</c:v>
                </c:pt>
                <c:pt idx="8">
                  <c:v>Alstahaug</c:v>
                </c:pt>
                <c:pt idx="9">
                  <c:v>Leirfjord</c:v>
                </c:pt>
                <c:pt idx="10">
                  <c:v>Vefsn</c:v>
                </c:pt>
                <c:pt idx="11">
                  <c:v>Grane</c:v>
                </c:pt>
                <c:pt idx="12">
                  <c:v>Hattfjelldal</c:v>
                </c:pt>
                <c:pt idx="13">
                  <c:v>Dønna</c:v>
                </c:pt>
                <c:pt idx="14">
                  <c:v>Nesna</c:v>
                </c:pt>
                <c:pt idx="15">
                  <c:v>Hemnes</c:v>
                </c:pt>
                <c:pt idx="16">
                  <c:v>Rana</c:v>
                </c:pt>
                <c:pt idx="17">
                  <c:v>Lurøy</c:v>
                </c:pt>
                <c:pt idx="18">
                  <c:v>Træna</c:v>
                </c:pt>
                <c:pt idx="19">
                  <c:v>Rødøy</c:v>
                </c:pt>
                <c:pt idx="20">
                  <c:v>Meløy</c:v>
                </c:pt>
                <c:pt idx="21">
                  <c:v>Gildeskål</c:v>
                </c:pt>
                <c:pt idx="22">
                  <c:v>Beiarn</c:v>
                </c:pt>
                <c:pt idx="23">
                  <c:v>Saltdal</c:v>
                </c:pt>
                <c:pt idx="24">
                  <c:v>Fauske</c:v>
                </c:pt>
                <c:pt idx="25">
                  <c:v>Sørfold</c:v>
                </c:pt>
                <c:pt idx="26">
                  <c:v>Steigen</c:v>
                </c:pt>
                <c:pt idx="27">
                  <c:v>Lødingen</c:v>
                </c:pt>
                <c:pt idx="28">
                  <c:v>Evenes</c:v>
                </c:pt>
                <c:pt idx="29">
                  <c:v>Røst</c:v>
                </c:pt>
                <c:pt idx="30">
                  <c:v>Værøy</c:v>
                </c:pt>
                <c:pt idx="31">
                  <c:v>Flakstad</c:v>
                </c:pt>
                <c:pt idx="32">
                  <c:v>Vestvågøy</c:v>
                </c:pt>
                <c:pt idx="33">
                  <c:v>Vågan</c:v>
                </c:pt>
                <c:pt idx="34">
                  <c:v>Hadsel</c:v>
                </c:pt>
                <c:pt idx="35">
                  <c:v>Bø</c:v>
                </c:pt>
                <c:pt idx="36">
                  <c:v>Øksnes</c:v>
                </c:pt>
                <c:pt idx="37">
                  <c:v>Sortland</c:v>
                </c:pt>
                <c:pt idx="38">
                  <c:v>Andøy</c:v>
                </c:pt>
                <c:pt idx="39">
                  <c:v>Moskenes</c:v>
                </c:pt>
                <c:pt idx="40">
                  <c:v>Hamarøy</c:v>
                </c:pt>
              </c:strCache>
            </c:strRef>
          </c:cat>
          <c:val>
            <c:numRef>
              <c:f>komm!$P$58:$P$98</c:f>
              <c:numCache>
                <c:formatCode>0.0\ %</c:formatCode>
                <c:ptCount val="41"/>
                <c:pt idx="0">
                  <c:v>0.96728235965713738</c:v>
                </c:pt>
                <c:pt idx="1">
                  <c:v>0.94570623813712396</c:v>
                </c:pt>
                <c:pt idx="2">
                  <c:v>0.954465545906518</c:v>
                </c:pt>
                <c:pt idx="3">
                  <c:v>0.93729304738292474</c:v>
                </c:pt>
                <c:pt idx="4">
                  <c:v>0.94449058008468756</c:v>
                </c:pt>
                <c:pt idx="5">
                  <c:v>0.93769602564783405</c:v>
                </c:pt>
                <c:pt idx="6">
                  <c:v>0.93565804340374581</c:v>
                </c:pt>
                <c:pt idx="7">
                  <c:v>0.9461275302759441</c:v>
                </c:pt>
                <c:pt idx="8">
                  <c:v>0.94159651255095012</c:v>
                </c:pt>
                <c:pt idx="9">
                  <c:v>0.93520806417058944</c:v>
                </c:pt>
                <c:pt idx="10">
                  <c:v>0.94113735564813994</c:v>
                </c:pt>
                <c:pt idx="11">
                  <c:v>0.93941211930427704</c:v>
                </c:pt>
                <c:pt idx="12">
                  <c:v>0.93812017778328138</c:v>
                </c:pt>
                <c:pt idx="13">
                  <c:v>0.95537962126679032</c:v>
                </c:pt>
                <c:pt idx="14">
                  <c:v>0.9384558335112877</c:v>
                </c:pt>
                <c:pt idx="15">
                  <c:v>1.0237589359283468</c:v>
                </c:pt>
                <c:pt idx="16">
                  <c:v>0.94542557504225333</c:v>
                </c:pt>
                <c:pt idx="17">
                  <c:v>1.119260692602648</c:v>
                </c:pt>
                <c:pt idx="18">
                  <c:v>0.94965207989271894</c:v>
                </c:pt>
                <c:pt idx="19">
                  <c:v>0.94032325092784419</c:v>
                </c:pt>
                <c:pt idx="20">
                  <c:v>0.99116808744691365</c:v>
                </c:pt>
                <c:pt idx="21">
                  <c:v>0.94584056763645286</c:v>
                </c:pt>
                <c:pt idx="22">
                  <c:v>0.95592991802891414</c:v>
                </c:pt>
                <c:pt idx="23">
                  <c:v>0.93768237629158269</c:v>
                </c:pt>
                <c:pt idx="24">
                  <c:v>0.94371883181127181</c:v>
                </c:pt>
                <c:pt idx="25">
                  <c:v>1.0630894978948671</c:v>
                </c:pt>
                <c:pt idx="26">
                  <c:v>0.93997003064271623</c:v>
                </c:pt>
                <c:pt idx="27">
                  <c:v>0.93914243243887685</c:v>
                </c:pt>
                <c:pt idx="28">
                  <c:v>0.94135158545370268</c:v>
                </c:pt>
                <c:pt idx="29">
                  <c:v>0.96387927611152147</c:v>
                </c:pt>
                <c:pt idx="30">
                  <c:v>0.96037340400802085</c:v>
                </c:pt>
                <c:pt idx="31">
                  <c:v>0.94494062655007915</c:v>
                </c:pt>
                <c:pt idx="32">
                  <c:v>0.94028428403900632</c:v>
                </c:pt>
                <c:pt idx="33">
                  <c:v>0.94548641964904634</c:v>
                </c:pt>
                <c:pt idx="34">
                  <c:v>0.95182966380416989</c:v>
                </c:pt>
                <c:pt idx="35">
                  <c:v>0.9362649666299796</c:v>
                </c:pt>
                <c:pt idx="36">
                  <c:v>0.94427770024233604</c:v>
                </c:pt>
                <c:pt idx="37">
                  <c:v>0.94307307949975805</c:v>
                </c:pt>
                <c:pt idx="38">
                  <c:v>0.94386818711499632</c:v>
                </c:pt>
                <c:pt idx="39">
                  <c:v>1.0169382203205035</c:v>
                </c:pt>
                <c:pt idx="40">
                  <c:v>0.95291675456541247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26-4346-AB1E-3EE180AF38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317632"/>
        <c:axId val="527315992"/>
      </c:lineChart>
      <c:catAx>
        <c:axId val="52731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5992"/>
        <c:crosses val="autoZero"/>
        <c:auto val="1"/>
        <c:lblAlgn val="ctr"/>
        <c:lblOffset val="100"/>
        <c:noMultiLvlLbl val="0"/>
      </c:catAx>
      <c:valAx>
        <c:axId val="527315992"/>
        <c:scaling>
          <c:orientation val="minMax"/>
          <c:max val="1.8"/>
          <c:min val="0.6000000000000000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7632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 sz="1200" b="0" i="0" baseline="0">
                <a:effectLst/>
              </a:rPr>
              <a:t>Skatt og skatteutjevning. Prosent av landsgjennomsnittet. Østfold </a:t>
            </a:r>
            <a:endParaRPr lang="nb-NO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skatt pr. innb.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komm!$C$99:$C$110</c:f>
              <c:strCache>
                <c:ptCount val="12"/>
                <c:pt idx="0">
                  <c:v>Halden</c:v>
                </c:pt>
                <c:pt idx="1">
                  <c:v>Moss</c:v>
                </c:pt>
                <c:pt idx="2">
                  <c:v>Sarpsborg</c:v>
                </c:pt>
                <c:pt idx="3">
                  <c:v>Fredrikstad</c:v>
                </c:pt>
                <c:pt idx="4">
                  <c:v>Hvaler</c:v>
                </c:pt>
                <c:pt idx="5">
                  <c:v>Råde</c:v>
                </c:pt>
                <c:pt idx="6">
                  <c:v>Våler (Østfold)</c:v>
                </c:pt>
                <c:pt idx="7">
                  <c:v>Skiptvet</c:v>
                </c:pt>
                <c:pt idx="8">
                  <c:v>Indre Østfold</c:v>
                </c:pt>
                <c:pt idx="9">
                  <c:v>Rakkestad</c:v>
                </c:pt>
                <c:pt idx="10">
                  <c:v>Marker</c:v>
                </c:pt>
                <c:pt idx="11">
                  <c:v>Aremark</c:v>
                </c:pt>
              </c:strCache>
            </c:strRef>
          </c:cat>
          <c:val>
            <c:numRef>
              <c:f>komm!$F$99:$F$110</c:f>
              <c:numCache>
                <c:formatCode>0%</c:formatCode>
                <c:ptCount val="12"/>
                <c:pt idx="0">
                  <c:v>0.75937105626495971</c:v>
                </c:pt>
                <c:pt idx="1">
                  <c:v>0.92902018858136448</c:v>
                </c:pt>
                <c:pt idx="2">
                  <c:v>0.77267830944001259</c:v>
                </c:pt>
                <c:pt idx="3">
                  <c:v>0.8245999404697727</c:v>
                </c:pt>
                <c:pt idx="4">
                  <c:v>1.0264708704913212</c:v>
                </c:pt>
                <c:pt idx="5">
                  <c:v>0.84269791694638752</c:v>
                </c:pt>
                <c:pt idx="6">
                  <c:v>0.78146324239476306</c:v>
                </c:pt>
                <c:pt idx="7">
                  <c:v>0.79664945499730055</c:v>
                </c:pt>
                <c:pt idx="8">
                  <c:v>0.81040885472994018</c:v>
                </c:pt>
                <c:pt idx="9">
                  <c:v>0.77344036632297319</c:v>
                </c:pt>
                <c:pt idx="10">
                  <c:v>0.75272657535732834</c:v>
                </c:pt>
                <c:pt idx="11">
                  <c:v>0.7805602432597506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5F-48C2-A5D7-2400ED066F64}"/>
            </c:ext>
          </c:extLst>
        </c:ser>
        <c:ser>
          <c:idx val="1"/>
          <c:order val="1"/>
          <c:tx>
            <c:v>skatt og skatteutjevning pr. innb.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komm!$C$99:$C$110</c:f>
              <c:strCache>
                <c:ptCount val="12"/>
                <c:pt idx="0">
                  <c:v>Halden</c:v>
                </c:pt>
                <c:pt idx="1">
                  <c:v>Moss</c:v>
                </c:pt>
                <c:pt idx="2">
                  <c:v>Sarpsborg</c:v>
                </c:pt>
                <c:pt idx="3">
                  <c:v>Fredrikstad</c:v>
                </c:pt>
                <c:pt idx="4">
                  <c:v>Hvaler</c:v>
                </c:pt>
                <c:pt idx="5">
                  <c:v>Råde</c:v>
                </c:pt>
                <c:pt idx="6">
                  <c:v>Våler (Østfold)</c:v>
                </c:pt>
                <c:pt idx="7">
                  <c:v>Skiptvet</c:v>
                </c:pt>
                <c:pt idx="8">
                  <c:v>Indre Østfold</c:v>
                </c:pt>
                <c:pt idx="9">
                  <c:v>Rakkestad</c:v>
                </c:pt>
                <c:pt idx="10">
                  <c:v>Marker</c:v>
                </c:pt>
                <c:pt idx="11">
                  <c:v>Aremark</c:v>
                </c:pt>
              </c:strCache>
            </c:strRef>
          </c:cat>
          <c:val>
            <c:numRef>
              <c:f>komm!$P$99:$P$110</c:f>
              <c:numCache>
                <c:formatCode>0.0\ %</c:formatCode>
                <c:ptCount val="12"/>
                <c:pt idx="0">
                  <c:v>0.93937202634473416</c:v>
                </c:pt>
                <c:pt idx="1">
                  <c:v>0.95799280377092133</c:v>
                </c:pt>
                <c:pt idx="2">
                  <c:v>0.94003738900348677</c:v>
                </c:pt>
                <c:pt idx="3">
                  <c:v>0.94263347055497471</c:v>
                </c:pt>
                <c:pt idx="4">
                  <c:v>0.99697307653490408</c:v>
                </c:pt>
                <c:pt idx="5">
                  <c:v>0.94353836937880542</c:v>
                </c:pt>
                <c:pt idx="6">
                  <c:v>0.94047663565122419</c:v>
                </c:pt>
                <c:pt idx="7">
                  <c:v>0.94123594628135121</c:v>
                </c:pt>
                <c:pt idx="8">
                  <c:v>0.94192391626798311</c:v>
                </c:pt>
                <c:pt idx="9">
                  <c:v>0.94007549184763484</c:v>
                </c:pt>
                <c:pt idx="10">
                  <c:v>0.93903980229935258</c:v>
                </c:pt>
                <c:pt idx="11">
                  <c:v>0.94043148569447377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5F-48C2-A5D7-2400ED066F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8046144"/>
        <c:axId val="518044504"/>
      </c:lineChart>
      <c:catAx>
        <c:axId val="518046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18044504"/>
        <c:crosses val="autoZero"/>
        <c:auto val="1"/>
        <c:lblAlgn val="ctr"/>
        <c:lblOffset val="100"/>
        <c:noMultiLvlLbl val="0"/>
      </c:catAx>
      <c:valAx>
        <c:axId val="518044504"/>
        <c:scaling>
          <c:orientation val="minMax"/>
          <c:min val="0.6000000000000000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18046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Skatt og skatteutjevning. Prosent av landsgjennomsnittet.</a:t>
            </a:r>
            <a:r>
              <a:rPr lang="nb-NO" baseline="0"/>
              <a:t> </a:t>
            </a:r>
          </a:p>
          <a:p>
            <a:pPr>
              <a:defRPr/>
            </a:pPr>
            <a:r>
              <a:rPr lang="nb-NO"/>
              <a:t>Vestfold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skatt pr innbygger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komm!$C$196:$C$201</c:f>
              <c:strCache>
                <c:ptCount val="6"/>
                <c:pt idx="0">
                  <c:v>Horten</c:v>
                </c:pt>
                <c:pt idx="1">
                  <c:v>Holmestrand</c:v>
                </c:pt>
                <c:pt idx="2">
                  <c:v>Tønsberg</c:v>
                </c:pt>
                <c:pt idx="3">
                  <c:v>Sandefjord</c:v>
                </c:pt>
                <c:pt idx="4">
                  <c:v>Larvik</c:v>
                </c:pt>
                <c:pt idx="5">
                  <c:v>Færder</c:v>
                </c:pt>
              </c:strCache>
            </c:strRef>
          </c:cat>
          <c:val>
            <c:numRef>
              <c:f>komm!$F$196:$F$201</c:f>
              <c:numCache>
                <c:formatCode>0%</c:formatCode>
                <c:ptCount val="6"/>
                <c:pt idx="0">
                  <c:v>0.80111693939613937</c:v>
                </c:pt>
                <c:pt idx="1">
                  <c:v>0.86137476882118547</c:v>
                </c:pt>
                <c:pt idx="2">
                  <c:v>0.93696907082405845</c:v>
                </c:pt>
                <c:pt idx="3">
                  <c:v>0.87190241150681758</c:v>
                </c:pt>
                <c:pt idx="4">
                  <c:v>0.85782058821677309</c:v>
                </c:pt>
                <c:pt idx="5">
                  <c:v>0.97600404549771846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0F-424C-A36B-77AB81203F52}"/>
            </c:ext>
          </c:extLst>
        </c:ser>
        <c:ser>
          <c:idx val="1"/>
          <c:order val="1"/>
          <c:tx>
            <c:v>skatt og skatteutjevning pr. innb.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komm!$C$196:$C$201</c:f>
              <c:strCache>
                <c:ptCount val="6"/>
                <c:pt idx="0">
                  <c:v>Horten</c:v>
                </c:pt>
                <c:pt idx="1">
                  <c:v>Holmestrand</c:v>
                </c:pt>
                <c:pt idx="2">
                  <c:v>Tønsberg</c:v>
                </c:pt>
                <c:pt idx="3">
                  <c:v>Sandefjord</c:v>
                </c:pt>
                <c:pt idx="4">
                  <c:v>Larvik</c:v>
                </c:pt>
                <c:pt idx="5">
                  <c:v>Færder</c:v>
                </c:pt>
              </c:strCache>
            </c:strRef>
          </c:cat>
          <c:val>
            <c:numRef>
              <c:f>komm!$P$196:$P$201</c:f>
              <c:numCache>
                <c:formatCode>0.0\ %</c:formatCode>
                <c:ptCount val="6"/>
                <c:pt idx="0">
                  <c:v>0.94145932050129311</c:v>
                </c:pt>
                <c:pt idx="1">
                  <c:v>0.94447221197254516</c:v>
                </c:pt>
                <c:pt idx="2">
                  <c:v>0.96117235666799916</c:v>
                </c:pt>
                <c:pt idx="3">
                  <c:v>0.94499859410682685</c:v>
                </c:pt>
                <c:pt idx="4">
                  <c:v>0.94429450294232486</c:v>
                </c:pt>
                <c:pt idx="5">
                  <c:v>0.9767863465374631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0F-424C-A36B-77AB81203F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317632"/>
        <c:axId val="527315992"/>
      </c:lineChart>
      <c:catAx>
        <c:axId val="52731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5992"/>
        <c:crosses val="autoZero"/>
        <c:auto val="1"/>
        <c:lblAlgn val="ctr"/>
        <c:lblOffset val="100"/>
        <c:noMultiLvlLbl val="0"/>
      </c:catAx>
      <c:valAx>
        <c:axId val="527315992"/>
        <c:scaling>
          <c:orientation val="minMax"/>
          <c:max val="2.2000000000000002"/>
          <c:min val="0.6000000000000000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7632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Skatt og skatteutjevning.</a:t>
            </a:r>
            <a:r>
              <a:rPr lang="nb-NO" baseline="0"/>
              <a:t> </a:t>
            </a:r>
          </a:p>
          <a:p>
            <a:pPr>
              <a:defRPr/>
            </a:pPr>
            <a:r>
              <a:rPr lang="nb-NO" baseline="0"/>
              <a:t>P</a:t>
            </a:r>
            <a:r>
              <a:rPr lang="nb-NO"/>
              <a:t>rosent av landsgjennomsnittet.</a:t>
            </a:r>
            <a:r>
              <a:rPr lang="nb-NO" baseline="0"/>
              <a:t> </a:t>
            </a:r>
            <a:r>
              <a:rPr lang="nb-NO"/>
              <a:t>Innlandet</a:t>
            </a:r>
          </a:p>
        </c:rich>
      </c:tx>
      <c:layout>
        <c:manualLayout>
          <c:xMode val="edge"/>
          <c:yMode val="edge"/>
          <c:x val="0.31285249343832022"/>
          <c:y val="2.38703039890376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skatt pr innbygger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komm!$C$150:$C$195</c:f>
              <c:strCache>
                <c:ptCount val="46"/>
                <c:pt idx="0">
                  <c:v>Kongsvinger</c:v>
                </c:pt>
                <c:pt idx="1">
                  <c:v>Hamar</c:v>
                </c:pt>
                <c:pt idx="2">
                  <c:v>Lillehammer</c:v>
                </c:pt>
                <c:pt idx="3">
                  <c:v>Gjøvik</c:v>
                </c:pt>
                <c:pt idx="4">
                  <c:v>Ringsaker</c:v>
                </c:pt>
                <c:pt idx="5">
                  <c:v>Løten</c:v>
                </c:pt>
                <c:pt idx="6">
                  <c:v>Stange</c:v>
                </c:pt>
                <c:pt idx="7">
                  <c:v>Nord-Odal</c:v>
                </c:pt>
                <c:pt idx="8">
                  <c:v>Sør-Odal</c:v>
                </c:pt>
                <c:pt idx="9">
                  <c:v>Eidskog</c:v>
                </c:pt>
                <c:pt idx="10">
                  <c:v>Grue</c:v>
                </c:pt>
                <c:pt idx="11">
                  <c:v>Åsnes</c:v>
                </c:pt>
                <c:pt idx="12">
                  <c:v>Våler</c:v>
                </c:pt>
                <c:pt idx="13">
                  <c:v>Elverum</c:v>
                </c:pt>
                <c:pt idx="14">
                  <c:v>Trysil</c:v>
                </c:pt>
                <c:pt idx="15">
                  <c:v>Åmot</c:v>
                </c:pt>
                <c:pt idx="16">
                  <c:v>Stor-Elvdal</c:v>
                </c:pt>
                <c:pt idx="17">
                  <c:v>Rendalen</c:v>
                </c:pt>
                <c:pt idx="18">
                  <c:v>Engerdal</c:v>
                </c:pt>
                <c:pt idx="19">
                  <c:v>Tolga</c:v>
                </c:pt>
                <c:pt idx="20">
                  <c:v>Tynset</c:v>
                </c:pt>
                <c:pt idx="21">
                  <c:v>Alvdal</c:v>
                </c:pt>
                <c:pt idx="22">
                  <c:v>Folldal</c:v>
                </c:pt>
                <c:pt idx="23">
                  <c:v>Os</c:v>
                </c:pt>
                <c:pt idx="24">
                  <c:v>Dovre</c:v>
                </c:pt>
                <c:pt idx="25">
                  <c:v>Lesja</c:v>
                </c:pt>
                <c:pt idx="26">
                  <c:v>Skjåk</c:v>
                </c:pt>
                <c:pt idx="27">
                  <c:v>Lom</c:v>
                </c:pt>
                <c:pt idx="28">
                  <c:v>Vågå</c:v>
                </c:pt>
                <c:pt idx="29">
                  <c:v>Nord-Fron</c:v>
                </c:pt>
                <c:pt idx="30">
                  <c:v>Sel</c:v>
                </c:pt>
                <c:pt idx="31">
                  <c:v>Sør-Fron</c:v>
                </c:pt>
                <c:pt idx="32">
                  <c:v>Ringebu</c:v>
                </c:pt>
                <c:pt idx="33">
                  <c:v>Øyer</c:v>
                </c:pt>
                <c:pt idx="34">
                  <c:v>Gausdal</c:v>
                </c:pt>
                <c:pt idx="35">
                  <c:v>Østre Toten</c:v>
                </c:pt>
                <c:pt idx="36">
                  <c:v>Vestre Toten</c:v>
                </c:pt>
                <c:pt idx="37">
                  <c:v>Gran</c:v>
                </c:pt>
                <c:pt idx="38">
                  <c:v>Søndre Land</c:v>
                </c:pt>
                <c:pt idx="39">
                  <c:v>Nordre Land</c:v>
                </c:pt>
                <c:pt idx="40">
                  <c:v>Sør-Aurdal</c:v>
                </c:pt>
                <c:pt idx="41">
                  <c:v>Etnedal</c:v>
                </c:pt>
                <c:pt idx="42">
                  <c:v>Nord-Aurdal</c:v>
                </c:pt>
                <c:pt idx="43">
                  <c:v>Vestre Slidre</c:v>
                </c:pt>
                <c:pt idx="44">
                  <c:v>Øystre Slidre</c:v>
                </c:pt>
                <c:pt idx="45">
                  <c:v>Vang</c:v>
                </c:pt>
              </c:strCache>
            </c:strRef>
          </c:cat>
          <c:val>
            <c:numRef>
              <c:f>komm!$F$150:$F$195</c:f>
              <c:numCache>
                <c:formatCode>0%</c:formatCode>
                <c:ptCount val="46"/>
                <c:pt idx="0">
                  <c:v>0.81016154850565203</c:v>
                </c:pt>
                <c:pt idx="1">
                  <c:v>0.90643925917970025</c:v>
                </c:pt>
                <c:pt idx="2">
                  <c:v>0.91485521127911829</c:v>
                </c:pt>
                <c:pt idx="3">
                  <c:v>0.80028869207447839</c:v>
                </c:pt>
                <c:pt idx="4">
                  <c:v>0.7737759105354719</c:v>
                </c:pt>
                <c:pt idx="5">
                  <c:v>0.67525257218099588</c:v>
                </c:pt>
                <c:pt idx="6">
                  <c:v>0.75154546028999181</c:v>
                </c:pt>
                <c:pt idx="7">
                  <c:v>0.6920475732814122</c:v>
                </c:pt>
                <c:pt idx="8">
                  <c:v>0.77758804673988735</c:v>
                </c:pt>
                <c:pt idx="9">
                  <c:v>0.6638270641345686</c:v>
                </c:pt>
                <c:pt idx="10">
                  <c:v>0.73926163030981029</c:v>
                </c:pt>
                <c:pt idx="11">
                  <c:v>0.65624445741653092</c:v>
                </c:pt>
                <c:pt idx="12">
                  <c:v>0.66126721325306614</c:v>
                </c:pt>
                <c:pt idx="13">
                  <c:v>0.77130540183318186</c:v>
                </c:pt>
                <c:pt idx="14">
                  <c:v>0.7858608157732343</c:v>
                </c:pt>
                <c:pt idx="15">
                  <c:v>0.86933710992790314</c:v>
                </c:pt>
                <c:pt idx="16">
                  <c:v>0.70148105218957191</c:v>
                </c:pt>
                <c:pt idx="17">
                  <c:v>0.77588049391520719</c:v>
                </c:pt>
                <c:pt idx="18">
                  <c:v>0.62837484687789014</c:v>
                </c:pt>
                <c:pt idx="19">
                  <c:v>0.65063866259860437</c:v>
                </c:pt>
                <c:pt idx="20">
                  <c:v>0.76321656564884011</c:v>
                </c:pt>
                <c:pt idx="21">
                  <c:v>0.7827917044294801</c:v>
                </c:pt>
                <c:pt idx="22">
                  <c:v>0.70611959055598483</c:v>
                </c:pt>
                <c:pt idx="23">
                  <c:v>0.69511813917826881</c:v>
                </c:pt>
                <c:pt idx="24">
                  <c:v>0.68525176739205651</c:v>
                </c:pt>
                <c:pt idx="25">
                  <c:v>0.78519050686696001</c:v>
                </c:pt>
                <c:pt idx="26">
                  <c:v>1.0734355021120214</c:v>
                </c:pt>
                <c:pt idx="27">
                  <c:v>0.77199897365111381</c:v>
                </c:pt>
                <c:pt idx="28">
                  <c:v>0.72654802287314935</c:v>
                </c:pt>
                <c:pt idx="29">
                  <c:v>0.91537308932152761</c:v>
                </c:pt>
                <c:pt idx="30">
                  <c:v>0.64928495122518626</c:v>
                </c:pt>
                <c:pt idx="31">
                  <c:v>0.86405697609084764</c:v>
                </c:pt>
                <c:pt idx="32">
                  <c:v>0.77983580415742459</c:v>
                </c:pt>
                <c:pt idx="33">
                  <c:v>0.90413494421349272</c:v>
                </c:pt>
                <c:pt idx="34">
                  <c:v>0.81563861252509551</c:v>
                </c:pt>
                <c:pt idx="35">
                  <c:v>0.76963534088005536</c:v>
                </c:pt>
                <c:pt idx="36">
                  <c:v>0.73293942380659283</c:v>
                </c:pt>
                <c:pt idx="37">
                  <c:v>0.82559483988714233</c:v>
                </c:pt>
                <c:pt idx="38">
                  <c:v>0.65126645467050848</c:v>
                </c:pt>
                <c:pt idx="39">
                  <c:v>0.71511691921773157</c:v>
                </c:pt>
                <c:pt idx="40">
                  <c:v>0.82922774501911911</c:v>
                </c:pt>
                <c:pt idx="41">
                  <c:v>0.65396457303446709</c:v>
                </c:pt>
                <c:pt idx="42">
                  <c:v>0.82709405762688859</c:v>
                </c:pt>
                <c:pt idx="43">
                  <c:v>0.87421332681088659</c:v>
                </c:pt>
                <c:pt idx="44">
                  <c:v>0.92528308491648936</c:v>
                </c:pt>
                <c:pt idx="45">
                  <c:v>1.0019581676708227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C16-4E0E-BEEE-1FDF92F335AD}"/>
            </c:ext>
          </c:extLst>
        </c:ser>
        <c:ser>
          <c:idx val="1"/>
          <c:order val="1"/>
          <c:tx>
            <c:v>skatt og skatteutjevning pr. innb.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komm!$C$150:$C$195</c:f>
              <c:strCache>
                <c:ptCount val="46"/>
                <c:pt idx="0">
                  <c:v>Kongsvinger</c:v>
                </c:pt>
                <c:pt idx="1">
                  <c:v>Hamar</c:v>
                </c:pt>
                <c:pt idx="2">
                  <c:v>Lillehammer</c:v>
                </c:pt>
                <c:pt idx="3">
                  <c:v>Gjøvik</c:v>
                </c:pt>
                <c:pt idx="4">
                  <c:v>Ringsaker</c:v>
                </c:pt>
                <c:pt idx="5">
                  <c:v>Løten</c:v>
                </c:pt>
                <c:pt idx="6">
                  <c:v>Stange</c:v>
                </c:pt>
                <c:pt idx="7">
                  <c:v>Nord-Odal</c:v>
                </c:pt>
                <c:pt idx="8">
                  <c:v>Sør-Odal</c:v>
                </c:pt>
                <c:pt idx="9">
                  <c:v>Eidskog</c:v>
                </c:pt>
                <c:pt idx="10">
                  <c:v>Grue</c:v>
                </c:pt>
                <c:pt idx="11">
                  <c:v>Åsnes</c:v>
                </c:pt>
                <c:pt idx="12">
                  <c:v>Våler</c:v>
                </c:pt>
                <c:pt idx="13">
                  <c:v>Elverum</c:v>
                </c:pt>
                <c:pt idx="14">
                  <c:v>Trysil</c:v>
                </c:pt>
                <c:pt idx="15">
                  <c:v>Åmot</c:v>
                </c:pt>
                <c:pt idx="16">
                  <c:v>Stor-Elvdal</c:v>
                </c:pt>
                <c:pt idx="17">
                  <c:v>Rendalen</c:v>
                </c:pt>
                <c:pt idx="18">
                  <c:v>Engerdal</c:v>
                </c:pt>
                <c:pt idx="19">
                  <c:v>Tolga</c:v>
                </c:pt>
                <c:pt idx="20">
                  <c:v>Tynset</c:v>
                </c:pt>
                <c:pt idx="21">
                  <c:v>Alvdal</c:v>
                </c:pt>
                <c:pt idx="22">
                  <c:v>Folldal</c:v>
                </c:pt>
                <c:pt idx="23">
                  <c:v>Os</c:v>
                </c:pt>
                <c:pt idx="24">
                  <c:v>Dovre</c:v>
                </c:pt>
                <c:pt idx="25">
                  <c:v>Lesja</c:v>
                </c:pt>
                <c:pt idx="26">
                  <c:v>Skjåk</c:v>
                </c:pt>
                <c:pt idx="27">
                  <c:v>Lom</c:v>
                </c:pt>
                <c:pt idx="28">
                  <c:v>Vågå</c:v>
                </c:pt>
                <c:pt idx="29">
                  <c:v>Nord-Fron</c:v>
                </c:pt>
                <c:pt idx="30">
                  <c:v>Sel</c:v>
                </c:pt>
                <c:pt idx="31">
                  <c:v>Sør-Fron</c:v>
                </c:pt>
                <c:pt idx="32">
                  <c:v>Ringebu</c:v>
                </c:pt>
                <c:pt idx="33">
                  <c:v>Øyer</c:v>
                </c:pt>
                <c:pt idx="34">
                  <c:v>Gausdal</c:v>
                </c:pt>
                <c:pt idx="35">
                  <c:v>Østre Toten</c:v>
                </c:pt>
                <c:pt idx="36">
                  <c:v>Vestre Toten</c:v>
                </c:pt>
                <c:pt idx="37">
                  <c:v>Gran</c:v>
                </c:pt>
                <c:pt idx="38">
                  <c:v>Søndre Land</c:v>
                </c:pt>
                <c:pt idx="39">
                  <c:v>Nordre Land</c:v>
                </c:pt>
                <c:pt idx="40">
                  <c:v>Sør-Aurdal</c:v>
                </c:pt>
                <c:pt idx="41">
                  <c:v>Etnedal</c:v>
                </c:pt>
                <c:pt idx="42">
                  <c:v>Nord-Aurdal</c:v>
                </c:pt>
                <c:pt idx="43">
                  <c:v>Vestre Slidre</c:v>
                </c:pt>
                <c:pt idx="44">
                  <c:v>Øystre Slidre</c:v>
                </c:pt>
                <c:pt idx="45">
                  <c:v>Vang</c:v>
                </c:pt>
              </c:strCache>
            </c:strRef>
          </c:cat>
          <c:val>
            <c:numRef>
              <c:f>komm!$P$150:$P$195</c:f>
              <c:numCache>
                <c:formatCode>0.0\ %</c:formatCode>
                <c:ptCount val="46"/>
                <c:pt idx="0">
                  <c:v>0.94191155095676871</c:v>
                </c:pt>
                <c:pt idx="1">
                  <c:v>0.94896043201025571</c:v>
                </c:pt>
                <c:pt idx="2">
                  <c:v>0.95232681285002285</c:v>
                </c:pt>
                <c:pt idx="3">
                  <c:v>0.94141790813521009</c:v>
                </c:pt>
                <c:pt idx="4">
                  <c:v>0.9400922690582596</c:v>
                </c:pt>
                <c:pt idx="5">
                  <c:v>0.93516610214053597</c:v>
                </c:pt>
                <c:pt idx="6">
                  <c:v>0.93898074654598573</c:v>
                </c:pt>
                <c:pt idx="7">
                  <c:v>0.93600585219555676</c:v>
                </c:pt>
                <c:pt idx="8">
                  <c:v>0.94028287586848036</c:v>
                </c:pt>
                <c:pt idx="9">
                  <c:v>0.93459482673821437</c:v>
                </c:pt>
                <c:pt idx="10">
                  <c:v>0.93836655504697675</c:v>
                </c:pt>
                <c:pt idx="11">
                  <c:v>0.93421569640231261</c:v>
                </c:pt>
                <c:pt idx="12">
                  <c:v>0.93446683419413923</c:v>
                </c:pt>
                <c:pt idx="13">
                  <c:v>0.9399687436231452</c:v>
                </c:pt>
                <c:pt idx="14">
                  <c:v>0.94069651432014767</c:v>
                </c:pt>
                <c:pt idx="15">
                  <c:v>0.94487032902788137</c:v>
                </c:pt>
                <c:pt idx="16">
                  <c:v>0.93647752614096458</c:v>
                </c:pt>
                <c:pt idx="17">
                  <c:v>0.94019749822724641</c:v>
                </c:pt>
                <c:pt idx="18">
                  <c:v>0.9328222158753805</c:v>
                </c:pt>
                <c:pt idx="19">
                  <c:v>0.93393540666141617</c:v>
                </c:pt>
                <c:pt idx="20">
                  <c:v>0.93956430181392825</c:v>
                </c:pt>
                <c:pt idx="21">
                  <c:v>0.94054305875296029</c:v>
                </c:pt>
                <c:pt idx="22">
                  <c:v>0.93670945305928544</c:v>
                </c:pt>
                <c:pt idx="23">
                  <c:v>0.93615938049039948</c:v>
                </c:pt>
                <c:pt idx="24">
                  <c:v>0.93566606190108892</c:v>
                </c:pt>
                <c:pt idx="25">
                  <c:v>0.94066299887483407</c:v>
                </c:pt>
                <c:pt idx="26">
                  <c:v>1.0157589291831841</c:v>
                </c:pt>
                <c:pt idx="27">
                  <c:v>0.94000342221404187</c:v>
                </c:pt>
                <c:pt idx="28">
                  <c:v>0.9377308746751436</c:v>
                </c:pt>
                <c:pt idx="29">
                  <c:v>0.95253396406698687</c:v>
                </c:pt>
                <c:pt idx="30">
                  <c:v>0.93386772109274541</c:v>
                </c:pt>
                <c:pt idx="31">
                  <c:v>0.94460632233602848</c:v>
                </c:pt>
                <c:pt idx="32">
                  <c:v>0.94039526373935711</c:v>
                </c:pt>
                <c:pt idx="33">
                  <c:v>0.94803870602377283</c:v>
                </c:pt>
                <c:pt idx="34">
                  <c:v>0.94218540415774088</c:v>
                </c:pt>
                <c:pt idx="35">
                  <c:v>0.93988524057548906</c:v>
                </c:pt>
                <c:pt idx="36">
                  <c:v>0.93805044472181598</c:v>
                </c:pt>
                <c:pt idx="37">
                  <c:v>0.94268321552584333</c:v>
                </c:pt>
                <c:pt idx="38">
                  <c:v>0.93396679626501145</c:v>
                </c:pt>
                <c:pt idx="39">
                  <c:v>0.93715931949237274</c:v>
                </c:pt>
                <c:pt idx="40">
                  <c:v>0.94286486078244192</c:v>
                </c:pt>
                <c:pt idx="41">
                  <c:v>0.9341017021832092</c:v>
                </c:pt>
                <c:pt idx="42">
                  <c:v>0.94275817641283066</c:v>
                </c:pt>
                <c:pt idx="43">
                  <c:v>0.94511413987203063</c:v>
                </c:pt>
                <c:pt idx="44">
                  <c:v>0.95649796230497142</c:v>
                </c:pt>
                <c:pt idx="45">
                  <c:v>0.98716799540670486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16-4E0E-BEEE-1FDF92F335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317632"/>
        <c:axId val="527315992"/>
      </c:lineChart>
      <c:catAx>
        <c:axId val="52731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5992"/>
        <c:crosses val="autoZero"/>
        <c:auto val="1"/>
        <c:lblAlgn val="ctr"/>
        <c:lblOffset val="100"/>
        <c:noMultiLvlLbl val="0"/>
      </c:catAx>
      <c:valAx>
        <c:axId val="527315992"/>
        <c:scaling>
          <c:orientation val="minMax"/>
          <c:max val="1.3"/>
          <c:min val="0.6000000000000000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7632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Skatt og skatteutjevning. Prosent av landsgjennomsnittet.</a:t>
            </a:r>
            <a:r>
              <a:rPr lang="nb-NO" baseline="0"/>
              <a:t> </a:t>
            </a:r>
          </a:p>
          <a:p>
            <a:pPr>
              <a:defRPr/>
            </a:pPr>
            <a:r>
              <a:rPr lang="nb-NO"/>
              <a:t>Agder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skatt pr innbygger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komm!$C$219:$C$243</c:f>
              <c:strCache>
                <c:ptCount val="25"/>
                <c:pt idx="0">
                  <c:v>Risør</c:v>
                </c:pt>
                <c:pt idx="1">
                  <c:v>Grimstad</c:v>
                </c:pt>
                <c:pt idx="2">
                  <c:v>Arendal</c:v>
                </c:pt>
                <c:pt idx="3">
                  <c:v>Kristiansand</c:v>
                </c:pt>
                <c:pt idx="4">
                  <c:v>Lindesnes</c:v>
                </c:pt>
                <c:pt idx="5">
                  <c:v>Farsund</c:v>
                </c:pt>
                <c:pt idx="6">
                  <c:v>Flekkefjord</c:v>
                </c:pt>
                <c:pt idx="7">
                  <c:v>Gjerstad</c:v>
                </c:pt>
                <c:pt idx="8">
                  <c:v>Vegårshei</c:v>
                </c:pt>
                <c:pt idx="9">
                  <c:v>Tvedestrand</c:v>
                </c:pt>
                <c:pt idx="10">
                  <c:v>Froland</c:v>
                </c:pt>
                <c:pt idx="11">
                  <c:v>Lillesand</c:v>
                </c:pt>
                <c:pt idx="12">
                  <c:v>Birkenes</c:v>
                </c:pt>
                <c:pt idx="13">
                  <c:v>Åmli</c:v>
                </c:pt>
                <c:pt idx="14">
                  <c:v>Iveland</c:v>
                </c:pt>
                <c:pt idx="15">
                  <c:v>Evje og Hornnes</c:v>
                </c:pt>
                <c:pt idx="16">
                  <c:v>Bygland</c:v>
                </c:pt>
                <c:pt idx="17">
                  <c:v>Valle</c:v>
                </c:pt>
                <c:pt idx="18">
                  <c:v>Bykle</c:v>
                </c:pt>
                <c:pt idx="19">
                  <c:v>Vennesla</c:v>
                </c:pt>
                <c:pt idx="20">
                  <c:v>Åseral</c:v>
                </c:pt>
                <c:pt idx="21">
                  <c:v>Lyngdal</c:v>
                </c:pt>
                <c:pt idx="22">
                  <c:v>Hægebostad</c:v>
                </c:pt>
                <c:pt idx="23">
                  <c:v>Kvinesdal</c:v>
                </c:pt>
                <c:pt idx="24">
                  <c:v>Sirdal</c:v>
                </c:pt>
              </c:strCache>
            </c:strRef>
          </c:cat>
          <c:val>
            <c:numRef>
              <c:f>komm!$F$219:$F$243</c:f>
              <c:numCache>
                <c:formatCode>0%</c:formatCode>
                <c:ptCount val="25"/>
                <c:pt idx="0">
                  <c:v>0.78985901586003127</c:v>
                </c:pt>
                <c:pt idx="1">
                  <c:v>0.84587936843057432</c:v>
                </c:pt>
                <c:pt idx="2">
                  <c:v>0.82702282384568315</c:v>
                </c:pt>
                <c:pt idx="3">
                  <c:v>0.84807986479469188</c:v>
                </c:pt>
                <c:pt idx="4">
                  <c:v>0.77850750210647734</c:v>
                </c:pt>
                <c:pt idx="5">
                  <c:v>0.78842626767610902</c:v>
                </c:pt>
                <c:pt idx="6">
                  <c:v>0.83600723409997946</c:v>
                </c:pt>
                <c:pt idx="7">
                  <c:v>0.65188598033774203</c:v>
                </c:pt>
                <c:pt idx="8">
                  <c:v>0.65031533664135455</c:v>
                </c:pt>
                <c:pt idx="9">
                  <c:v>0.78950581175768619</c:v>
                </c:pt>
                <c:pt idx="10">
                  <c:v>0.76054486788594078</c:v>
                </c:pt>
                <c:pt idx="11">
                  <c:v>0.86642573172707038</c:v>
                </c:pt>
                <c:pt idx="12">
                  <c:v>0.67874380390402278</c:v>
                </c:pt>
                <c:pt idx="13">
                  <c:v>0.78325163701191425</c:v>
                </c:pt>
                <c:pt idx="14">
                  <c:v>0.80458087969225156</c:v>
                </c:pt>
                <c:pt idx="15">
                  <c:v>0.69487485825522133</c:v>
                </c:pt>
                <c:pt idx="16">
                  <c:v>0.90504707886808144</c:v>
                </c:pt>
                <c:pt idx="17">
                  <c:v>1.5390946049139576</c:v>
                </c:pt>
                <c:pt idx="18">
                  <c:v>3.242790115471359</c:v>
                </c:pt>
                <c:pt idx="19">
                  <c:v>0.69154791538217741</c:v>
                </c:pt>
                <c:pt idx="20">
                  <c:v>1.6932850797875303</c:v>
                </c:pt>
                <c:pt idx="21">
                  <c:v>0.71180285111718689</c:v>
                </c:pt>
                <c:pt idx="22">
                  <c:v>0.76410354343153841</c:v>
                </c:pt>
                <c:pt idx="23">
                  <c:v>0.94261066218301837</c:v>
                </c:pt>
                <c:pt idx="24">
                  <c:v>2.1150525808715694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80-443A-B170-BB1A9F2A626E}"/>
            </c:ext>
          </c:extLst>
        </c:ser>
        <c:ser>
          <c:idx val="1"/>
          <c:order val="1"/>
          <c:tx>
            <c:v>skatt og skatteutjevning pr. innb.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komm!$C$219:$C$243</c:f>
              <c:strCache>
                <c:ptCount val="25"/>
                <c:pt idx="0">
                  <c:v>Risør</c:v>
                </c:pt>
                <c:pt idx="1">
                  <c:v>Grimstad</c:v>
                </c:pt>
                <c:pt idx="2">
                  <c:v>Arendal</c:v>
                </c:pt>
                <c:pt idx="3">
                  <c:v>Kristiansand</c:v>
                </c:pt>
                <c:pt idx="4">
                  <c:v>Lindesnes</c:v>
                </c:pt>
                <c:pt idx="5">
                  <c:v>Farsund</c:v>
                </c:pt>
                <c:pt idx="6">
                  <c:v>Flekkefjord</c:v>
                </c:pt>
                <c:pt idx="7">
                  <c:v>Gjerstad</c:v>
                </c:pt>
                <c:pt idx="8">
                  <c:v>Vegårshei</c:v>
                </c:pt>
                <c:pt idx="9">
                  <c:v>Tvedestrand</c:v>
                </c:pt>
                <c:pt idx="10">
                  <c:v>Froland</c:v>
                </c:pt>
                <c:pt idx="11">
                  <c:v>Lillesand</c:v>
                </c:pt>
                <c:pt idx="12">
                  <c:v>Birkenes</c:v>
                </c:pt>
                <c:pt idx="13">
                  <c:v>Åmli</c:v>
                </c:pt>
                <c:pt idx="14">
                  <c:v>Iveland</c:v>
                </c:pt>
                <c:pt idx="15">
                  <c:v>Evje og Hornnes</c:v>
                </c:pt>
                <c:pt idx="16">
                  <c:v>Bygland</c:v>
                </c:pt>
                <c:pt idx="17">
                  <c:v>Valle</c:v>
                </c:pt>
                <c:pt idx="18">
                  <c:v>Bykle</c:v>
                </c:pt>
                <c:pt idx="19">
                  <c:v>Vennesla</c:v>
                </c:pt>
                <c:pt idx="20">
                  <c:v>Åseral</c:v>
                </c:pt>
                <c:pt idx="21">
                  <c:v>Lyngdal</c:v>
                </c:pt>
                <c:pt idx="22">
                  <c:v>Hægebostad</c:v>
                </c:pt>
                <c:pt idx="23">
                  <c:v>Kvinesdal</c:v>
                </c:pt>
                <c:pt idx="24">
                  <c:v>Sirdal</c:v>
                </c:pt>
              </c:strCache>
            </c:strRef>
          </c:cat>
          <c:val>
            <c:numRef>
              <c:f>komm!$P$219:$P$243</c:f>
              <c:numCache>
                <c:formatCode>0.0\ %</c:formatCode>
                <c:ptCount val="25"/>
                <c:pt idx="0">
                  <c:v>0.94089642432448772</c:v>
                </c:pt>
                <c:pt idx="1">
                  <c:v>0.94369744195301475</c:v>
                </c:pt>
                <c:pt idx="2">
                  <c:v>0.94275461472377031</c:v>
                </c:pt>
                <c:pt idx="3">
                  <c:v>0.94380746677122074</c:v>
                </c:pt>
                <c:pt idx="4">
                  <c:v>0.94032884863680988</c:v>
                </c:pt>
                <c:pt idx="5">
                  <c:v>0.94082478691529159</c:v>
                </c:pt>
                <c:pt idx="6">
                  <c:v>0.94320383523648499</c:v>
                </c:pt>
                <c:pt idx="7">
                  <c:v>0.93399777254837335</c:v>
                </c:pt>
                <c:pt idx="8">
                  <c:v>0.93391924036355367</c:v>
                </c:pt>
                <c:pt idx="9">
                  <c:v>0.94087876411937033</c:v>
                </c:pt>
                <c:pt idx="10">
                  <c:v>0.93943071692578306</c:v>
                </c:pt>
                <c:pt idx="11">
                  <c:v>0.94472476011783968</c:v>
                </c:pt>
                <c:pt idx="12">
                  <c:v>0.93534066372668712</c:v>
                </c:pt>
                <c:pt idx="13">
                  <c:v>0.94056605538208193</c:v>
                </c:pt>
                <c:pt idx="14">
                  <c:v>0.94163251751609855</c:v>
                </c:pt>
                <c:pt idx="15">
                  <c:v>0.93614721644424725</c:v>
                </c:pt>
                <c:pt idx="16">
                  <c:v>0.9484035598856082</c:v>
                </c:pt>
                <c:pt idx="17">
                  <c:v>1.2020225703039586</c:v>
                </c:pt>
                <c:pt idx="18">
                  <c:v>1.8835007745269199</c:v>
                </c:pt>
                <c:pt idx="19">
                  <c:v>0.93598086930059488</c:v>
                </c:pt>
                <c:pt idx="20">
                  <c:v>1.263698760253388</c:v>
                </c:pt>
                <c:pt idx="21">
                  <c:v>0.93699361608734544</c:v>
                </c:pt>
                <c:pt idx="22">
                  <c:v>0.93960865070306288</c:v>
                </c:pt>
                <c:pt idx="23">
                  <c:v>0.96342899321158293</c:v>
                </c:pt>
                <c:pt idx="24">
                  <c:v>1.4324057606870035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80-443A-B170-BB1A9F2A62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317632"/>
        <c:axId val="527315992"/>
      </c:lineChart>
      <c:catAx>
        <c:axId val="52731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5992"/>
        <c:crosses val="autoZero"/>
        <c:auto val="1"/>
        <c:lblAlgn val="ctr"/>
        <c:lblOffset val="100"/>
        <c:noMultiLvlLbl val="0"/>
      </c:catAx>
      <c:valAx>
        <c:axId val="527315992"/>
        <c:scaling>
          <c:orientation val="minMax"/>
          <c:max val="3.5"/>
          <c:min val="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7632"/>
        <c:crosses val="autoZero"/>
        <c:crossBetween val="between"/>
        <c:majorUnit val="0.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Skatt og skatteutjevning. Prosent av landsgjennomsnittet.</a:t>
            </a:r>
            <a:r>
              <a:rPr lang="nb-NO" baseline="0"/>
              <a:t> </a:t>
            </a:r>
          </a:p>
          <a:p>
            <a:pPr>
              <a:defRPr/>
            </a:pPr>
            <a:r>
              <a:rPr lang="nb-NO"/>
              <a:t>Vestland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skatt pr innbygger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komm!$C$244:$C$286</c:f>
              <c:strCache>
                <c:ptCount val="43"/>
                <c:pt idx="0">
                  <c:v>Bergen</c:v>
                </c:pt>
                <c:pt idx="1">
                  <c:v>Kinn</c:v>
                </c:pt>
                <c:pt idx="2">
                  <c:v>Etne</c:v>
                </c:pt>
                <c:pt idx="3">
                  <c:v>Sveio</c:v>
                </c:pt>
                <c:pt idx="4">
                  <c:v>Bømlo</c:v>
                </c:pt>
                <c:pt idx="5">
                  <c:v>Stord</c:v>
                </c:pt>
                <c:pt idx="6">
                  <c:v>Fitjar</c:v>
                </c:pt>
                <c:pt idx="7">
                  <c:v>Tysnes</c:v>
                </c:pt>
                <c:pt idx="8">
                  <c:v>Kvinnherad</c:v>
                </c:pt>
                <c:pt idx="9">
                  <c:v>Ullensvang</c:v>
                </c:pt>
                <c:pt idx="10">
                  <c:v>Eidfjord</c:v>
                </c:pt>
                <c:pt idx="11">
                  <c:v>Ulvik</c:v>
                </c:pt>
                <c:pt idx="12">
                  <c:v>Voss</c:v>
                </c:pt>
                <c:pt idx="13">
                  <c:v>Kvam</c:v>
                </c:pt>
                <c:pt idx="14">
                  <c:v>Samnanger</c:v>
                </c:pt>
                <c:pt idx="15">
                  <c:v>Bjørnafjorden</c:v>
                </c:pt>
                <c:pt idx="16">
                  <c:v>Austevoll</c:v>
                </c:pt>
                <c:pt idx="17">
                  <c:v>Øygarden</c:v>
                </c:pt>
                <c:pt idx="18">
                  <c:v>Askøy</c:v>
                </c:pt>
                <c:pt idx="19">
                  <c:v>Vaksdal</c:v>
                </c:pt>
                <c:pt idx="20">
                  <c:v>Modalen</c:v>
                </c:pt>
                <c:pt idx="21">
                  <c:v>Osterøy</c:v>
                </c:pt>
                <c:pt idx="22">
                  <c:v>Alver</c:v>
                </c:pt>
                <c:pt idx="23">
                  <c:v>Austrheim</c:v>
                </c:pt>
                <c:pt idx="24">
                  <c:v>Fedje</c:v>
                </c:pt>
                <c:pt idx="25">
                  <c:v>Masfjorden</c:v>
                </c:pt>
                <c:pt idx="26">
                  <c:v>Gulen</c:v>
                </c:pt>
                <c:pt idx="27">
                  <c:v>Solund</c:v>
                </c:pt>
                <c:pt idx="28">
                  <c:v>Hyllestad</c:v>
                </c:pt>
                <c:pt idx="29">
                  <c:v>Høyanger</c:v>
                </c:pt>
                <c:pt idx="30">
                  <c:v>Vik</c:v>
                </c:pt>
                <c:pt idx="31">
                  <c:v>Sogndal</c:v>
                </c:pt>
                <c:pt idx="32">
                  <c:v>Aurland</c:v>
                </c:pt>
                <c:pt idx="33">
                  <c:v>Lærdal</c:v>
                </c:pt>
                <c:pt idx="34">
                  <c:v>Årdal</c:v>
                </c:pt>
                <c:pt idx="35">
                  <c:v>Luster</c:v>
                </c:pt>
                <c:pt idx="36">
                  <c:v>Askvoll</c:v>
                </c:pt>
                <c:pt idx="37">
                  <c:v>Fjaler</c:v>
                </c:pt>
                <c:pt idx="38">
                  <c:v>Sunnfjord</c:v>
                </c:pt>
                <c:pt idx="39">
                  <c:v>Bremanger</c:v>
                </c:pt>
                <c:pt idx="40">
                  <c:v>Stad</c:v>
                </c:pt>
                <c:pt idx="41">
                  <c:v>Gloppen</c:v>
                </c:pt>
                <c:pt idx="42">
                  <c:v>Stryn</c:v>
                </c:pt>
              </c:strCache>
            </c:strRef>
          </c:cat>
          <c:val>
            <c:numRef>
              <c:f>komm!$F$244:$F$286</c:f>
              <c:numCache>
                <c:formatCode>0%</c:formatCode>
                <c:ptCount val="43"/>
                <c:pt idx="0">
                  <c:v>1.0524462541688198</c:v>
                </c:pt>
                <c:pt idx="1">
                  <c:v>1.0032513580135451</c:v>
                </c:pt>
                <c:pt idx="2">
                  <c:v>0.84596683265833461</c:v>
                </c:pt>
                <c:pt idx="3">
                  <c:v>0.82904316557242297</c:v>
                </c:pt>
                <c:pt idx="4">
                  <c:v>0.93366075341464982</c:v>
                </c:pt>
                <c:pt idx="5">
                  <c:v>1.0204564270148118</c:v>
                </c:pt>
                <c:pt idx="6">
                  <c:v>0.85249140685095515</c:v>
                </c:pt>
                <c:pt idx="7">
                  <c:v>1.1407457993077585</c:v>
                </c:pt>
                <c:pt idx="8">
                  <c:v>0.98771983650420281</c:v>
                </c:pt>
                <c:pt idx="9">
                  <c:v>1.1229103401144451</c:v>
                </c:pt>
                <c:pt idx="10">
                  <c:v>2.3805387937450573</c:v>
                </c:pt>
                <c:pt idx="11">
                  <c:v>1.2308542444649151</c:v>
                </c:pt>
                <c:pt idx="12">
                  <c:v>0.87602808795962328</c:v>
                </c:pt>
                <c:pt idx="13">
                  <c:v>0.89006219024163968</c:v>
                </c:pt>
                <c:pt idx="14">
                  <c:v>0.90196365837738079</c:v>
                </c:pt>
                <c:pt idx="15">
                  <c:v>0.89718167104220481</c:v>
                </c:pt>
                <c:pt idx="16">
                  <c:v>1.6166595677975217</c:v>
                </c:pt>
                <c:pt idx="17">
                  <c:v>0.91183430214431394</c:v>
                </c:pt>
                <c:pt idx="18">
                  <c:v>0.83316163183474423</c:v>
                </c:pt>
                <c:pt idx="19">
                  <c:v>0.96832143463744902</c:v>
                </c:pt>
                <c:pt idx="20">
                  <c:v>2.9545469706062875</c:v>
                </c:pt>
                <c:pt idx="21">
                  <c:v>0.77293269325563208</c:v>
                </c:pt>
                <c:pt idx="22">
                  <c:v>0.85694846268278102</c:v>
                </c:pt>
                <c:pt idx="23">
                  <c:v>1.2114118987362248</c:v>
                </c:pt>
                <c:pt idx="24">
                  <c:v>0.86369660146927252</c:v>
                </c:pt>
                <c:pt idx="25">
                  <c:v>1.242127059814115</c:v>
                </c:pt>
                <c:pt idx="26">
                  <c:v>1.0376579472933367</c:v>
                </c:pt>
                <c:pt idx="27">
                  <c:v>1.0435354852092718</c:v>
                </c:pt>
                <c:pt idx="28">
                  <c:v>0.86979880554252398</c:v>
                </c:pt>
                <c:pt idx="29">
                  <c:v>1.067389030940552</c:v>
                </c:pt>
                <c:pt idx="30">
                  <c:v>1.0867120290800634</c:v>
                </c:pt>
                <c:pt idx="31">
                  <c:v>0.83919250857604044</c:v>
                </c:pt>
                <c:pt idx="32">
                  <c:v>1.795281099182152</c:v>
                </c:pt>
                <c:pt idx="33">
                  <c:v>1.1519841429483964</c:v>
                </c:pt>
                <c:pt idx="34">
                  <c:v>1.1630647151426656</c:v>
                </c:pt>
                <c:pt idx="35">
                  <c:v>1.156405998414064</c:v>
                </c:pt>
                <c:pt idx="36">
                  <c:v>0.8606931801968486</c:v>
                </c:pt>
                <c:pt idx="37">
                  <c:v>0.89912195015284946</c:v>
                </c:pt>
                <c:pt idx="38">
                  <c:v>0.91254127496224757</c:v>
                </c:pt>
                <c:pt idx="39">
                  <c:v>1.064968651135596</c:v>
                </c:pt>
                <c:pt idx="40">
                  <c:v>0.80494149861042852</c:v>
                </c:pt>
                <c:pt idx="41">
                  <c:v>0.87603608447766035</c:v>
                </c:pt>
                <c:pt idx="42">
                  <c:v>0.82756996775985148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95-4169-89CD-335A0C4DDE0C}"/>
            </c:ext>
          </c:extLst>
        </c:ser>
        <c:ser>
          <c:idx val="1"/>
          <c:order val="1"/>
          <c:tx>
            <c:v>skatt og skatteutjevning pr. innb.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komm!$C$244:$C$286</c:f>
              <c:strCache>
                <c:ptCount val="43"/>
                <c:pt idx="0">
                  <c:v>Bergen</c:v>
                </c:pt>
                <c:pt idx="1">
                  <c:v>Kinn</c:v>
                </c:pt>
                <c:pt idx="2">
                  <c:v>Etne</c:v>
                </c:pt>
                <c:pt idx="3">
                  <c:v>Sveio</c:v>
                </c:pt>
                <c:pt idx="4">
                  <c:v>Bømlo</c:v>
                </c:pt>
                <c:pt idx="5">
                  <c:v>Stord</c:v>
                </c:pt>
                <c:pt idx="6">
                  <c:v>Fitjar</c:v>
                </c:pt>
                <c:pt idx="7">
                  <c:v>Tysnes</c:v>
                </c:pt>
                <c:pt idx="8">
                  <c:v>Kvinnherad</c:v>
                </c:pt>
                <c:pt idx="9">
                  <c:v>Ullensvang</c:v>
                </c:pt>
                <c:pt idx="10">
                  <c:v>Eidfjord</c:v>
                </c:pt>
                <c:pt idx="11">
                  <c:v>Ulvik</c:v>
                </c:pt>
                <c:pt idx="12">
                  <c:v>Voss</c:v>
                </c:pt>
                <c:pt idx="13">
                  <c:v>Kvam</c:v>
                </c:pt>
                <c:pt idx="14">
                  <c:v>Samnanger</c:v>
                </c:pt>
                <c:pt idx="15">
                  <c:v>Bjørnafjorden</c:v>
                </c:pt>
                <c:pt idx="16">
                  <c:v>Austevoll</c:v>
                </c:pt>
                <c:pt idx="17">
                  <c:v>Øygarden</c:v>
                </c:pt>
                <c:pt idx="18">
                  <c:v>Askøy</c:v>
                </c:pt>
                <c:pt idx="19">
                  <c:v>Vaksdal</c:v>
                </c:pt>
                <c:pt idx="20">
                  <c:v>Modalen</c:v>
                </c:pt>
                <c:pt idx="21">
                  <c:v>Osterøy</c:v>
                </c:pt>
                <c:pt idx="22">
                  <c:v>Alver</c:v>
                </c:pt>
                <c:pt idx="23">
                  <c:v>Austrheim</c:v>
                </c:pt>
                <c:pt idx="24">
                  <c:v>Fedje</c:v>
                </c:pt>
                <c:pt idx="25">
                  <c:v>Masfjorden</c:v>
                </c:pt>
                <c:pt idx="26">
                  <c:v>Gulen</c:v>
                </c:pt>
                <c:pt idx="27">
                  <c:v>Solund</c:v>
                </c:pt>
                <c:pt idx="28">
                  <c:v>Hyllestad</c:v>
                </c:pt>
                <c:pt idx="29">
                  <c:v>Høyanger</c:v>
                </c:pt>
                <c:pt idx="30">
                  <c:v>Vik</c:v>
                </c:pt>
                <c:pt idx="31">
                  <c:v>Sogndal</c:v>
                </c:pt>
                <c:pt idx="32">
                  <c:v>Aurland</c:v>
                </c:pt>
                <c:pt idx="33">
                  <c:v>Lærdal</c:v>
                </c:pt>
                <c:pt idx="34">
                  <c:v>Årdal</c:v>
                </c:pt>
                <c:pt idx="35">
                  <c:v>Luster</c:v>
                </c:pt>
                <c:pt idx="36">
                  <c:v>Askvoll</c:v>
                </c:pt>
                <c:pt idx="37">
                  <c:v>Fjaler</c:v>
                </c:pt>
                <c:pt idx="38">
                  <c:v>Sunnfjord</c:v>
                </c:pt>
                <c:pt idx="39">
                  <c:v>Bremanger</c:v>
                </c:pt>
                <c:pt idx="40">
                  <c:v>Stad</c:v>
                </c:pt>
                <c:pt idx="41">
                  <c:v>Gloppen</c:v>
                </c:pt>
                <c:pt idx="42">
                  <c:v>Stryn</c:v>
                </c:pt>
              </c:strCache>
            </c:strRef>
          </c:cat>
          <c:val>
            <c:numRef>
              <c:f>komm!$P$244:$P$286</c:f>
              <c:numCache>
                <c:formatCode>0.0\ %</c:formatCode>
                <c:ptCount val="43"/>
                <c:pt idx="0">
                  <c:v>1.0073632300059034</c:v>
                </c:pt>
                <c:pt idx="1">
                  <c:v>0.98768527154379382</c:v>
                </c:pt>
                <c:pt idx="2">
                  <c:v>0.94370181516440288</c:v>
                </c:pt>
                <c:pt idx="3">
                  <c:v>0.94285563181010734</c:v>
                </c:pt>
                <c:pt idx="4">
                  <c:v>0.95984902970423569</c:v>
                </c:pt>
                <c:pt idx="5">
                  <c:v>0.99456729914430031</c:v>
                </c:pt>
                <c:pt idx="6">
                  <c:v>0.94402804387403383</c:v>
                </c:pt>
                <c:pt idx="7">
                  <c:v>1.0426830480614795</c:v>
                </c:pt>
                <c:pt idx="8">
                  <c:v>0.98147266294005664</c:v>
                </c:pt>
                <c:pt idx="9">
                  <c:v>1.0355488643841539</c:v>
                </c:pt>
                <c:pt idx="10">
                  <c:v>1.5386002458363988</c:v>
                </c:pt>
                <c:pt idx="11">
                  <c:v>1.0787264261243419</c:v>
                </c:pt>
                <c:pt idx="12">
                  <c:v>0.94520487792946706</c:v>
                </c:pt>
                <c:pt idx="13">
                  <c:v>0.94590658304356834</c:v>
                </c:pt>
                <c:pt idx="14">
                  <c:v>0.94717019168932792</c:v>
                </c:pt>
                <c:pt idx="15">
                  <c:v>0.94626255708359652</c:v>
                </c:pt>
                <c:pt idx="16">
                  <c:v>1.2330485554573847</c:v>
                </c:pt>
                <c:pt idx="17">
                  <c:v>0.95111844919610133</c:v>
                </c:pt>
                <c:pt idx="18">
                  <c:v>0.94306155512322343</c:v>
                </c:pt>
                <c:pt idx="19">
                  <c:v>0.97371330219335539</c:v>
                </c:pt>
                <c:pt idx="20">
                  <c:v>1.7682035165808905</c:v>
                </c:pt>
                <c:pt idx="21">
                  <c:v>0.94005010819426749</c:v>
                </c:pt>
                <c:pt idx="22">
                  <c:v>0.94425089666562512</c:v>
                </c:pt>
                <c:pt idx="23">
                  <c:v>1.0709494878328656</c:v>
                </c:pt>
                <c:pt idx="24">
                  <c:v>0.94458830360494961</c:v>
                </c:pt>
                <c:pt idx="25">
                  <c:v>1.083235552264022</c:v>
                </c:pt>
                <c:pt idx="26">
                  <c:v>1.0014479072557103</c:v>
                </c:pt>
                <c:pt idx="27">
                  <c:v>1.0037989224220845</c:v>
                </c:pt>
                <c:pt idx="28">
                  <c:v>0.94489341380861236</c:v>
                </c:pt>
                <c:pt idx="29">
                  <c:v>1.0133403407145964</c:v>
                </c:pt>
                <c:pt idx="30">
                  <c:v>1.0210695399704011</c:v>
                </c:pt>
                <c:pt idx="31">
                  <c:v>0.94336309896028814</c:v>
                </c:pt>
                <c:pt idx="32">
                  <c:v>1.3044971680112367</c:v>
                </c:pt>
                <c:pt idx="33">
                  <c:v>1.0471783855177341</c:v>
                </c:pt>
                <c:pt idx="34">
                  <c:v>1.0516106143954418</c:v>
                </c:pt>
                <c:pt idx="35">
                  <c:v>1.0489471277040012</c:v>
                </c:pt>
                <c:pt idx="36">
                  <c:v>0.94443813254132858</c:v>
                </c:pt>
                <c:pt idx="37">
                  <c:v>0.9463595710391286</c:v>
                </c:pt>
                <c:pt idx="38">
                  <c:v>0.95140123832327472</c:v>
                </c:pt>
                <c:pt idx="39">
                  <c:v>1.012372188792614</c:v>
                </c:pt>
                <c:pt idx="40">
                  <c:v>0.94165054846200769</c:v>
                </c:pt>
                <c:pt idx="41">
                  <c:v>0.94520527775536889</c:v>
                </c:pt>
                <c:pt idx="42">
                  <c:v>0.94278197191947877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95-4169-89CD-335A0C4DDE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317632"/>
        <c:axId val="527315992"/>
      </c:lineChart>
      <c:catAx>
        <c:axId val="52731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5992"/>
        <c:crosses val="autoZero"/>
        <c:auto val="1"/>
        <c:lblAlgn val="ctr"/>
        <c:lblOffset val="100"/>
        <c:noMultiLvlLbl val="0"/>
      </c:catAx>
      <c:valAx>
        <c:axId val="527315992"/>
        <c:scaling>
          <c:orientation val="minMax"/>
          <c:max val="3.5"/>
          <c:min val="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7632"/>
        <c:crosses val="autoZero"/>
        <c:crossBetween val="between"/>
        <c:majorUnit val="0.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Skatt og skatteutjevning. Prosent av landsgjennomsnittet.</a:t>
            </a:r>
            <a:r>
              <a:rPr lang="nb-NO" baseline="0"/>
              <a:t> </a:t>
            </a:r>
          </a:p>
          <a:p>
            <a:pPr>
              <a:defRPr/>
            </a:pPr>
            <a:r>
              <a:rPr lang="nb-NO"/>
              <a:t>Trøndelag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skatt pr innbygger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komm!$C$287:$C$324</c:f>
              <c:strCache>
                <c:ptCount val="38"/>
                <c:pt idx="0">
                  <c:v>Trondheim</c:v>
                </c:pt>
                <c:pt idx="1">
                  <c:v>Steinkjer</c:v>
                </c:pt>
                <c:pt idx="2">
                  <c:v>Namsos</c:v>
                </c:pt>
                <c:pt idx="3">
                  <c:v>Frøya</c:v>
                </c:pt>
                <c:pt idx="4">
                  <c:v>Osen</c:v>
                </c:pt>
                <c:pt idx="5">
                  <c:v>Oppdal</c:v>
                </c:pt>
                <c:pt idx="6">
                  <c:v>Rennebu</c:v>
                </c:pt>
                <c:pt idx="7">
                  <c:v>Røros</c:v>
                </c:pt>
                <c:pt idx="8">
                  <c:v>Holtålen</c:v>
                </c:pt>
                <c:pt idx="9">
                  <c:v>Midtre Gauldal</c:v>
                </c:pt>
                <c:pt idx="10">
                  <c:v>Melhus</c:v>
                </c:pt>
                <c:pt idx="11">
                  <c:v>Skaun</c:v>
                </c:pt>
                <c:pt idx="12">
                  <c:v>Malvik</c:v>
                </c:pt>
                <c:pt idx="13">
                  <c:v>Selbu</c:v>
                </c:pt>
                <c:pt idx="14">
                  <c:v>Tydal</c:v>
                </c:pt>
                <c:pt idx="15">
                  <c:v>Meråker</c:v>
                </c:pt>
                <c:pt idx="16">
                  <c:v>Stjørdal</c:v>
                </c:pt>
                <c:pt idx="17">
                  <c:v>Frosta</c:v>
                </c:pt>
                <c:pt idx="18">
                  <c:v>Levanger</c:v>
                </c:pt>
                <c:pt idx="19">
                  <c:v>Verdal</c:v>
                </c:pt>
                <c:pt idx="20">
                  <c:v>Snåsa</c:v>
                </c:pt>
                <c:pt idx="21">
                  <c:v>Lierne</c:v>
                </c:pt>
                <c:pt idx="22">
                  <c:v>Røyrvik</c:v>
                </c:pt>
                <c:pt idx="23">
                  <c:v>Namsskogan</c:v>
                </c:pt>
                <c:pt idx="24">
                  <c:v>Grong</c:v>
                </c:pt>
                <c:pt idx="25">
                  <c:v>Høylandet</c:v>
                </c:pt>
                <c:pt idx="26">
                  <c:v>Overhalla</c:v>
                </c:pt>
                <c:pt idx="27">
                  <c:v>Flatanger</c:v>
                </c:pt>
                <c:pt idx="28">
                  <c:v>Leka</c:v>
                </c:pt>
                <c:pt idx="29">
                  <c:v>Inderøy</c:v>
                </c:pt>
                <c:pt idx="30">
                  <c:v>Indre Fosen</c:v>
                </c:pt>
                <c:pt idx="31">
                  <c:v>Heim</c:v>
                </c:pt>
                <c:pt idx="32">
                  <c:v>Hitra</c:v>
                </c:pt>
                <c:pt idx="33">
                  <c:v>Ørland</c:v>
                </c:pt>
                <c:pt idx="34">
                  <c:v>Åfjord</c:v>
                </c:pt>
                <c:pt idx="35">
                  <c:v>Orkland</c:v>
                </c:pt>
                <c:pt idx="36">
                  <c:v>Nærøysund</c:v>
                </c:pt>
                <c:pt idx="37">
                  <c:v>Rindal</c:v>
                </c:pt>
              </c:strCache>
            </c:strRef>
          </c:cat>
          <c:val>
            <c:numRef>
              <c:f>komm!$F$287:$F$324</c:f>
              <c:numCache>
                <c:formatCode>0%</c:formatCode>
                <c:ptCount val="38"/>
                <c:pt idx="0">
                  <c:v>1.018567086064174</c:v>
                </c:pt>
                <c:pt idx="1">
                  <c:v>0.73786773956114127</c:v>
                </c:pt>
                <c:pt idx="2">
                  <c:v>0.77734362943133772</c:v>
                </c:pt>
                <c:pt idx="3">
                  <c:v>1.2777583508297643</c:v>
                </c:pt>
                <c:pt idx="4">
                  <c:v>0.75081141084726277</c:v>
                </c:pt>
                <c:pt idx="5">
                  <c:v>0.78739703884004808</c:v>
                </c:pt>
                <c:pt idx="6">
                  <c:v>0.7740526801894021</c:v>
                </c:pt>
                <c:pt idx="7">
                  <c:v>0.81051234213235246</c:v>
                </c:pt>
                <c:pt idx="8">
                  <c:v>0.67382852929591197</c:v>
                </c:pt>
                <c:pt idx="9">
                  <c:v>0.6742109189556561</c:v>
                </c:pt>
                <c:pt idx="10">
                  <c:v>0.7805000443039346</c:v>
                </c:pt>
                <c:pt idx="11">
                  <c:v>0.77195797429259394</c:v>
                </c:pt>
                <c:pt idx="12">
                  <c:v>0.91889186528144173</c:v>
                </c:pt>
                <c:pt idx="13">
                  <c:v>0.76992867387728758</c:v>
                </c:pt>
                <c:pt idx="14">
                  <c:v>1.8028434130375264</c:v>
                </c:pt>
                <c:pt idx="15">
                  <c:v>0.79980106737222023</c:v>
                </c:pt>
                <c:pt idx="16">
                  <c:v>0.80179116328568678</c:v>
                </c:pt>
                <c:pt idx="17">
                  <c:v>0.68132512806689671</c:v>
                </c:pt>
                <c:pt idx="18">
                  <c:v>0.76138156263603729</c:v>
                </c:pt>
                <c:pt idx="19">
                  <c:v>0.73685193745850475</c:v>
                </c:pt>
                <c:pt idx="20">
                  <c:v>0.71651848248133621</c:v>
                </c:pt>
                <c:pt idx="21">
                  <c:v>0.79364027737643994</c:v>
                </c:pt>
                <c:pt idx="22">
                  <c:v>1.0177078068662528</c:v>
                </c:pt>
                <c:pt idx="23">
                  <c:v>1.3523227671134155</c:v>
                </c:pt>
                <c:pt idx="24">
                  <c:v>0.80406604515334834</c:v>
                </c:pt>
                <c:pt idx="25">
                  <c:v>0.62763046862752969</c:v>
                </c:pt>
                <c:pt idx="26">
                  <c:v>0.73759895445925561</c:v>
                </c:pt>
                <c:pt idx="27">
                  <c:v>0.96359523441910644</c:v>
                </c:pt>
                <c:pt idx="28">
                  <c:v>0.77845790604091047</c:v>
                </c:pt>
                <c:pt idx="29">
                  <c:v>0.77140338602033742</c:v>
                </c:pt>
                <c:pt idx="30">
                  <c:v>0.68410577880261159</c:v>
                </c:pt>
                <c:pt idx="31">
                  <c:v>0.83261924206976845</c:v>
                </c:pt>
                <c:pt idx="32">
                  <c:v>0.8586258860131798</c:v>
                </c:pt>
                <c:pt idx="33">
                  <c:v>0.79274964846238694</c:v>
                </c:pt>
                <c:pt idx="34">
                  <c:v>0.78449064275987823</c:v>
                </c:pt>
                <c:pt idx="35">
                  <c:v>0.77180083811639955</c:v>
                </c:pt>
                <c:pt idx="36">
                  <c:v>1.0492871890162299</c:v>
                </c:pt>
                <c:pt idx="37">
                  <c:v>0.7697088418696747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D2-4655-9FE4-61CA028BC3FE}"/>
            </c:ext>
          </c:extLst>
        </c:ser>
        <c:ser>
          <c:idx val="1"/>
          <c:order val="1"/>
          <c:tx>
            <c:v>skatt og skatteutjevning pr. innb.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komm!$C$287:$C$324</c:f>
              <c:strCache>
                <c:ptCount val="38"/>
                <c:pt idx="0">
                  <c:v>Trondheim</c:v>
                </c:pt>
                <c:pt idx="1">
                  <c:v>Steinkjer</c:v>
                </c:pt>
                <c:pt idx="2">
                  <c:v>Namsos</c:v>
                </c:pt>
                <c:pt idx="3">
                  <c:v>Frøya</c:v>
                </c:pt>
                <c:pt idx="4">
                  <c:v>Osen</c:v>
                </c:pt>
                <c:pt idx="5">
                  <c:v>Oppdal</c:v>
                </c:pt>
                <c:pt idx="6">
                  <c:v>Rennebu</c:v>
                </c:pt>
                <c:pt idx="7">
                  <c:v>Røros</c:v>
                </c:pt>
                <c:pt idx="8">
                  <c:v>Holtålen</c:v>
                </c:pt>
                <c:pt idx="9">
                  <c:v>Midtre Gauldal</c:v>
                </c:pt>
                <c:pt idx="10">
                  <c:v>Melhus</c:v>
                </c:pt>
                <c:pt idx="11">
                  <c:v>Skaun</c:v>
                </c:pt>
                <c:pt idx="12">
                  <c:v>Malvik</c:v>
                </c:pt>
                <c:pt idx="13">
                  <c:v>Selbu</c:v>
                </c:pt>
                <c:pt idx="14">
                  <c:v>Tydal</c:v>
                </c:pt>
                <c:pt idx="15">
                  <c:v>Meråker</c:v>
                </c:pt>
                <c:pt idx="16">
                  <c:v>Stjørdal</c:v>
                </c:pt>
                <c:pt idx="17">
                  <c:v>Frosta</c:v>
                </c:pt>
                <c:pt idx="18">
                  <c:v>Levanger</c:v>
                </c:pt>
                <c:pt idx="19">
                  <c:v>Verdal</c:v>
                </c:pt>
                <c:pt idx="20">
                  <c:v>Snåsa</c:v>
                </c:pt>
                <c:pt idx="21">
                  <c:v>Lierne</c:v>
                </c:pt>
                <c:pt idx="22">
                  <c:v>Røyrvik</c:v>
                </c:pt>
                <c:pt idx="23">
                  <c:v>Namsskogan</c:v>
                </c:pt>
                <c:pt idx="24">
                  <c:v>Grong</c:v>
                </c:pt>
                <c:pt idx="25">
                  <c:v>Høylandet</c:v>
                </c:pt>
                <c:pt idx="26">
                  <c:v>Overhalla</c:v>
                </c:pt>
                <c:pt idx="27">
                  <c:v>Flatanger</c:v>
                </c:pt>
                <c:pt idx="28">
                  <c:v>Leka</c:v>
                </c:pt>
                <c:pt idx="29">
                  <c:v>Inderøy</c:v>
                </c:pt>
                <c:pt idx="30">
                  <c:v>Indre Fosen</c:v>
                </c:pt>
                <c:pt idx="31">
                  <c:v>Heim</c:v>
                </c:pt>
                <c:pt idx="32">
                  <c:v>Hitra</c:v>
                </c:pt>
                <c:pt idx="33">
                  <c:v>Ørland</c:v>
                </c:pt>
                <c:pt idx="34">
                  <c:v>Åfjord</c:v>
                </c:pt>
                <c:pt idx="35">
                  <c:v>Orkland</c:v>
                </c:pt>
                <c:pt idx="36">
                  <c:v>Nærøysund</c:v>
                </c:pt>
                <c:pt idx="37">
                  <c:v>Rindal</c:v>
                </c:pt>
              </c:strCache>
            </c:strRef>
          </c:cat>
          <c:val>
            <c:numRef>
              <c:f>komm!$P$287:$P$324</c:f>
              <c:numCache>
                <c:formatCode>0.0\ %</c:formatCode>
                <c:ptCount val="38"/>
                <c:pt idx="0">
                  <c:v>0.99381156276404536</c:v>
                </c:pt>
                <c:pt idx="1">
                  <c:v>0.9382968605095432</c:v>
                </c:pt>
                <c:pt idx="2">
                  <c:v>0.94027065500305285</c:v>
                </c:pt>
                <c:pt idx="3">
                  <c:v>1.0974880686702813</c:v>
                </c:pt>
                <c:pt idx="4">
                  <c:v>0.93894404407384935</c:v>
                </c:pt>
                <c:pt idx="5">
                  <c:v>0.94077332547348846</c:v>
                </c:pt>
                <c:pt idx="6">
                  <c:v>0.94010610754095625</c:v>
                </c:pt>
                <c:pt idx="7">
                  <c:v>0.94192909063810359</c:v>
                </c:pt>
                <c:pt idx="8">
                  <c:v>0.93509489999628181</c:v>
                </c:pt>
                <c:pt idx="9">
                  <c:v>0.93511401947926898</c:v>
                </c:pt>
                <c:pt idx="10">
                  <c:v>0.94042847574668287</c:v>
                </c:pt>
                <c:pt idx="11">
                  <c:v>0.9400013722461158</c:v>
                </c:pt>
                <c:pt idx="12">
                  <c:v>0.95394147445095234</c:v>
                </c:pt>
                <c:pt idx="13">
                  <c:v>0.93989990722535066</c:v>
                </c:pt>
                <c:pt idx="14">
                  <c:v>1.3075220935533864</c:v>
                </c:pt>
                <c:pt idx="15">
                  <c:v>0.94139352690009714</c:v>
                </c:pt>
                <c:pt idx="16">
                  <c:v>0.94149303169577059</c:v>
                </c:pt>
                <c:pt idx="17">
                  <c:v>0.93546972993483091</c:v>
                </c:pt>
                <c:pt idx="18">
                  <c:v>0.93947255166328791</c:v>
                </c:pt>
                <c:pt idx="19">
                  <c:v>0.93824607040441144</c:v>
                </c:pt>
                <c:pt idx="20">
                  <c:v>0.9372293976555528</c:v>
                </c:pt>
                <c:pt idx="21">
                  <c:v>0.94108548740030806</c:v>
                </c:pt>
                <c:pt idx="22">
                  <c:v>0.99346785108487667</c:v>
                </c:pt>
                <c:pt idx="23">
                  <c:v>1.127313835183742</c:v>
                </c:pt>
                <c:pt idx="24">
                  <c:v>0.94160677578915353</c:v>
                </c:pt>
                <c:pt idx="25">
                  <c:v>0.93278499696286266</c:v>
                </c:pt>
                <c:pt idx="26">
                  <c:v>0.93828342125444897</c:v>
                </c:pt>
                <c:pt idx="27">
                  <c:v>0.97182282210601834</c:v>
                </c:pt>
                <c:pt idx="28">
                  <c:v>0.94032636883353171</c:v>
                </c:pt>
                <c:pt idx="29">
                  <c:v>0.93997364283250306</c:v>
                </c:pt>
                <c:pt idx="30">
                  <c:v>0.93560876247161673</c:v>
                </c:pt>
                <c:pt idx="31">
                  <c:v>0.94303443563497458</c:v>
                </c:pt>
                <c:pt idx="32">
                  <c:v>0.94433476783214509</c:v>
                </c:pt>
                <c:pt idx="33">
                  <c:v>0.94104095595460546</c:v>
                </c:pt>
                <c:pt idx="34">
                  <c:v>0.94062800566948002</c:v>
                </c:pt>
                <c:pt idx="35">
                  <c:v>0.93999351543730592</c:v>
                </c:pt>
                <c:pt idx="36">
                  <c:v>1.0060996039448675</c:v>
                </c:pt>
                <c:pt idx="37">
                  <c:v>0.93988891562496979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D2-4655-9FE4-61CA028BC3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317632"/>
        <c:axId val="527315992"/>
      </c:lineChart>
      <c:catAx>
        <c:axId val="52731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5992"/>
        <c:crosses val="autoZero"/>
        <c:auto val="1"/>
        <c:lblAlgn val="ctr"/>
        <c:lblOffset val="100"/>
        <c:noMultiLvlLbl val="0"/>
      </c:catAx>
      <c:valAx>
        <c:axId val="527315992"/>
        <c:scaling>
          <c:orientation val="minMax"/>
          <c:max val="3"/>
          <c:min val="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7632"/>
        <c:crosses val="autoZero"/>
        <c:crossBetween val="between"/>
        <c:majorUnit val="0.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62EC4C02-5169-4B6B-BDFA-3E66E7B25D93}">
  <sheetPr/>
  <sheetViews>
    <sheetView zoomScale="170" workbookViewId="0" zoomToFit="1"/>
  </sheetViews>
  <sheetProtection content="1" objects="1"/>
  <pageMargins left="0.7" right="0.7" top="0.75" bottom="0.75" header="0.3" footer="0.3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80340578-8FE3-44FF-8970-EAC356AE2DAF}">
  <sheetPr/>
  <sheetViews>
    <sheetView zoomScale="170" workbookViewId="0" zoomToFit="1"/>
  </sheetViews>
  <sheetProtection content="1" objects="1"/>
  <pageMargins left="0.7" right="0.7" top="0.75" bottom="0.75" header="0.3" footer="0.3"/>
  <pageSetup paperSize="0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245035</xdr:colOff>
      <xdr:row>35</xdr:row>
      <xdr:rowOff>169396</xdr:rowOff>
    </xdr:from>
    <xdr:to>
      <xdr:col>36</xdr:col>
      <xdr:colOff>245035</xdr:colOff>
      <xdr:row>52</xdr:row>
      <xdr:rowOff>64621</xdr:rowOff>
    </xdr:to>
    <xdr:graphicFrame macro="">
      <xdr:nvGraphicFramePr>
        <xdr:cNvPr id="10" name="Diagram 9">
          <a:extLst>
            <a:ext uri="{FF2B5EF4-FFF2-40B4-BE49-F238E27FC236}">
              <a16:creationId xmlns:a16="http://schemas.microsoft.com/office/drawing/2014/main" id="{074AA6CA-753C-4958-91FF-589AC4A15D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</xdr:col>
      <xdr:colOff>36232</xdr:colOff>
      <xdr:row>9</xdr:row>
      <xdr:rowOff>95810</xdr:rowOff>
    </xdr:from>
    <xdr:to>
      <xdr:col>35</xdr:col>
      <xdr:colOff>741083</xdr:colOff>
      <xdr:row>28</xdr:row>
      <xdr:rowOff>32871</xdr:rowOff>
    </xdr:to>
    <xdr:graphicFrame macro="">
      <xdr:nvGraphicFramePr>
        <xdr:cNvPr id="13" name="Diagram 12">
          <a:extLst>
            <a:ext uri="{FF2B5EF4-FFF2-40B4-BE49-F238E27FC236}">
              <a16:creationId xmlns:a16="http://schemas.microsoft.com/office/drawing/2014/main" id="{094DAADE-D7EF-459A-8EFC-ADD474DA29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27</xdr:col>
      <xdr:colOff>292100</xdr:colOff>
      <xdr:row>56</xdr:row>
      <xdr:rowOff>149599</xdr:rowOff>
    </xdr:from>
    <xdr:to>
      <xdr:col>38</xdr:col>
      <xdr:colOff>208139</xdr:colOff>
      <xdr:row>75</xdr:row>
      <xdr:rowOff>54348</xdr:rowOff>
    </xdr:to>
    <xdr:graphicFrame macro="">
      <xdr:nvGraphicFramePr>
        <xdr:cNvPr id="14" name="Diagram 13">
          <a:extLst>
            <a:ext uri="{FF2B5EF4-FFF2-40B4-BE49-F238E27FC236}">
              <a16:creationId xmlns:a16="http://schemas.microsoft.com/office/drawing/2014/main" id="{9FDF5862-C721-487B-8919-1A896052D1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582146</xdr:colOff>
      <xdr:row>94</xdr:row>
      <xdr:rowOff>162590</xdr:rowOff>
    </xdr:from>
    <xdr:to>
      <xdr:col>34</xdr:col>
      <xdr:colOff>56029</xdr:colOff>
      <xdr:row>113</xdr:row>
      <xdr:rowOff>33618</xdr:rowOff>
    </xdr:to>
    <xdr:graphicFrame macro="">
      <xdr:nvGraphicFramePr>
        <xdr:cNvPr id="15" name="Diagram 14">
          <a:extLst>
            <a:ext uri="{FF2B5EF4-FFF2-40B4-BE49-F238E27FC236}">
              <a16:creationId xmlns:a16="http://schemas.microsoft.com/office/drawing/2014/main" id="{2F9FBBFB-832B-46A7-AFE4-9FE05EA1B2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25</xdr:col>
      <xdr:colOff>466912</xdr:colOff>
      <xdr:row>183</xdr:row>
      <xdr:rowOff>186764</xdr:rowOff>
    </xdr:from>
    <xdr:to>
      <xdr:col>35</xdr:col>
      <xdr:colOff>162112</xdr:colOff>
      <xdr:row>202</xdr:row>
      <xdr:rowOff>78627</xdr:rowOff>
    </xdr:to>
    <xdr:graphicFrame macro="">
      <xdr:nvGraphicFramePr>
        <xdr:cNvPr id="16" name="Diagram 15">
          <a:extLst>
            <a:ext uri="{FF2B5EF4-FFF2-40B4-BE49-F238E27FC236}">
              <a16:creationId xmlns:a16="http://schemas.microsoft.com/office/drawing/2014/main" id="{FC35EC54-9928-415B-869F-9C353714BB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25</xdr:col>
      <xdr:colOff>408268</xdr:colOff>
      <xdr:row>154</xdr:row>
      <xdr:rowOff>143995</xdr:rowOff>
    </xdr:from>
    <xdr:to>
      <xdr:col>36</xdr:col>
      <xdr:colOff>122518</xdr:colOff>
      <xdr:row>173</xdr:row>
      <xdr:rowOff>182094</xdr:rowOff>
    </xdr:to>
    <xdr:graphicFrame macro="">
      <xdr:nvGraphicFramePr>
        <xdr:cNvPr id="17" name="Diagram 16">
          <a:extLst>
            <a:ext uri="{FF2B5EF4-FFF2-40B4-BE49-F238E27FC236}">
              <a16:creationId xmlns:a16="http://schemas.microsoft.com/office/drawing/2014/main" id="{4BE3E662-A716-4D0D-AAA3-655C9C4A65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</xdr:col>
      <xdr:colOff>474383</xdr:colOff>
      <xdr:row>223</xdr:row>
      <xdr:rowOff>108323</xdr:rowOff>
    </xdr:from>
    <xdr:to>
      <xdr:col>35</xdr:col>
      <xdr:colOff>169583</xdr:colOff>
      <xdr:row>242</xdr:row>
      <xdr:rowOff>216832</xdr:rowOff>
    </xdr:to>
    <xdr:graphicFrame macro="">
      <xdr:nvGraphicFramePr>
        <xdr:cNvPr id="18" name="Diagram 17">
          <a:extLst>
            <a:ext uri="{FF2B5EF4-FFF2-40B4-BE49-F238E27FC236}">
              <a16:creationId xmlns:a16="http://schemas.microsoft.com/office/drawing/2014/main" id="{6AD99BEA-DC40-47E7-864A-732144C0CD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25</xdr:col>
      <xdr:colOff>373529</xdr:colOff>
      <xdr:row>256</xdr:row>
      <xdr:rowOff>0</xdr:rowOff>
    </xdr:from>
    <xdr:to>
      <xdr:col>36</xdr:col>
      <xdr:colOff>382348</xdr:colOff>
      <xdr:row>275</xdr:row>
      <xdr:rowOff>108510</xdr:rowOff>
    </xdr:to>
    <xdr:graphicFrame macro="">
      <xdr:nvGraphicFramePr>
        <xdr:cNvPr id="19" name="Diagram 18">
          <a:extLst>
            <a:ext uri="{FF2B5EF4-FFF2-40B4-BE49-F238E27FC236}">
              <a16:creationId xmlns:a16="http://schemas.microsoft.com/office/drawing/2014/main" id="{40AF432F-36FA-40AF-B40F-8DA8D3439A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25</xdr:col>
      <xdr:colOff>384735</xdr:colOff>
      <xdr:row>288</xdr:row>
      <xdr:rowOff>160618</xdr:rowOff>
    </xdr:from>
    <xdr:to>
      <xdr:col>38</xdr:col>
      <xdr:colOff>505385</xdr:colOff>
      <xdr:row>308</xdr:row>
      <xdr:rowOff>78628</xdr:rowOff>
    </xdr:to>
    <xdr:graphicFrame macro="">
      <xdr:nvGraphicFramePr>
        <xdr:cNvPr id="20" name="Diagram 19">
          <a:extLst>
            <a:ext uri="{FF2B5EF4-FFF2-40B4-BE49-F238E27FC236}">
              <a16:creationId xmlns:a16="http://schemas.microsoft.com/office/drawing/2014/main" id="{BB9411A9-901B-4789-8720-16C2BC58EB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25</xdr:col>
      <xdr:colOff>265207</xdr:colOff>
      <xdr:row>323</xdr:row>
      <xdr:rowOff>183029</xdr:rowOff>
    </xdr:from>
    <xdr:to>
      <xdr:col>35</xdr:col>
      <xdr:colOff>732637</xdr:colOff>
      <xdr:row>341</xdr:row>
      <xdr:rowOff>142501</xdr:rowOff>
    </xdr:to>
    <xdr:graphicFrame macro="">
      <xdr:nvGraphicFramePr>
        <xdr:cNvPr id="21" name="Diagram 20">
          <a:extLst>
            <a:ext uri="{FF2B5EF4-FFF2-40B4-BE49-F238E27FC236}">
              <a16:creationId xmlns:a16="http://schemas.microsoft.com/office/drawing/2014/main" id="{0B992B1C-7CB5-4808-8C3C-3B98FCBADE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25</xdr:col>
      <xdr:colOff>526677</xdr:colOff>
      <xdr:row>113</xdr:row>
      <xdr:rowOff>168087</xdr:rowOff>
    </xdr:from>
    <xdr:to>
      <xdr:col>34</xdr:col>
      <xdr:colOff>560</xdr:colOff>
      <xdr:row>133</xdr:row>
      <xdr:rowOff>16703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62D8CB65-B057-48E9-BBF9-FF070904DC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25</xdr:col>
      <xdr:colOff>515470</xdr:colOff>
      <xdr:row>133</xdr:row>
      <xdr:rowOff>134470</xdr:rowOff>
    </xdr:from>
    <xdr:to>
      <xdr:col>33</xdr:col>
      <xdr:colOff>751353</xdr:colOff>
      <xdr:row>151</xdr:row>
      <xdr:rowOff>173586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9B3DD25F-9555-400C-8C87-565437ED5C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25</xdr:col>
      <xdr:colOff>481853</xdr:colOff>
      <xdr:row>203</xdr:row>
      <xdr:rowOff>67236</xdr:rowOff>
    </xdr:from>
    <xdr:to>
      <xdr:col>35</xdr:col>
      <xdr:colOff>177053</xdr:colOff>
      <xdr:row>222</xdr:row>
      <xdr:rowOff>3923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2F6C299E-A180-493B-AA09-033CF25A8C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25</xdr:col>
      <xdr:colOff>302559</xdr:colOff>
      <xdr:row>343</xdr:row>
      <xdr:rowOff>89647</xdr:rowOff>
    </xdr:from>
    <xdr:to>
      <xdr:col>36</xdr:col>
      <xdr:colOff>7989</xdr:colOff>
      <xdr:row>362</xdr:row>
      <xdr:rowOff>26707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4D04D6AC-DBE6-474B-B419-BFDDDB4164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47623</xdr:colOff>
      <xdr:row>19</xdr:row>
      <xdr:rowOff>20107</xdr:rowOff>
    </xdr:from>
    <xdr:to>
      <xdr:col>25</xdr:col>
      <xdr:colOff>127000</xdr:colOff>
      <xdr:row>41</xdr:row>
      <xdr:rowOff>52916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D8837653-8E99-23C6-FFBB-A830FBFADEA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25</xdr:col>
      <xdr:colOff>264583</xdr:colOff>
      <xdr:row>19</xdr:row>
      <xdr:rowOff>0</xdr:rowOff>
    </xdr:from>
    <xdr:to>
      <xdr:col>37</xdr:col>
      <xdr:colOff>211666</xdr:colOff>
      <xdr:row>41</xdr:row>
      <xdr:rowOff>11643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B61F78CD-3D81-4669-A3B8-EBBDE73B14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5279" cy="6073588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53D9C591-8B68-41CA-8F2B-7CD433C4B54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95279" cy="6073588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BECB4019-B5C8-4547-9A7B-A5EAB6332F7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C371"/>
  <sheetViews>
    <sheetView zoomScale="85" zoomScaleNormal="85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N14" sqref="N14"/>
    </sheetView>
  </sheetViews>
  <sheetFormatPr baseColWidth="10" defaultRowHeight="15"/>
  <cols>
    <col min="1" max="1" width="4.7109375" customWidth="1"/>
    <col min="2" max="2" width="11.5703125" style="83" customWidth="1"/>
    <col min="3" max="3" width="18.42578125" style="83" customWidth="1"/>
    <col min="4" max="4" width="17.28515625" style="83" bestFit="1" customWidth="1"/>
    <col min="5" max="5" width="14.42578125" style="83" bestFit="1" customWidth="1"/>
    <col min="6" max="7" width="11.42578125" style="83"/>
    <col min="8" max="8" width="14.42578125" style="83" bestFit="1" customWidth="1"/>
    <col min="9" max="9" width="9.85546875" style="83" bestFit="1" customWidth="1"/>
    <col min="10" max="10" width="14" style="83" bestFit="1" customWidth="1"/>
    <col min="11" max="11" width="11.42578125" style="83"/>
    <col min="12" max="12" width="13.7109375" style="83" bestFit="1" customWidth="1"/>
    <col min="13" max="13" width="17.85546875" style="83" bestFit="1" customWidth="1"/>
    <col min="14" max="14" width="17.28515625" style="83" bestFit="1" customWidth="1"/>
    <col min="15" max="15" width="13.85546875" style="83" bestFit="1" customWidth="1"/>
    <col min="16" max="16" width="11.42578125" style="83"/>
    <col min="17" max="17" width="12.5703125" style="83" customWidth="1"/>
    <col min="18" max="18" width="14.85546875" style="83" customWidth="1"/>
    <col min="19" max="19" width="13.28515625" style="83" bestFit="1" customWidth="1"/>
    <col min="20" max="20" width="13" style="83" customWidth="1"/>
    <col min="21" max="21" width="16.5703125" style="83" customWidth="1"/>
    <col min="22" max="22" width="13.140625" style="83" customWidth="1"/>
    <col min="24" max="24" width="17.28515625" style="83" bestFit="1" customWidth="1"/>
    <col min="25" max="25" width="13.85546875" style="83" bestFit="1" customWidth="1"/>
  </cols>
  <sheetData>
    <row r="1" spans="2:27" ht="30">
      <c r="B1" s="67" t="s">
        <v>0</v>
      </c>
      <c r="C1" s="67" t="s">
        <v>1</v>
      </c>
      <c r="D1" s="247" t="s">
        <v>435</v>
      </c>
      <c r="E1" s="247"/>
      <c r="F1" s="247"/>
      <c r="G1" s="248" t="s">
        <v>378</v>
      </c>
      <c r="H1" s="248"/>
      <c r="I1" s="248" t="s">
        <v>2</v>
      </c>
      <c r="J1" s="248"/>
      <c r="K1" s="248"/>
      <c r="L1" s="248"/>
      <c r="M1" s="68" t="s">
        <v>436</v>
      </c>
      <c r="N1" s="249" t="s">
        <v>3</v>
      </c>
      <c r="O1" s="249"/>
      <c r="P1" s="249"/>
      <c r="Q1" s="69" t="s">
        <v>4</v>
      </c>
      <c r="R1" s="241" t="s">
        <v>438</v>
      </c>
      <c r="S1" s="241"/>
      <c r="T1" s="70" t="s">
        <v>5</v>
      </c>
      <c r="U1" s="71" t="s">
        <v>421</v>
      </c>
      <c r="V1" s="71" t="s">
        <v>421</v>
      </c>
      <c r="X1" t="s">
        <v>419</v>
      </c>
      <c r="Y1"/>
    </row>
    <row r="2" spans="2:27">
      <c r="B2" s="175" t="s">
        <v>8</v>
      </c>
      <c r="C2" s="176"/>
      <c r="D2" s="242" t="s">
        <v>446</v>
      </c>
      <c r="E2" s="243"/>
      <c r="F2" s="243"/>
      <c r="G2" s="244" t="s">
        <v>9</v>
      </c>
      <c r="H2" s="244"/>
      <c r="I2" s="177" t="s">
        <v>10</v>
      </c>
      <c r="J2" s="177"/>
      <c r="K2" s="177"/>
      <c r="L2" s="177"/>
      <c r="M2" s="178" t="str">
        <f>D2</f>
        <v>Jan- Mai</v>
      </c>
      <c r="N2" s="245" t="str">
        <f>D2</f>
        <v>Jan- Mai</v>
      </c>
      <c r="O2" s="246"/>
      <c r="P2" s="246"/>
      <c r="Q2" s="179" t="str">
        <f>RIGHT(N2,5)</f>
        <v>- Mai</v>
      </c>
      <c r="R2" s="250" t="s">
        <v>380</v>
      </c>
      <c r="S2" s="250"/>
      <c r="T2" s="72" t="s">
        <v>11</v>
      </c>
      <c r="U2" s="75" t="str">
        <f>D2</f>
        <v>Jan- Mai</v>
      </c>
      <c r="V2" s="73" t="str">
        <f>U2</f>
        <v>Jan- Mai</v>
      </c>
      <c r="X2" t="s">
        <v>420</v>
      </c>
      <c r="Y2"/>
    </row>
    <row r="3" spans="2:27">
      <c r="B3" s="180" t="s">
        <v>12</v>
      </c>
      <c r="C3" s="181"/>
      <c r="D3" s="173"/>
      <c r="E3" s="173"/>
      <c r="F3" s="74" t="s">
        <v>13</v>
      </c>
      <c r="G3" s="246" t="s">
        <v>14</v>
      </c>
      <c r="H3" s="246"/>
      <c r="I3" s="177" t="s">
        <v>15</v>
      </c>
      <c r="J3" s="177"/>
      <c r="K3" s="177" t="s">
        <v>16</v>
      </c>
      <c r="L3" s="177"/>
      <c r="M3" s="178" t="s">
        <v>17</v>
      </c>
      <c r="N3" s="182" t="s">
        <v>18</v>
      </c>
      <c r="O3" s="177"/>
      <c r="P3" s="182" t="s">
        <v>19</v>
      </c>
      <c r="Q3" s="183" t="s">
        <v>437</v>
      </c>
      <c r="R3" s="174" t="s">
        <v>6</v>
      </c>
      <c r="S3" s="184" t="s">
        <v>7</v>
      </c>
      <c r="T3" s="163">
        <v>45292</v>
      </c>
      <c r="V3" s="73"/>
      <c r="X3" s="182"/>
      <c r="Y3" s="177"/>
    </row>
    <row r="4" spans="2:27">
      <c r="B4" s="181"/>
      <c r="C4" s="76">
        <f>J367</f>
        <v>-255.83864393519934</v>
      </c>
      <c r="D4" s="185" t="s">
        <v>20</v>
      </c>
      <c r="E4" s="173" t="s">
        <v>21</v>
      </c>
      <c r="F4" s="173" t="s">
        <v>22</v>
      </c>
      <c r="G4" s="182" t="s">
        <v>23</v>
      </c>
      <c r="H4" s="182" t="s">
        <v>20</v>
      </c>
      <c r="I4" s="182" t="s">
        <v>21</v>
      </c>
      <c r="J4" s="182" t="s">
        <v>20</v>
      </c>
      <c r="K4" s="182" t="s">
        <v>21</v>
      </c>
      <c r="L4" s="182" t="s">
        <v>20</v>
      </c>
      <c r="M4" s="179" t="s">
        <v>20</v>
      </c>
      <c r="N4" s="182" t="s">
        <v>20</v>
      </c>
      <c r="O4" s="182" t="s">
        <v>21</v>
      </c>
      <c r="P4" s="182" t="s">
        <v>24</v>
      </c>
      <c r="Q4" s="179" t="s">
        <v>20</v>
      </c>
      <c r="R4" s="184" t="s">
        <v>25</v>
      </c>
      <c r="S4" s="184" t="s">
        <v>21</v>
      </c>
      <c r="T4" s="186"/>
      <c r="U4" s="77" t="s">
        <v>20</v>
      </c>
      <c r="V4" s="185" t="s">
        <v>21</v>
      </c>
      <c r="X4" s="182" t="s">
        <v>20</v>
      </c>
      <c r="Y4" s="182" t="s">
        <v>21</v>
      </c>
    </row>
    <row r="5" spans="2:27">
      <c r="B5" s="78"/>
      <c r="C5" s="78"/>
      <c r="D5" s="79">
        <v>1</v>
      </c>
      <c r="E5" s="79">
        <v>2</v>
      </c>
      <c r="F5" s="79">
        <v>3</v>
      </c>
      <c r="G5" s="79">
        <v>4</v>
      </c>
      <c r="H5" s="79">
        <v>5</v>
      </c>
      <c r="I5" s="79">
        <v>6</v>
      </c>
      <c r="J5" s="79">
        <v>7</v>
      </c>
      <c r="K5" s="79">
        <v>8</v>
      </c>
      <c r="L5" s="79">
        <v>9</v>
      </c>
      <c r="M5" s="79">
        <v>10</v>
      </c>
      <c r="N5" s="79">
        <v>11</v>
      </c>
      <c r="O5" s="79">
        <v>12</v>
      </c>
      <c r="P5" s="79">
        <v>13</v>
      </c>
      <c r="Q5" s="79">
        <v>14</v>
      </c>
      <c r="R5" s="80">
        <v>15</v>
      </c>
      <c r="S5" s="80">
        <v>16</v>
      </c>
      <c r="T5" s="81">
        <v>17</v>
      </c>
      <c r="U5" s="79">
        <v>18</v>
      </c>
      <c r="V5" s="79">
        <v>19</v>
      </c>
      <c r="X5" s="79">
        <v>21</v>
      </c>
      <c r="Y5" s="79">
        <v>22</v>
      </c>
    </row>
    <row r="6" spans="2:27" ht="18.75" customHeight="1">
      <c r="B6" s="82"/>
      <c r="R6" s="84"/>
      <c r="S6" s="128"/>
      <c r="T6" s="84"/>
      <c r="U6" s="84"/>
      <c r="V6" s="84"/>
    </row>
    <row r="7" spans="2:27" ht="21.95" customHeight="1">
      <c r="B7" s="207">
        <v>301</v>
      </c>
      <c r="C7" t="s">
        <v>26</v>
      </c>
      <c r="D7" s="1">
        <v>18550473</v>
      </c>
      <c r="E7" s="85">
        <f>D7/T7*1000</f>
        <v>25846.752866756768</v>
      </c>
      <c r="F7" s="86">
        <f t="shared" ref="F7:F70" si="0">E7/E$365</f>
        <v>1.3791248190224552</v>
      </c>
      <c r="G7" s="187">
        <f t="shared" ref="G7:G70" si="1">($E$365+$Y$365-E7-Y7)*0.6</f>
        <v>-4262.5325561604159</v>
      </c>
      <c r="H7" s="187">
        <f>G7*T7/1000</f>
        <v>-3059262.2408818924</v>
      </c>
      <c r="I7" s="187">
        <f t="shared" ref="I7:I70" si="2">IF(E7+Y7&lt;(E$365+Y$365)*0.9,((E$365+Y$365)*0.9-E7-Y7)*0.35,0)</f>
        <v>0</v>
      </c>
      <c r="J7" s="87">
        <f t="shared" ref="J7:J70" si="3">I7*T7/1000</f>
        <v>0</v>
      </c>
      <c r="K7" s="187">
        <f>I7+J$367</f>
        <v>-255.83864393519934</v>
      </c>
      <c r="L7" s="87">
        <f t="shared" ref="L7:L70" si="4">K7*T7/1000</f>
        <v>-183617.95313873191</v>
      </c>
      <c r="M7" s="88">
        <f>+H7+L7</f>
        <v>-3242880.1940206243</v>
      </c>
      <c r="N7" s="88">
        <f>D7+M7</f>
        <v>15307592.805979375</v>
      </c>
      <c r="O7" s="88">
        <f>N7/T7*1000</f>
        <v>21328.381666661153</v>
      </c>
      <c r="P7" s="89">
        <f t="shared" ref="P7:P70" si="5">O7/O$365</f>
        <v>1.138034655947358</v>
      </c>
      <c r="Q7" s="195">
        <v>-1536696.3653375742</v>
      </c>
      <c r="R7" s="89">
        <f>(D7-U7)/U7</f>
        <v>2.6030476144542382E-2</v>
      </c>
      <c r="S7" s="89">
        <f>(E7-V7)/V7</f>
        <v>1.3631648875030128E-2</v>
      </c>
      <c r="T7" s="91">
        <v>717710</v>
      </c>
      <c r="U7" s="190">
        <v>18079846</v>
      </c>
      <c r="V7" s="190">
        <v>25499.157307728652</v>
      </c>
      <c r="W7" s="197"/>
      <c r="X7" s="88">
        <v>0</v>
      </c>
      <c r="Y7" s="88">
        <f>X7*1000/T7</f>
        <v>0</v>
      </c>
      <c r="Z7" s="1"/>
      <c r="AA7" s="1"/>
    </row>
    <row r="8" spans="2:27" ht="24.95" customHeight="1">
      <c r="B8" s="207">
        <v>1101</v>
      </c>
      <c r="C8" t="s">
        <v>27</v>
      </c>
      <c r="D8" s="1">
        <v>274105</v>
      </c>
      <c r="E8" s="85">
        <f t="shared" ref="E8:E71" si="6">D8/T8*1000</f>
        <v>18008.343735628408</v>
      </c>
      <c r="F8" s="86">
        <f t="shared" si="0"/>
        <v>0.96088487104450215</v>
      </c>
      <c r="G8" s="187">
        <f t="shared" si="1"/>
        <v>440.51292251659908</v>
      </c>
      <c r="H8" s="187">
        <f t="shared" ref="H8:H70" si="7">G8*T8/1000</f>
        <v>6705.0471936251552</v>
      </c>
      <c r="I8" s="187">
        <f t="shared" si="2"/>
        <v>0</v>
      </c>
      <c r="J8" s="87">
        <f t="shared" si="3"/>
        <v>0</v>
      </c>
      <c r="K8" s="187">
        <f t="shared" ref="K8:K71" si="8">I8+J$367</f>
        <v>-255.83864393519934</v>
      </c>
      <c r="L8" s="87">
        <f t="shared" si="4"/>
        <v>-3894.119999337669</v>
      </c>
      <c r="M8" s="88">
        <f t="shared" ref="M8:M71" si="9">+H8+L8</f>
        <v>2810.9271942874861</v>
      </c>
      <c r="N8" s="88">
        <f t="shared" ref="N8:N71" si="10">D8+M8</f>
        <v>276915.92719428748</v>
      </c>
      <c r="O8" s="88">
        <f t="shared" ref="O8:O71" si="11">N8/T8*1000</f>
        <v>18193.018014209807</v>
      </c>
      <c r="P8" s="89">
        <f t="shared" si="5"/>
        <v>0.97073867675617653</v>
      </c>
      <c r="Q8" s="195">
        <v>879.93612656474147</v>
      </c>
      <c r="R8" s="89">
        <f t="shared" ref="R8:S71" si="12">(D8-U8)/U8</f>
        <v>0.10020470418238742</v>
      </c>
      <c r="S8" s="89">
        <f t="shared" si="12"/>
        <v>8.5025478909520891E-2</v>
      </c>
      <c r="T8" s="91">
        <v>15221</v>
      </c>
      <c r="U8" s="190">
        <v>249140</v>
      </c>
      <c r="V8" s="190">
        <v>16597.162081140497</v>
      </c>
      <c r="W8" s="197"/>
      <c r="X8" s="88">
        <v>0</v>
      </c>
      <c r="Y8" s="88">
        <f t="shared" ref="Y8:Y71" si="13">X8*1000/T8</f>
        <v>0</v>
      </c>
    </row>
    <row r="9" spans="2:27">
      <c r="B9" s="207">
        <v>1103</v>
      </c>
      <c r="C9" t="s">
        <v>28</v>
      </c>
      <c r="D9" s="1">
        <v>3623567</v>
      </c>
      <c r="E9" s="85">
        <f t="shared" si="6"/>
        <v>24311.409747195532</v>
      </c>
      <c r="F9" s="86">
        <f t="shared" si="0"/>
        <v>1.2972023503542292</v>
      </c>
      <c r="G9" s="187">
        <f t="shared" si="1"/>
        <v>-3341.326684423675</v>
      </c>
      <c r="H9" s="187">
        <f t="shared" si="7"/>
        <v>-498018.05965997995</v>
      </c>
      <c r="I9" s="187">
        <f t="shared" si="2"/>
        <v>0</v>
      </c>
      <c r="J9" s="87">
        <f t="shared" si="3"/>
        <v>0</v>
      </c>
      <c r="K9" s="187">
        <f t="shared" si="8"/>
        <v>-255.83864393519934</v>
      </c>
      <c r="L9" s="87">
        <f t="shared" si="4"/>
        <v>-38132.238201253596</v>
      </c>
      <c r="M9" s="88">
        <f t="shared" si="9"/>
        <v>-536150.29786123359</v>
      </c>
      <c r="N9" s="88">
        <f t="shared" si="10"/>
        <v>3087416.7021387666</v>
      </c>
      <c r="O9" s="88">
        <f t="shared" si="11"/>
        <v>20714.244418836661</v>
      </c>
      <c r="P9" s="89">
        <f t="shared" si="5"/>
        <v>1.1052656684800677</v>
      </c>
      <c r="Q9" s="195">
        <v>-249119.29430443322</v>
      </c>
      <c r="R9" s="92">
        <f t="shared" si="12"/>
        <v>6.2531155470636743E-2</v>
      </c>
      <c r="S9" s="92">
        <f t="shared" si="12"/>
        <v>4.0881035246518774E-2</v>
      </c>
      <c r="T9" s="91">
        <v>149048</v>
      </c>
      <c r="U9" s="190">
        <v>3410316</v>
      </c>
      <c r="V9" s="190">
        <v>23356.569025621357</v>
      </c>
      <c r="W9" s="197"/>
      <c r="X9" s="88">
        <v>0</v>
      </c>
      <c r="Y9" s="88">
        <f t="shared" si="13"/>
        <v>0</v>
      </c>
      <c r="Z9" s="1"/>
      <c r="AA9" s="1"/>
    </row>
    <row r="10" spans="2:27">
      <c r="B10" s="207">
        <v>1106</v>
      </c>
      <c r="C10" t="s">
        <v>29</v>
      </c>
      <c r="D10" s="1">
        <v>718909</v>
      </c>
      <c r="E10" s="85">
        <f>D10/T10*1000</f>
        <v>18774.391517810505</v>
      </c>
      <c r="F10" s="86">
        <f t="shared" si="0"/>
        <v>1.0017594642443017</v>
      </c>
      <c r="G10" s="187">
        <f t="shared" si="1"/>
        <v>-19.115746792659046</v>
      </c>
      <c r="H10" s="187">
        <f t="shared" si="7"/>
        <v>-731.98017618450024</v>
      </c>
      <c r="I10" s="187">
        <f t="shared" si="2"/>
        <v>0</v>
      </c>
      <c r="J10" s="87">
        <f t="shared" si="3"/>
        <v>0</v>
      </c>
      <c r="K10" s="187">
        <f t="shared" si="8"/>
        <v>-255.83864393519934</v>
      </c>
      <c r="L10" s="87">
        <f t="shared" si="4"/>
        <v>-9796.5733535666532</v>
      </c>
      <c r="M10" s="88">
        <f t="shared" si="9"/>
        <v>-10528.553529751154</v>
      </c>
      <c r="N10" s="88">
        <f t="shared" si="10"/>
        <v>708380.44647024886</v>
      </c>
      <c r="O10" s="88">
        <f t="shared" si="11"/>
        <v>18499.437127082652</v>
      </c>
      <c r="P10" s="89">
        <f t="shared" si="5"/>
        <v>0.98708851403609665</v>
      </c>
      <c r="Q10" s="195">
        <v>-3617.105790787843</v>
      </c>
      <c r="R10" s="92">
        <f t="shared" si="12"/>
        <v>9.1543340059549019E-2</v>
      </c>
      <c r="S10" s="92">
        <f t="shared" si="12"/>
        <v>7.9086314059182553E-2</v>
      </c>
      <c r="T10" s="91">
        <v>38292</v>
      </c>
      <c r="U10" s="190">
        <v>658617</v>
      </c>
      <c r="V10" s="190">
        <v>17398.415004622904</v>
      </c>
      <c r="W10" s="197"/>
      <c r="X10" s="88">
        <v>0</v>
      </c>
      <c r="Y10" s="88">
        <f t="shared" si="13"/>
        <v>0</v>
      </c>
      <c r="Z10" s="1"/>
    </row>
    <row r="11" spans="2:27">
      <c r="B11" s="207">
        <v>1108</v>
      </c>
      <c r="C11" t="s">
        <v>30</v>
      </c>
      <c r="D11" s="1">
        <v>1570796</v>
      </c>
      <c r="E11" s="85">
        <f t="shared" si="6"/>
        <v>18766.528876251465</v>
      </c>
      <c r="F11" s="86">
        <f t="shared" si="0"/>
        <v>1.0013399313082672</v>
      </c>
      <c r="G11" s="187">
        <f t="shared" si="1"/>
        <v>-14.398161857234662</v>
      </c>
      <c r="H11" s="187">
        <f t="shared" si="7"/>
        <v>-1205.1549437742558</v>
      </c>
      <c r="I11" s="187">
        <f t="shared" si="2"/>
        <v>0</v>
      </c>
      <c r="J11" s="87">
        <f t="shared" si="3"/>
        <v>0</v>
      </c>
      <c r="K11" s="187">
        <f t="shared" si="8"/>
        <v>-255.83864393519934</v>
      </c>
      <c r="L11" s="87">
        <f t="shared" si="4"/>
        <v>-21414.206174664054</v>
      </c>
      <c r="M11" s="88">
        <f t="shared" si="9"/>
        <v>-22619.361118438308</v>
      </c>
      <c r="N11" s="88">
        <f t="shared" si="10"/>
        <v>1548176.6388815616</v>
      </c>
      <c r="O11" s="88">
        <f t="shared" si="11"/>
        <v>18496.292070459029</v>
      </c>
      <c r="P11" s="89">
        <f t="shared" si="5"/>
        <v>0.98692070086168249</v>
      </c>
      <c r="Q11" s="195">
        <v>-8260.6954690414186</v>
      </c>
      <c r="R11" s="92">
        <f t="shared" si="12"/>
        <v>4.6450167913443134E-2</v>
      </c>
      <c r="S11" s="92">
        <f t="shared" si="12"/>
        <v>3.2022752872319725E-2</v>
      </c>
      <c r="T11" s="91">
        <v>83702</v>
      </c>
      <c r="U11" s="190">
        <v>1501071</v>
      </c>
      <c r="V11" s="190">
        <v>18184.22009012938</v>
      </c>
      <c r="W11" s="197"/>
      <c r="X11" s="88">
        <v>0</v>
      </c>
      <c r="Y11" s="88">
        <f t="shared" si="13"/>
        <v>0</v>
      </c>
      <c r="Z11" s="1"/>
      <c r="AA11" s="1"/>
    </row>
    <row r="12" spans="2:27">
      <c r="B12" s="207">
        <v>1111</v>
      </c>
      <c r="C12" t="s">
        <v>31</v>
      </c>
      <c r="D12" s="1">
        <v>53077</v>
      </c>
      <c r="E12" s="85">
        <f t="shared" si="6"/>
        <v>15858.08186435614</v>
      </c>
      <c r="F12" s="86">
        <f t="shared" si="0"/>
        <v>0.84615171561268943</v>
      </c>
      <c r="G12" s="187">
        <f t="shared" si="1"/>
        <v>1730.6700452799603</v>
      </c>
      <c r="H12" s="187">
        <f t="shared" si="7"/>
        <v>5792.5526415520271</v>
      </c>
      <c r="I12" s="187">
        <f t="shared" si="2"/>
        <v>353.56890851951465</v>
      </c>
      <c r="J12" s="87">
        <f t="shared" si="3"/>
        <v>1183.3951368148155</v>
      </c>
      <c r="K12" s="187">
        <f t="shared" si="8"/>
        <v>97.730264584315307</v>
      </c>
      <c r="L12" s="87">
        <f t="shared" si="4"/>
        <v>327.10319556370331</v>
      </c>
      <c r="M12" s="88">
        <f t="shared" si="9"/>
        <v>6119.6558371157307</v>
      </c>
      <c r="N12" s="88">
        <f t="shared" si="10"/>
        <v>59196.65583711573</v>
      </c>
      <c r="O12" s="88">
        <f t="shared" si="11"/>
        <v>17686.482174220415</v>
      </c>
      <c r="P12" s="89">
        <f t="shared" si="5"/>
        <v>0.94371105931212051</v>
      </c>
      <c r="Q12" s="195">
        <v>2135.0570457035233</v>
      </c>
      <c r="R12" s="92">
        <f t="shared" si="12"/>
        <v>7.9393162914607615E-2</v>
      </c>
      <c r="S12" s="92">
        <f t="shared" si="12"/>
        <v>7.1975761436556734E-2</v>
      </c>
      <c r="T12" s="91">
        <v>3347</v>
      </c>
      <c r="U12" s="190">
        <v>49173</v>
      </c>
      <c r="V12" s="190">
        <v>14793.32129963899</v>
      </c>
      <c r="W12" s="197"/>
      <c r="X12" s="88">
        <v>0</v>
      </c>
      <c r="Y12" s="88">
        <f t="shared" si="13"/>
        <v>0</v>
      </c>
      <c r="Z12" s="1"/>
      <c r="AA12" s="1"/>
    </row>
    <row r="13" spans="2:27">
      <c r="B13" s="207">
        <v>1112</v>
      </c>
      <c r="C13" t="s">
        <v>32</v>
      </c>
      <c r="D13" s="1">
        <v>52055</v>
      </c>
      <c r="E13" s="85">
        <f t="shared" si="6"/>
        <v>16136.081835089894</v>
      </c>
      <c r="F13" s="86">
        <f t="shared" si="0"/>
        <v>0.86098517114588136</v>
      </c>
      <c r="G13" s="187">
        <f t="shared" si="1"/>
        <v>1563.870062839708</v>
      </c>
      <c r="H13" s="187">
        <f t="shared" si="7"/>
        <v>5045.0448227208981</v>
      </c>
      <c r="I13" s="187">
        <f t="shared" si="2"/>
        <v>256.26891876270082</v>
      </c>
      <c r="J13" s="87">
        <f t="shared" si="3"/>
        <v>826.72353192847277</v>
      </c>
      <c r="K13" s="187">
        <f t="shared" si="8"/>
        <v>0.43027482750147783</v>
      </c>
      <c r="L13" s="87">
        <f t="shared" si="4"/>
        <v>1.3880665935197676</v>
      </c>
      <c r="M13" s="88">
        <f t="shared" si="9"/>
        <v>5046.4328893144175</v>
      </c>
      <c r="N13" s="88">
        <f t="shared" si="10"/>
        <v>57101.432889314419</v>
      </c>
      <c r="O13" s="88">
        <f t="shared" si="11"/>
        <v>17700.382172757105</v>
      </c>
      <c r="P13" s="89">
        <f t="shared" si="5"/>
        <v>0.94445273208878022</v>
      </c>
      <c r="Q13" s="195">
        <v>2464.7295128292735</v>
      </c>
      <c r="R13" s="92">
        <f t="shared" si="12"/>
        <v>3.2100087239273538E-2</v>
      </c>
      <c r="S13" s="92">
        <f t="shared" si="12"/>
        <v>2.5701450616587254E-2</v>
      </c>
      <c r="T13" s="91">
        <v>3226</v>
      </c>
      <c r="U13" s="190">
        <v>50436</v>
      </c>
      <c r="V13" s="190">
        <v>15731.752963194012</v>
      </c>
      <c r="W13" s="197"/>
      <c r="X13" s="88">
        <v>0</v>
      </c>
      <c r="Y13" s="88">
        <f t="shared" si="13"/>
        <v>0</v>
      </c>
      <c r="Z13" s="1"/>
      <c r="AA13" s="1"/>
    </row>
    <row r="14" spans="2:27">
      <c r="B14" s="207">
        <v>1114</v>
      </c>
      <c r="C14" t="s">
        <v>33</v>
      </c>
      <c r="D14" s="1">
        <v>47017</v>
      </c>
      <c r="E14" s="85">
        <f t="shared" si="6"/>
        <v>16257.607192254496</v>
      </c>
      <c r="F14" s="86">
        <f t="shared" si="0"/>
        <v>0.8674694919064142</v>
      </c>
      <c r="G14" s="187">
        <f t="shared" si="1"/>
        <v>1490.9548485409464</v>
      </c>
      <c r="H14" s="187">
        <f t="shared" si="7"/>
        <v>4311.8414219804172</v>
      </c>
      <c r="I14" s="187">
        <f t="shared" si="2"/>
        <v>213.73504375508992</v>
      </c>
      <c r="J14" s="87">
        <f t="shared" si="3"/>
        <v>618.12174653972011</v>
      </c>
      <c r="K14" s="187">
        <f t="shared" si="8"/>
        <v>-42.103600180109424</v>
      </c>
      <c r="L14" s="87">
        <f t="shared" si="4"/>
        <v>-121.76361172087645</v>
      </c>
      <c r="M14" s="88">
        <f t="shared" si="9"/>
        <v>4190.0778102595405</v>
      </c>
      <c r="N14" s="88">
        <f t="shared" si="10"/>
        <v>51207.077810259543</v>
      </c>
      <c r="O14" s="88">
        <f t="shared" si="11"/>
        <v>17706.458440615334</v>
      </c>
      <c r="P14" s="89">
        <f t="shared" si="5"/>
        <v>0.94477694812680679</v>
      </c>
      <c r="Q14" s="195">
        <v>910.02624026727426</v>
      </c>
      <c r="R14" s="92">
        <f t="shared" si="12"/>
        <v>7.9609644087256029E-2</v>
      </c>
      <c r="S14" s="92">
        <f t="shared" si="12"/>
        <v>6.3184047842498481E-2</v>
      </c>
      <c r="T14" s="91">
        <v>2892</v>
      </c>
      <c r="U14" s="190">
        <v>43550</v>
      </c>
      <c r="V14" s="190">
        <v>15291.432584269662</v>
      </c>
      <c r="W14" s="197"/>
      <c r="X14" s="88">
        <v>0</v>
      </c>
      <c r="Y14" s="88">
        <f t="shared" si="13"/>
        <v>0</v>
      </c>
      <c r="Z14" s="1"/>
      <c r="AA14" s="1"/>
    </row>
    <row r="15" spans="2:27">
      <c r="B15" s="207">
        <v>1119</v>
      </c>
      <c r="C15" t="s">
        <v>34</v>
      </c>
      <c r="D15" s="1">
        <v>301972</v>
      </c>
      <c r="E15" s="85">
        <f t="shared" si="6"/>
        <v>15230.342462298886</v>
      </c>
      <c r="F15" s="86">
        <f t="shared" si="0"/>
        <v>0.81265694767342744</v>
      </c>
      <c r="G15" s="187">
        <f t="shared" si="1"/>
        <v>2107.3136865143124</v>
      </c>
      <c r="H15" s="187">
        <f t="shared" si="7"/>
        <v>41781.708462519273</v>
      </c>
      <c r="I15" s="187">
        <f t="shared" si="2"/>
        <v>573.27769923955339</v>
      </c>
      <c r="J15" s="87">
        <f t="shared" si="3"/>
        <v>11366.376942822626</v>
      </c>
      <c r="K15" s="187">
        <f t="shared" si="8"/>
        <v>317.43905530435404</v>
      </c>
      <c r="L15" s="87">
        <f t="shared" si="4"/>
        <v>6293.8641495194279</v>
      </c>
      <c r="M15" s="88">
        <f t="shared" si="9"/>
        <v>48075.572612038697</v>
      </c>
      <c r="N15" s="88">
        <f t="shared" si="10"/>
        <v>350047.5726120387</v>
      </c>
      <c r="O15" s="88">
        <f t="shared" si="11"/>
        <v>17655.095204117551</v>
      </c>
      <c r="P15" s="89">
        <f t="shared" si="5"/>
        <v>0.94203632091515743</v>
      </c>
      <c r="Q15" s="195">
        <v>16570.120614031577</v>
      </c>
      <c r="R15" s="92">
        <f t="shared" si="12"/>
        <v>7.7075077667167202E-2</v>
      </c>
      <c r="S15" s="92">
        <f t="shared" si="12"/>
        <v>6.7405467346657158E-2</v>
      </c>
      <c r="T15" s="91">
        <v>19827</v>
      </c>
      <c r="U15" s="190">
        <v>280363</v>
      </c>
      <c r="V15" s="190">
        <v>14268.563285663391</v>
      </c>
      <c r="W15" s="197"/>
      <c r="X15" s="88">
        <v>0</v>
      </c>
      <c r="Y15" s="88">
        <f t="shared" si="13"/>
        <v>0</v>
      </c>
      <c r="Z15" s="1"/>
      <c r="AA15" s="1"/>
    </row>
    <row r="16" spans="2:27">
      <c r="B16" s="207">
        <v>1120</v>
      </c>
      <c r="C16" t="s">
        <v>35</v>
      </c>
      <c r="D16" s="1">
        <v>361037</v>
      </c>
      <c r="E16" s="85">
        <f t="shared" si="6"/>
        <v>17274.497607655499</v>
      </c>
      <c r="F16" s="86">
        <f t="shared" si="0"/>
        <v>0.9217284859601439</v>
      </c>
      <c r="G16" s="187">
        <f t="shared" si="1"/>
        <v>880.8205993003445</v>
      </c>
      <c r="H16" s="187">
        <f t="shared" si="7"/>
        <v>18409.150525377197</v>
      </c>
      <c r="I16" s="187">
        <f t="shared" si="2"/>
        <v>0</v>
      </c>
      <c r="J16" s="87">
        <f t="shared" si="3"/>
        <v>0</v>
      </c>
      <c r="K16" s="187">
        <f t="shared" si="8"/>
        <v>-255.83864393519934</v>
      </c>
      <c r="L16" s="87">
        <f t="shared" si="4"/>
        <v>-5347.0276582456663</v>
      </c>
      <c r="M16" s="88">
        <f t="shared" si="9"/>
        <v>13062.122867131531</v>
      </c>
      <c r="N16" s="88">
        <f t="shared" si="10"/>
        <v>374099.12286713155</v>
      </c>
      <c r="O16" s="88">
        <f t="shared" si="11"/>
        <v>17899.47956302065</v>
      </c>
      <c r="P16" s="89">
        <f t="shared" si="5"/>
        <v>0.95507612272243358</v>
      </c>
      <c r="Q16" s="195">
        <v>4184.4482652390525</v>
      </c>
      <c r="R16" s="92">
        <f t="shared" si="12"/>
        <v>5.4301166328896575E-2</v>
      </c>
      <c r="S16" s="92">
        <f t="shared" si="12"/>
        <v>3.9924332242593383E-2</v>
      </c>
      <c r="T16" s="91">
        <v>20900</v>
      </c>
      <c r="U16" s="190">
        <v>342442</v>
      </c>
      <c r="V16" s="190">
        <v>16611.302449672567</v>
      </c>
      <c r="W16" s="197"/>
      <c r="X16" s="88">
        <v>0</v>
      </c>
      <c r="Y16" s="88">
        <f t="shared" si="13"/>
        <v>0</v>
      </c>
      <c r="Z16" s="1"/>
      <c r="AA16" s="1"/>
    </row>
    <row r="17" spans="2:27">
      <c r="B17" s="207">
        <v>1121</v>
      </c>
      <c r="C17" t="s">
        <v>36</v>
      </c>
      <c r="D17" s="1">
        <v>363417</v>
      </c>
      <c r="E17" s="85">
        <f t="shared" si="6"/>
        <v>18252.988448016073</v>
      </c>
      <c r="F17" s="86">
        <f t="shared" si="0"/>
        <v>0.97393856473034945</v>
      </c>
      <c r="G17" s="187">
        <f t="shared" si="1"/>
        <v>293.72609508400052</v>
      </c>
      <c r="H17" s="187">
        <f t="shared" si="7"/>
        <v>5848.0865531224508</v>
      </c>
      <c r="I17" s="187">
        <f t="shared" si="2"/>
        <v>0</v>
      </c>
      <c r="J17" s="87">
        <f t="shared" si="3"/>
        <v>0</v>
      </c>
      <c r="K17" s="187">
        <f t="shared" si="8"/>
        <v>-255.83864393519934</v>
      </c>
      <c r="L17" s="87">
        <f t="shared" si="4"/>
        <v>-5093.7474007498195</v>
      </c>
      <c r="M17" s="88">
        <f t="shared" si="9"/>
        <v>754.33915237263136</v>
      </c>
      <c r="N17" s="88">
        <f t="shared" si="10"/>
        <v>364171.33915237262</v>
      </c>
      <c r="O17" s="88">
        <f t="shared" si="11"/>
        <v>18290.875899164876</v>
      </c>
      <c r="P17" s="89">
        <f t="shared" si="5"/>
        <v>0.97596015423051552</v>
      </c>
      <c r="Q17" s="195">
        <v>-2964.8571789038911</v>
      </c>
      <c r="R17" s="92">
        <f t="shared" si="12"/>
        <v>2.7362058924967066E-2</v>
      </c>
      <c r="S17" s="92">
        <f t="shared" si="12"/>
        <v>2.0705619668245974E-2</v>
      </c>
      <c r="T17" s="91">
        <v>19910</v>
      </c>
      <c r="U17" s="190">
        <v>353738</v>
      </c>
      <c r="V17" s="190">
        <v>17882.715737323691</v>
      </c>
      <c r="W17" s="197"/>
      <c r="X17" s="88">
        <v>0</v>
      </c>
      <c r="Y17" s="88">
        <f t="shared" si="13"/>
        <v>0</v>
      </c>
      <c r="Z17" s="1"/>
      <c r="AA17" s="1"/>
    </row>
    <row r="18" spans="2:27">
      <c r="B18" s="207">
        <v>1122</v>
      </c>
      <c r="C18" t="s">
        <v>37</v>
      </c>
      <c r="D18" s="1">
        <v>197914</v>
      </c>
      <c r="E18" s="85">
        <f t="shared" si="6"/>
        <v>16009.868953243809</v>
      </c>
      <c r="F18" s="86">
        <f t="shared" si="0"/>
        <v>0.85425073457152323</v>
      </c>
      <c r="G18" s="187">
        <f t="shared" si="1"/>
        <v>1639.5977919473585</v>
      </c>
      <c r="H18" s="187">
        <f t="shared" si="7"/>
        <v>20268.707904053244</v>
      </c>
      <c r="I18" s="187">
        <f t="shared" si="2"/>
        <v>300.4434274088303</v>
      </c>
      <c r="J18" s="87">
        <f t="shared" si="3"/>
        <v>3714.0816496279604</v>
      </c>
      <c r="K18" s="187">
        <f t="shared" si="8"/>
        <v>44.60478347363096</v>
      </c>
      <c r="L18" s="87">
        <f t="shared" si="4"/>
        <v>551.40433330102587</v>
      </c>
      <c r="M18" s="88">
        <f t="shared" si="9"/>
        <v>20820.112237354271</v>
      </c>
      <c r="N18" s="88">
        <f t="shared" si="10"/>
        <v>218734.11223735427</v>
      </c>
      <c r="O18" s="88">
        <f t="shared" si="11"/>
        <v>17694.071528664801</v>
      </c>
      <c r="P18" s="89">
        <f t="shared" si="5"/>
        <v>0.94411601026006242</v>
      </c>
      <c r="Q18" s="195">
        <v>7749.2492676985494</v>
      </c>
      <c r="R18" s="92">
        <f t="shared" si="12"/>
        <v>6.4586056469094766E-2</v>
      </c>
      <c r="S18" s="92">
        <f t="shared" si="12"/>
        <v>5.9418999084517254E-2</v>
      </c>
      <c r="T18" s="91">
        <v>12362</v>
      </c>
      <c r="U18" s="190">
        <v>185907</v>
      </c>
      <c r="V18" s="190">
        <v>15111.933019021297</v>
      </c>
      <c r="W18" s="197"/>
      <c r="X18" s="88">
        <v>0</v>
      </c>
      <c r="Y18" s="88">
        <f t="shared" si="13"/>
        <v>0</v>
      </c>
      <c r="Z18" s="1"/>
      <c r="AA18" s="1"/>
    </row>
    <row r="19" spans="2:27">
      <c r="B19" s="207">
        <v>1124</v>
      </c>
      <c r="C19" t="s">
        <v>38</v>
      </c>
      <c r="D19" s="1">
        <v>682224</v>
      </c>
      <c r="E19" s="85">
        <f t="shared" si="6"/>
        <v>23783.301377026321</v>
      </c>
      <c r="F19" s="86">
        <f t="shared" si="0"/>
        <v>1.2690236710366192</v>
      </c>
      <c r="G19" s="187">
        <f t="shared" si="1"/>
        <v>-3024.4616623221482</v>
      </c>
      <c r="H19" s="187">
        <f t="shared" si="7"/>
        <v>-86756.682783710829</v>
      </c>
      <c r="I19" s="187">
        <f t="shared" si="2"/>
        <v>0</v>
      </c>
      <c r="J19" s="87">
        <f t="shared" si="3"/>
        <v>0</v>
      </c>
      <c r="K19" s="187">
        <f t="shared" si="8"/>
        <v>-255.83864393519934</v>
      </c>
      <c r="L19" s="87">
        <f t="shared" si="4"/>
        <v>-7338.7315012811932</v>
      </c>
      <c r="M19" s="88">
        <f t="shared" si="9"/>
        <v>-94095.414284992017</v>
      </c>
      <c r="N19" s="88">
        <f t="shared" si="10"/>
        <v>588128.58571500797</v>
      </c>
      <c r="O19" s="88">
        <f t="shared" si="11"/>
        <v>20503.001070768969</v>
      </c>
      <c r="P19" s="89">
        <f t="shared" si="5"/>
        <v>1.0939941967530231</v>
      </c>
      <c r="Q19" s="195">
        <v>-40080.549833091813</v>
      </c>
      <c r="R19" s="92">
        <f t="shared" si="12"/>
        <v>5.7254303952243915E-2</v>
      </c>
      <c r="S19" s="92">
        <f t="shared" si="12"/>
        <v>4.3617068726086235E-2</v>
      </c>
      <c r="T19" s="91">
        <v>28685</v>
      </c>
      <c r="U19" s="190">
        <v>645279</v>
      </c>
      <c r="V19" s="190">
        <v>22789.298958149393</v>
      </c>
      <c r="W19" s="197"/>
      <c r="X19" s="88">
        <v>0</v>
      </c>
      <c r="Y19" s="88">
        <f t="shared" si="13"/>
        <v>0</v>
      </c>
      <c r="Z19" s="1"/>
      <c r="AA19" s="1"/>
    </row>
    <row r="20" spans="2:27">
      <c r="B20" s="207">
        <v>1127</v>
      </c>
      <c r="C20" t="s">
        <v>39</v>
      </c>
      <c r="D20" s="1">
        <v>235117</v>
      </c>
      <c r="E20" s="85">
        <f t="shared" si="6"/>
        <v>20023.590529722362</v>
      </c>
      <c r="F20" s="86">
        <f t="shared" si="0"/>
        <v>1.0684139244818112</v>
      </c>
      <c r="G20" s="187">
        <f t="shared" si="1"/>
        <v>-768.63515393977286</v>
      </c>
      <c r="H20" s="187">
        <f t="shared" si="7"/>
        <v>-9025.3139775608124</v>
      </c>
      <c r="I20" s="187">
        <f t="shared" si="2"/>
        <v>0</v>
      </c>
      <c r="J20" s="87">
        <f t="shared" si="3"/>
        <v>0</v>
      </c>
      <c r="K20" s="187">
        <f t="shared" si="8"/>
        <v>-255.83864393519934</v>
      </c>
      <c r="L20" s="87">
        <f t="shared" si="4"/>
        <v>-3004.0573570871106</v>
      </c>
      <c r="M20" s="88">
        <f t="shared" si="9"/>
        <v>-12029.371334647924</v>
      </c>
      <c r="N20" s="88">
        <f t="shared" si="10"/>
        <v>223087.62866535207</v>
      </c>
      <c r="O20" s="88">
        <f t="shared" si="11"/>
        <v>18999.116731847389</v>
      </c>
      <c r="P20" s="89">
        <f t="shared" si="5"/>
        <v>1.0137502981311002</v>
      </c>
      <c r="Q20" s="195">
        <v>-4846.2972473475265</v>
      </c>
      <c r="R20" s="92">
        <f t="shared" si="12"/>
        <v>2.9341330473042489E-2</v>
      </c>
      <c r="S20" s="92">
        <f t="shared" si="12"/>
        <v>2.3117243054920685E-2</v>
      </c>
      <c r="T20" s="91">
        <v>11742</v>
      </c>
      <c r="U20" s="190">
        <v>228415</v>
      </c>
      <c r="V20" s="190">
        <v>19571.159283694626</v>
      </c>
      <c r="W20" s="197"/>
      <c r="X20" s="88">
        <v>0</v>
      </c>
      <c r="Y20" s="88">
        <f t="shared" si="13"/>
        <v>0</v>
      </c>
      <c r="Z20" s="1"/>
      <c r="AA20" s="1"/>
    </row>
    <row r="21" spans="2:27">
      <c r="B21" s="207">
        <v>1130</v>
      </c>
      <c r="C21" t="s">
        <v>40</v>
      </c>
      <c r="D21" s="1">
        <v>222835</v>
      </c>
      <c r="E21" s="85">
        <f t="shared" si="6"/>
        <v>16261.767496168723</v>
      </c>
      <c r="F21" s="86">
        <f t="shared" si="0"/>
        <v>0.86769147640142452</v>
      </c>
      <c r="G21" s="187">
        <f t="shared" si="1"/>
        <v>1488.4586661924106</v>
      </c>
      <c r="H21" s="187">
        <f t="shared" si="7"/>
        <v>20396.349102834603</v>
      </c>
      <c r="I21" s="187">
        <f t="shared" si="2"/>
        <v>212.27893738511065</v>
      </c>
      <c r="J21" s="87">
        <f t="shared" si="3"/>
        <v>2908.8582789881712</v>
      </c>
      <c r="K21" s="187">
        <f t="shared" si="8"/>
        <v>-43.559706550088691</v>
      </c>
      <c r="L21" s="87">
        <f t="shared" si="4"/>
        <v>-596.89865885586539</v>
      </c>
      <c r="M21" s="88">
        <f t="shared" si="9"/>
        <v>19799.450443978738</v>
      </c>
      <c r="N21" s="88">
        <f t="shared" si="10"/>
        <v>242634.45044397874</v>
      </c>
      <c r="O21" s="88">
        <f t="shared" si="11"/>
        <v>17706.666455811046</v>
      </c>
      <c r="P21" s="89">
        <f t="shared" si="5"/>
        <v>0.94478804735155741</v>
      </c>
      <c r="Q21" s="195">
        <v>5168.5725865776421</v>
      </c>
      <c r="R21" s="92">
        <f t="shared" si="12"/>
        <v>5.6711052941064891E-2</v>
      </c>
      <c r="S21" s="93">
        <f t="shared" si="12"/>
        <v>3.9051647619346826E-2</v>
      </c>
      <c r="T21" s="91">
        <v>13703</v>
      </c>
      <c r="U21" s="190">
        <v>210876</v>
      </c>
      <c r="V21" s="190">
        <v>15650.586314383256</v>
      </c>
      <c r="W21" s="197"/>
      <c r="X21" s="88">
        <v>0</v>
      </c>
      <c r="Y21" s="88">
        <f t="shared" si="13"/>
        <v>0</v>
      </c>
      <c r="Z21" s="1"/>
      <c r="AA21" s="1"/>
    </row>
    <row r="22" spans="2:27">
      <c r="B22" s="207">
        <v>1133</v>
      </c>
      <c r="C22" t="s">
        <v>41</v>
      </c>
      <c r="D22" s="1">
        <v>66582</v>
      </c>
      <c r="E22" s="85">
        <f t="shared" si="6"/>
        <v>25191.827468785472</v>
      </c>
      <c r="F22" s="86">
        <f t="shared" si="0"/>
        <v>1.3441794672559642</v>
      </c>
      <c r="G22" s="187">
        <f t="shared" si="1"/>
        <v>-3869.5773173776388</v>
      </c>
      <c r="H22" s="187">
        <f t="shared" si="7"/>
        <v>-10227.2928498291</v>
      </c>
      <c r="I22" s="187">
        <f t="shared" si="2"/>
        <v>0</v>
      </c>
      <c r="J22" s="87">
        <f t="shared" si="3"/>
        <v>0</v>
      </c>
      <c r="K22" s="187">
        <f t="shared" si="8"/>
        <v>-255.83864393519934</v>
      </c>
      <c r="L22" s="87">
        <f t="shared" si="4"/>
        <v>-676.18153592073179</v>
      </c>
      <c r="M22" s="88">
        <f t="shared" si="9"/>
        <v>-10903.474385749832</v>
      </c>
      <c r="N22" s="88">
        <f t="shared" si="10"/>
        <v>55678.525614250168</v>
      </c>
      <c r="O22" s="88">
        <f t="shared" si="11"/>
        <v>21066.411507472632</v>
      </c>
      <c r="P22" s="89">
        <f t="shared" si="5"/>
        <v>1.1240565152407613</v>
      </c>
      <c r="Q22" s="195">
        <v>-39.264556697289663</v>
      </c>
      <c r="R22" s="92">
        <f t="shared" si="12"/>
        <v>6.7310004328102205E-2</v>
      </c>
      <c r="S22" s="93">
        <f t="shared" si="12"/>
        <v>5.7618199521490741E-2</v>
      </c>
      <c r="T22" s="91">
        <v>2643</v>
      </c>
      <c r="U22" s="190">
        <v>62383</v>
      </c>
      <c r="V22" s="190">
        <v>23819.396716303931</v>
      </c>
      <c r="W22" s="197"/>
      <c r="X22" s="88">
        <v>0</v>
      </c>
      <c r="Y22" s="88">
        <f t="shared" si="13"/>
        <v>0</v>
      </c>
      <c r="Z22" s="1"/>
      <c r="AA22" s="1"/>
    </row>
    <row r="23" spans="2:27">
      <c r="B23" s="207">
        <v>1134</v>
      </c>
      <c r="C23" t="s">
        <v>42</v>
      </c>
      <c r="D23" s="1">
        <v>112947</v>
      </c>
      <c r="E23" s="85">
        <f t="shared" si="6"/>
        <v>29042.684494728721</v>
      </c>
      <c r="F23" s="86">
        <f t="shared" si="0"/>
        <v>1.5496525696747954</v>
      </c>
      <c r="G23" s="187">
        <f t="shared" si="1"/>
        <v>-6180.0915329435884</v>
      </c>
      <c r="H23" s="187">
        <f t="shared" si="7"/>
        <v>-24034.375971617617</v>
      </c>
      <c r="I23" s="187">
        <f t="shared" si="2"/>
        <v>0</v>
      </c>
      <c r="J23" s="87">
        <f t="shared" si="3"/>
        <v>0</v>
      </c>
      <c r="K23" s="187">
        <f t="shared" si="8"/>
        <v>-255.83864393519934</v>
      </c>
      <c r="L23" s="87">
        <f t="shared" si="4"/>
        <v>-994.95648626399031</v>
      </c>
      <c r="M23" s="88">
        <f t="shared" si="9"/>
        <v>-25029.332457881606</v>
      </c>
      <c r="N23" s="88">
        <f t="shared" si="10"/>
        <v>87917.66754211839</v>
      </c>
      <c r="O23" s="88">
        <f t="shared" si="11"/>
        <v>22606.754317849933</v>
      </c>
      <c r="P23" s="89">
        <f t="shared" si="5"/>
        <v>1.206245756208294</v>
      </c>
      <c r="Q23" s="195">
        <v>2253.1598709815553</v>
      </c>
      <c r="R23" s="92">
        <f t="shared" si="12"/>
        <v>8.6593038693167604E-2</v>
      </c>
      <c r="S23" s="92">
        <f t="shared" si="12"/>
        <v>6.5917316177535254E-2</v>
      </c>
      <c r="T23" s="91">
        <v>3889</v>
      </c>
      <c r="U23" s="190">
        <v>103946</v>
      </c>
      <c r="V23" s="190">
        <v>27246.657929226734</v>
      </c>
      <c r="W23" s="197"/>
      <c r="X23" s="88">
        <v>0</v>
      </c>
      <c r="Y23" s="88">
        <f t="shared" si="13"/>
        <v>0</v>
      </c>
      <c r="Z23" s="1"/>
      <c r="AA23" s="1"/>
    </row>
    <row r="24" spans="2:27">
      <c r="B24" s="207">
        <v>1135</v>
      </c>
      <c r="C24" t="s">
        <v>43</v>
      </c>
      <c r="D24" s="1">
        <v>90766</v>
      </c>
      <c r="E24" s="85">
        <f t="shared" si="6"/>
        <v>19852.580927384079</v>
      </c>
      <c r="F24" s="86">
        <f t="shared" si="0"/>
        <v>1.0592892352764904</v>
      </c>
      <c r="G24" s="187">
        <f t="shared" si="1"/>
        <v>-666.02939253680302</v>
      </c>
      <c r="H24" s="187">
        <f t="shared" si="7"/>
        <v>-3045.0863826782634</v>
      </c>
      <c r="I24" s="187">
        <f t="shared" si="2"/>
        <v>0</v>
      </c>
      <c r="J24" s="87">
        <f t="shared" si="3"/>
        <v>0</v>
      </c>
      <c r="K24" s="187">
        <f t="shared" si="8"/>
        <v>-255.83864393519934</v>
      </c>
      <c r="L24" s="87">
        <f t="shared" si="4"/>
        <v>-1169.6942800717313</v>
      </c>
      <c r="M24" s="88">
        <f t="shared" si="9"/>
        <v>-4214.7806627499949</v>
      </c>
      <c r="N24" s="88">
        <f t="shared" si="10"/>
        <v>86551.219337250004</v>
      </c>
      <c r="O24" s="88">
        <f t="shared" si="11"/>
        <v>18930.712890912073</v>
      </c>
      <c r="P24" s="89">
        <f t="shared" si="5"/>
        <v>1.0101004224489716</v>
      </c>
      <c r="Q24" s="195">
        <v>2400.0905965872134</v>
      </c>
      <c r="R24" s="92">
        <f t="shared" si="12"/>
        <v>6.3767946088485197E-2</v>
      </c>
      <c r="S24" s="92">
        <f t="shared" si="12"/>
        <v>5.7020511609796348E-2</v>
      </c>
      <c r="T24" s="91">
        <v>4572</v>
      </c>
      <c r="U24" s="190">
        <v>85325</v>
      </c>
      <c r="V24" s="190">
        <v>18781.642086726832</v>
      </c>
      <c r="W24" s="197"/>
      <c r="X24" s="88">
        <v>0</v>
      </c>
      <c r="Y24" s="88">
        <f t="shared" si="13"/>
        <v>0</v>
      </c>
      <c r="Z24" s="1"/>
      <c r="AA24" s="1"/>
    </row>
    <row r="25" spans="2:27">
      <c r="B25" s="207">
        <v>1144</v>
      </c>
      <c r="C25" t="s">
        <v>44</v>
      </c>
      <c r="D25" s="1">
        <v>9831</v>
      </c>
      <c r="E25" s="85">
        <f t="shared" si="6"/>
        <v>18071.691176470587</v>
      </c>
      <c r="F25" s="86">
        <f t="shared" si="0"/>
        <v>0.964264948547366</v>
      </c>
      <c r="G25" s="187">
        <f t="shared" si="1"/>
        <v>402.50445801129172</v>
      </c>
      <c r="H25" s="187">
        <f t="shared" si="7"/>
        <v>218.96242515814271</v>
      </c>
      <c r="I25" s="187">
        <f t="shared" si="2"/>
        <v>0</v>
      </c>
      <c r="J25" s="87">
        <f t="shared" si="3"/>
        <v>0</v>
      </c>
      <c r="K25" s="187">
        <f t="shared" si="8"/>
        <v>-255.83864393519934</v>
      </c>
      <c r="L25" s="87">
        <f t="shared" si="4"/>
        <v>-139.17622230074846</v>
      </c>
      <c r="M25" s="88">
        <f t="shared" si="9"/>
        <v>79.786202857394244</v>
      </c>
      <c r="N25" s="88">
        <f t="shared" si="10"/>
        <v>9910.7862028573945</v>
      </c>
      <c r="O25" s="88">
        <f t="shared" si="11"/>
        <v>18218.356990546679</v>
      </c>
      <c r="P25" s="89">
        <f t="shared" si="5"/>
        <v>0.97209070775732209</v>
      </c>
      <c r="Q25" s="195">
        <v>97.527840013876698</v>
      </c>
      <c r="R25" s="92">
        <f t="shared" si="12"/>
        <v>0.12663305065322025</v>
      </c>
      <c r="S25" s="92">
        <f t="shared" si="12"/>
        <v>0.10799390091814852</v>
      </c>
      <c r="T25" s="91">
        <v>544</v>
      </c>
      <c r="U25" s="190">
        <v>8726</v>
      </c>
      <c r="V25" s="190">
        <v>16310.280373831776</v>
      </c>
      <c r="W25" s="197"/>
      <c r="X25" s="88">
        <v>0</v>
      </c>
      <c r="Y25" s="88">
        <f t="shared" si="13"/>
        <v>0</v>
      </c>
      <c r="Z25" s="1"/>
      <c r="AA25" s="1"/>
    </row>
    <row r="26" spans="2:27">
      <c r="B26" s="207">
        <v>1145</v>
      </c>
      <c r="C26" t="s">
        <v>45</v>
      </c>
      <c r="D26" s="1">
        <v>15669</v>
      </c>
      <c r="E26" s="85">
        <f t="shared" si="6"/>
        <v>17745.186862967155</v>
      </c>
      <c r="F26" s="86">
        <f t="shared" si="0"/>
        <v>0.94684340996602945</v>
      </c>
      <c r="G26" s="187">
        <f t="shared" si="1"/>
        <v>598.40704611335093</v>
      </c>
      <c r="H26" s="187">
        <f t="shared" si="7"/>
        <v>528.39342171808892</v>
      </c>
      <c r="I26" s="187">
        <f t="shared" si="2"/>
        <v>0</v>
      </c>
      <c r="J26" s="87">
        <f t="shared" si="3"/>
        <v>0</v>
      </c>
      <c r="K26" s="187">
        <f t="shared" si="8"/>
        <v>-255.83864393519934</v>
      </c>
      <c r="L26" s="87">
        <f t="shared" si="4"/>
        <v>-225.90552259478102</v>
      </c>
      <c r="M26" s="88">
        <f t="shared" si="9"/>
        <v>302.4878991233079</v>
      </c>
      <c r="N26" s="88">
        <f t="shared" si="10"/>
        <v>15971.487899123307</v>
      </c>
      <c r="O26" s="88">
        <f t="shared" si="11"/>
        <v>18087.755265145308</v>
      </c>
      <c r="P26" s="89">
        <f t="shared" si="5"/>
        <v>0.96512209232478752</v>
      </c>
      <c r="Q26" s="195">
        <v>229.39243149311307</v>
      </c>
      <c r="R26" s="92">
        <f t="shared" si="12"/>
        <v>0.16394295052741048</v>
      </c>
      <c r="S26" s="92">
        <f t="shared" si="12"/>
        <v>0.1441704202240002</v>
      </c>
      <c r="T26" s="91">
        <v>883</v>
      </c>
      <c r="U26" s="190">
        <v>13462</v>
      </c>
      <c r="V26" s="190">
        <v>15509.216589861751</v>
      </c>
      <c r="W26" s="197"/>
      <c r="X26" s="88">
        <v>0</v>
      </c>
      <c r="Y26" s="88">
        <f t="shared" si="13"/>
        <v>0</v>
      </c>
      <c r="Z26" s="1"/>
      <c r="AA26" s="1"/>
    </row>
    <row r="27" spans="2:27">
      <c r="B27" s="207">
        <v>1146</v>
      </c>
      <c r="C27" t="s">
        <v>46</v>
      </c>
      <c r="D27" s="1">
        <v>192828</v>
      </c>
      <c r="E27" s="85">
        <f t="shared" si="6"/>
        <v>16666.205704407952</v>
      </c>
      <c r="F27" s="86">
        <f t="shared" si="0"/>
        <v>0.88927139298201285</v>
      </c>
      <c r="G27" s="187">
        <f t="shared" si="1"/>
        <v>1245.7957412488729</v>
      </c>
      <c r="H27" s="187">
        <f t="shared" si="7"/>
        <v>14413.85672624946</v>
      </c>
      <c r="I27" s="187">
        <f t="shared" si="2"/>
        <v>70.725564501380347</v>
      </c>
      <c r="J27" s="87">
        <f t="shared" si="3"/>
        <v>818.29478128097071</v>
      </c>
      <c r="K27" s="187">
        <f t="shared" si="8"/>
        <v>-185.113079433819</v>
      </c>
      <c r="L27" s="87">
        <f t="shared" si="4"/>
        <v>-2141.7583290492857</v>
      </c>
      <c r="M27" s="88">
        <f t="shared" si="9"/>
        <v>12272.098397200174</v>
      </c>
      <c r="N27" s="88">
        <f t="shared" si="10"/>
        <v>205100.09839720017</v>
      </c>
      <c r="O27" s="88">
        <f t="shared" si="11"/>
        <v>17726.888366223004</v>
      </c>
      <c r="P27" s="89">
        <f t="shared" si="5"/>
        <v>0.94586704318058668</v>
      </c>
      <c r="Q27" s="195">
        <v>4040.7690525215839</v>
      </c>
      <c r="R27" s="92">
        <f t="shared" si="12"/>
        <v>5.6337102287667633E-2</v>
      </c>
      <c r="S27" s="92">
        <f t="shared" si="12"/>
        <v>4.1272657873020618E-2</v>
      </c>
      <c r="T27" s="91">
        <v>11570</v>
      </c>
      <c r="U27" s="190">
        <v>182544</v>
      </c>
      <c r="V27" s="190">
        <v>16005.611573871111</v>
      </c>
      <c r="W27" s="197"/>
      <c r="X27" s="88">
        <v>0</v>
      </c>
      <c r="Y27" s="88">
        <f t="shared" si="13"/>
        <v>0</v>
      </c>
      <c r="Z27" s="1"/>
      <c r="AA27" s="1"/>
    </row>
    <row r="28" spans="2:27">
      <c r="B28" s="207">
        <v>1149</v>
      </c>
      <c r="C28" t="s">
        <v>47</v>
      </c>
      <c r="D28" s="1">
        <v>708983</v>
      </c>
      <c r="E28" s="85">
        <f t="shared" si="6"/>
        <v>16371.472775135086</v>
      </c>
      <c r="F28" s="86">
        <f t="shared" si="0"/>
        <v>0.87354510427415</v>
      </c>
      <c r="G28" s="187">
        <f t="shared" si="1"/>
        <v>1422.6354988125927</v>
      </c>
      <c r="H28" s="187">
        <f t="shared" si="7"/>
        <v>61608.652911578138</v>
      </c>
      <c r="I28" s="187">
        <f t="shared" si="2"/>
        <v>173.88208974688359</v>
      </c>
      <c r="J28" s="87">
        <f t="shared" si="3"/>
        <v>7530.1377785785417</v>
      </c>
      <c r="K28" s="187">
        <f t="shared" si="8"/>
        <v>-81.956554188315749</v>
      </c>
      <c r="L28" s="87">
        <f t="shared" si="4"/>
        <v>-3549.2105356792022</v>
      </c>
      <c r="M28" s="88">
        <f t="shared" si="9"/>
        <v>58059.442375898936</v>
      </c>
      <c r="N28" s="88">
        <f t="shared" si="10"/>
        <v>767042.44237589894</v>
      </c>
      <c r="O28" s="88">
        <f t="shared" si="11"/>
        <v>17712.15171975936</v>
      </c>
      <c r="P28" s="89">
        <f t="shared" si="5"/>
        <v>0.94508072874519344</v>
      </c>
      <c r="Q28" s="195">
        <v>19083.622220267847</v>
      </c>
      <c r="R28" s="92">
        <f t="shared" si="12"/>
        <v>8.3036853160206231E-2</v>
      </c>
      <c r="S28" s="92">
        <f t="shared" si="12"/>
        <v>7.2958253155043923E-2</v>
      </c>
      <c r="T28" s="91">
        <v>43306</v>
      </c>
      <c r="U28" s="190">
        <v>654625</v>
      </c>
      <c r="V28" s="190">
        <v>15258.256998345103</v>
      </c>
      <c r="W28" s="197"/>
      <c r="X28" s="88">
        <v>0</v>
      </c>
      <c r="Y28" s="88">
        <f t="shared" si="13"/>
        <v>0</v>
      </c>
      <c r="Z28" s="1"/>
      <c r="AA28" s="1"/>
    </row>
    <row r="29" spans="2:27">
      <c r="B29" s="207">
        <v>1151</v>
      </c>
      <c r="C29" t="s">
        <v>48</v>
      </c>
      <c r="D29" s="1">
        <v>3987</v>
      </c>
      <c r="E29" s="85">
        <f t="shared" si="6"/>
        <v>18544.186046511626</v>
      </c>
      <c r="F29" s="86">
        <f t="shared" si="0"/>
        <v>0.98947621610943137</v>
      </c>
      <c r="G29" s="187">
        <f t="shared" si="1"/>
        <v>119.00753598666851</v>
      </c>
      <c r="H29" s="187">
        <f t="shared" si="7"/>
        <v>25.586620237133733</v>
      </c>
      <c r="I29" s="187">
        <f t="shared" si="2"/>
        <v>0</v>
      </c>
      <c r="J29" s="87">
        <f t="shared" si="3"/>
        <v>0</v>
      </c>
      <c r="K29" s="187">
        <f t="shared" si="8"/>
        <v>-255.83864393519934</v>
      </c>
      <c r="L29" s="87">
        <f t="shared" si="4"/>
        <v>-55.005308446067858</v>
      </c>
      <c r="M29" s="88">
        <f t="shared" si="9"/>
        <v>-29.418688208934125</v>
      </c>
      <c r="N29" s="88">
        <f t="shared" si="10"/>
        <v>3957.5813117910657</v>
      </c>
      <c r="O29" s="88">
        <f t="shared" si="11"/>
        <v>18407.354938563094</v>
      </c>
      <c r="P29" s="89">
        <f t="shared" si="5"/>
        <v>0.9821752147821482</v>
      </c>
      <c r="Q29" s="195">
        <v>164.06633382901384</v>
      </c>
      <c r="R29" s="92">
        <f t="shared" si="12"/>
        <v>0.10873192436040044</v>
      </c>
      <c r="S29" s="92">
        <f t="shared" si="12"/>
        <v>7.2633675660294245E-2</v>
      </c>
      <c r="T29" s="91">
        <v>215</v>
      </c>
      <c r="U29" s="190">
        <v>3596</v>
      </c>
      <c r="V29" s="190">
        <v>17288.461538461539</v>
      </c>
      <c r="W29" s="197"/>
      <c r="X29" s="88">
        <v>0</v>
      </c>
      <c r="Y29" s="88">
        <f t="shared" si="13"/>
        <v>0</v>
      </c>
      <c r="Z29" s="1"/>
      <c r="AA29" s="1"/>
    </row>
    <row r="30" spans="2:27">
      <c r="B30" s="207">
        <v>1160</v>
      </c>
      <c r="C30" t="s">
        <v>49</v>
      </c>
      <c r="D30" s="1">
        <v>170823</v>
      </c>
      <c r="E30" s="85">
        <f t="shared" si="6"/>
        <v>19111.993734616244</v>
      </c>
      <c r="F30" s="86">
        <f t="shared" si="0"/>
        <v>1.0197731620791515</v>
      </c>
      <c r="G30" s="187">
        <f t="shared" si="1"/>
        <v>-221.67707687610235</v>
      </c>
      <c r="H30" s="187">
        <f t="shared" si="7"/>
        <v>-1981.3497131186027</v>
      </c>
      <c r="I30" s="187">
        <f t="shared" si="2"/>
        <v>0</v>
      </c>
      <c r="J30" s="87">
        <f t="shared" si="3"/>
        <v>0</v>
      </c>
      <c r="K30" s="187">
        <f t="shared" si="8"/>
        <v>-255.83864393519934</v>
      </c>
      <c r="L30" s="87">
        <f t="shared" si="4"/>
        <v>-2286.6857994928118</v>
      </c>
      <c r="M30" s="88">
        <f t="shared" si="9"/>
        <v>-4268.0355126114146</v>
      </c>
      <c r="N30" s="88">
        <f t="shared" si="10"/>
        <v>166554.96448738858</v>
      </c>
      <c r="O30" s="88">
        <f t="shared" si="11"/>
        <v>18634.478013804943</v>
      </c>
      <c r="P30" s="89">
        <f t="shared" si="5"/>
        <v>0.99429399317003631</v>
      </c>
      <c r="Q30" s="195">
        <v>-1769.7223638896421</v>
      </c>
      <c r="R30" s="92">
        <f t="shared" si="12"/>
        <v>5.0772287459478746E-2</v>
      </c>
      <c r="S30" s="92">
        <f t="shared" si="12"/>
        <v>3.9721426526250804E-2</v>
      </c>
      <c r="T30" s="91">
        <v>8938</v>
      </c>
      <c r="U30" s="190">
        <v>162569</v>
      </c>
      <c r="V30" s="190">
        <v>18381.8407960199</v>
      </c>
      <c r="W30" s="197"/>
      <c r="X30" s="88">
        <v>0</v>
      </c>
      <c r="Y30" s="88">
        <f t="shared" si="13"/>
        <v>0</v>
      </c>
      <c r="Z30" s="1"/>
      <c r="AA30" s="1"/>
    </row>
    <row r="31" spans="2:27" ht="27.95" customHeight="1">
      <c r="B31" s="207">
        <v>1505</v>
      </c>
      <c r="C31" t="s">
        <v>50</v>
      </c>
      <c r="D31" s="1">
        <v>389248</v>
      </c>
      <c r="E31" s="85">
        <f t="shared" si="6"/>
        <v>15950.172102933946</v>
      </c>
      <c r="F31" s="86">
        <f t="shared" si="0"/>
        <v>0.85106544439970855</v>
      </c>
      <c r="G31" s="187">
        <f t="shared" si="1"/>
        <v>1675.4159021332764</v>
      </c>
      <c r="H31" s="187">
        <f t="shared" si="7"/>
        <v>40886.849675660473</v>
      </c>
      <c r="I31" s="187">
        <f t="shared" si="2"/>
        <v>321.33732501728241</v>
      </c>
      <c r="J31" s="87">
        <f t="shared" si="3"/>
        <v>7841.9160797217601</v>
      </c>
      <c r="K31" s="187">
        <f t="shared" si="8"/>
        <v>65.498681082083067</v>
      </c>
      <c r="L31" s="87">
        <f t="shared" si="4"/>
        <v>1598.4298131271553</v>
      </c>
      <c r="M31" s="88">
        <f t="shared" si="9"/>
        <v>42485.27948878763</v>
      </c>
      <c r="N31" s="88">
        <f t="shared" si="10"/>
        <v>431733.27948878764</v>
      </c>
      <c r="O31" s="88">
        <f t="shared" si="11"/>
        <v>17691.086686149305</v>
      </c>
      <c r="P31" s="89">
        <f t="shared" si="5"/>
        <v>0.94395674575147148</v>
      </c>
      <c r="Q31" s="195">
        <v>22100.743903002269</v>
      </c>
      <c r="R31" s="92">
        <f t="shared" si="12"/>
        <v>4.8318507326821199E-2</v>
      </c>
      <c r="S31" s="92">
        <f t="shared" si="12"/>
        <v>3.779408369565123E-2</v>
      </c>
      <c r="T31" s="91">
        <v>24404</v>
      </c>
      <c r="U31" s="190">
        <v>371307</v>
      </c>
      <c r="V31" s="190">
        <v>15369.303365205515</v>
      </c>
      <c r="W31" s="197"/>
      <c r="X31" s="88">
        <v>0</v>
      </c>
      <c r="Y31" s="88">
        <f t="shared" si="13"/>
        <v>0</v>
      </c>
      <c r="Z31" s="1"/>
      <c r="AA31" s="1"/>
    </row>
    <row r="32" spans="2:27">
      <c r="B32" s="207">
        <v>1506</v>
      </c>
      <c r="C32" t="s">
        <v>51</v>
      </c>
      <c r="D32" s="1">
        <v>573185</v>
      </c>
      <c r="E32" s="85">
        <f t="shared" si="6"/>
        <v>17466.632130667967</v>
      </c>
      <c r="F32" s="86">
        <f>E32/E$365</f>
        <v>0.93198035359874165</v>
      </c>
      <c r="G32" s="187">
        <f t="shared" si="1"/>
        <v>765.53988549286362</v>
      </c>
      <c r="H32" s="187">
        <f t="shared" si="7"/>
        <v>25121.956882333812</v>
      </c>
      <c r="I32" s="187">
        <f t="shared" si="2"/>
        <v>0</v>
      </c>
      <c r="J32" s="87">
        <f t="shared" si="3"/>
        <v>0</v>
      </c>
      <c r="K32" s="187">
        <f t="shared" si="8"/>
        <v>-255.83864393519934</v>
      </c>
      <c r="L32" s="87">
        <f t="shared" si="4"/>
        <v>-8395.6009393775021</v>
      </c>
      <c r="M32" s="88">
        <f t="shared" si="9"/>
        <v>16726.35594295631</v>
      </c>
      <c r="N32" s="88">
        <f t="shared" si="10"/>
        <v>589911.35594295629</v>
      </c>
      <c r="O32" s="88">
        <f t="shared" si="11"/>
        <v>17976.333372225632</v>
      </c>
      <c r="P32" s="89">
        <f t="shared" si="5"/>
        <v>0.95917686977787231</v>
      </c>
      <c r="Q32" s="195">
        <v>14216.164702013542</v>
      </c>
      <c r="R32" s="92">
        <f t="shared" si="12"/>
        <v>5.2967565104932106E-2</v>
      </c>
      <c r="S32" s="92">
        <f t="shared" si="12"/>
        <v>4.1095368643180981E-2</v>
      </c>
      <c r="T32" s="91">
        <v>32816</v>
      </c>
      <c r="U32" s="190">
        <v>544352</v>
      </c>
      <c r="V32" s="190">
        <v>16777.168217962153</v>
      </c>
      <c r="W32" s="197"/>
      <c r="X32" s="88">
        <v>0</v>
      </c>
      <c r="Y32" s="88">
        <f t="shared" si="13"/>
        <v>0</v>
      </c>
      <c r="Z32" s="1"/>
      <c r="AA32" s="1"/>
    </row>
    <row r="33" spans="2:27">
      <c r="B33" s="207">
        <v>1508</v>
      </c>
      <c r="C33" s="231" t="s">
        <v>442</v>
      </c>
      <c r="D33" s="1">
        <v>1083500</v>
      </c>
      <c r="E33" s="85">
        <f t="shared" si="6"/>
        <v>18518.518518518518</v>
      </c>
      <c r="F33" s="86">
        <f>E33/E$365</f>
        <v>0.98810665432808364</v>
      </c>
      <c r="G33" s="187">
        <f t="shared" si="1"/>
        <v>134.40805278253319</v>
      </c>
      <c r="H33" s="187">
        <f t="shared" si="7"/>
        <v>7864.080760253235</v>
      </c>
      <c r="I33" s="187">
        <f t="shared" si="2"/>
        <v>0</v>
      </c>
      <c r="J33" s="87">
        <f t="shared" si="3"/>
        <v>0</v>
      </c>
      <c r="K33" s="187">
        <f t="shared" si="8"/>
        <v>-255.83864393519934</v>
      </c>
      <c r="L33" s="87">
        <f t="shared" si="4"/>
        <v>-14968.863218004579</v>
      </c>
      <c r="M33" s="88">
        <f t="shared" si="9"/>
        <v>-7104.7824577513438</v>
      </c>
      <c r="N33" s="88">
        <f t="shared" si="10"/>
        <v>1076395.2175422485</v>
      </c>
      <c r="O33" s="88">
        <f t="shared" si="11"/>
        <v>18397.08792736585</v>
      </c>
      <c r="P33" s="89">
        <f t="shared" si="5"/>
        <v>0.98162739006960908</v>
      </c>
      <c r="Q33" s="195">
        <v>-31227.516275998576</v>
      </c>
      <c r="R33" s="92">
        <f t="shared" si="12"/>
        <v>-7.755517641810461E-2</v>
      </c>
      <c r="S33" s="92">
        <f t="shared" si="12"/>
        <v>6.4511006652815395E-2</v>
      </c>
      <c r="T33" s="91">
        <v>58509</v>
      </c>
      <c r="U33" s="190">
        <v>1174596</v>
      </c>
      <c r="V33" s="190">
        <v>17396.267772511848</v>
      </c>
      <c r="W33" s="197"/>
      <c r="X33" s="88">
        <v>0</v>
      </c>
      <c r="Y33" s="88">
        <f t="shared" si="13"/>
        <v>0</v>
      </c>
      <c r="Z33" s="1"/>
      <c r="AA33" s="1"/>
    </row>
    <row r="34" spans="2:27">
      <c r="B34" s="207">
        <v>1511</v>
      </c>
      <c r="C34" t="s">
        <v>52</v>
      </c>
      <c r="D34" s="1">
        <v>49573</v>
      </c>
      <c r="E34" s="85">
        <f t="shared" si="6"/>
        <v>16382.35294117647</v>
      </c>
      <c r="F34" s="86">
        <f t="shared" si="0"/>
        <v>0.87412564555529704</v>
      </c>
      <c r="G34" s="187">
        <f t="shared" si="1"/>
        <v>1416.107399187762</v>
      </c>
      <c r="H34" s="187">
        <f t="shared" si="7"/>
        <v>4285.1409899421678</v>
      </c>
      <c r="I34" s="187">
        <f t="shared" si="2"/>
        <v>170.07403163239894</v>
      </c>
      <c r="J34" s="87">
        <f t="shared" si="3"/>
        <v>514.64401971963923</v>
      </c>
      <c r="K34" s="187">
        <f t="shared" si="8"/>
        <v>-85.764612302800401</v>
      </c>
      <c r="L34" s="87">
        <f t="shared" si="4"/>
        <v>-259.52371682827402</v>
      </c>
      <c r="M34" s="88">
        <f t="shared" si="9"/>
        <v>4025.617273113894</v>
      </c>
      <c r="N34" s="88">
        <f t="shared" si="10"/>
        <v>53598.617273113894</v>
      </c>
      <c r="O34" s="88">
        <f t="shared" si="11"/>
        <v>17712.695728061433</v>
      </c>
      <c r="P34" s="89">
        <f t="shared" si="5"/>
        <v>0.94510975580925105</v>
      </c>
      <c r="Q34" s="195">
        <v>2734.930345982164</v>
      </c>
      <c r="R34" s="92">
        <f t="shared" si="12"/>
        <v>7.6667463023695245E-2</v>
      </c>
      <c r="S34" s="92">
        <f t="shared" si="12"/>
        <v>7.2041991437671343E-2</v>
      </c>
      <c r="T34" s="91">
        <v>3026</v>
      </c>
      <c r="U34" s="190">
        <v>46043</v>
      </c>
      <c r="V34" s="190">
        <v>15281.447062728179</v>
      </c>
      <c r="W34" s="197"/>
      <c r="X34" s="88">
        <v>0</v>
      </c>
      <c r="Y34" s="88">
        <f t="shared" si="13"/>
        <v>0</v>
      </c>
      <c r="Z34" s="1"/>
      <c r="AA34" s="1"/>
    </row>
    <row r="35" spans="2:27">
      <c r="B35" s="208">
        <v>1514</v>
      </c>
      <c r="C35" s="209" t="s">
        <v>53</v>
      </c>
      <c r="D35" s="220">
        <v>43781</v>
      </c>
      <c r="E35" s="221">
        <f t="shared" si="6"/>
        <v>17957.752255947496</v>
      </c>
      <c r="F35" s="222">
        <f t="shared" si="0"/>
        <v>0.95818542304735144</v>
      </c>
      <c r="G35" s="223">
        <f t="shared" si="1"/>
        <v>224.02613682227505</v>
      </c>
      <c r="H35" s="223">
        <f t="shared" si="7"/>
        <v>546.17572157270661</v>
      </c>
      <c r="I35" s="223">
        <f t="shared" si="2"/>
        <v>0</v>
      </c>
      <c r="J35" s="224">
        <f t="shared" si="3"/>
        <v>0</v>
      </c>
      <c r="K35" s="223">
        <f t="shared" si="8"/>
        <v>-255.83864393519934</v>
      </c>
      <c r="L35" s="224">
        <f t="shared" si="4"/>
        <v>-623.73461391401611</v>
      </c>
      <c r="M35" s="225">
        <f t="shared" si="9"/>
        <v>-77.558892341309502</v>
      </c>
      <c r="N35" s="225">
        <f t="shared" si="10"/>
        <v>43703.441107658691</v>
      </c>
      <c r="O35" s="225">
        <f t="shared" si="11"/>
        <v>17925.939748834571</v>
      </c>
      <c r="P35" s="226">
        <f t="shared" si="5"/>
        <v>0.95648797894901816</v>
      </c>
      <c r="Q35" s="237">
        <v>1368.5573947680741</v>
      </c>
      <c r="R35" s="226">
        <f t="shared" si="12"/>
        <v>-8.1107410679897591E-3</v>
      </c>
      <c r="S35" s="226">
        <f t="shared" si="12"/>
        <v>-6.4833591829495142E-3</v>
      </c>
      <c r="T35" s="227">
        <v>2438</v>
      </c>
      <c r="U35" s="228">
        <v>44139</v>
      </c>
      <c r="V35" s="228">
        <v>18074.938574938573</v>
      </c>
      <c r="W35" s="229"/>
      <c r="X35" s="225">
        <v>1003</v>
      </c>
      <c r="Y35" s="225">
        <f t="shared" si="13"/>
        <v>411.40278917145201</v>
      </c>
      <c r="Z35" s="1"/>
      <c r="AA35" s="1"/>
    </row>
    <row r="36" spans="2:27">
      <c r="B36" s="207">
        <v>1515</v>
      </c>
      <c r="C36" t="s">
        <v>54</v>
      </c>
      <c r="D36" s="1">
        <v>188461</v>
      </c>
      <c r="E36" s="85">
        <f t="shared" si="6"/>
        <v>21014.830508474577</v>
      </c>
      <c r="F36" s="86">
        <f t="shared" si="0"/>
        <v>1.1213042687100301</v>
      </c>
      <c r="G36" s="187">
        <f t="shared" si="1"/>
        <v>-1363.379141191102</v>
      </c>
      <c r="H36" s="187">
        <f t="shared" si="7"/>
        <v>-12226.784138201803</v>
      </c>
      <c r="I36" s="187">
        <f t="shared" si="2"/>
        <v>0</v>
      </c>
      <c r="J36" s="87">
        <f t="shared" si="3"/>
        <v>0</v>
      </c>
      <c r="K36" s="187">
        <f t="shared" si="8"/>
        <v>-255.83864393519934</v>
      </c>
      <c r="L36" s="87">
        <f t="shared" si="4"/>
        <v>-2294.3609588108679</v>
      </c>
      <c r="M36" s="88">
        <f t="shared" si="9"/>
        <v>-14521.145097012672</v>
      </c>
      <c r="N36" s="88">
        <f t="shared" si="10"/>
        <v>173939.85490298734</v>
      </c>
      <c r="O36" s="88">
        <f t="shared" si="11"/>
        <v>19395.612723348277</v>
      </c>
      <c r="P36" s="89">
        <f t="shared" si="5"/>
        <v>1.0349064358223878</v>
      </c>
      <c r="Q36" s="195">
        <v>-2862.3131080065377</v>
      </c>
      <c r="R36" s="92">
        <f t="shared" si="12"/>
        <v>0.13658074710217472</v>
      </c>
      <c r="S36" s="92">
        <f t="shared" si="12"/>
        <v>0.12061183830033778</v>
      </c>
      <c r="T36" s="91">
        <v>8968</v>
      </c>
      <c r="U36" s="190">
        <v>165814</v>
      </c>
      <c r="V36" s="190">
        <v>18752.997059488804</v>
      </c>
      <c r="W36" s="197"/>
      <c r="X36" s="88">
        <v>0</v>
      </c>
      <c r="Y36" s="88">
        <f t="shared" si="13"/>
        <v>0</v>
      </c>
      <c r="Z36" s="1"/>
      <c r="AA36" s="1"/>
    </row>
    <row r="37" spans="2:27">
      <c r="B37" s="207">
        <v>1516</v>
      </c>
      <c r="C37" t="s">
        <v>55</v>
      </c>
      <c r="D37" s="1">
        <v>152524</v>
      </c>
      <c r="E37" s="85">
        <f t="shared" si="6"/>
        <v>17212.955648346688</v>
      </c>
      <c r="F37" s="86">
        <f t="shared" si="0"/>
        <v>0.91844474490641892</v>
      </c>
      <c r="G37" s="187">
        <f t="shared" si="1"/>
        <v>917.74577488563148</v>
      </c>
      <c r="H37" s="187">
        <f t="shared" si="7"/>
        <v>8132.14531126158</v>
      </c>
      <c r="I37" s="187">
        <f t="shared" si="2"/>
        <v>0</v>
      </c>
      <c r="J37" s="87">
        <f t="shared" si="3"/>
        <v>0</v>
      </c>
      <c r="K37" s="187">
        <f t="shared" si="8"/>
        <v>-255.83864393519934</v>
      </c>
      <c r="L37" s="87">
        <f t="shared" si="4"/>
        <v>-2266.9862239098015</v>
      </c>
      <c r="M37" s="88">
        <f t="shared" si="9"/>
        <v>5865.159087351778</v>
      </c>
      <c r="N37" s="88">
        <f t="shared" si="10"/>
        <v>158389.15908735179</v>
      </c>
      <c r="O37" s="88">
        <f t="shared" si="11"/>
        <v>17874.86277929712</v>
      </c>
      <c r="P37" s="89">
        <f t="shared" si="5"/>
        <v>0.95376262630094333</v>
      </c>
      <c r="Q37" s="195">
        <v>2919.7738793436783</v>
      </c>
      <c r="R37" s="92">
        <f t="shared" si="12"/>
        <v>5.2049276441942918E-2</v>
      </c>
      <c r="S37" s="92">
        <f t="shared" si="12"/>
        <v>4.4450681058545591E-2</v>
      </c>
      <c r="T37" s="91">
        <v>8861</v>
      </c>
      <c r="U37" s="190">
        <v>144978</v>
      </c>
      <c r="V37" s="190">
        <v>16480.391042400817</v>
      </c>
      <c r="W37" s="197"/>
      <c r="X37" s="88">
        <v>0</v>
      </c>
      <c r="Y37" s="88">
        <f t="shared" si="13"/>
        <v>0</v>
      </c>
      <c r="Z37" s="1"/>
      <c r="AA37" s="1"/>
    </row>
    <row r="38" spans="2:27">
      <c r="B38" s="207">
        <v>1517</v>
      </c>
      <c r="C38" t="s">
        <v>56</v>
      </c>
      <c r="D38" s="1">
        <v>76232</v>
      </c>
      <c r="E38" s="85">
        <f t="shared" si="6"/>
        <v>14323.938369034197</v>
      </c>
      <c r="F38" s="86">
        <f t="shared" si="0"/>
        <v>0.7642932562059146</v>
      </c>
      <c r="G38" s="187">
        <f t="shared" si="1"/>
        <v>2651.1561424731262</v>
      </c>
      <c r="H38" s="187">
        <f t="shared" si="7"/>
        <v>14109.452990241978</v>
      </c>
      <c r="I38" s="187">
        <f t="shared" si="2"/>
        <v>890.51913188219476</v>
      </c>
      <c r="J38" s="87">
        <f t="shared" si="3"/>
        <v>4739.3428198770407</v>
      </c>
      <c r="K38" s="187">
        <f t="shared" si="8"/>
        <v>634.68048794699541</v>
      </c>
      <c r="L38" s="87">
        <f t="shared" si="4"/>
        <v>3377.7695568539093</v>
      </c>
      <c r="M38" s="88">
        <f t="shared" si="9"/>
        <v>17487.222547095887</v>
      </c>
      <c r="N38" s="88">
        <f t="shared" si="10"/>
        <v>93719.22254709588</v>
      </c>
      <c r="O38" s="88">
        <f t="shared" si="11"/>
        <v>17609.774999454316</v>
      </c>
      <c r="P38" s="89">
        <f t="shared" si="5"/>
        <v>0.93961813634178171</v>
      </c>
      <c r="Q38" s="195">
        <v>8137.8973550146875</v>
      </c>
      <c r="R38" s="92">
        <f t="shared" si="12"/>
        <v>9.6500438703738325E-2</v>
      </c>
      <c r="S38" s="92">
        <f t="shared" si="12"/>
        <v>6.2917279833255541E-2</v>
      </c>
      <c r="T38" s="91">
        <v>5322</v>
      </c>
      <c r="U38" s="190">
        <v>69523</v>
      </c>
      <c r="V38" s="190">
        <v>13476.061252180654</v>
      </c>
      <c r="W38" s="197"/>
      <c r="X38" s="88">
        <v>0</v>
      </c>
      <c r="Y38" s="88">
        <f t="shared" si="13"/>
        <v>0</v>
      </c>
      <c r="Z38" s="1"/>
      <c r="AA38" s="1"/>
    </row>
    <row r="39" spans="2:27">
      <c r="B39" s="207">
        <v>1520</v>
      </c>
      <c r="C39" t="s">
        <v>57</v>
      </c>
      <c r="D39" s="1">
        <v>166996</v>
      </c>
      <c r="E39" s="85">
        <f t="shared" si="6"/>
        <v>15239.642270487317</v>
      </c>
      <c r="F39" s="86">
        <f t="shared" si="0"/>
        <v>0.81315316460059539</v>
      </c>
      <c r="G39" s="187">
        <f t="shared" si="1"/>
        <v>2101.7338016012541</v>
      </c>
      <c r="H39" s="187">
        <f t="shared" si="7"/>
        <v>23030.798997946542</v>
      </c>
      <c r="I39" s="187">
        <f t="shared" si="2"/>
        <v>570.02276637360274</v>
      </c>
      <c r="J39" s="87">
        <f t="shared" si="3"/>
        <v>6246.3094739219387</v>
      </c>
      <c r="K39" s="187">
        <f t="shared" si="8"/>
        <v>314.18412243840339</v>
      </c>
      <c r="L39" s="87">
        <f t="shared" si="4"/>
        <v>3442.8296136800241</v>
      </c>
      <c r="M39" s="88">
        <f t="shared" si="9"/>
        <v>26473.628611626566</v>
      </c>
      <c r="N39" s="88">
        <f t="shared" si="10"/>
        <v>193469.62861162657</v>
      </c>
      <c r="O39" s="88">
        <f t="shared" si="11"/>
        <v>17655.560194526974</v>
      </c>
      <c r="P39" s="89">
        <f t="shared" si="5"/>
        <v>0.94206113176151585</v>
      </c>
      <c r="Q39" s="195">
        <v>12194.607068066674</v>
      </c>
      <c r="R39" s="92">
        <f t="shared" si="12"/>
        <v>5.4427438500782944E-2</v>
      </c>
      <c r="S39" s="93">
        <f t="shared" si="12"/>
        <v>5.1636929674672129E-2</v>
      </c>
      <c r="T39" s="91">
        <v>10958</v>
      </c>
      <c r="U39" s="190">
        <v>158376</v>
      </c>
      <c r="V39" s="190">
        <v>14491.35328026352</v>
      </c>
      <c r="W39" s="197"/>
      <c r="X39" s="88">
        <v>0</v>
      </c>
      <c r="Y39" s="88">
        <f t="shared" si="13"/>
        <v>0</v>
      </c>
      <c r="Z39" s="1"/>
      <c r="AA39" s="1"/>
    </row>
    <row r="40" spans="2:27">
      <c r="B40" s="207">
        <v>1525</v>
      </c>
      <c r="C40" t="s">
        <v>58</v>
      </c>
      <c r="D40" s="1">
        <v>73256</v>
      </c>
      <c r="E40" s="85">
        <f t="shared" si="6"/>
        <v>16848.206071757129</v>
      </c>
      <c r="F40" s="86">
        <f t="shared" si="0"/>
        <v>0.89898252478167828</v>
      </c>
      <c r="G40" s="187">
        <f t="shared" si="1"/>
        <v>1136.5955208393664</v>
      </c>
      <c r="H40" s="187">
        <f t="shared" si="7"/>
        <v>4941.9173246095643</v>
      </c>
      <c r="I40" s="187">
        <f t="shared" si="2"/>
        <v>7.0254359291682702</v>
      </c>
      <c r="J40" s="87">
        <f t="shared" si="3"/>
        <v>30.546595420023639</v>
      </c>
      <c r="K40" s="187">
        <f t="shared" si="8"/>
        <v>-248.81320800603106</v>
      </c>
      <c r="L40" s="87">
        <f t="shared" si="4"/>
        <v>-1081.8398284102232</v>
      </c>
      <c r="M40" s="88">
        <f t="shared" si="9"/>
        <v>3860.0774961993411</v>
      </c>
      <c r="N40" s="88">
        <f t="shared" si="10"/>
        <v>77116.077496199345</v>
      </c>
      <c r="O40" s="88">
        <f t="shared" si="11"/>
        <v>17735.988384590466</v>
      </c>
      <c r="P40" s="89">
        <f t="shared" si="5"/>
        <v>0.94635259977057007</v>
      </c>
      <c r="Q40" s="195">
        <v>2034.8457846432452</v>
      </c>
      <c r="R40" s="92">
        <f t="shared" si="12"/>
        <v>8.0535724821523394E-2</v>
      </c>
      <c r="S40" s="92">
        <f t="shared" si="12"/>
        <v>9.8677193982510236E-2</v>
      </c>
      <c r="T40" s="91">
        <v>4348</v>
      </c>
      <c r="U40" s="190">
        <v>67796</v>
      </c>
      <c r="V40" s="190">
        <v>15334.992083239087</v>
      </c>
      <c r="W40" s="197"/>
      <c r="X40" s="88">
        <v>0</v>
      </c>
      <c r="Y40" s="88">
        <f t="shared" si="13"/>
        <v>0</v>
      </c>
      <c r="Z40" s="1"/>
      <c r="AA40" s="1"/>
    </row>
    <row r="41" spans="2:27">
      <c r="B41" s="207">
        <v>1528</v>
      </c>
      <c r="C41" t="s">
        <v>59</v>
      </c>
      <c r="D41" s="1">
        <v>108464</v>
      </c>
      <c r="E41" s="85">
        <f t="shared" si="6"/>
        <v>14239.726926611525</v>
      </c>
      <c r="F41" s="86">
        <f t="shared" si="0"/>
        <v>0.75979992232798055</v>
      </c>
      <c r="G41" s="187">
        <f t="shared" si="1"/>
        <v>2701.6830079267288</v>
      </c>
      <c r="H41" s="187">
        <f t="shared" si="7"/>
        <v>20578.719471377895</v>
      </c>
      <c r="I41" s="187">
        <f t="shared" si="2"/>
        <v>919.99313673012955</v>
      </c>
      <c r="J41" s="87">
        <f t="shared" si="3"/>
        <v>7007.5877224733968</v>
      </c>
      <c r="K41" s="187">
        <f t="shared" si="8"/>
        <v>664.15449279493021</v>
      </c>
      <c r="L41" s="87">
        <f t="shared" si="4"/>
        <v>5058.8647716189835</v>
      </c>
      <c r="M41" s="88">
        <f t="shared" si="9"/>
        <v>25637.58424299688</v>
      </c>
      <c r="N41" s="88">
        <f t="shared" si="10"/>
        <v>134101.58424299688</v>
      </c>
      <c r="O41" s="88">
        <f t="shared" si="11"/>
        <v>17605.564427333185</v>
      </c>
      <c r="P41" s="89">
        <f t="shared" si="5"/>
        <v>0.93939346964788517</v>
      </c>
      <c r="Q41" s="195">
        <v>10407.492296720575</v>
      </c>
      <c r="R41" s="92">
        <f t="shared" si="12"/>
        <v>5.8185365853658536E-2</v>
      </c>
      <c r="S41" s="92">
        <f t="shared" si="12"/>
        <v>5.9991380000448118E-2</v>
      </c>
      <c r="T41" s="91">
        <v>7617</v>
      </c>
      <c r="U41" s="190">
        <v>102500</v>
      </c>
      <c r="V41" s="190">
        <v>13433.81389252949</v>
      </c>
      <c r="W41" s="197"/>
      <c r="X41" s="88">
        <v>0</v>
      </c>
      <c r="Y41" s="88">
        <f t="shared" si="13"/>
        <v>0</v>
      </c>
      <c r="Z41" s="1"/>
      <c r="AA41" s="1"/>
    </row>
    <row r="42" spans="2:27">
      <c r="B42" s="207">
        <v>1531</v>
      </c>
      <c r="C42" t="s">
        <v>60</v>
      </c>
      <c r="D42" s="1">
        <v>147358</v>
      </c>
      <c r="E42" s="85">
        <f t="shared" si="6"/>
        <v>15160.288065843622</v>
      </c>
      <c r="F42" s="86">
        <f t="shared" si="0"/>
        <v>0.80891900204709866</v>
      </c>
      <c r="G42" s="187">
        <f t="shared" si="1"/>
        <v>2149.3463243874708</v>
      </c>
      <c r="H42" s="187">
        <f t="shared" si="7"/>
        <v>20891.646273046215</v>
      </c>
      <c r="I42" s="187">
        <f t="shared" si="2"/>
        <v>597.79673799889565</v>
      </c>
      <c r="J42" s="87">
        <f t="shared" si="3"/>
        <v>5810.5842933492659</v>
      </c>
      <c r="K42" s="187">
        <f t="shared" si="8"/>
        <v>341.95809406369631</v>
      </c>
      <c r="L42" s="87">
        <f t="shared" si="4"/>
        <v>3323.832674299128</v>
      </c>
      <c r="M42" s="88">
        <f t="shared" si="9"/>
        <v>24215.478947345342</v>
      </c>
      <c r="N42" s="88">
        <f t="shared" si="10"/>
        <v>171573.47894734534</v>
      </c>
      <c r="O42" s="88">
        <f t="shared" si="11"/>
        <v>17651.59248429479</v>
      </c>
      <c r="P42" s="89">
        <f t="shared" si="5"/>
        <v>0.94184942363384105</v>
      </c>
      <c r="Q42" s="195">
        <v>12865.984458989597</v>
      </c>
      <c r="R42" s="92">
        <f t="shared" si="12"/>
        <v>6.3058643600712755E-2</v>
      </c>
      <c r="S42" s="92">
        <f t="shared" si="12"/>
        <v>5.3871717051077087E-2</v>
      </c>
      <c r="T42" s="91">
        <v>9720</v>
      </c>
      <c r="U42" s="190">
        <v>138617</v>
      </c>
      <c r="V42" s="190">
        <v>14385.325861353258</v>
      </c>
      <c r="W42" s="197"/>
      <c r="X42" s="88">
        <v>0</v>
      </c>
      <c r="Y42" s="88">
        <f t="shared" si="13"/>
        <v>0</v>
      </c>
      <c r="Z42" s="1"/>
      <c r="AA42" s="1"/>
    </row>
    <row r="43" spans="2:27">
      <c r="B43" s="207">
        <v>1532</v>
      </c>
      <c r="C43" t="s">
        <v>61</v>
      </c>
      <c r="D43" s="1">
        <v>144808</v>
      </c>
      <c r="E43" s="85">
        <f t="shared" si="6"/>
        <v>16661.834081233461</v>
      </c>
      <c r="F43" s="86">
        <f t="shared" si="0"/>
        <v>0.88903813296477074</v>
      </c>
      <c r="G43" s="187">
        <f t="shared" si="1"/>
        <v>1248.4187151535675</v>
      </c>
      <c r="H43" s="187">
        <f t="shared" si="7"/>
        <v>10850.007053399657</v>
      </c>
      <c r="I43" s="187">
        <f t="shared" si="2"/>
        <v>72.255632612452246</v>
      </c>
      <c r="J43" s="87">
        <f t="shared" si="3"/>
        <v>627.97370303482251</v>
      </c>
      <c r="K43" s="187">
        <f t="shared" si="8"/>
        <v>-183.5830113227471</v>
      </c>
      <c r="L43" s="87">
        <f t="shared" si="4"/>
        <v>-1595.519951405995</v>
      </c>
      <c r="M43" s="88">
        <f t="shared" si="9"/>
        <v>9254.4871019936618</v>
      </c>
      <c r="N43" s="88">
        <f t="shared" si="10"/>
        <v>154062.48710199367</v>
      </c>
      <c r="O43" s="88">
        <f t="shared" si="11"/>
        <v>17726.669785064281</v>
      </c>
      <c r="P43" s="89">
        <f t="shared" si="5"/>
        <v>0.94585538017972459</v>
      </c>
      <c r="Q43" s="195">
        <v>6264.7723354035006</v>
      </c>
      <c r="R43" s="92">
        <f t="shared" si="12"/>
        <v>-2.1349354923732994E-2</v>
      </c>
      <c r="S43" s="92">
        <f t="shared" si="12"/>
        <v>-2.1236749855837997E-2</v>
      </c>
      <c r="T43" s="91">
        <v>8691</v>
      </c>
      <c r="U43" s="190">
        <v>147967</v>
      </c>
      <c r="V43" s="190">
        <v>17023.354809019791</v>
      </c>
      <c r="W43" s="197"/>
      <c r="X43" s="88">
        <v>0</v>
      </c>
      <c r="Y43" s="88">
        <f t="shared" si="13"/>
        <v>0</v>
      </c>
      <c r="Z43" s="1"/>
      <c r="AA43" s="1"/>
    </row>
    <row r="44" spans="2:27">
      <c r="B44" s="207">
        <v>1535</v>
      </c>
      <c r="C44" t="s">
        <v>62</v>
      </c>
      <c r="D44" s="1">
        <v>114640</v>
      </c>
      <c r="E44" s="85">
        <f t="shared" si="6"/>
        <v>16040.296627955786</v>
      </c>
      <c r="F44" s="86">
        <f t="shared" si="0"/>
        <v>0.85587428711588942</v>
      </c>
      <c r="G44" s="187">
        <f t="shared" si="1"/>
        <v>1621.3411871201727</v>
      </c>
      <c r="H44" s="187">
        <f t="shared" si="7"/>
        <v>11587.725464347875</v>
      </c>
      <c r="I44" s="187">
        <f t="shared" si="2"/>
        <v>289.79374125963847</v>
      </c>
      <c r="J44" s="87">
        <f t="shared" si="3"/>
        <v>2071.1558687826359</v>
      </c>
      <c r="K44" s="187">
        <f t="shared" si="8"/>
        <v>33.955097324439123</v>
      </c>
      <c r="L44" s="87">
        <f t="shared" si="4"/>
        <v>242.67708057776642</v>
      </c>
      <c r="M44" s="88">
        <f t="shared" si="9"/>
        <v>11830.402544925642</v>
      </c>
      <c r="N44" s="88">
        <f t="shared" si="10"/>
        <v>126470.40254492564</v>
      </c>
      <c r="O44" s="88">
        <f t="shared" si="11"/>
        <v>17695.592912400396</v>
      </c>
      <c r="P44" s="89">
        <f t="shared" si="5"/>
        <v>0.94419718788728046</v>
      </c>
      <c r="Q44" s="195">
        <v>7459.0308053908175</v>
      </c>
      <c r="R44" s="92">
        <f t="shared" si="12"/>
        <v>6.0784114147181018E-2</v>
      </c>
      <c r="S44" s="92">
        <f t="shared" si="12"/>
        <v>4.6535439884115508E-2</v>
      </c>
      <c r="T44" s="91">
        <v>7147</v>
      </c>
      <c r="U44" s="190">
        <v>108071</v>
      </c>
      <c r="V44" s="190">
        <v>15327.045809105091</v>
      </c>
      <c r="W44" s="197"/>
      <c r="X44" s="88">
        <v>0</v>
      </c>
      <c r="Y44" s="88">
        <f t="shared" si="13"/>
        <v>0</v>
      </c>
      <c r="Z44" s="1"/>
      <c r="AA44" s="1"/>
    </row>
    <row r="45" spans="2:27">
      <c r="B45" s="207">
        <v>1539</v>
      </c>
      <c r="C45" t="s">
        <v>63</v>
      </c>
      <c r="D45" s="1">
        <v>115048</v>
      </c>
      <c r="E45" s="85">
        <f t="shared" si="6"/>
        <v>15762.159199890397</v>
      </c>
      <c r="F45" s="86">
        <f t="shared" si="0"/>
        <v>0.84103349716747755</v>
      </c>
      <c r="G45" s="187">
        <f t="shared" si="1"/>
        <v>1788.223643959406</v>
      </c>
      <c r="H45" s="187">
        <f t="shared" si="7"/>
        <v>13052.244377259705</v>
      </c>
      <c r="I45" s="187">
        <f t="shared" si="2"/>
        <v>387.14184108252465</v>
      </c>
      <c r="J45" s="87">
        <f t="shared" si="3"/>
        <v>2825.7482980613477</v>
      </c>
      <c r="K45" s="187">
        <f t="shared" si="8"/>
        <v>131.30319714732531</v>
      </c>
      <c r="L45" s="87">
        <f t="shared" si="4"/>
        <v>958.38203597832739</v>
      </c>
      <c r="M45" s="88">
        <f t="shared" si="9"/>
        <v>14010.626413238033</v>
      </c>
      <c r="N45" s="88">
        <f t="shared" si="10"/>
        <v>129058.62641323803</v>
      </c>
      <c r="O45" s="88">
        <f t="shared" si="11"/>
        <v>17681.686040997127</v>
      </c>
      <c r="P45" s="89">
        <f t="shared" si="5"/>
        <v>0.94345514838985989</v>
      </c>
      <c r="Q45" s="195">
        <v>8947.801755778295</v>
      </c>
      <c r="R45" s="92">
        <f t="shared" si="12"/>
        <v>4.0019526129758363E-2</v>
      </c>
      <c r="S45" s="92">
        <f t="shared" si="12"/>
        <v>3.9700755049017697E-3</v>
      </c>
      <c r="T45" s="91">
        <v>7299</v>
      </c>
      <c r="U45" s="190">
        <v>110621</v>
      </c>
      <c r="V45" s="190">
        <v>15699.829690604598</v>
      </c>
      <c r="W45" s="197"/>
      <c r="X45" s="88">
        <v>0</v>
      </c>
      <c r="Y45" s="88">
        <f t="shared" si="13"/>
        <v>0</v>
      </c>
      <c r="Z45" s="1"/>
      <c r="AA45" s="1"/>
    </row>
    <row r="46" spans="2:27">
      <c r="B46" s="207">
        <v>1547</v>
      </c>
      <c r="C46" t="s">
        <v>64</v>
      </c>
      <c r="D46" s="1">
        <v>61390</v>
      </c>
      <c r="E46" s="85">
        <f t="shared" si="6"/>
        <v>16691.136487221316</v>
      </c>
      <c r="F46" s="86">
        <f t="shared" si="0"/>
        <v>0.89060164369136952</v>
      </c>
      <c r="G46" s="187">
        <f t="shared" si="1"/>
        <v>1230.8372715608543</v>
      </c>
      <c r="H46" s="187">
        <f t="shared" si="7"/>
        <v>4527.0194848008223</v>
      </c>
      <c r="I46" s="187">
        <f t="shared" si="2"/>
        <v>61.99979051670288</v>
      </c>
      <c r="J46" s="87">
        <f t="shared" si="3"/>
        <v>228.03522952043321</v>
      </c>
      <c r="K46" s="187">
        <f t="shared" si="8"/>
        <v>-193.83885341849646</v>
      </c>
      <c r="L46" s="87">
        <f t="shared" si="4"/>
        <v>-712.93930287322996</v>
      </c>
      <c r="M46" s="88">
        <f t="shared" si="9"/>
        <v>3814.0801819275921</v>
      </c>
      <c r="N46" s="88">
        <f t="shared" si="10"/>
        <v>65204.080181927595</v>
      </c>
      <c r="O46" s="88">
        <f t="shared" si="11"/>
        <v>17728.134905363673</v>
      </c>
      <c r="P46" s="89">
        <f t="shared" si="5"/>
        <v>0.94593355571605453</v>
      </c>
      <c r="Q46" s="195">
        <v>2835.5684443233313</v>
      </c>
      <c r="R46" s="92">
        <f t="shared" si="12"/>
        <v>0.11441900992974749</v>
      </c>
      <c r="S46" s="93">
        <f t="shared" si="12"/>
        <v>0.10714710774423532</v>
      </c>
      <c r="T46" s="91">
        <v>3678</v>
      </c>
      <c r="U46" s="190">
        <v>55087</v>
      </c>
      <c r="V46" s="190">
        <v>15075.807334428024</v>
      </c>
      <c r="W46" s="197"/>
      <c r="X46" s="88">
        <v>0</v>
      </c>
      <c r="Y46" s="88">
        <f t="shared" si="13"/>
        <v>0</v>
      </c>
      <c r="Z46" s="1"/>
      <c r="AA46" s="1"/>
    </row>
    <row r="47" spans="2:27">
      <c r="B47" s="207">
        <v>1554</v>
      </c>
      <c r="C47" t="s">
        <v>65</v>
      </c>
      <c r="D47" s="1">
        <v>97447</v>
      </c>
      <c r="E47" s="85">
        <f t="shared" si="6"/>
        <v>16363.895885810243</v>
      </c>
      <c r="F47" s="86">
        <f t="shared" si="0"/>
        <v>0.87314081843705682</v>
      </c>
      <c r="G47" s="187">
        <f t="shared" si="1"/>
        <v>1427.1816324074982</v>
      </c>
      <c r="H47" s="187">
        <f t="shared" si="7"/>
        <v>8498.8666209866515</v>
      </c>
      <c r="I47" s="187">
        <f t="shared" si="2"/>
        <v>176.53400101057841</v>
      </c>
      <c r="J47" s="87">
        <f t="shared" si="3"/>
        <v>1051.2599760179944</v>
      </c>
      <c r="K47" s="187">
        <f t="shared" si="8"/>
        <v>-79.304642924620936</v>
      </c>
      <c r="L47" s="87">
        <f t="shared" si="4"/>
        <v>-472.25914861611767</v>
      </c>
      <c r="M47" s="88">
        <f t="shared" si="9"/>
        <v>8026.6074723705342</v>
      </c>
      <c r="N47" s="88">
        <f t="shared" si="10"/>
        <v>105473.60747237054</v>
      </c>
      <c r="O47" s="88">
        <f t="shared" si="11"/>
        <v>17711.772875293122</v>
      </c>
      <c r="P47" s="89">
        <f t="shared" si="5"/>
        <v>0.94506051445333905</v>
      </c>
      <c r="Q47" s="195">
        <v>4809.957554634434</v>
      </c>
      <c r="R47" s="92">
        <f t="shared" si="12"/>
        <v>4.7682019524362448E-2</v>
      </c>
      <c r="S47" s="93">
        <f t="shared" si="12"/>
        <v>3.3079566523435154E-2</v>
      </c>
      <c r="T47" s="91">
        <v>5955</v>
      </c>
      <c r="U47" s="190">
        <v>93012</v>
      </c>
      <c r="V47" s="190">
        <v>15839.91825613079</v>
      </c>
      <c r="W47" s="197"/>
      <c r="X47" s="88">
        <v>0</v>
      </c>
      <c r="Y47" s="88">
        <f t="shared" si="13"/>
        <v>0</v>
      </c>
      <c r="Z47" s="1"/>
      <c r="AA47" s="1"/>
    </row>
    <row r="48" spans="2:27">
      <c r="B48" s="207">
        <v>1557</v>
      </c>
      <c r="C48" t="s">
        <v>66</v>
      </c>
      <c r="D48" s="1">
        <v>37972</v>
      </c>
      <c r="E48" s="85">
        <f t="shared" si="6"/>
        <v>14063.703703703704</v>
      </c>
      <c r="F48" s="86">
        <f t="shared" si="0"/>
        <v>0.75040771756291991</v>
      </c>
      <c r="G48" s="187">
        <f t="shared" si="1"/>
        <v>2807.2969416714213</v>
      </c>
      <c r="H48" s="187">
        <f t="shared" si="7"/>
        <v>7579.7017425128379</v>
      </c>
      <c r="I48" s="187">
        <f t="shared" si="2"/>
        <v>981.60126474786694</v>
      </c>
      <c r="J48" s="87">
        <f t="shared" si="3"/>
        <v>2650.3234148192405</v>
      </c>
      <c r="K48" s="187">
        <f t="shared" si="8"/>
        <v>725.76262081266759</v>
      </c>
      <c r="L48" s="87">
        <f t="shared" si="4"/>
        <v>1959.5590761942026</v>
      </c>
      <c r="M48" s="88">
        <f t="shared" si="9"/>
        <v>9539.26081870704</v>
      </c>
      <c r="N48" s="88">
        <f t="shared" si="10"/>
        <v>47511.260818707044</v>
      </c>
      <c r="O48" s="88">
        <f t="shared" si="11"/>
        <v>17596.763266187794</v>
      </c>
      <c r="P48" s="89">
        <f t="shared" si="5"/>
        <v>0.93892385940963208</v>
      </c>
      <c r="Q48" s="195">
        <v>3594.5734608304447</v>
      </c>
      <c r="R48" s="92">
        <f t="shared" si="12"/>
        <v>0.13811293609878911</v>
      </c>
      <c r="S48" s="93">
        <f t="shared" si="12"/>
        <v>0.12504571349913632</v>
      </c>
      <c r="T48" s="91">
        <v>2700</v>
      </c>
      <c r="U48" s="190">
        <v>33364</v>
      </c>
      <c r="V48" s="190">
        <v>12500.562008242789</v>
      </c>
      <c r="W48" s="197"/>
      <c r="X48" s="88">
        <v>0</v>
      </c>
      <c r="Y48" s="88">
        <f t="shared" si="13"/>
        <v>0</v>
      </c>
      <c r="Z48" s="1"/>
      <c r="AA48" s="1"/>
    </row>
    <row r="49" spans="2:27">
      <c r="B49" s="207">
        <v>1560</v>
      </c>
      <c r="C49" t="s">
        <v>67</v>
      </c>
      <c r="D49" s="1">
        <v>43272</v>
      </c>
      <c r="E49" s="85">
        <f t="shared" si="6"/>
        <v>14229.529759947387</v>
      </c>
      <c r="F49" s="86">
        <f t="shared" si="0"/>
        <v>0.75925582436322969</v>
      </c>
      <c r="G49" s="187">
        <f t="shared" si="1"/>
        <v>2707.8013079252119</v>
      </c>
      <c r="H49" s="187">
        <f t="shared" si="7"/>
        <v>8234.4237774005687</v>
      </c>
      <c r="I49" s="187">
        <f t="shared" si="2"/>
        <v>923.562145062578</v>
      </c>
      <c r="J49" s="87">
        <f t="shared" si="3"/>
        <v>2808.5524831352996</v>
      </c>
      <c r="K49" s="187">
        <f t="shared" si="8"/>
        <v>667.72350112737865</v>
      </c>
      <c r="L49" s="87">
        <f t="shared" si="4"/>
        <v>2030.5471669283584</v>
      </c>
      <c r="M49" s="88">
        <f t="shared" si="9"/>
        <v>10264.970944328927</v>
      </c>
      <c r="N49" s="88">
        <f t="shared" si="10"/>
        <v>53536.970944328925</v>
      </c>
      <c r="O49" s="88">
        <f t="shared" si="11"/>
        <v>17605.054568999974</v>
      </c>
      <c r="P49" s="89">
        <f t="shared" si="5"/>
        <v>0.93936626474964746</v>
      </c>
      <c r="Q49" s="195">
        <v>4462.551053476067</v>
      </c>
      <c r="R49" s="92">
        <f t="shared" si="12"/>
        <v>9.5937594975179813E-2</v>
      </c>
      <c r="S49" s="93">
        <f t="shared" si="12"/>
        <v>9.2333722581312075E-2</v>
      </c>
      <c r="T49" s="91">
        <v>3041</v>
      </c>
      <c r="U49" s="190">
        <v>39484</v>
      </c>
      <c r="V49" s="190">
        <v>13026.723853513693</v>
      </c>
      <c r="W49" s="197"/>
      <c r="X49" s="88">
        <v>0</v>
      </c>
      <c r="Y49" s="88">
        <f t="shared" si="13"/>
        <v>0</v>
      </c>
      <c r="Z49" s="1"/>
      <c r="AA49" s="1"/>
    </row>
    <row r="50" spans="2:27">
      <c r="B50" s="207">
        <v>1563</v>
      </c>
      <c r="C50" t="s">
        <v>68</v>
      </c>
      <c r="D50" s="1">
        <v>144458</v>
      </c>
      <c r="E50" s="85">
        <f t="shared" si="6"/>
        <v>19988.653659886539</v>
      </c>
      <c r="F50" s="86">
        <f t="shared" si="0"/>
        <v>1.0665497713892378</v>
      </c>
      <c r="G50" s="187">
        <f t="shared" si="1"/>
        <v>-747.67303203827908</v>
      </c>
      <c r="H50" s="187">
        <f t="shared" si="7"/>
        <v>-5403.4330025406434</v>
      </c>
      <c r="I50" s="187">
        <f t="shared" si="2"/>
        <v>0</v>
      </c>
      <c r="J50" s="87">
        <f t="shared" si="3"/>
        <v>0</v>
      </c>
      <c r="K50" s="187">
        <f t="shared" si="8"/>
        <v>-255.83864393519934</v>
      </c>
      <c r="L50" s="87">
        <f t="shared" si="4"/>
        <v>-1848.9458797196858</v>
      </c>
      <c r="M50" s="88">
        <f t="shared" si="9"/>
        <v>-7252.3788822603292</v>
      </c>
      <c r="N50" s="88">
        <f t="shared" si="10"/>
        <v>137205.62111773968</v>
      </c>
      <c r="O50" s="88">
        <f t="shared" si="11"/>
        <v>18985.141983913061</v>
      </c>
      <c r="P50" s="89">
        <f t="shared" si="5"/>
        <v>1.0130046368940708</v>
      </c>
      <c r="Q50" s="195">
        <v>-3379.4902577568332</v>
      </c>
      <c r="R50" s="92">
        <f t="shared" si="12"/>
        <v>0.13661434360124317</v>
      </c>
      <c r="S50" s="93">
        <f t="shared" si="12"/>
        <v>0.11821336419051334</v>
      </c>
      <c r="T50" s="91">
        <v>7227</v>
      </c>
      <c r="U50" s="190">
        <v>127095</v>
      </c>
      <c r="V50" s="190">
        <v>17875.527426160337</v>
      </c>
      <c r="W50" s="197"/>
      <c r="X50" s="88">
        <v>0</v>
      </c>
      <c r="Y50" s="88">
        <f t="shared" si="13"/>
        <v>0</v>
      </c>
      <c r="Z50" s="1"/>
      <c r="AA50" s="1"/>
    </row>
    <row r="51" spans="2:27">
      <c r="B51" s="207">
        <v>1566</v>
      </c>
      <c r="C51" t="s">
        <v>69</v>
      </c>
      <c r="D51" s="1">
        <v>90370</v>
      </c>
      <c r="E51" s="85">
        <f t="shared" si="6"/>
        <v>15180.581219553167</v>
      </c>
      <c r="F51" s="86">
        <f t="shared" si="0"/>
        <v>0.81000179925885474</v>
      </c>
      <c r="G51" s="187">
        <f t="shared" si="1"/>
        <v>2137.170432161744</v>
      </c>
      <c r="H51" s="187">
        <f t="shared" si="7"/>
        <v>12722.575582658863</v>
      </c>
      <c r="I51" s="187">
        <f t="shared" si="2"/>
        <v>590.69413420055503</v>
      </c>
      <c r="J51" s="87">
        <f t="shared" si="3"/>
        <v>3516.4021808959042</v>
      </c>
      <c r="K51" s="187">
        <f t="shared" si="8"/>
        <v>334.85549026535568</v>
      </c>
      <c r="L51" s="87">
        <f t="shared" si="4"/>
        <v>1993.3947335496623</v>
      </c>
      <c r="M51" s="88">
        <f t="shared" si="9"/>
        <v>14715.970316208524</v>
      </c>
      <c r="N51" s="88">
        <f t="shared" si="10"/>
        <v>105085.97031620852</v>
      </c>
      <c r="O51" s="88">
        <f t="shared" si="11"/>
        <v>17652.607141980265</v>
      </c>
      <c r="P51" s="89">
        <f t="shared" si="5"/>
        <v>0.94190356349442872</v>
      </c>
      <c r="Q51" s="195">
        <v>9598.668208268009</v>
      </c>
      <c r="R51" s="92">
        <f t="shared" si="12"/>
        <v>6.1353439973692248E-2</v>
      </c>
      <c r="S51" s="93">
        <f t="shared" si="12"/>
        <v>5.4043597702749635E-2</v>
      </c>
      <c r="T51" s="91">
        <v>5953</v>
      </c>
      <c r="U51" s="190">
        <v>85146</v>
      </c>
      <c r="V51" s="190">
        <v>14402.232746955346</v>
      </c>
      <c r="W51" s="197"/>
      <c r="X51" s="88">
        <v>0</v>
      </c>
      <c r="Y51" s="88">
        <f t="shared" si="13"/>
        <v>0</v>
      </c>
      <c r="Z51" s="1"/>
      <c r="AA51" s="1"/>
    </row>
    <row r="52" spans="2:27">
      <c r="B52" s="207">
        <v>1573</v>
      </c>
      <c r="C52" t="s">
        <v>70</v>
      </c>
      <c r="D52" s="1">
        <v>34093</v>
      </c>
      <c r="E52" s="85">
        <f t="shared" si="6"/>
        <v>15791.106993978694</v>
      </c>
      <c r="F52" s="86">
        <f t="shared" si="0"/>
        <v>0.84257808659768285</v>
      </c>
      <c r="G52" s="187">
        <f t="shared" si="1"/>
        <v>1770.8549675064278</v>
      </c>
      <c r="H52" s="187">
        <f t="shared" si="7"/>
        <v>3823.2758748463775</v>
      </c>
      <c r="I52" s="187">
        <f t="shared" si="2"/>
        <v>377.01011315162066</v>
      </c>
      <c r="J52" s="87">
        <f t="shared" si="3"/>
        <v>813.96483429434898</v>
      </c>
      <c r="K52" s="187">
        <f t="shared" si="8"/>
        <v>121.17146921642131</v>
      </c>
      <c r="L52" s="87">
        <f t="shared" si="4"/>
        <v>261.60920203825361</v>
      </c>
      <c r="M52" s="88">
        <f t="shared" si="9"/>
        <v>4084.885076884631</v>
      </c>
      <c r="N52" s="88">
        <f t="shared" si="10"/>
        <v>38177.885076884631</v>
      </c>
      <c r="O52" s="88">
        <f t="shared" si="11"/>
        <v>17683.133430701542</v>
      </c>
      <c r="P52" s="89">
        <f t="shared" si="5"/>
        <v>0.94353237786137023</v>
      </c>
      <c r="Q52" s="195">
        <v>2963.6151906726691</v>
      </c>
      <c r="R52" s="92">
        <f t="shared" si="12"/>
        <v>0.11670488044546348</v>
      </c>
      <c r="S52" s="93">
        <f t="shared" si="12"/>
        <v>0.11618764798578517</v>
      </c>
      <c r="T52" s="91">
        <v>2159</v>
      </c>
      <c r="U52" s="190">
        <v>30530</v>
      </c>
      <c r="V52" s="190">
        <v>14147.358665430955</v>
      </c>
      <c r="W52" s="197"/>
      <c r="X52" s="88">
        <v>0</v>
      </c>
      <c r="Y52" s="88">
        <f t="shared" si="13"/>
        <v>0</v>
      </c>
      <c r="Z52" s="1"/>
      <c r="AA52" s="1"/>
    </row>
    <row r="53" spans="2:27">
      <c r="B53" s="207">
        <v>1576</v>
      </c>
      <c r="C53" t="s">
        <v>71</v>
      </c>
      <c r="D53" s="1">
        <v>54063</v>
      </c>
      <c r="E53" s="85">
        <f t="shared" si="6"/>
        <v>15863.556338028169</v>
      </c>
      <c r="F53" s="86">
        <f t="shared" si="0"/>
        <v>0.84644382126136042</v>
      </c>
      <c r="G53" s="187">
        <f t="shared" si="1"/>
        <v>1727.3853610767426</v>
      </c>
      <c r="H53" s="187">
        <f t="shared" si="7"/>
        <v>5886.929310549539</v>
      </c>
      <c r="I53" s="187">
        <f t="shared" si="2"/>
        <v>351.65284273430433</v>
      </c>
      <c r="J53" s="87">
        <f t="shared" si="3"/>
        <v>1198.432888038509</v>
      </c>
      <c r="K53" s="187">
        <f t="shared" si="8"/>
        <v>95.814198799104986</v>
      </c>
      <c r="L53" s="87">
        <f t="shared" si="4"/>
        <v>326.53478950734979</v>
      </c>
      <c r="M53" s="88">
        <f t="shared" si="9"/>
        <v>6213.464100056889</v>
      </c>
      <c r="N53" s="88">
        <f t="shared" si="10"/>
        <v>60276.464100056888</v>
      </c>
      <c r="O53" s="88">
        <f t="shared" si="11"/>
        <v>17686.755897904019</v>
      </c>
      <c r="P53" s="89">
        <f t="shared" si="5"/>
        <v>0.9437256645945542</v>
      </c>
      <c r="Q53" s="195">
        <v>2855.5618350037607</v>
      </c>
      <c r="R53" s="92">
        <f t="shared" si="12"/>
        <v>1.279505432746347E-2</v>
      </c>
      <c r="S53" s="93">
        <f t="shared" si="12"/>
        <v>4.7711498477564802E-3</v>
      </c>
      <c r="T53" s="91">
        <v>3408</v>
      </c>
      <c r="U53" s="190">
        <v>53380</v>
      </c>
      <c r="V53" s="190">
        <v>15788.228334812185</v>
      </c>
      <c r="W53" s="197"/>
      <c r="X53" s="88">
        <v>0</v>
      </c>
      <c r="Y53" s="88">
        <f t="shared" si="13"/>
        <v>0</v>
      </c>
      <c r="Z53" s="1"/>
      <c r="AA53" s="1"/>
    </row>
    <row r="54" spans="2:27">
      <c r="B54" s="207">
        <v>1577</v>
      </c>
      <c r="C54" t="s">
        <v>72</v>
      </c>
      <c r="D54" s="1">
        <v>152397</v>
      </c>
      <c r="E54" s="85">
        <f t="shared" si="6"/>
        <v>13738.123140719372</v>
      </c>
      <c r="F54" s="86">
        <f t="shared" si="0"/>
        <v>0.73303546823946597</v>
      </c>
      <c r="G54" s="187">
        <f t="shared" si="1"/>
        <v>3002.6452794620209</v>
      </c>
      <c r="H54" s="187">
        <f t="shared" si="7"/>
        <v>33308.344085072196</v>
      </c>
      <c r="I54" s="187">
        <f t="shared" si="2"/>
        <v>1095.5544617923833</v>
      </c>
      <c r="J54" s="87">
        <f t="shared" si="3"/>
        <v>12152.985644662909</v>
      </c>
      <c r="K54" s="187">
        <f t="shared" si="8"/>
        <v>839.71581785718399</v>
      </c>
      <c r="L54" s="87">
        <f t="shared" si="4"/>
        <v>9314.9675674897408</v>
      </c>
      <c r="M54" s="88">
        <f t="shared" si="9"/>
        <v>42623.311652561941</v>
      </c>
      <c r="N54" s="88">
        <f t="shared" si="10"/>
        <v>195020.31165256194</v>
      </c>
      <c r="O54" s="88">
        <f t="shared" si="11"/>
        <v>17580.484238038578</v>
      </c>
      <c r="P54" s="89">
        <f t="shared" si="5"/>
        <v>0.93805524694345943</v>
      </c>
      <c r="Q54" s="195">
        <v>20996.583241108197</v>
      </c>
      <c r="R54" s="92">
        <f t="shared" si="12"/>
        <v>2.2050982838058064E-2</v>
      </c>
      <c r="S54" s="93">
        <f t="shared" si="12"/>
        <v>9.797058677103997E-3</v>
      </c>
      <c r="T54" s="91">
        <v>11093</v>
      </c>
      <c r="U54" s="190">
        <v>149109</v>
      </c>
      <c r="V54" s="190">
        <v>13604.835766423359</v>
      </c>
      <c r="W54" s="197"/>
      <c r="X54" s="88">
        <v>0</v>
      </c>
      <c r="Y54" s="88">
        <f t="shared" si="13"/>
        <v>0</v>
      </c>
      <c r="Z54" s="1"/>
      <c r="AA54" s="1"/>
    </row>
    <row r="55" spans="2:27">
      <c r="B55" s="207">
        <v>1578</v>
      </c>
      <c r="C55" t="s">
        <v>73</v>
      </c>
      <c r="D55" s="1">
        <v>44207</v>
      </c>
      <c r="E55" s="85">
        <f t="shared" si="6"/>
        <v>17739.566613162118</v>
      </c>
      <c r="F55" s="86">
        <f t="shared" si="0"/>
        <v>0.94654352602953695</v>
      </c>
      <c r="G55" s="187">
        <f t="shared" si="1"/>
        <v>601.77919599637312</v>
      </c>
      <c r="H55" s="187">
        <f t="shared" si="7"/>
        <v>1499.6337564229618</v>
      </c>
      <c r="I55" s="187">
        <f t="shared" si="2"/>
        <v>0</v>
      </c>
      <c r="J55" s="87">
        <f t="shared" si="3"/>
        <v>0</v>
      </c>
      <c r="K55" s="187">
        <f t="shared" si="8"/>
        <v>-255.83864393519934</v>
      </c>
      <c r="L55" s="87">
        <f t="shared" si="4"/>
        <v>-637.54990068651682</v>
      </c>
      <c r="M55" s="88">
        <f t="shared" si="9"/>
        <v>862.083855736445</v>
      </c>
      <c r="N55" s="88">
        <f t="shared" si="10"/>
        <v>45069.083855736448</v>
      </c>
      <c r="O55" s="88">
        <f t="shared" si="11"/>
        <v>18085.507165223295</v>
      </c>
      <c r="P55" s="89">
        <f t="shared" si="5"/>
        <v>0.96500213875019059</v>
      </c>
      <c r="Q55" s="195">
        <v>2899.4488553576871</v>
      </c>
      <c r="R55" s="92">
        <f t="shared" si="12"/>
        <v>6.4844032277490068E-2</v>
      </c>
      <c r="S55" s="92">
        <f t="shared" si="12"/>
        <v>6.5698642255240844E-2</v>
      </c>
      <c r="T55" s="91">
        <v>2492</v>
      </c>
      <c r="U55" s="190">
        <v>41515</v>
      </c>
      <c r="V55" s="190">
        <v>16645.950280673616</v>
      </c>
      <c r="W55" s="197"/>
      <c r="X55" s="88">
        <v>0</v>
      </c>
      <c r="Y55" s="88">
        <f t="shared" si="13"/>
        <v>0</v>
      </c>
      <c r="Z55" s="1"/>
      <c r="AA55" s="1"/>
    </row>
    <row r="56" spans="2:27">
      <c r="B56" s="207">
        <v>1579</v>
      </c>
      <c r="C56" t="s">
        <v>74</v>
      </c>
      <c r="D56" s="1">
        <v>196914</v>
      </c>
      <c r="E56" s="85">
        <f t="shared" si="6"/>
        <v>14654.61040410806</v>
      </c>
      <c r="F56" s="86">
        <f t="shared" si="0"/>
        <v>0.78193717507177607</v>
      </c>
      <c r="G56" s="187">
        <f t="shared" si="1"/>
        <v>2452.7529214288083</v>
      </c>
      <c r="H56" s="187">
        <f t="shared" si="7"/>
        <v>32957.641005238896</v>
      </c>
      <c r="I56" s="187">
        <f t="shared" si="2"/>
        <v>774.78391960634258</v>
      </c>
      <c r="J56" s="87">
        <f t="shared" si="3"/>
        <v>10410.771527750425</v>
      </c>
      <c r="K56" s="187">
        <f t="shared" si="8"/>
        <v>518.94527567114324</v>
      </c>
      <c r="L56" s="87">
        <f t="shared" si="4"/>
        <v>6973.0676691931512</v>
      </c>
      <c r="M56" s="88">
        <f t="shared" si="9"/>
        <v>39930.708674432048</v>
      </c>
      <c r="N56" s="88">
        <f t="shared" si="10"/>
        <v>236844.70867443204</v>
      </c>
      <c r="O56" s="88">
        <f t="shared" si="11"/>
        <v>17626.308601208009</v>
      </c>
      <c r="P56" s="89">
        <f t="shared" si="5"/>
        <v>0.94050033228507479</v>
      </c>
      <c r="Q56" s="195">
        <v>19826.148423399522</v>
      </c>
      <c r="R56" s="92">
        <f t="shared" si="12"/>
        <v>6.353192799390768E-2</v>
      </c>
      <c r="S56" s="92">
        <f t="shared" si="12"/>
        <v>5.5933575304511575E-2</v>
      </c>
      <c r="T56" s="91">
        <v>13437</v>
      </c>
      <c r="U56" s="190">
        <v>185151</v>
      </c>
      <c r="V56" s="190">
        <v>13878.3449516528</v>
      </c>
      <c r="W56" s="197"/>
      <c r="X56" s="88">
        <v>0</v>
      </c>
      <c r="Y56" s="88">
        <f t="shared" si="13"/>
        <v>0</v>
      </c>
      <c r="Z56" s="1"/>
      <c r="AA56" s="1"/>
    </row>
    <row r="57" spans="2:27">
      <c r="B57" s="207">
        <v>1580</v>
      </c>
      <c r="C57" s="231" t="s">
        <v>443</v>
      </c>
      <c r="D57" s="1">
        <v>147369</v>
      </c>
      <c r="E57" s="85">
        <f t="shared" si="6"/>
        <v>15749.599230522603</v>
      </c>
      <c r="F57" s="86">
        <f t="shared" si="0"/>
        <v>0.84036332534471192</v>
      </c>
      <c r="G57" s="187">
        <f t="shared" si="1"/>
        <v>1795.7596255800825</v>
      </c>
      <c r="H57" s="187">
        <f t="shared" si="7"/>
        <v>16802.922816552833</v>
      </c>
      <c r="I57" s="187">
        <f t="shared" si="2"/>
        <v>391.53783036125259</v>
      </c>
      <c r="J57" s="87">
        <f t="shared" si="3"/>
        <v>3663.6194786902406</v>
      </c>
      <c r="K57" s="187">
        <f t="shared" si="8"/>
        <v>135.69918642605325</v>
      </c>
      <c r="L57" s="87">
        <f t="shared" si="4"/>
        <v>1269.7372873885802</v>
      </c>
      <c r="M57" s="88">
        <f t="shared" si="9"/>
        <v>18072.660103941413</v>
      </c>
      <c r="N57" s="88">
        <f t="shared" si="10"/>
        <v>165441.66010394142</v>
      </c>
      <c r="O57" s="88">
        <f t="shared" si="11"/>
        <v>17681.058042528741</v>
      </c>
      <c r="P57" s="89">
        <f t="shared" si="5"/>
        <v>0.94342163979872184</v>
      </c>
      <c r="Q57" s="195">
        <v>60610.719333036533</v>
      </c>
      <c r="R57" s="92" t="e">
        <f t="shared" si="12"/>
        <v>#DIV/0!</v>
      </c>
      <c r="S57" s="92" t="e">
        <f t="shared" si="12"/>
        <v>#DIV/0!</v>
      </c>
      <c r="T57" s="91">
        <v>9357</v>
      </c>
      <c r="U57" s="190">
        <v>0</v>
      </c>
      <c r="V57" s="190">
        <v>0</v>
      </c>
      <c r="W57" s="197"/>
      <c r="X57" s="88">
        <v>0</v>
      </c>
      <c r="Y57" s="88">
        <f t="shared" si="13"/>
        <v>0</v>
      </c>
      <c r="Z57" s="1"/>
      <c r="AA57" s="1"/>
    </row>
    <row r="58" spans="2:27">
      <c r="B58" s="207">
        <v>1804</v>
      </c>
      <c r="C58" t="s">
        <v>75</v>
      </c>
      <c r="D58" s="1">
        <v>958566</v>
      </c>
      <c r="E58" s="85">
        <f t="shared" si="6"/>
        <v>17846.403038427165</v>
      </c>
      <c r="F58" s="86">
        <f t="shared" si="0"/>
        <v>0.95224407829690394</v>
      </c>
      <c r="G58" s="187">
        <f t="shared" si="1"/>
        <v>537.67734083734535</v>
      </c>
      <c r="H58" s="187">
        <f t="shared" si="7"/>
        <v>28879.725331055492</v>
      </c>
      <c r="I58" s="187">
        <f t="shared" si="2"/>
        <v>0</v>
      </c>
      <c r="J58" s="87">
        <f t="shared" si="3"/>
        <v>0</v>
      </c>
      <c r="K58" s="187">
        <f t="shared" si="8"/>
        <v>-255.83864393519934</v>
      </c>
      <c r="L58" s="87">
        <f t="shared" si="4"/>
        <v>-13741.605243047426</v>
      </c>
      <c r="M58" s="88">
        <f t="shared" si="9"/>
        <v>15138.120088008065</v>
      </c>
      <c r="N58" s="88">
        <f t="shared" si="10"/>
        <v>973704.12008800812</v>
      </c>
      <c r="O58" s="88">
        <f t="shared" si="11"/>
        <v>18128.241735329313</v>
      </c>
      <c r="P58" s="89">
        <f t="shared" si="5"/>
        <v>0.96728235965713738</v>
      </c>
      <c r="Q58" s="195">
        <v>12740.6517331349</v>
      </c>
      <c r="R58" s="92">
        <f t="shared" si="12"/>
        <v>5.5340746449410991E-2</v>
      </c>
      <c r="S58" s="92">
        <f t="shared" si="12"/>
        <v>4.644014028800221E-2</v>
      </c>
      <c r="T58" s="91">
        <v>53712</v>
      </c>
      <c r="U58" s="190">
        <v>908300</v>
      </c>
      <c r="V58" s="190">
        <v>17054.394562421374</v>
      </c>
      <c r="W58" s="197"/>
      <c r="X58" s="88">
        <v>0</v>
      </c>
      <c r="Y58" s="88">
        <f t="shared" si="13"/>
        <v>0</v>
      </c>
      <c r="Z58" s="1"/>
      <c r="AA58" s="1"/>
    </row>
    <row r="59" spans="2:27">
      <c r="B59" s="207">
        <v>1806</v>
      </c>
      <c r="C59" t="s">
        <v>76</v>
      </c>
      <c r="D59" s="1">
        <v>358356</v>
      </c>
      <c r="E59" s="85">
        <f t="shared" si="6"/>
        <v>16605.931417979613</v>
      </c>
      <c r="F59" s="86">
        <f t="shared" si="0"/>
        <v>0.88605529211275813</v>
      </c>
      <c r="G59" s="187">
        <f t="shared" si="1"/>
        <v>1281.9603131058764</v>
      </c>
      <c r="H59" s="187">
        <f t="shared" si="7"/>
        <v>27664.70355682481</v>
      </c>
      <c r="I59" s="187">
        <f t="shared" si="2"/>
        <v>91.821564751299036</v>
      </c>
      <c r="J59" s="87">
        <f t="shared" si="3"/>
        <v>1981.5093673330332</v>
      </c>
      <c r="K59" s="187">
        <f t="shared" si="8"/>
        <v>-164.01707918390031</v>
      </c>
      <c r="L59" s="87">
        <f t="shared" si="4"/>
        <v>-3539.4885687885685</v>
      </c>
      <c r="M59" s="88">
        <f t="shared" si="9"/>
        <v>24125.214988036241</v>
      </c>
      <c r="N59" s="88">
        <f t="shared" si="10"/>
        <v>382481.21498803626</v>
      </c>
      <c r="O59" s="88">
        <f t="shared" si="11"/>
        <v>17723.874651901588</v>
      </c>
      <c r="P59" s="89">
        <f t="shared" si="5"/>
        <v>0.94570623813712396</v>
      </c>
      <c r="Q59" s="195">
        <v>17168.613438960674</v>
      </c>
      <c r="R59" s="92">
        <f t="shared" si="12"/>
        <v>5.3761986397038282E-2</v>
      </c>
      <c r="S59" s="92">
        <f t="shared" si="12"/>
        <v>5.0588004510300301E-2</v>
      </c>
      <c r="T59" s="91">
        <v>21580</v>
      </c>
      <c r="U59" s="190">
        <v>340073</v>
      </c>
      <c r="V59" s="190">
        <v>15806.321171275855</v>
      </c>
      <c r="W59" s="197"/>
      <c r="X59" s="88">
        <v>0</v>
      </c>
      <c r="Y59" s="88">
        <f t="shared" si="13"/>
        <v>0</v>
      </c>
      <c r="Z59" s="1"/>
      <c r="AA59" s="1"/>
    </row>
    <row r="60" spans="2:27">
      <c r="B60" s="207">
        <v>1811</v>
      </c>
      <c r="C60" t="s">
        <v>77</v>
      </c>
      <c r="D60" s="1">
        <v>24127</v>
      </c>
      <c r="E60" s="85">
        <f t="shared" si="6"/>
        <v>17245.889921372411</v>
      </c>
      <c r="F60" s="86">
        <f t="shared" si="0"/>
        <v>0.92020204392035643</v>
      </c>
      <c r="G60" s="187">
        <f t="shared" si="1"/>
        <v>897.98521107019769</v>
      </c>
      <c r="H60" s="187">
        <f t="shared" si="7"/>
        <v>1256.2813102872067</v>
      </c>
      <c r="I60" s="187">
        <f t="shared" si="2"/>
        <v>0</v>
      </c>
      <c r="J60" s="87">
        <f t="shared" si="3"/>
        <v>0</v>
      </c>
      <c r="K60" s="187">
        <f t="shared" si="8"/>
        <v>-255.83864393519934</v>
      </c>
      <c r="L60" s="87">
        <f t="shared" si="4"/>
        <v>-357.91826286534388</v>
      </c>
      <c r="M60" s="88">
        <f t="shared" si="9"/>
        <v>898.3630474218628</v>
      </c>
      <c r="N60" s="88">
        <f t="shared" si="10"/>
        <v>25025.363047421863</v>
      </c>
      <c r="O60" s="88">
        <f t="shared" si="11"/>
        <v>17888.036488507405</v>
      </c>
      <c r="P60" s="89">
        <f t="shared" si="5"/>
        <v>0.954465545906518</v>
      </c>
      <c r="Q60" s="195">
        <v>741.59163268274438</v>
      </c>
      <c r="R60" s="92">
        <f t="shared" si="12"/>
        <v>9.8629388461363321E-2</v>
      </c>
      <c r="S60" s="92">
        <f t="shared" si="12"/>
        <v>9.2347018834708042E-2</v>
      </c>
      <c r="T60" s="91">
        <v>1399</v>
      </c>
      <c r="U60" s="190">
        <v>21961</v>
      </c>
      <c r="V60" s="190">
        <v>15787.922358015816</v>
      </c>
      <c r="W60" s="197"/>
      <c r="X60" s="88">
        <v>0</v>
      </c>
      <c r="Y60" s="88">
        <f t="shared" si="13"/>
        <v>0</v>
      </c>
      <c r="Z60" s="1"/>
      <c r="AA60" s="1"/>
    </row>
    <row r="61" spans="2:27">
      <c r="B61" s="207">
        <v>1812</v>
      </c>
      <c r="C61" t="s">
        <v>78</v>
      </c>
      <c r="D61" s="1">
        <v>26582</v>
      </c>
      <c r="E61" s="85">
        <f t="shared" si="6"/>
        <v>13452.42914979757</v>
      </c>
      <c r="F61" s="86">
        <f t="shared" si="0"/>
        <v>0.71779147702877144</v>
      </c>
      <c r="G61" s="187">
        <f t="shared" si="1"/>
        <v>3174.0616740151022</v>
      </c>
      <c r="H61" s="187">
        <f t="shared" si="7"/>
        <v>6271.9458678538422</v>
      </c>
      <c r="I61" s="187">
        <f t="shared" si="2"/>
        <v>1195.547358615014</v>
      </c>
      <c r="J61" s="87">
        <f t="shared" si="3"/>
        <v>2362.4015806232678</v>
      </c>
      <c r="K61" s="187">
        <f t="shared" si="8"/>
        <v>939.70871467981465</v>
      </c>
      <c r="L61" s="87">
        <f t="shared" si="4"/>
        <v>1856.8644202073137</v>
      </c>
      <c r="M61" s="88">
        <f t="shared" si="9"/>
        <v>8128.8102880611559</v>
      </c>
      <c r="N61" s="88">
        <f t="shared" si="10"/>
        <v>34710.810288061155</v>
      </c>
      <c r="O61" s="88">
        <f t="shared" si="11"/>
        <v>17566.199538492489</v>
      </c>
      <c r="P61" s="89">
        <f t="shared" si="5"/>
        <v>0.93729304738292474</v>
      </c>
      <c r="Q61" s="195">
        <v>4146.4223550373936</v>
      </c>
      <c r="R61" s="92">
        <f t="shared" si="12"/>
        <v>1.9600322197077212E-2</v>
      </c>
      <c r="S61" s="92">
        <f t="shared" si="12"/>
        <v>1.6504369801741806E-2</v>
      </c>
      <c r="T61" s="91">
        <v>1976</v>
      </c>
      <c r="U61" s="190">
        <v>26071</v>
      </c>
      <c r="V61" s="190">
        <v>13234.010152284265</v>
      </c>
      <c r="W61" s="197"/>
      <c r="X61" s="88">
        <v>0</v>
      </c>
      <c r="Y61" s="88">
        <f t="shared" si="13"/>
        <v>0</v>
      </c>
      <c r="Z61" s="1"/>
      <c r="AA61" s="1"/>
    </row>
    <row r="62" spans="2:27">
      <c r="B62" s="207">
        <v>1813</v>
      </c>
      <c r="C62" t="s">
        <v>79</v>
      </c>
      <c r="D62" s="1">
        <v>126392</v>
      </c>
      <c r="E62" s="85">
        <f t="shared" si="6"/>
        <v>16150.268336314848</v>
      </c>
      <c r="F62" s="86">
        <f t="shared" si="0"/>
        <v>0.86174213106402997</v>
      </c>
      <c r="G62" s="187">
        <f t="shared" si="1"/>
        <v>1555.3581621047354</v>
      </c>
      <c r="H62" s="187">
        <f t="shared" si="7"/>
        <v>12172.232976631658</v>
      </c>
      <c r="I62" s="187">
        <f t="shared" si="2"/>
        <v>251.30364333396673</v>
      </c>
      <c r="J62" s="87">
        <f t="shared" si="3"/>
        <v>1966.7023127316236</v>
      </c>
      <c r="K62" s="187">
        <f t="shared" si="8"/>
        <v>-4.5350006012326105</v>
      </c>
      <c r="L62" s="87">
        <f t="shared" si="4"/>
        <v>-35.490914705246411</v>
      </c>
      <c r="M62" s="88">
        <f t="shared" si="9"/>
        <v>12136.742061926412</v>
      </c>
      <c r="N62" s="88">
        <f t="shared" si="10"/>
        <v>138528.7420619264</v>
      </c>
      <c r="O62" s="88">
        <f t="shared" si="11"/>
        <v>17701.09149781835</v>
      </c>
      <c r="P62" s="89">
        <f t="shared" si="5"/>
        <v>0.94449058008468756</v>
      </c>
      <c r="Q62" s="195">
        <v>7140.489853503349</v>
      </c>
      <c r="R62" s="92">
        <f t="shared" si="12"/>
        <v>4.0366126695640721E-2</v>
      </c>
      <c r="S62" s="92">
        <f t="shared" si="12"/>
        <v>3.5181577891509663E-2</v>
      </c>
      <c r="T62" s="91">
        <v>7826</v>
      </c>
      <c r="U62" s="190">
        <v>121488</v>
      </c>
      <c r="V62" s="190">
        <v>15601.386926929497</v>
      </c>
      <c r="W62" s="197"/>
      <c r="X62" s="88">
        <v>0</v>
      </c>
      <c r="Y62" s="88">
        <f t="shared" si="13"/>
        <v>0</v>
      </c>
      <c r="Z62" s="1"/>
      <c r="AA62" s="1"/>
    </row>
    <row r="63" spans="2:27">
      <c r="B63" s="207">
        <v>1815</v>
      </c>
      <c r="C63" t="s">
        <v>80</v>
      </c>
      <c r="D63" s="1">
        <v>16433</v>
      </c>
      <c r="E63" s="85">
        <f t="shared" si="6"/>
        <v>13603.476821192053</v>
      </c>
      <c r="F63" s="86">
        <f t="shared" si="0"/>
        <v>0.72585104232695663</v>
      </c>
      <c r="G63" s="187">
        <f t="shared" si="1"/>
        <v>3083.4330711784123</v>
      </c>
      <c r="H63" s="187">
        <f t="shared" si="7"/>
        <v>3724.7871499835219</v>
      </c>
      <c r="I63" s="187">
        <f t="shared" si="2"/>
        <v>1142.680673626945</v>
      </c>
      <c r="J63" s="87">
        <f t="shared" si="3"/>
        <v>1380.3582537413495</v>
      </c>
      <c r="K63" s="187">
        <f t="shared" si="8"/>
        <v>886.84202969174567</v>
      </c>
      <c r="L63" s="87">
        <f t="shared" si="4"/>
        <v>1071.3051718676288</v>
      </c>
      <c r="M63" s="88">
        <f t="shared" si="9"/>
        <v>4796.0923218511507</v>
      </c>
      <c r="N63" s="88">
        <f t="shared" si="10"/>
        <v>21229.092321851153</v>
      </c>
      <c r="O63" s="88">
        <f t="shared" si="11"/>
        <v>17573.751922062213</v>
      </c>
      <c r="P63" s="89">
        <f t="shared" si="5"/>
        <v>0.93769602564783405</v>
      </c>
      <c r="Q63" s="195">
        <v>2334.1612372900672</v>
      </c>
      <c r="R63" s="92">
        <f t="shared" si="12"/>
        <v>-2.6942207484604453E-2</v>
      </c>
      <c r="S63" s="92">
        <f t="shared" si="12"/>
        <v>-1.808158189050732E-2</v>
      </c>
      <c r="T63" s="91">
        <v>1208</v>
      </c>
      <c r="U63" s="190">
        <v>16888</v>
      </c>
      <c r="V63" s="190">
        <v>13853.978671041838</v>
      </c>
      <c r="W63" s="197"/>
      <c r="X63" s="88">
        <v>0</v>
      </c>
      <c r="Y63" s="88">
        <f t="shared" si="13"/>
        <v>0</v>
      </c>
      <c r="Z63" s="1"/>
      <c r="AA63" s="1"/>
    </row>
    <row r="64" spans="2:27">
      <c r="B64" s="207">
        <v>1816</v>
      </c>
      <c r="C64" t="s">
        <v>81</v>
      </c>
      <c r="D64" s="1">
        <v>6163</v>
      </c>
      <c r="E64" s="85">
        <f t="shared" si="6"/>
        <v>12839.583333333334</v>
      </c>
      <c r="F64" s="86">
        <f t="shared" si="0"/>
        <v>0.68509139744519776</v>
      </c>
      <c r="G64" s="187">
        <f t="shared" si="1"/>
        <v>3541.7691638936435</v>
      </c>
      <c r="H64" s="187">
        <f t="shared" si="7"/>
        <v>1700.0491986689487</v>
      </c>
      <c r="I64" s="187">
        <f t="shared" si="2"/>
        <v>1410.0433943774965</v>
      </c>
      <c r="J64" s="87">
        <f t="shared" si="3"/>
        <v>676.82082930119839</v>
      </c>
      <c r="K64" s="187">
        <f t="shared" si="8"/>
        <v>1154.2047504422972</v>
      </c>
      <c r="L64" s="87">
        <f t="shared" si="4"/>
        <v>554.01828021230267</v>
      </c>
      <c r="M64" s="88">
        <f t="shared" si="9"/>
        <v>2254.0674788812512</v>
      </c>
      <c r="N64" s="88">
        <f t="shared" si="10"/>
        <v>8417.0674788812503</v>
      </c>
      <c r="O64" s="88">
        <f t="shared" si="11"/>
        <v>17535.557247669272</v>
      </c>
      <c r="P64" s="89">
        <f t="shared" si="5"/>
        <v>0.93565804340374581</v>
      </c>
      <c r="Q64" s="195">
        <v>965.5819485920797</v>
      </c>
      <c r="R64" s="92">
        <f t="shared" si="12"/>
        <v>-1.2339743589743589E-2</v>
      </c>
      <c r="S64" s="92">
        <f t="shared" si="12"/>
        <v>-6.5838007478632415E-2</v>
      </c>
      <c r="T64" s="91">
        <v>480</v>
      </c>
      <c r="U64" s="190">
        <v>6240</v>
      </c>
      <c r="V64" s="190">
        <v>13744.493392070484</v>
      </c>
      <c r="W64" s="197"/>
      <c r="X64" s="88">
        <v>0</v>
      </c>
      <c r="Y64" s="88">
        <f t="shared" si="13"/>
        <v>0</v>
      </c>
      <c r="Z64" s="1"/>
      <c r="AA64" s="1"/>
    </row>
    <row r="65" spans="2:27">
      <c r="B65" s="207">
        <v>1818</v>
      </c>
      <c r="C65" t="s">
        <v>54</v>
      </c>
      <c r="D65" s="1">
        <v>30879</v>
      </c>
      <c r="E65" s="85">
        <f t="shared" si="6"/>
        <v>16763.843648208469</v>
      </c>
      <c r="F65" s="86">
        <f t="shared" si="0"/>
        <v>0.89448113488915981</v>
      </c>
      <c r="G65" s="187">
        <f t="shared" si="1"/>
        <v>1187.2129749685628</v>
      </c>
      <c r="H65" s="187">
        <f t="shared" si="7"/>
        <v>2186.8462998920927</v>
      </c>
      <c r="I65" s="187">
        <f t="shared" si="2"/>
        <v>36.552284171199425</v>
      </c>
      <c r="J65" s="87">
        <f t="shared" si="3"/>
        <v>67.32930744334935</v>
      </c>
      <c r="K65" s="187">
        <f t="shared" si="8"/>
        <v>-219.28635976399991</v>
      </c>
      <c r="L65" s="87">
        <f t="shared" si="4"/>
        <v>-403.92547468528784</v>
      </c>
      <c r="M65" s="88">
        <f t="shared" si="9"/>
        <v>1782.9208252068049</v>
      </c>
      <c r="N65" s="88">
        <f t="shared" si="10"/>
        <v>32661.920825206806</v>
      </c>
      <c r="O65" s="88">
        <f t="shared" si="11"/>
        <v>17731.770263413033</v>
      </c>
      <c r="P65" s="89">
        <f t="shared" si="5"/>
        <v>0.9461275302759441</v>
      </c>
      <c r="Q65" s="195">
        <v>979.11576249145696</v>
      </c>
      <c r="R65" s="92">
        <f t="shared" si="12"/>
        <v>0.11408161056391385</v>
      </c>
      <c r="S65" s="92">
        <f t="shared" si="12"/>
        <v>0.11226714540012896</v>
      </c>
      <c r="T65" s="91">
        <v>1842</v>
      </c>
      <c r="U65" s="190">
        <v>27717</v>
      </c>
      <c r="V65" s="190">
        <v>15071.778140293638</v>
      </c>
      <c r="W65" s="197"/>
      <c r="X65" s="88">
        <v>0</v>
      </c>
      <c r="Y65" s="88">
        <f t="shared" si="13"/>
        <v>0</v>
      </c>
      <c r="Z65" s="1"/>
      <c r="AA65" s="1"/>
    </row>
    <row r="66" spans="2:27">
      <c r="B66" s="207">
        <v>1820</v>
      </c>
      <c r="C66" t="s">
        <v>82</v>
      </c>
      <c r="D66" s="1">
        <v>111801</v>
      </c>
      <c r="E66" s="85">
        <f t="shared" si="6"/>
        <v>15065.48982616898</v>
      </c>
      <c r="F66" s="86">
        <f t="shared" si="0"/>
        <v>0.80386078038927911</v>
      </c>
      <c r="G66" s="187">
        <f t="shared" si="1"/>
        <v>2206.2252681922564</v>
      </c>
      <c r="H66" s="187">
        <f t="shared" si="7"/>
        <v>16372.397715254736</v>
      </c>
      <c r="I66" s="187">
        <f t="shared" si="2"/>
        <v>630.97612188502069</v>
      </c>
      <c r="J66" s="87">
        <f t="shared" si="3"/>
        <v>4682.4738005087383</v>
      </c>
      <c r="K66" s="187">
        <f t="shared" si="8"/>
        <v>375.13747794982135</v>
      </c>
      <c r="L66" s="87">
        <f t="shared" si="4"/>
        <v>2783.8952238656238</v>
      </c>
      <c r="M66" s="88">
        <f t="shared" si="9"/>
        <v>19156.292939120358</v>
      </c>
      <c r="N66" s="88">
        <f t="shared" si="10"/>
        <v>130957.29293912035</v>
      </c>
      <c r="O66" s="88">
        <f t="shared" si="11"/>
        <v>17646.852572311058</v>
      </c>
      <c r="P66" s="89">
        <f t="shared" si="5"/>
        <v>0.94159651255095012</v>
      </c>
      <c r="Q66" s="195">
        <v>7752.5613343788082</v>
      </c>
      <c r="R66" s="92">
        <f t="shared" si="12"/>
        <v>8.1080297052680439E-2</v>
      </c>
      <c r="S66" s="92">
        <f t="shared" si="12"/>
        <v>6.3453196130516989E-2</v>
      </c>
      <c r="T66" s="91">
        <v>7421</v>
      </c>
      <c r="U66" s="190">
        <v>103416</v>
      </c>
      <c r="V66" s="190">
        <v>14166.575342465754</v>
      </c>
      <c r="W66" s="197"/>
      <c r="X66" s="88">
        <v>0</v>
      </c>
      <c r="Y66" s="88">
        <f t="shared" si="13"/>
        <v>0</v>
      </c>
      <c r="Z66" s="1"/>
      <c r="AA66" s="1"/>
    </row>
    <row r="67" spans="2:27">
      <c r="B67" s="207">
        <v>1822</v>
      </c>
      <c r="C67" t="s">
        <v>83</v>
      </c>
      <c r="D67" s="1">
        <v>29802</v>
      </c>
      <c r="E67" s="85">
        <f t="shared" si="6"/>
        <v>12670.91836734694</v>
      </c>
      <c r="F67" s="86">
        <f t="shared" si="0"/>
        <v>0.6760918127820662</v>
      </c>
      <c r="G67" s="187">
        <f t="shared" si="1"/>
        <v>3642.9681434854801</v>
      </c>
      <c r="H67" s="187">
        <f t="shared" si="7"/>
        <v>8568.26107347785</v>
      </c>
      <c r="I67" s="187">
        <f t="shared" si="2"/>
        <v>1469.0761324727346</v>
      </c>
      <c r="J67" s="87">
        <f t="shared" si="3"/>
        <v>3455.2670635758718</v>
      </c>
      <c r="K67" s="187">
        <f t="shared" si="8"/>
        <v>1213.2374885375352</v>
      </c>
      <c r="L67" s="87">
        <f t="shared" si="4"/>
        <v>2853.5345730402828</v>
      </c>
      <c r="M67" s="88">
        <f t="shared" si="9"/>
        <v>11421.795646518132</v>
      </c>
      <c r="N67" s="88">
        <f t="shared" si="10"/>
        <v>41223.795646518134</v>
      </c>
      <c r="O67" s="88">
        <f t="shared" si="11"/>
        <v>17527.123999369956</v>
      </c>
      <c r="P67" s="89">
        <f t="shared" si="5"/>
        <v>0.93520806417058944</v>
      </c>
      <c r="Q67" s="195">
        <v>5159.4215481011861</v>
      </c>
      <c r="R67" s="92">
        <f t="shared" si="12"/>
        <v>0.12299344336423242</v>
      </c>
      <c r="S67" s="92">
        <f t="shared" si="12"/>
        <v>8.3841461070071371E-2</v>
      </c>
      <c r="T67" s="91">
        <v>2352</v>
      </c>
      <c r="U67" s="190">
        <v>26538</v>
      </c>
      <c r="V67" s="190">
        <v>11690.748898678414</v>
      </c>
      <c r="W67" s="197"/>
      <c r="X67" s="88">
        <v>0</v>
      </c>
      <c r="Y67" s="88">
        <f t="shared" si="13"/>
        <v>0</v>
      </c>
      <c r="Z67" s="1"/>
      <c r="AA67" s="1"/>
    </row>
    <row r="68" spans="2:27">
      <c r="B68" s="207">
        <v>1824</v>
      </c>
      <c r="C68" t="s">
        <v>84</v>
      </c>
      <c r="D68" s="1">
        <v>200599</v>
      </c>
      <c r="E68" s="85">
        <f t="shared" si="6"/>
        <v>14893.384809562698</v>
      </c>
      <c r="F68" s="86">
        <f t="shared" si="0"/>
        <v>0.79467764233307592</v>
      </c>
      <c r="G68" s="187">
        <f t="shared" si="1"/>
        <v>2309.488278156025</v>
      </c>
      <c r="H68" s="187">
        <f t="shared" si="7"/>
        <v>31106.497618483503</v>
      </c>
      <c r="I68" s="187">
        <f t="shared" si="2"/>
        <v>691.21287769721914</v>
      </c>
      <c r="J68" s="87">
        <f t="shared" si="3"/>
        <v>9309.9462497038458</v>
      </c>
      <c r="K68" s="187">
        <f t="shared" si="8"/>
        <v>435.3742337620198</v>
      </c>
      <c r="L68" s="87">
        <f t="shared" si="4"/>
        <v>5864.0555545406442</v>
      </c>
      <c r="M68" s="88">
        <f t="shared" si="9"/>
        <v>36970.553173024149</v>
      </c>
      <c r="N68" s="88">
        <f t="shared" si="10"/>
        <v>237569.55317302415</v>
      </c>
      <c r="O68" s="88">
        <f t="shared" si="11"/>
        <v>17638.247321480743</v>
      </c>
      <c r="P68" s="89">
        <f t="shared" si="5"/>
        <v>0.94113735564813994</v>
      </c>
      <c r="Q68" s="195">
        <v>17336.223886639022</v>
      </c>
      <c r="R68" s="92">
        <f t="shared" si="12"/>
        <v>5.2041158824393211E-2</v>
      </c>
      <c r="S68" s="92">
        <f t="shared" si="12"/>
        <v>4.2121400329278601E-2</v>
      </c>
      <c r="T68" s="91">
        <v>13469</v>
      </c>
      <c r="U68" s="190">
        <v>190676</v>
      </c>
      <c r="V68" s="190">
        <v>14291.410583120971</v>
      </c>
      <c r="W68" s="197"/>
      <c r="X68" s="88">
        <v>0</v>
      </c>
      <c r="Y68" s="88">
        <f t="shared" si="13"/>
        <v>0</v>
      </c>
      <c r="Z68" s="1"/>
      <c r="AA68" s="1"/>
    </row>
    <row r="69" spans="2:27">
      <c r="B69" s="207">
        <v>1825</v>
      </c>
      <c r="C69" t="s">
        <v>85</v>
      </c>
      <c r="D69" s="1">
        <v>20615</v>
      </c>
      <c r="E69" s="85">
        <f t="shared" si="6"/>
        <v>14246.717346233587</v>
      </c>
      <c r="F69" s="86">
        <f t="shared" si="0"/>
        <v>0.76017291545581622</v>
      </c>
      <c r="G69" s="187">
        <f t="shared" si="1"/>
        <v>2697.488756153492</v>
      </c>
      <c r="H69" s="187">
        <f t="shared" si="7"/>
        <v>3903.2662301541027</v>
      </c>
      <c r="I69" s="187">
        <f t="shared" si="2"/>
        <v>917.54648986240807</v>
      </c>
      <c r="J69" s="87">
        <f t="shared" si="3"/>
        <v>1327.6897708309043</v>
      </c>
      <c r="K69" s="187">
        <f t="shared" si="8"/>
        <v>661.70784592720872</v>
      </c>
      <c r="L69" s="87">
        <f t="shared" si="4"/>
        <v>957.49125305667098</v>
      </c>
      <c r="M69" s="88">
        <f t="shared" si="9"/>
        <v>4860.7574832107739</v>
      </c>
      <c r="N69" s="88">
        <f t="shared" si="10"/>
        <v>25475.757483210775</v>
      </c>
      <c r="O69" s="88">
        <f t="shared" si="11"/>
        <v>17605.91394831429</v>
      </c>
      <c r="P69" s="89">
        <f t="shared" si="5"/>
        <v>0.93941211930427704</v>
      </c>
      <c r="Q69" s="195">
        <v>2987.1201658598716</v>
      </c>
      <c r="R69" s="92">
        <f t="shared" si="12"/>
        <v>8.3688166955790358E-2</v>
      </c>
      <c r="S69" s="92">
        <f t="shared" si="12"/>
        <v>8.8930611440026952E-2</v>
      </c>
      <c r="T69" s="91">
        <v>1447</v>
      </c>
      <c r="U69" s="190">
        <v>19023</v>
      </c>
      <c r="V69" s="190">
        <v>13083.218707015132</v>
      </c>
      <c r="W69" s="197"/>
      <c r="X69" s="88">
        <v>0</v>
      </c>
      <c r="Y69" s="88">
        <f t="shared" si="13"/>
        <v>0</v>
      </c>
      <c r="Z69" s="1"/>
      <c r="AA69" s="1"/>
    </row>
    <row r="70" spans="2:27">
      <c r="B70" s="207">
        <v>1826</v>
      </c>
      <c r="C70" t="s">
        <v>86</v>
      </c>
      <c r="D70" s="1">
        <v>17671</v>
      </c>
      <c r="E70" s="85">
        <f t="shared" si="6"/>
        <v>13762.461059190031</v>
      </c>
      <c r="F70" s="86">
        <f t="shared" si="0"/>
        <v>0.73433408503590702</v>
      </c>
      <c r="G70" s="187">
        <f t="shared" si="1"/>
        <v>2988.0425283796253</v>
      </c>
      <c r="H70" s="187">
        <f t="shared" si="7"/>
        <v>3836.646606439439</v>
      </c>
      <c r="I70" s="187">
        <f t="shared" si="2"/>
        <v>1087.0361903276525</v>
      </c>
      <c r="J70" s="87">
        <f t="shared" si="3"/>
        <v>1395.7544683807059</v>
      </c>
      <c r="K70" s="187">
        <f t="shared" si="8"/>
        <v>831.19754639245321</v>
      </c>
      <c r="L70" s="87">
        <f t="shared" si="4"/>
        <v>1067.25764956791</v>
      </c>
      <c r="M70" s="88">
        <f t="shared" si="9"/>
        <v>4903.9042560073485</v>
      </c>
      <c r="N70" s="88">
        <f t="shared" si="10"/>
        <v>22574.90425600735</v>
      </c>
      <c r="O70" s="88">
        <f t="shared" si="11"/>
        <v>17581.701133962109</v>
      </c>
      <c r="P70" s="89">
        <f t="shared" si="5"/>
        <v>0.93812017778328138</v>
      </c>
      <c r="Q70" s="195">
        <v>3283.7467124838131</v>
      </c>
      <c r="R70" s="92">
        <f t="shared" si="12"/>
        <v>0.10505909574135451</v>
      </c>
      <c r="S70" s="92">
        <f t="shared" si="12"/>
        <v>9.9895268191161152E-2</v>
      </c>
      <c r="T70" s="91">
        <v>1284</v>
      </c>
      <c r="U70" s="190">
        <v>15991</v>
      </c>
      <c r="V70" s="190">
        <v>12512.519561815338</v>
      </c>
      <c r="W70" s="197"/>
      <c r="X70" s="88">
        <v>0</v>
      </c>
      <c r="Y70" s="88">
        <f t="shared" si="13"/>
        <v>0</v>
      </c>
      <c r="Z70" s="1"/>
      <c r="AA70" s="1"/>
    </row>
    <row r="71" spans="2:27">
      <c r="B71" s="207">
        <v>1827</v>
      </c>
      <c r="C71" t="s">
        <v>87</v>
      </c>
      <c r="D71" s="1">
        <v>24671</v>
      </c>
      <c r="E71" s="85">
        <f t="shared" si="6"/>
        <v>17288.717589348285</v>
      </c>
      <c r="F71" s="86">
        <f t="shared" ref="F71:F134" si="14">E71/E$365</f>
        <v>0.92248723232103746</v>
      </c>
      <c r="G71" s="187">
        <f t="shared" ref="G71:G134" si="15">($E$365+$Y$365-E71-Y71)*0.6</f>
        <v>872.28861028467293</v>
      </c>
      <c r="H71" s="187">
        <f t="shared" ref="H71:H134" si="16">G71*T71/1000</f>
        <v>1244.7558468762281</v>
      </c>
      <c r="I71" s="187">
        <f t="shared" ref="I71:I134" si="17">IF(E71+Y71&lt;(E$365+Y$365)*0.9,((E$365+Y$365)*0.9-E71-Y71)*0.35,0)</f>
        <v>0</v>
      </c>
      <c r="J71" s="87">
        <f t="shared" ref="J71:J134" si="18">I71*T71/1000</f>
        <v>0</v>
      </c>
      <c r="K71" s="187">
        <f t="shared" si="8"/>
        <v>-255.83864393519934</v>
      </c>
      <c r="L71" s="87">
        <f t="shared" ref="L71:L134" si="19">K71*T71/1000</f>
        <v>-365.08174489552948</v>
      </c>
      <c r="M71" s="88">
        <f t="shared" si="9"/>
        <v>879.67410198069865</v>
      </c>
      <c r="N71" s="88">
        <f t="shared" si="10"/>
        <v>25550.674101980698</v>
      </c>
      <c r="O71" s="88">
        <f t="shared" si="11"/>
        <v>17905.167555697753</v>
      </c>
      <c r="P71" s="89">
        <f t="shared" ref="P71:P134" si="20">O71/O$365</f>
        <v>0.95537962126679032</v>
      </c>
      <c r="Q71" s="195">
        <v>301.12027150698714</v>
      </c>
      <c r="R71" s="92">
        <f t="shared" si="12"/>
        <v>4.454041237986367E-2</v>
      </c>
      <c r="S71" s="92">
        <f t="shared" si="12"/>
        <v>1.8189007442460207E-2</v>
      </c>
      <c r="T71" s="91">
        <v>1427</v>
      </c>
      <c r="U71" s="190">
        <v>23619</v>
      </c>
      <c r="V71" s="190">
        <v>16979.870596693025</v>
      </c>
      <c r="W71" s="197"/>
      <c r="X71" s="88">
        <v>0</v>
      </c>
      <c r="Y71" s="88">
        <f t="shared" si="13"/>
        <v>0</v>
      </c>
      <c r="Z71" s="1"/>
      <c r="AA71" s="1"/>
    </row>
    <row r="72" spans="2:27">
      <c r="B72" s="207">
        <v>1828</v>
      </c>
      <c r="C72" t="s">
        <v>88</v>
      </c>
      <c r="D72" s="1">
        <v>25110</v>
      </c>
      <c r="E72" s="85">
        <f t="shared" ref="E72:E135" si="21">D72/T72*1000</f>
        <v>13888.274336283186</v>
      </c>
      <c r="F72" s="86">
        <f t="shared" si="14"/>
        <v>0.74104719959602983</v>
      </c>
      <c r="G72" s="187">
        <f t="shared" si="15"/>
        <v>2912.5545621237325</v>
      </c>
      <c r="H72" s="187">
        <f t="shared" si="16"/>
        <v>5265.8986483197086</v>
      </c>
      <c r="I72" s="187">
        <f t="shared" si="17"/>
        <v>1043.0015433450483</v>
      </c>
      <c r="J72" s="87">
        <f t="shared" si="18"/>
        <v>1885.7467903678473</v>
      </c>
      <c r="K72" s="187">
        <f t="shared" ref="K72:K135" si="22">I72+J$367</f>
        <v>787.16289940984893</v>
      </c>
      <c r="L72" s="87">
        <f t="shared" si="19"/>
        <v>1423.1905221330069</v>
      </c>
      <c r="M72" s="88">
        <f t="shared" ref="M72:M135" si="23">+H72+L72</f>
        <v>6689.0891704527157</v>
      </c>
      <c r="N72" s="88">
        <f t="shared" ref="N72:N135" si="24">D72+M72</f>
        <v>31799.089170452717</v>
      </c>
      <c r="O72" s="88">
        <f t="shared" ref="O72:O135" si="25">N72/T72*1000</f>
        <v>17587.991797816769</v>
      </c>
      <c r="P72" s="89">
        <f t="shared" si="20"/>
        <v>0.9384558335112877</v>
      </c>
      <c r="Q72" s="195">
        <v>2764.0386730301639</v>
      </c>
      <c r="R72" s="92">
        <f t="shared" ref="R72:S135" si="26">(D72-U72)/U72</f>
        <v>-1.1495157861585703E-2</v>
      </c>
      <c r="S72" s="92">
        <f t="shared" si="26"/>
        <v>-2.5163642957526114E-2</v>
      </c>
      <c r="T72" s="91">
        <v>1808</v>
      </c>
      <c r="U72" s="190">
        <v>25402</v>
      </c>
      <c r="V72" s="190">
        <v>14246.775098149186</v>
      </c>
      <c r="W72" s="197"/>
      <c r="X72" s="88">
        <v>0</v>
      </c>
      <c r="Y72" s="88">
        <f t="shared" ref="Y72:Y135" si="27">X72*1000/T72</f>
        <v>0</v>
      </c>
      <c r="Z72" s="1"/>
      <c r="AA72" s="1"/>
    </row>
    <row r="73" spans="2:27">
      <c r="B73" s="207">
        <v>1832</v>
      </c>
      <c r="C73" t="s">
        <v>89</v>
      </c>
      <c r="D73" s="1">
        <v>91909</v>
      </c>
      <c r="E73" s="85">
        <f t="shared" si="21"/>
        <v>20492.530657748048</v>
      </c>
      <c r="F73" s="86">
        <f t="shared" si="14"/>
        <v>1.0934355189749279</v>
      </c>
      <c r="G73" s="187">
        <f t="shared" si="15"/>
        <v>-1049.9992307551845</v>
      </c>
      <c r="H73" s="187">
        <f t="shared" si="16"/>
        <v>-4709.2465499370028</v>
      </c>
      <c r="I73" s="187">
        <f t="shared" si="17"/>
        <v>0</v>
      </c>
      <c r="J73" s="87">
        <f t="shared" si="18"/>
        <v>0</v>
      </c>
      <c r="K73" s="187">
        <f t="shared" si="22"/>
        <v>-255.83864393519934</v>
      </c>
      <c r="L73" s="87">
        <f t="shared" si="19"/>
        <v>-1147.4363180493692</v>
      </c>
      <c r="M73" s="88">
        <f t="shared" si="23"/>
        <v>-5856.682867986372</v>
      </c>
      <c r="N73" s="88">
        <f t="shared" si="24"/>
        <v>86052.317132013632</v>
      </c>
      <c r="O73" s="88">
        <f t="shared" si="25"/>
        <v>19186.692783057664</v>
      </c>
      <c r="P73" s="89">
        <f t="shared" si="20"/>
        <v>1.0237589359283468</v>
      </c>
      <c r="Q73" s="195">
        <v>6416.5837545261747</v>
      </c>
      <c r="R73" s="92">
        <f t="shared" si="26"/>
        <v>6.2028402722409032E-2</v>
      </c>
      <c r="S73" s="92">
        <f t="shared" si="26"/>
        <v>5.5871716329815392E-2</v>
      </c>
      <c r="T73" s="91">
        <v>4485</v>
      </c>
      <c r="U73" s="190">
        <v>86541</v>
      </c>
      <c r="V73" s="190">
        <v>19408.163265306121</v>
      </c>
      <c r="W73" s="197"/>
      <c r="X73" s="88">
        <v>0</v>
      </c>
      <c r="Y73" s="88">
        <f t="shared" si="27"/>
        <v>0</v>
      </c>
      <c r="Z73" s="1"/>
      <c r="AA73" s="1"/>
    </row>
    <row r="74" spans="2:27">
      <c r="B74" s="207">
        <v>1833</v>
      </c>
      <c r="C74" t="s">
        <v>90</v>
      </c>
      <c r="D74" s="1">
        <v>428920</v>
      </c>
      <c r="E74" s="85">
        <f t="shared" si="21"/>
        <v>16500.730937908749</v>
      </c>
      <c r="F74" s="86">
        <f t="shared" si="14"/>
        <v>0.88044203021534551</v>
      </c>
      <c r="G74" s="187">
        <f>($E$365+$Y$365-E74-Y74)*0.6</f>
        <v>1345.0806011483946</v>
      </c>
      <c r="H74" s="187">
        <f>G74*T74/1000</f>
        <v>34964.02514625137</v>
      </c>
      <c r="I74" s="187">
        <f t="shared" si="17"/>
        <v>128.64173277610135</v>
      </c>
      <c r="J74" s="87">
        <f t="shared" si="18"/>
        <v>3343.9132017819784</v>
      </c>
      <c r="K74" s="187">
        <f t="shared" si="22"/>
        <v>-127.19691115909799</v>
      </c>
      <c r="L74" s="87">
        <f t="shared" si="19"/>
        <v>-3306.3565086695935</v>
      </c>
      <c r="M74" s="88">
        <f t="shared" si="23"/>
        <v>31657.668637581777</v>
      </c>
      <c r="N74" s="88">
        <f t="shared" si="24"/>
        <v>460577.66863758175</v>
      </c>
      <c r="O74" s="88">
        <f t="shared" si="25"/>
        <v>17718.614627898045</v>
      </c>
      <c r="P74" s="89">
        <f t="shared" si="20"/>
        <v>0.94542557504225333</v>
      </c>
      <c r="Q74" s="195">
        <v>24145.753110859339</v>
      </c>
      <c r="R74" s="92">
        <f t="shared" si="26"/>
        <v>6.3755384871023502E-2</v>
      </c>
      <c r="S74" s="92">
        <f t="shared" si="26"/>
        <v>6.3182461296806741E-2</v>
      </c>
      <c r="T74" s="91">
        <v>25994</v>
      </c>
      <c r="U74" s="190">
        <v>403213</v>
      </c>
      <c r="V74" s="190">
        <v>15520.130869899922</v>
      </c>
      <c r="W74" s="197"/>
      <c r="X74" s="88">
        <v>0</v>
      </c>
      <c r="Y74" s="88">
        <f t="shared" si="27"/>
        <v>0</v>
      </c>
      <c r="Z74" s="1"/>
      <c r="AA74" s="1"/>
    </row>
    <row r="75" spans="2:27">
      <c r="B75" s="207">
        <v>1834</v>
      </c>
      <c r="C75" t="s">
        <v>91</v>
      </c>
      <c r="D75" s="1">
        <v>47088</v>
      </c>
      <c r="E75" s="85">
        <f t="shared" si="21"/>
        <v>24967.126193001062</v>
      </c>
      <c r="F75" s="86">
        <f t="shared" si="14"/>
        <v>1.3321899106606807</v>
      </c>
      <c r="G75" s="187">
        <f t="shared" si="15"/>
        <v>-3734.7565519069931</v>
      </c>
      <c r="H75" s="187">
        <f t="shared" si="16"/>
        <v>-7043.7508568965886</v>
      </c>
      <c r="I75" s="187">
        <f t="shared" si="17"/>
        <v>0</v>
      </c>
      <c r="J75" s="87">
        <f t="shared" si="18"/>
        <v>0</v>
      </c>
      <c r="K75" s="187">
        <f t="shared" si="22"/>
        <v>-255.83864393519934</v>
      </c>
      <c r="L75" s="87">
        <f t="shared" si="19"/>
        <v>-482.51168246178599</v>
      </c>
      <c r="M75" s="88">
        <f t="shared" si="23"/>
        <v>-7526.2625393583749</v>
      </c>
      <c r="N75" s="88">
        <f t="shared" si="24"/>
        <v>39561.737460641627</v>
      </c>
      <c r="O75" s="88">
        <f t="shared" si="25"/>
        <v>20976.530997158869</v>
      </c>
      <c r="P75" s="89">
        <f t="shared" si="20"/>
        <v>1.119260692602648</v>
      </c>
      <c r="Q75" s="195">
        <v>-2894.5781134813033</v>
      </c>
      <c r="R75" s="92">
        <f t="shared" si="26"/>
        <v>5.8442726128394171E-2</v>
      </c>
      <c r="S75" s="92">
        <f t="shared" si="26"/>
        <v>3.936157411971699E-2</v>
      </c>
      <c r="T75" s="91">
        <v>1886</v>
      </c>
      <c r="U75" s="190">
        <v>44488</v>
      </c>
      <c r="V75" s="190">
        <v>24021.598272138228</v>
      </c>
      <c r="W75" s="197"/>
      <c r="X75" s="88">
        <v>0</v>
      </c>
      <c r="Y75" s="88">
        <f t="shared" si="27"/>
        <v>0</v>
      </c>
      <c r="Z75" s="1"/>
      <c r="AA75" s="1"/>
    </row>
    <row r="76" spans="2:27">
      <c r="B76" s="207">
        <v>1835</v>
      </c>
      <c r="C76" t="s">
        <v>92</v>
      </c>
      <c r="D76" s="1">
        <v>7523</v>
      </c>
      <c r="E76" s="85">
        <f t="shared" si="21"/>
        <v>17020.361990950227</v>
      </c>
      <c r="F76" s="86">
        <f t="shared" si="14"/>
        <v>0.90816837888585833</v>
      </c>
      <c r="G76" s="187">
        <f t="shared" si="15"/>
        <v>1033.301969323508</v>
      </c>
      <c r="H76" s="187">
        <f t="shared" si="16"/>
        <v>456.71947044099056</v>
      </c>
      <c r="I76" s="187">
        <f t="shared" si="17"/>
        <v>0</v>
      </c>
      <c r="J76" s="87">
        <f t="shared" si="18"/>
        <v>0</v>
      </c>
      <c r="K76" s="187">
        <f t="shared" si="22"/>
        <v>-255.83864393519934</v>
      </c>
      <c r="L76" s="87">
        <f t="shared" si="19"/>
        <v>-113.08068061935812</v>
      </c>
      <c r="M76" s="88">
        <f t="shared" si="23"/>
        <v>343.63878982163243</v>
      </c>
      <c r="N76" s="88">
        <f t="shared" si="24"/>
        <v>7866.6387898216326</v>
      </c>
      <c r="O76" s="88">
        <f t="shared" si="25"/>
        <v>17797.825316338534</v>
      </c>
      <c r="P76" s="89">
        <f t="shared" si="20"/>
        <v>0.94965207989271894</v>
      </c>
      <c r="Q76" s="195">
        <v>339.41637001127418</v>
      </c>
      <c r="R76" s="92">
        <f t="shared" si="26"/>
        <v>0.136404833836858</v>
      </c>
      <c r="S76" s="92">
        <f t="shared" si="26"/>
        <v>0.14154693715738684</v>
      </c>
      <c r="T76" s="91">
        <v>442</v>
      </c>
      <c r="U76" s="190">
        <v>6620</v>
      </c>
      <c r="V76" s="190">
        <v>14909.909909909909</v>
      </c>
      <c r="W76" s="197"/>
      <c r="X76" s="88">
        <v>0</v>
      </c>
      <c r="Y76" s="88">
        <f t="shared" si="27"/>
        <v>0</v>
      </c>
      <c r="Z76" s="1"/>
      <c r="AA76" s="1"/>
    </row>
    <row r="77" spans="2:27">
      <c r="B77" s="207">
        <v>1836</v>
      </c>
      <c r="C77" t="s">
        <v>93</v>
      </c>
      <c r="D77" s="1">
        <v>16616</v>
      </c>
      <c r="E77" s="85">
        <f t="shared" si="21"/>
        <v>14588.235294117647</v>
      </c>
      <c r="F77" s="86">
        <f t="shared" si="14"/>
        <v>0.77839554792715859</v>
      </c>
      <c r="G77" s="187">
        <f t="shared" si="15"/>
        <v>2492.5779874230561</v>
      </c>
      <c r="H77" s="187">
        <f t="shared" si="16"/>
        <v>2839.046327674861</v>
      </c>
      <c r="I77" s="187">
        <f t="shared" si="17"/>
        <v>798.01520810298712</v>
      </c>
      <c r="J77" s="87">
        <f t="shared" si="18"/>
        <v>908.93932202930239</v>
      </c>
      <c r="K77" s="187">
        <f t="shared" si="22"/>
        <v>542.17656416778777</v>
      </c>
      <c r="L77" s="87">
        <f t="shared" si="19"/>
        <v>617.53910658711027</v>
      </c>
      <c r="M77" s="88">
        <f t="shared" si="23"/>
        <v>3456.5854342619714</v>
      </c>
      <c r="N77" s="88">
        <f t="shared" si="24"/>
        <v>20072.585434261971</v>
      </c>
      <c r="O77" s="88">
        <f t="shared" si="25"/>
        <v>17622.989845708493</v>
      </c>
      <c r="P77" s="89">
        <f t="shared" si="20"/>
        <v>0.94032325092784419</v>
      </c>
      <c r="Q77" s="195">
        <v>1685.8500821799548</v>
      </c>
      <c r="R77" s="92">
        <f t="shared" si="26"/>
        <v>5.8141756352289374E-2</v>
      </c>
      <c r="S77" s="92">
        <f t="shared" si="26"/>
        <v>5.8141756352289312E-2</v>
      </c>
      <c r="T77" s="91">
        <v>1139</v>
      </c>
      <c r="U77" s="190">
        <v>15703</v>
      </c>
      <c r="V77" s="190">
        <v>13786.65496049166</v>
      </c>
      <c r="W77" s="197"/>
      <c r="X77" s="88">
        <v>0</v>
      </c>
      <c r="Y77" s="88">
        <f t="shared" si="27"/>
        <v>0</v>
      </c>
      <c r="Z77" s="1"/>
      <c r="AA77" s="1"/>
    </row>
    <row r="78" spans="2:27">
      <c r="B78" s="207">
        <v>1837</v>
      </c>
      <c r="C78" t="s">
        <v>94</v>
      </c>
      <c r="D78" s="1">
        <v>117207</v>
      </c>
      <c r="E78" s="85">
        <f t="shared" si="21"/>
        <v>18965.533980582524</v>
      </c>
      <c r="F78" s="86">
        <f t="shared" si="14"/>
        <v>1.0119583977713451</v>
      </c>
      <c r="G78" s="187">
        <f t="shared" si="15"/>
        <v>-133.8012244558704</v>
      </c>
      <c r="H78" s="187">
        <f t="shared" si="16"/>
        <v>-826.89156713727903</v>
      </c>
      <c r="I78" s="187">
        <f t="shared" si="17"/>
        <v>0</v>
      </c>
      <c r="J78" s="87">
        <f t="shared" si="18"/>
        <v>0</v>
      </c>
      <c r="K78" s="187">
        <f t="shared" si="22"/>
        <v>-255.83864393519934</v>
      </c>
      <c r="L78" s="87">
        <f t="shared" si="19"/>
        <v>-1581.082819519532</v>
      </c>
      <c r="M78" s="88">
        <f t="shared" si="23"/>
        <v>-2407.974386656811</v>
      </c>
      <c r="N78" s="88">
        <f t="shared" si="24"/>
        <v>114799.02561334318</v>
      </c>
      <c r="O78" s="88">
        <f t="shared" si="25"/>
        <v>18575.894112191454</v>
      </c>
      <c r="P78" s="89">
        <f t="shared" si="20"/>
        <v>0.99116808744691365</v>
      </c>
      <c r="Q78" s="195">
        <v>5396.5067119223477</v>
      </c>
      <c r="R78" s="92">
        <f t="shared" si="26"/>
        <v>6.3102040816326532E-2</v>
      </c>
      <c r="S78" s="92">
        <f t="shared" si="26"/>
        <v>6.8606776302754066E-2</v>
      </c>
      <c r="T78" s="91">
        <v>6180</v>
      </c>
      <c r="U78" s="190">
        <v>110250</v>
      </c>
      <c r="V78" s="190">
        <v>17747.907276239537</v>
      </c>
      <c r="W78" s="197"/>
      <c r="X78" s="88">
        <v>0</v>
      </c>
      <c r="Y78" s="88">
        <f t="shared" si="27"/>
        <v>0</v>
      </c>
      <c r="Z78" s="1"/>
      <c r="AA78" s="1"/>
    </row>
    <row r="79" spans="2:27">
      <c r="B79" s="207">
        <v>1838</v>
      </c>
      <c r="C79" t="s">
        <v>95</v>
      </c>
      <c r="D79" s="1">
        <v>32613</v>
      </c>
      <c r="E79" s="85">
        <f t="shared" si="21"/>
        <v>16656.281920326866</v>
      </c>
      <c r="F79" s="86">
        <f t="shared" si="14"/>
        <v>0.88874188209933458</v>
      </c>
      <c r="G79" s="187">
        <f t="shared" si="15"/>
        <v>1251.7500116975243</v>
      </c>
      <c r="H79" s="187">
        <f t="shared" si="16"/>
        <v>2450.9265229037524</v>
      </c>
      <c r="I79" s="187">
        <f t="shared" si="17"/>
        <v>74.198888929760315</v>
      </c>
      <c r="J79" s="87">
        <f t="shared" si="18"/>
        <v>145.28142452447071</v>
      </c>
      <c r="K79" s="187">
        <f t="shared" si="22"/>
        <v>-181.63975500543904</v>
      </c>
      <c r="L79" s="87">
        <f t="shared" si="19"/>
        <v>-355.65064030064963</v>
      </c>
      <c r="M79" s="88">
        <f t="shared" si="23"/>
        <v>2095.2758826031027</v>
      </c>
      <c r="N79" s="88">
        <f t="shared" si="24"/>
        <v>34708.275882603106</v>
      </c>
      <c r="O79" s="88">
        <f t="shared" si="25"/>
        <v>17726.392177018952</v>
      </c>
      <c r="P79" s="89">
        <f t="shared" si="20"/>
        <v>0.94584056763645286</v>
      </c>
      <c r="Q79" s="195">
        <v>2177.1019885766905</v>
      </c>
      <c r="R79" s="92">
        <f t="shared" si="26"/>
        <v>0.10875773441218467</v>
      </c>
      <c r="S79" s="92">
        <f t="shared" si="26"/>
        <v>9.1769617950302543E-2</v>
      </c>
      <c r="T79" s="91">
        <v>1958</v>
      </c>
      <c r="U79" s="190">
        <v>29414</v>
      </c>
      <c r="V79" s="190">
        <v>15256.224066390041</v>
      </c>
      <c r="W79" s="197"/>
      <c r="X79" s="88">
        <v>0</v>
      </c>
      <c r="Y79" s="88">
        <f t="shared" si="27"/>
        <v>0</v>
      </c>
      <c r="Z79" s="1"/>
      <c r="AA79" s="1"/>
    </row>
    <row r="80" spans="2:27">
      <c r="B80" s="207">
        <v>1839</v>
      </c>
      <c r="C80" t="s">
        <v>96</v>
      </c>
      <c r="D80" s="1">
        <v>18388</v>
      </c>
      <c r="E80" s="85">
        <f t="shared" si="21"/>
        <v>17314.500941619586</v>
      </c>
      <c r="F80" s="86">
        <f t="shared" si="14"/>
        <v>0.92386297422634589</v>
      </c>
      <c r="G80" s="187">
        <f t="shared" si="15"/>
        <v>856.81859892189243</v>
      </c>
      <c r="H80" s="187">
        <f t="shared" si="16"/>
        <v>909.94135205504972</v>
      </c>
      <c r="I80" s="187">
        <f t="shared" si="17"/>
        <v>0</v>
      </c>
      <c r="J80" s="87">
        <f t="shared" si="18"/>
        <v>0</v>
      </c>
      <c r="K80" s="187">
        <f t="shared" si="22"/>
        <v>-255.83864393519934</v>
      </c>
      <c r="L80" s="87">
        <f t="shared" si="19"/>
        <v>-271.70063985918171</v>
      </c>
      <c r="M80" s="88">
        <f t="shared" si="23"/>
        <v>638.24071219586801</v>
      </c>
      <c r="N80" s="88">
        <f t="shared" si="24"/>
        <v>19026.240712195868</v>
      </c>
      <c r="O80" s="88">
        <f t="shared" si="25"/>
        <v>17915.480896606281</v>
      </c>
      <c r="P80" s="89">
        <f t="shared" si="20"/>
        <v>0.95592991802891414</v>
      </c>
      <c r="Q80" s="195">
        <v>2016.207658262384</v>
      </c>
      <c r="R80" s="92">
        <f t="shared" si="26"/>
        <v>7.9805038463797051E-2</v>
      </c>
      <c r="S80" s="92">
        <f t="shared" si="26"/>
        <v>4.4218243410847187E-2</v>
      </c>
      <c r="T80" s="91">
        <v>1062</v>
      </c>
      <c r="U80" s="190">
        <v>17029</v>
      </c>
      <c r="V80" s="190">
        <v>16581.304771178187</v>
      </c>
      <c r="W80" s="197"/>
      <c r="X80" s="88">
        <v>0</v>
      </c>
      <c r="Y80" s="88">
        <f t="shared" si="27"/>
        <v>0</v>
      </c>
      <c r="Z80" s="1"/>
      <c r="AA80" s="1"/>
    </row>
    <row r="81" spans="2:29">
      <c r="B81" s="207">
        <v>1840</v>
      </c>
      <c r="C81" t="s">
        <v>97</v>
      </c>
      <c r="D81" s="1">
        <v>66360</v>
      </c>
      <c r="E81" s="85">
        <f t="shared" si="21"/>
        <v>13598.360655737706</v>
      </c>
      <c r="F81" s="86">
        <f t="shared" si="14"/>
        <v>0.72557805520193208</v>
      </c>
      <c r="G81" s="187">
        <f t="shared" si="15"/>
        <v>3086.5027704510203</v>
      </c>
      <c r="H81" s="187">
        <f t="shared" si="16"/>
        <v>15062.13351980098</v>
      </c>
      <c r="I81" s="187">
        <f t="shared" si="17"/>
        <v>1144.4713315359663</v>
      </c>
      <c r="J81" s="87">
        <f t="shared" si="18"/>
        <v>5585.0200978955163</v>
      </c>
      <c r="K81" s="187">
        <f t="shared" si="22"/>
        <v>888.63268760076699</v>
      </c>
      <c r="L81" s="87">
        <f t="shared" si="19"/>
        <v>4336.5275154917426</v>
      </c>
      <c r="M81" s="88">
        <f t="shared" si="23"/>
        <v>19398.661035292724</v>
      </c>
      <c r="N81" s="88">
        <f t="shared" si="24"/>
        <v>85758.661035292724</v>
      </c>
      <c r="O81" s="88">
        <f t="shared" si="25"/>
        <v>17573.496113789493</v>
      </c>
      <c r="P81" s="89">
        <f t="shared" si="20"/>
        <v>0.93768237629158269</v>
      </c>
      <c r="Q81" s="195">
        <v>8105.4831440194666</v>
      </c>
      <c r="R81" s="89">
        <f t="shared" si="26"/>
        <v>7.8393135725429011E-2</v>
      </c>
      <c r="S81" s="89">
        <f t="shared" si="26"/>
        <v>2.7567229738369919E-2</v>
      </c>
      <c r="T81" s="91">
        <v>4880</v>
      </c>
      <c r="U81" s="190">
        <v>61536</v>
      </c>
      <c r="V81" s="190">
        <v>13233.548387096775</v>
      </c>
      <c r="W81" s="197"/>
      <c r="X81" s="88">
        <v>0</v>
      </c>
      <c r="Y81" s="88">
        <f t="shared" si="27"/>
        <v>0</v>
      </c>
      <c r="Z81" s="1"/>
      <c r="AA81" s="1"/>
    </row>
    <row r="82" spans="2:29">
      <c r="B82" s="207">
        <v>1841</v>
      </c>
      <c r="C82" t="s">
        <v>98</v>
      </c>
      <c r="D82" s="1">
        <v>155866</v>
      </c>
      <c r="E82" s="85">
        <f t="shared" si="21"/>
        <v>15860.995217258573</v>
      </c>
      <c r="F82" s="86">
        <f t="shared" si="14"/>
        <v>0.84630716559571173</v>
      </c>
      <c r="G82" s="187">
        <f t="shared" si="15"/>
        <v>1728.9220335385005</v>
      </c>
      <c r="H82" s="187">
        <f t="shared" si="16"/>
        <v>16990.116823582845</v>
      </c>
      <c r="I82" s="187">
        <f t="shared" si="17"/>
        <v>352.54923500366311</v>
      </c>
      <c r="J82" s="87">
        <f t="shared" si="18"/>
        <v>3464.5013323809976</v>
      </c>
      <c r="K82" s="187">
        <f t="shared" si="22"/>
        <v>96.710591068463771</v>
      </c>
      <c r="L82" s="87">
        <f t="shared" si="19"/>
        <v>950.37497842979349</v>
      </c>
      <c r="M82" s="88">
        <f t="shared" si="23"/>
        <v>17940.491802012639</v>
      </c>
      <c r="N82" s="88">
        <f t="shared" si="24"/>
        <v>173806.49180201264</v>
      </c>
      <c r="O82" s="88">
        <f t="shared" si="25"/>
        <v>17686.627841865538</v>
      </c>
      <c r="P82" s="89">
        <f t="shared" si="20"/>
        <v>0.94371883181127181</v>
      </c>
      <c r="Q82" s="195">
        <v>13084.482273617574</v>
      </c>
      <c r="R82" s="89">
        <f t="shared" si="26"/>
        <v>3.9217516535097079E-2</v>
      </c>
      <c r="S82" s="89">
        <f t="shared" si="26"/>
        <v>1.2250948231805116E-2</v>
      </c>
      <c r="T82" s="91">
        <v>9827</v>
      </c>
      <c r="U82" s="190">
        <v>149984</v>
      </c>
      <c r="V82" s="190">
        <v>15669.034684496448</v>
      </c>
      <c r="W82" s="197"/>
      <c r="X82" s="88">
        <v>0</v>
      </c>
      <c r="Y82" s="88">
        <f t="shared" si="27"/>
        <v>0</v>
      </c>
      <c r="Z82" s="1"/>
      <c r="AA82" s="1"/>
    </row>
    <row r="83" spans="2:29">
      <c r="B83" s="207">
        <v>1845</v>
      </c>
      <c r="C83" t="s">
        <v>99</v>
      </c>
      <c r="D83" s="1">
        <v>41499</v>
      </c>
      <c r="E83" s="85">
        <f t="shared" si="21"/>
        <v>22335.306781485466</v>
      </c>
      <c r="F83" s="86">
        <f t="shared" si="14"/>
        <v>1.191761923891228</v>
      </c>
      <c r="G83" s="187">
        <f t="shared" si="15"/>
        <v>-2155.6649049976354</v>
      </c>
      <c r="H83" s="187">
        <f t="shared" si="16"/>
        <v>-4005.2253934856067</v>
      </c>
      <c r="I83" s="187">
        <f t="shared" si="17"/>
        <v>0</v>
      </c>
      <c r="J83" s="87">
        <f t="shared" si="18"/>
        <v>0</v>
      </c>
      <c r="K83" s="187">
        <f t="shared" si="22"/>
        <v>-255.83864393519934</v>
      </c>
      <c r="L83" s="87">
        <f t="shared" si="19"/>
        <v>-475.34820043160039</v>
      </c>
      <c r="M83" s="88">
        <f t="shared" si="23"/>
        <v>-4480.5735939172073</v>
      </c>
      <c r="N83" s="88">
        <f t="shared" si="24"/>
        <v>37018.426406082792</v>
      </c>
      <c r="O83" s="88">
        <f t="shared" si="25"/>
        <v>19923.803232552633</v>
      </c>
      <c r="P83" s="89">
        <f t="shared" si="20"/>
        <v>1.0630894978948671</v>
      </c>
      <c r="Q83" s="195">
        <v>2242.0932476944563</v>
      </c>
      <c r="R83" s="89">
        <f t="shared" si="26"/>
        <v>8.8327082950879862E-2</v>
      </c>
      <c r="S83" s="89">
        <f t="shared" si="26"/>
        <v>8.0712307881794024E-2</v>
      </c>
      <c r="T83" s="91">
        <v>1858</v>
      </c>
      <c r="U83" s="190">
        <v>38131</v>
      </c>
      <c r="V83" s="190">
        <v>20667.208672086719</v>
      </c>
      <c r="W83" s="197"/>
      <c r="X83" s="88">
        <v>0</v>
      </c>
      <c r="Y83" s="88">
        <f t="shared" si="27"/>
        <v>0</v>
      </c>
      <c r="Z83" s="1"/>
      <c r="AA83" s="1"/>
    </row>
    <row r="84" spans="2:29">
      <c r="B84" s="207">
        <v>1848</v>
      </c>
      <c r="C84" t="s">
        <v>100</v>
      </c>
      <c r="D84" s="1">
        <v>38626</v>
      </c>
      <c r="E84" s="85">
        <f t="shared" si="21"/>
        <v>14455.838323353293</v>
      </c>
      <c r="F84" s="86">
        <f t="shared" si="14"/>
        <v>0.77133114222460109</v>
      </c>
      <c r="G84" s="187">
        <f t="shared" si="15"/>
        <v>2572.0161698816682</v>
      </c>
      <c r="H84" s="187">
        <f t="shared" si="16"/>
        <v>6872.4272059238174</v>
      </c>
      <c r="I84" s="187">
        <f t="shared" si="17"/>
        <v>844.35414787051093</v>
      </c>
      <c r="J84" s="87">
        <f t="shared" si="18"/>
        <v>2256.1142831100051</v>
      </c>
      <c r="K84" s="187">
        <f t="shared" si="22"/>
        <v>588.51550393531159</v>
      </c>
      <c r="L84" s="87">
        <f t="shared" si="19"/>
        <v>1572.5134265151523</v>
      </c>
      <c r="M84" s="88">
        <f t="shared" si="23"/>
        <v>8444.9406324389693</v>
      </c>
      <c r="N84" s="88">
        <f t="shared" si="24"/>
        <v>47070.940632438971</v>
      </c>
      <c r="O84" s="88">
        <f t="shared" si="25"/>
        <v>17616.369997170274</v>
      </c>
      <c r="P84" s="89">
        <f t="shared" si="20"/>
        <v>0.93997003064271623</v>
      </c>
      <c r="Q84" s="195">
        <v>4269.5261804959064</v>
      </c>
      <c r="R84" s="89">
        <f t="shared" si="26"/>
        <v>4.7740465469538328E-2</v>
      </c>
      <c r="S84" s="89">
        <f t="shared" si="26"/>
        <v>4.4995636405808136E-2</v>
      </c>
      <c r="T84" s="91">
        <v>2672</v>
      </c>
      <c r="U84" s="190">
        <v>36866</v>
      </c>
      <c r="V84" s="190">
        <v>13833.395872420264</v>
      </c>
      <c r="W84" s="197"/>
      <c r="X84" s="88">
        <v>0</v>
      </c>
      <c r="Y84" s="88">
        <f t="shared" si="27"/>
        <v>0</v>
      </c>
      <c r="Z84" s="1"/>
      <c r="AA84" s="1"/>
    </row>
    <row r="85" spans="2:29">
      <c r="B85" s="207">
        <v>1851</v>
      </c>
      <c r="C85" t="s">
        <v>101</v>
      </c>
      <c r="D85" s="1">
        <v>29140</v>
      </c>
      <c r="E85" s="85">
        <f t="shared" si="21"/>
        <v>14145.631067961165</v>
      </c>
      <c r="F85" s="86">
        <f t="shared" si="14"/>
        <v>0.75477917814781526</v>
      </c>
      <c r="G85" s="187">
        <f t="shared" si="15"/>
        <v>2758.1405231169451</v>
      </c>
      <c r="H85" s="187">
        <f t="shared" si="16"/>
        <v>5681.7694776209073</v>
      </c>
      <c r="I85" s="187">
        <f t="shared" si="17"/>
        <v>952.9266872577557</v>
      </c>
      <c r="J85" s="87">
        <f t="shared" si="18"/>
        <v>1963.0289757509768</v>
      </c>
      <c r="K85" s="187">
        <f t="shared" si="22"/>
        <v>697.08804332255636</v>
      </c>
      <c r="L85" s="87">
        <f t="shared" si="19"/>
        <v>1436.0013692444661</v>
      </c>
      <c r="M85" s="88">
        <f t="shared" si="23"/>
        <v>7117.7708468653736</v>
      </c>
      <c r="N85" s="88">
        <f t="shared" si="24"/>
        <v>36257.770846865373</v>
      </c>
      <c r="O85" s="88">
        <f t="shared" si="25"/>
        <v>17600.859634400666</v>
      </c>
      <c r="P85" s="89">
        <f t="shared" si="20"/>
        <v>0.93914243243887685</v>
      </c>
      <c r="Q85" s="195">
        <v>2663.0641960410067</v>
      </c>
      <c r="R85" s="89">
        <f t="shared" si="26"/>
        <v>0.11195909333740364</v>
      </c>
      <c r="S85" s="89">
        <f t="shared" si="26"/>
        <v>7.1475145764439946E-2</v>
      </c>
      <c r="T85" s="91">
        <v>2060</v>
      </c>
      <c r="U85" s="190">
        <v>26206</v>
      </c>
      <c r="V85" s="190">
        <v>13202.015113350126</v>
      </c>
      <c r="W85" s="197"/>
      <c r="X85" s="88">
        <v>0</v>
      </c>
      <c r="Y85" s="88">
        <f t="shared" si="27"/>
        <v>0</v>
      </c>
      <c r="Z85" s="1"/>
      <c r="AA85" s="1"/>
    </row>
    <row r="86" spans="2:29">
      <c r="B86" s="207">
        <v>1853</v>
      </c>
      <c r="C86" t="s">
        <v>102</v>
      </c>
      <c r="D86" s="1">
        <v>19915</v>
      </c>
      <c r="E86" s="85">
        <f t="shared" si="21"/>
        <v>14973.684210526315</v>
      </c>
      <c r="F86" s="86">
        <f t="shared" si="14"/>
        <v>0.79896223844433412</v>
      </c>
      <c r="G86" s="187">
        <f t="shared" si="15"/>
        <v>2261.3086375778553</v>
      </c>
      <c r="H86" s="187">
        <f t="shared" si="16"/>
        <v>3007.5404879785474</v>
      </c>
      <c r="I86" s="187">
        <f t="shared" si="17"/>
        <v>663.10808735995329</v>
      </c>
      <c r="J86" s="87">
        <f t="shared" si="18"/>
        <v>881.9337561887379</v>
      </c>
      <c r="K86" s="187">
        <f t="shared" si="22"/>
        <v>407.26944342475394</v>
      </c>
      <c r="L86" s="87">
        <f t="shared" si="19"/>
        <v>541.66835975492279</v>
      </c>
      <c r="M86" s="88">
        <f t="shared" si="23"/>
        <v>3549.2088477334701</v>
      </c>
      <c r="N86" s="88">
        <f t="shared" si="24"/>
        <v>23464.208847733469</v>
      </c>
      <c r="O86" s="88">
        <f t="shared" si="25"/>
        <v>17642.262291528921</v>
      </c>
      <c r="P86" s="89">
        <f t="shared" si="20"/>
        <v>0.94135158545370268</v>
      </c>
      <c r="Q86" s="195">
        <v>1233.9208158905562</v>
      </c>
      <c r="R86" s="89">
        <f t="shared" si="26"/>
        <v>0.1029574656623837</v>
      </c>
      <c r="S86" s="89">
        <f t="shared" si="26"/>
        <v>8.6371639111069543E-2</v>
      </c>
      <c r="T86" s="91">
        <v>1330</v>
      </c>
      <c r="U86" s="190">
        <v>18056</v>
      </c>
      <c r="V86" s="190">
        <v>13783.20610687023</v>
      </c>
      <c r="W86" s="197"/>
      <c r="X86" s="88">
        <v>0</v>
      </c>
      <c r="Y86" s="88">
        <f t="shared" si="27"/>
        <v>0</v>
      </c>
      <c r="Z86" s="1"/>
      <c r="AA86" s="1"/>
    </row>
    <row r="87" spans="2:29">
      <c r="B87" s="207">
        <v>1856</v>
      </c>
      <c r="C87" t="s">
        <v>103</v>
      </c>
      <c r="D87" s="1">
        <v>8136</v>
      </c>
      <c r="E87" s="85">
        <f t="shared" si="21"/>
        <v>17686.956521739132</v>
      </c>
      <c r="F87" s="86">
        <f t="shared" si="14"/>
        <v>0.94373636943286443</v>
      </c>
      <c r="G87" s="187">
        <f t="shared" si="15"/>
        <v>633.34525085016503</v>
      </c>
      <c r="H87" s="187">
        <f t="shared" si="16"/>
        <v>291.33881539107591</v>
      </c>
      <c r="I87" s="187">
        <f t="shared" si="17"/>
        <v>0</v>
      </c>
      <c r="J87" s="87">
        <f t="shared" si="18"/>
        <v>0</v>
      </c>
      <c r="K87" s="187">
        <f t="shared" si="22"/>
        <v>-255.83864393519934</v>
      </c>
      <c r="L87" s="87">
        <f t="shared" si="19"/>
        <v>-117.6857762101917</v>
      </c>
      <c r="M87" s="88">
        <f t="shared" si="23"/>
        <v>173.65303918088421</v>
      </c>
      <c r="N87" s="88">
        <f t="shared" si="24"/>
        <v>8309.6530391808847</v>
      </c>
      <c r="O87" s="88">
        <f t="shared" si="25"/>
        <v>18064.463128654097</v>
      </c>
      <c r="P87" s="89">
        <f t="shared" si="20"/>
        <v>0.96387927611152147</v>
      </c>
      <c r="Q87" s="195">
        <v>-104.68655962601011</v>
      </c>
      <c r="R87" s="89">
        <f t="shared" si="26"/>
        <v>-7.5628202000487922E-3</v>
      </c>
      <c r="S87" s="89">
        <f t="shared" si="26"/>
        <v>1.1854428969950313E-2</v>
      </c>
      <c r="T87" s="91">
        <v>460</v>
      </c>
      <c r="U87" s="190">
        <v>8198</v>
      </c>
      <c r="V87" s="190">
        <v>17479.744136460555</v>
      </c>
      <c r="W87" s="197"/>
      <c r="X87" s="88">
        <v>0</v>
      </c>
      <c r="Y87" s="88">
        <f t="shared" si="27"/>
        <v>0</v>
      </c>
      <c r="Z87" s="1"/>
      <c r="AA87" s="1"/>
    </row>
    <row r="88" spans="2:29">
      <c r="B88" s="207">
        <v>1857</v>
      </c>
      <c r="C88" t="s">
        <v>104</v>
      </c>
      <c r="D88" s="1">
        <v>11968</v>
      </c>
      <c r="E88" s="85">
        <f t="shared" si="21"/>
        <v>17522.693997071739</v>
      </c>
      <c r="F88" s="86">
        <f t="shared" si="14"/>
        <v>0.934971689174113</v>
      </c>
      <c r="G88" s="187">
        <f t="shared" si="15"/>
        <v>731.90276565060049</v>
      </c>
      <c r="H88" s="187">
        <f t="shared" si="16"/>
        <v>499.88958893936012</v>
      </c>
      <c r="I88" s="187">
        <f t="shared" si="17"/>
        <v>0</v>
      </c>
      <c r="J88" s="87">
        <f t="shared" si="18"/>
        <v>0</v>
      </c>
      <c r="K88" s="187">
        <f t="shared" si="22"/>
        <v>-255.83864393519934</v>
      </c>
      <c r="L88" s="87">
        <f t="shared" si="19"/>
        <v>-174.73779380774113</v>
      </c>
      <c r="M88" s="88">
        <f t="shared" si="23"/>
        <v>325.151795131619</v>
      </c>
      <c r="N88" s="88">
        <f t="shared" si="24"/>
        <v>12293.151795131618</v>
      </c>
      <c r="O88" s="88">
        <f t="shared" si="25"/>
        <v>17998.75811878714</v>
      </c>
      <c r="P88" s="89">
        <f t="shared" si="20"/>
        <v>0.96037340400802085</v>
      </c>
      <c r="Q88" s="195">
        <v>287.93072560565895</v>
      </c>
      <c r="R88" s="89">
        <f t="shared" si="26"/>
        <v>6.8189932167083189E-2</v>
      </c>
      <c r="S88" s="89">
        <f t="shared" si="26"/>
        <v>7.60097706163297E-2</v>
      </c>
      <c r="T88" s="91">
        <v>683</v>
      </c>
      <c r="U88" s="190">
        <v>11204</v>
      </c>
      <c r="V88" s="190">
        <v>16284.883720930231</v>
      </c>
      <c r="W88" s="197"/>
      <c r="X88" s="88">
        <v>0</v>
      </c>
      <c r="Y88" s="88">
        <f t="shared" si="27"/>
        <v>0</v>
      </c>
      <c r="Z88" s="1"/>
      <c r="AA88" s="1"/>
    </row>
    <row r="89" spans="2:29">
      <c r="B89" s="207">
        <v>1859</v>
      </c>
      <c r="C89" t="s">
        <v>105</v>
      </c>
      <c r="D89" s="1">
        <v>20056</v>
      </c>
      <c r="E89" s="85">
        <f t="shared" si="21"/>
        <v>16318.958502847845</v>
      </c>
      <c r="F89" s="86">
        <f t="shared" si="14"/>
        <v>0.87074306037186211</v>
      </c>
      <c r="G89" s="187">
        <f t="shared" si="15"/>
        <v>1454.1440621849372</v>
      </c>
      <c r="H89" s="187">
        <f t="shared" si="16"/>
        <v>1787.1430524252878</v>
      </c>
      <c r="I89" s="187">
        <f t="shared" si="17"/>
        <v>192.2620850474178</v>
      </c>
      <c r="J89" s="87">
        <f t="shared" si="18"/>
        <v>236.29010252327646</v>
      </c>
      <c r="K89" s="187">
        <f t="shared" si="22"/>
        <v>-63.576558887781545</v>
      </c>
      <c r="L89" s="87">
        <f t="shared" si="19"/>
        <v>-78.135590873083515</v>
      </c>
      <c r="M89" s="88">
        <f t="shared" si="23"/>
        <v>1709.0074615522044</v>
      </c>
      <c r="N89" s="88">
        <f t="shared" si="24"/>
        <v>21765.007461552203</v>
      </c>
      <c r="O89" s="88">
        <f t="shared" si="25"/>
        <v>17709.526006144999</v>
      </c>
      <c r="P89" s="89">
        <f t="shared" si="20"/>
        <v>0.94494062655007915</v>
      </c>
      <c r="Q89" s="195">
        <v>924.73419754096926</v>
      </c>
      <c r="R89" s="89">
        <f t="shared" si="26"/>
        <v>5.5912393387385489E-2</v>
      </c>
      <c r="S89" s="89">
        <f t="shared" si="26"/>
        <v>4.8179918578202176E-2</v>
      </c>
      <c r="T89" s="91">
        <v>1229</v>
      </c>
      <c r="U89" s="190">
        <v>18994</v>
      </c>
      <c r="V89" s="190">
        <v>15568.852459016392</v>
      </c>
      <c r="W89" s="197"/>
      <c r="X89" s="88">
        <v>0</v>
      </c>
      <c r="Y89" s="88">
        <f t="shared" si="27"/>
        <v>0</v>
      </c>
      <c r="Z89" s="1"/>
      <c r="AA89" s="1"/>
    </row>
    <row r="90" spans="2:29">
      <c r="B90" s="207">
        <v>1860</v>
      </c>
      <c r="C90" t="s">
        <v>106</v>
      </c>
      <c r="D90" s="1">
        <v>169331</v>
      </c>
      <c r="E90" s="85">
        <f t="shared" si="21"/>
        <v>14573.629400120491</v>
      </c>
      <c r="F90" s="86">
        <f t="shared" si="14"/>
        <v>0.77761621015040461</v>
      </c>
      <c r="G90" s="187">
        <f t="shared" si="15"/>
        <v>2501.3415238213493</v>
      </c>
      <c r="H90" s="187">
        <f t="shared" si="16"/>
        <v>29063.087165280256</v>
      </c>
      <c r="I90" s="187">
        <f t="shared" si="17"/>
        <v>803.12727100199152</v>
      </c>
      <c r="J90" s="87">
        <f t="shared" si="18"/>
        <v>9331.5357617721384</v>
      </c>
      <c r="K90" s="187">
        <f t="shared" si="22"/>
        <v>547.28862706679217</v>
      </c>
      <c r="L90" s="87">
        <f t="shared" si="19"/>
        <v>6358.9465578890586</v>
      </c>
      <c r="M90" s="88">
        <f t="shared" si="23"/>
        <v>35422.033723169312</v>
      </c>
      <c r="N90" s="88">
        <f t="shared" si="24"/>
        <v>204753.0337231693</v>
      </c>
      <c r="O90" s="88">
        <f t="shared" si="25"/>
        <v>17622.259551008632</v>
      </c>
      <c r="P90" s="89">
        <f t="shared" si="20"/>
        <v>0.94028428403900632</v>
      </c>
      <c r="Q90" s="195">
        <v>20221.089293107045</v>
      </c>
      <c r="R90" s="89">
        <f t="shared" si="26"/>
        <v>-2.4448293332390747E-3</v>
      </c>
      <c r="S90" s="89">
        <f t="shared" si="26"/>
        <v>-8.2830040131031141E-3</v>
      </c>
      <c r="T90" s="91">
        <v>11619</v>
      </c>
      <c r="U90" s="190">
        <v>169746</v>
      </c>
      <c r="V90" s="190">
        <v>14695.351051856982</v>
      </c>
      <c r="W90" s="197"/>
      <c r="X90" s="88">
        <v>0</v>
      </c>
      <c r="Y90" s="88">
        <f t="shared" si="27"/>
        <v>0</v>
      </c>
      <c r="Z90" s="1"/>
      <c r="AA90" s="1"/>
    </row>
    <row r="91" spans="2:29">
      <c r="B91" s="207">
        <v>1865</v>
      </c>
      <c r="C91" t="s">
        <v>107</v>
      </c>
      <c r="D91" s="1">
        <v>161815</v>
      </c>
      <c r="E91" s="85">
        <f t="shared" si="21"/>
        <v>16523.537220463593</v>
      </c>
      <c r="F91" s="86">
        <f t="shared" si="14"/>
        <v>0.88165892235120358</v>
      </c>
      <c r="G91" s="187">
        <f t="shared" si="15"/>
        <v>1331.3968316154881</v>
      </c>
      <c r="H91" s="187">
        <f t="shared" si="16"/>
        <v>13038.369172010474</v>
      </c>
      <c r="I91" s="187">
        <f t="shared" si="17"/>
        <v>120.65953388190592</v>
      </c>
      <c r="J91" s="87">
        <f t="shared" si="18"/>
        <v>1181.6188153055048</v>
      </c>
      <c r="K91" s="187">
        <f t="shared" si="22"/>
        <v>-135.17911005329341</v>
      </c>
      <c r="L91" s="87">
        <f t="shared" si="19"/>
        <v>-1323.8090247519024</v>
      </c>
      <c r="M91" s="88">
        <f t="shared" si="23"/>
        <v>11714.560147258571</v>
      </c>
      <c r="N91" s="88">
        <f t="shared" si="24"/>
        <v>173529.56014725857</v>
      </c>
      <c r="O91" s="88">
        <f t="shared" si="25"/>
        <v>17719.754942025789</v>
      </c>
      <c r="P91" s="89">
        <f t="shared" si="20"/>
        <v>0.94548641964904634</v>
      </c>
      <c r="Q91" s="195">
        <v>5514.823797004683</v>
      </c>
      <c r="R91" s="89">
        <f t="shared" si="26"/>
        <v>2.8075681719992883E-2</v>
      </c>
      <c r="S91" s="89">
        <f t="shared" si="26"/>
        <v>2.209178364401598E-2</v>
      </c>
      <c r="T91" s="91">
        <v>9793</v>
      </c>
      <c r="U91" s="190">
        <v>157396</v>
      </c>
      <c r="V91" s="190">
        <v>16166.392769104355</v>
      </c>
      <c r="W91" s="197"/>
      <c r="X91" s="88">
        <v>0</v>
      </c>
      <c r="Y91" s="88">
        <f t="shared" si="27"/>
        <v>0</v>
      </c>
      <c r="Z91" s="1"/>
      <c r="AA91" s="1"/>
    </row>
    <row r="92" spans="2:29">
      <c r="B92" s="207">
        <v>1866</v>
      </c>
      <c r="C92" t="s">
        <v>108</v>
      </c>
      <c r="D92" s="1">
        <v>141020</v>
      </c>
      <c r="E92" s="85">
        <f t="shared" si="21"/>
        <v>17122.389509470617</v>
      </c>
      <c r="F92" s="86">
        <f t="shared" si="14"/>
        <v>0.91361233866448566</v>
      </c>
      <c r="G92" s="187">
        <f t="shared" si="15"/>
        <v>972.08545821127404</v>
      </c>
      <c r="H92" s="187">
        <f t="shared" si="16"/>
        <v>8006.0958338280534</v>
      </c>
      <c r="I92" s="187">
        <f t="shared" si="17"/>
        <v>0</v>
      </c>
      <c r="J92" s="87">
        <f t="shared" si="18"/>
        <v>0</v>
      </c>
      <c r="K92" s="187">
        <f t="shared" si="22"/>
        <v>-255.83864393519934</v>
      </c>
      <c r="L92" s="87">
        <f t="shared" si="19"/>
        <v>-2107.0870714503021</v>
      </c>
      <c r="M92" s="88">
        <f t="shared" si="23"/>
        <v>5899.0087623777508</v>
      </c>
      <c r="N92" s="88">
        <f t="shared" si="24"/>
        <v>146919.00876237775</v>
      </c>
      <c r="O92" s="88">
        <f t="shared" si="25"/>
        <v>17838.63632374669</v>
      </c>
      <c r="P92" s="89">
        <f t="shared" si="20"/>
        <v>0.95182966380416989</v>
      </c>
      <c r="Q92" s="195">
        <v>3196.3810484453793</v>
      </c>
      <c r="R92" s="89">
        <f t="shared" si="26"/>
        <v>0.10603054093693383</v>
      </c>
      <c r="S92" s="89">
        <f t="shared" si="26"/>
        <v>9.9047346652242046E-2</v>
      </c>
      <c r="T92" s="91">
        <v>8236</v>
      </c>
      <c r="U92" s="190">
        <v>127501</v>
      </c>
      <c r="V92" s="190">
        <v>15579.301075268819</v>
      </c>
      <c r="W92" s="197"/>
      <c r="X92" s="88">
        <v>0</v>
      </c>
      <c r="Y92" s="88">
        <f>X92*1000/T92</f>
        <v>0</v>
      </c>
      <c r="Z92" s="1"/>
      <c r="AA92" s="1"/>
    </row>
    <row r="93" spans="2:29">
      <c r="B93" s="208">
        <v>1867</v>
      </c>
      <c r="C93" s="209" t="s">
        <v>426</v>
      </c>
      <c r="D93" s="220">
        <v>50960</v>
      </c>
      <c r="E93" s="221">
        <f t="shared" si="21"/>
        <v>19347.000759301445</v>
      </c>
      <c r="F93" s="222">
        <f t="shared" si="14"/>
        <v>1.0323126103440372</v>
      </c>
      <c r="G93" s="223">
        <f t="shared" si="15"/>
        <v>-1544.2302666302751</v>
      </c>
      <c r="H93" s="223">
        <f t="shared" si="16"/>
        <v>-4067.5025223041448</v>
      </c>
      <c r="I93" s="223">
        <f t="shared" si="17"/>
        <v>0</v>
      </c>
      <c r="J93" s="224">
        <f t="shared" si="18"/>
        <v>0</v>
      </c>
      <c r="K93" s="223">
        <f t="shared" si="22"/>
        <v>-255.83864393519934</v>
      </c>
      <c r="L93" s="224">
        <f t="shared" si="19"/>
        <v>-673.878988125315</v>
      </c>
      <c r="M93" s="225">
        <f t="shared" si="23"/>
        <v>-4741.3815104294599</v>
      </c>
      <c r="N93" s="225">
        <f t="shared" si="24"/>
        <v>46218.618489570537</v>
      </c>
      <c r="O93" s="225">
        <f t="shared" si="25"/>
        <v>17546.931848735967</v>
      </c>
      <c r="P93" s="226">
        <f t="shared" si="20"/>
        <v>0.9362649666299796</v>
      </c>
      <c r="Q93" s="233">
        <v>1554.6698665377735</v>
      </c>
      <c r="R93" s="226">
        <f t="shared" si="26"/>
        <v>5.6472344307156482E-2</v>
      </c>
      <c r="S93" s="226">
        <f t="shared" si="26"/>
        <v>3.6417819927749666E-2</v>
      </c>
      <c r="T93" s="227">
        <v>2634</v>
      </c>
      <c r="U93" s="228">
        <v>48236</v>
      </c>
      <c r="V93" s="228">
        <v>18667.1826625387</v>
      </c>
      <c r="W93" s="229"/>
      <c r="X93" s="225">
        <v>5187</v>
      </c>
      <c r="Y93" s="225">
        <f t="shared" si="27"/>
        <v>1969.248291571754</v>
      </c>
      <c r="Z93" s="1"/>
      <c r="AA93" s="1"/>
    </row>
    <row r="94" spans="2:29">
      <c r="B94" s="207">
        <v>1868</v>
      </c>
      <c r="C94" t="s">
        <v>109</v>
      </c>
      <c r="D94" s="1">
        <v>73426</v>
      </c>
      <c r="E94" s="85">
        <f t="shared" si="21"/>
        <v>16070.474939811775</v>
      </c>
      <c r="F94" s="86">
        <f t="shared" si="14"/>
        <v>0.85748453421699911</v>
      </c>
      <c r="G94" s="187">
        <f t="shared" si="15"/>
        <v>1603.2342000065794</v>
      </c>
      <c r="H94" s="187">
        <f t="shared" si="16"/>
        <v>7325.1770598300609</v>
      </c>
      <c r="I94" s="187">
        <f t="shared" si="17"/>
        <v>279.23133211004239</v>
      </c>
      <c r="J94" s="87">
        <f t="shared" si="18"/>
        <v>1275.8079564107836</v>
      </c>
      <c r="K94" s="187">
        <f t="shared" si="22"/>
        <v>23.392688174843045</v>
      </c>
      <c r="L94" s="87">
        <f t="shared" si="19"/>
        <v>106.88119227085787</v>
      </c>
      <c r="M94" s="88">
        <f t="shared" si="23"/>
        <v>7432.0582521009192</v>
      </c>
      <c r="N94" s="88">
        <f t="shared" si="24"/>
        <v>80858.05825210092</v>
      </c>
      <c r="O94" s="88">
        <f t="shared" si="25"/>
        <v>17697.101827993196</v>
      </c>
      <c r="P94" s="89">
        <f t="shared" si="20"/>
        <v>0.94427770024233604</v>
      </c>
      <c r="Q94" s="195">
        <v>5186.1359222711562</v>
      </c>
      <c r="R94" s="89">
        <f t="shared" si="26"/>
        <v>2.6664243068275563E-2</v>
      </c>
      <c r="S94" s="89">
        <f t="shared" si="26"/>
        <v>1.8574964724992978E-2</v>
      </c>
      <c r="T94" s="91">
        <v>4569</v>
      </c>
      <c r="U94" s="190">
        <v>71519</v>
      </c>
      <c r="V94" s="190">
        <v>15777.410103684095</v>
      </c>
      <c r="W94" s="197"/>
      <c r="X94" s="88">
        <v>0</v>
      </c>
      <c r="Y94" s="88">
        <f t="shared" si="27"/>
        <v>0</v>
      </c>
      <c r="Z94" s="1"/>
      <c r="AA94" s="1"/>
      <c r="AB94" s="1"/>
      <c r="AC94" s="1"/>
    </row>
    <row r="95" spans="2:29">
      <c r="B95" s="207">
        <v>1870</v>
      </c>
      <c r="C95" t="s">
        <v>110</v>
      </c>
      <c r="D95" s="1">
        <v>165842</v>
      </c>
      <c r="E95" s="85">
        <f t="shared" si="21"/>
        <v>15618.948954605386</v>
      </c>
      <c r="F95" s="86">
        <f t="shared" si="14"/>
        <v>0.83339211936543744</v>
      </c>
      <c r="G95" s="187">
        <f t="shared" si="15"/>
        <v>1874.1497911304123</v>
      </c>
      <c r="H95" s="187">
        <f t="shared" si="16"/>
        <v>19899.722482222718</v>
      </c>
      <c r="I95" s="187">
        <f t="shared" si="17"/>
        <v>437.26542693227827</v>
      </c>
      <c r="J95" s="87">
        <f t="shared" si="18"/>
        <v>4642.8843031669303</v>
      </c>
      <c r="K95" s="187">
        <f t="shared" si="22"/>
        <v>181.42678299707893</v>
      </c>
      <c r="L95" s="87">
        <f t="shared" si="19"/>
        <v>1926.389581862984</v>
      </c>
      <c r="M95" s="88">
        <f t="shared" si="23"/>
        <v>21826.112064085701</v>
      </c>
      <c r="N95" s="88">
        <f t="shared" si="24"/>
        <v>187668.1120640857</v>
      </c>
      <c r="O95" s="88">
        <f t="shared" si="25"/>
        <v>17674.52552873288</v>
      </c>
      <c r="P95" s="89">
        <f t="shared" si="20"/>
        <v>0.94307307949975805</v>
      </c>
      <c r="Q95" s="195">
        <v>12679.311521147294</v>
      </c>
      <c r="R95" s="89">
        <f t="shared" si="26"/>
        <v>2.6586689941626895E-2</v>
      </c>
      <c r="S95" s="89">
        <f t="shared" si="26"/>
        <v>2.1075723533011931E-2</v>
      </c>
      <c r="T95" s="91">
        <v>10618</v>
      </c>
      <c r="U95" s="190">
        <v>161547</v>
      </c>
      <c r="V95" s="190">
        <v>15296.562825490011</v>
      </c>
      <c r="W95" s="197"/>
      <c r="X95" s="88">
        <v>0</v>
      </c>
      <c r="Y95" s="88">
        <f t="shared" si="27"/>
        <v>0</v>
      </c>
      <c r="Z95" s="1"/>
      <c r="AA95" s="1"/>
    </row>
    <row r="96" spans="2:29">
      <c r="B96" s="207">
        <v>1871</v>
      </c>
      <c r="C96" t="s">
        <v>111</v>
      </c>
      <c r="D96" s="1">
        <v>72470</v>
      </c>
      <c r="E96" s="85">
        <f t="shared" si="21"/>
        <v>15916.977816824072</v>
      </c>
      <c r="F96" s="86">
        <f t="shared" si="14"/>
        <v>0.84929427167020344</v>
      </c>
      <c r="G96" s="187">
        <f t="shared" si="15"/>
        <v>1695.3324737992009</v>
      </c>
      <c r="H96" s="187">
        <f t="shared" si="16"/>
        <v>7718.8487532077615</v>
      </c>
      <c r="I96" s="187">
        <f t="shared" si="17"/>
        <v>332.95532515573836</v>
      </c>
      <c r="J96" s="87">
        <f t="shared" si="18"/>
        <v>1515.9455954340769</v>
      </c>
      <c r="K96" s="187">
        <f t="shared" si="22"/>
        <v>77.116681220539022</v>
      </c>
      <c r="L96" s="87">
        <f t="shared" si="19"/>
        <v>351.11224959711416</v>
      </c>
      <c r="M96" s="88">
        <f t="shared" si="23"/>
        <v>8069.9610028048755</v>
      </c>
      <c r="N96" s="88">
        <f t="shared" si="24"/>
        <v>80539.961002804877</v>
      </c>
      <c r="O96" s="88">
        <f t="shared" si="25"/>
        <v>17689.426971843812</v>
      </c>
      <c r="P96" s="89">
        <f t="shared" si="20"/>
        <v>0.94386818711499632</v>
      </c>
      <c r="Q96" s="195">
        <v>3452.0041915411221</v>
      </c>
      <c r="R96" s="89">
        <f t="shared" si="26"/>
        <v>1.0457334076965979E-2</v>
      </c>
      <c r="S96" s="89">
        <f t="shared" si="26"/>
        <v>1.578370702180399E-2</v>
      </c>
      <c r="T96" s="91">
        <v>4553</v>
      </c>
      <c r="U96" s="190">
        <v>71720</v>
      </c>
      <c r="V96" s="190">
        <v>15669.652610880488</v>
      </c>
      <c r="W96" s="197"/>
      <c r="X96" s="88">
        <v>0</v>
      </c>
      <c r="Y96" s="88">
        <f t="shared" si="27"/>
        <v>0</v>
      </c>
      <c r="Z96" s="1"/>
      <c r="AA96" s="1"/>
    </row>
    <row r="97" spans="2:27">
      <c r="B97" s="207">
        <v>1874</v>
      </c>
      <c r="C97" t="s">
        <v>112</v>
      </c>
      <c r="D97" s="1">
        <v>19245</v>
      </c>
      <c r="E97" s="85">
        <f t="shared" si="21"/>
        <v>20172.955974842767</v>
      </c>
      <c r="F97" s="86">
        <f t="shared" si="14"/>
        <v>1.0763837299553192</v>
      </c>
      <c r="G97" s="187">
        <f t="shared" si="15"/>
        <v>-858.25442101201622</v>
      </c>
      <c r="H97" s="187">
        <f t="shared" si="16"/>
        <v>-818.77471764546351</v>
      </c>
      <c r="I97" s="187">
        <f t="shared" si="17"/>
        <v>0</v>
      </c>
      <c r="J97" s="87">
        <f t="shared" si="18"/>
        <v>0</v>
      </c>
      <c r="K97" s="187">
        <f t="shared" si="22"/>
        <v>-255.83864393519934</v>
      </c>
      <c r="L97" s="87">
        <f t="shared" si="19"/>
        <v>-244.07006631418017</v>
      </c>
      <c r="M97" s="88">
        <f t="shared" si="23"/>
        <v>-1062.8447839596438</v>
      </c>
      <c r="N97" s="88">
        <f t="shared" si="24"/>
        <v>18182.155216040355</v>
      </c>
      <c r="O97" s="88">
        <f t="shared" si="25"/>
        <v>19058.862909895553</v>
      </c>
      <c r="P97" s="89">
        <f t="shared" si="20"/>
        <v>1.0169382203205035</v>
      </c>
      <c r="Q97" s="195">
        <v>-104.94566291684134</v>
      </c>
      <c r="R97" s="89">
        <f t="shared" si="26"/>
        <v>0.13185908369111332</v>
      </c>
      <c r="S97" s="89">
        <f t="shared" si="26"/>
        <v>0.16151996114633124</v>
      </c>
      <c r="T97" s="91">
        <v>954</v>
      </c>
      <c r="U97" s="190">
        <v>17003</v>
      </c>
      <c r="V97" s="190">
        <v>17367.722165474974</v>
      </c>
      <c r="W97" s="197"/>
      <c r="X97" s="88">
        <v>0</v>
      </c>
      <c r="Y97" s="88">
        <f t="shared" si="27"/>
        <v>0</v>
      </c>
    </row>
    <row r="98" spans="2:27" ht="29.1" customHeight="1">
      <c r="B98" s="207">
        <v>1875</v>
      </c>
      <c r="C98" t="s">
        <v>113</v>
      </c>
      <c r="D98" s="1">
        <v>46866</v>
      </c>
      <c r="E98" s="85">
        <f t="shared" si="21"/>
        <v>17173.32356174423</v>
      </c>
      <c r="F98" s="86">
        <f t="shared" si="14"/>
        <v>0.916330065567592</v>
      </c>
      <c r="G98" s="187">
        <f t="shared" si="15"/>
        <v>941.52502684710635</v>
      </c>
      <c r="H98" s="187">
        <f t="shared" si="16"/>
        <v>2569.4217982657533</v>
      </c>
      <c r="I98" s="187">
        <f t="shared" si="17"/>
        <v>0</v>
      </c>
      <c r="J98" s="87">
        <f t="shared" si="18"/>
        <v>0</v>
      </c>
      <c r="K98" s="187">
        <f t="shared" si="22"/>
        <v>-255.83864393519934</v>
      </c>
      <c r="L98" s="87">
        <f t="shared" si="19"/>
        <v>-698.18365929915899</v>
      </c>
      <c r="M98" s="88">
        <f t="shared" si="23"/>
        <v>1871.2381389665943</v>
      </c>
      <c r="N98" s="88">
        <f t="shared" si="24"/>
        <v>48737.238138966597</v>
      </c>
      <c r="O98" s="88">
        <f t="shared" si="25"/>
        <v>17859.009944656136</v>
      </c>
      <c r="P98" s="89">
        <f t="shared" si="20"/>
        <v>0.95291675456541247</v>
      </c>
      <c r="Q98" s="195">
        <v>2741.0019768343191</v>
      </c>
      <c r="R98" s="89">
        <f t="shared" si="26"/>
        <v>8.795877150219375E-2</v>
      </c>
      <c r="S98" s="89">
        <f t="shared" si="26"/>
        <v>6.9221482289807137E-2</v>
      </c>
      <c r="T98" s="91">
        <v>2729</v>
      </c>
      <c r="U98" s="190">
        <v>43077</v>
      </c>
      <c r="V98" s="190">
        <v>16061.521252796421</v>
      </c>
      <c r="W98" s="197"/>
      <c r="X98" s="88">
        <v>0</v>
      </c>
      <c r="Y98" s="88">
        <f t="shared" si="27"/>
        <v>0</v>
      </c>
      <c r="Z98" s="1"/>
      <c r="AA98" s="1"/>
    </row>
    <row r="99" spans="2:27">
      <c r="B99" s="207">
        <v>3101</v>
      </c>
      <c r="C99" t="s">
        <v>114</v>
      </c>
      <c r="D99" s="1">
        <v>454489</v>
      </c>
      <c r="E99" s="85">
        <f t="shared" si="21"/>
        <v>14231.689369030844</v>
      </c>
      <c r="F99" s="86">
        <f t="shared" si="14"/>
        <v>0.75937105626495971</v>
      </c>
      <c r="G99" s="187">
        <f t="shared" si="15"/>
        <v>2706.5055424751376</v>
      </c>
      <c r="H99" s="187">
        <f t="shared" si="16"/>
        <v>86432.254498943526</v>
      </c>
      <c r="I99" s="187">
        <f t="shared" si="17"/>
        <v>922.806281883368</v>
      </c>
      <c r="J99" s="87">
        <f t="shared" si="18"/>
        <v>29469.818611945357</v>
      </c>
      <c r="K99" s="187">
        <f t="shared" si="22"/>
        <v>666.96763794816866</v>
      </c>
      <c r="L99" s="87">
        <f t="shared" si="19"/>
        <v>21299.611517874768</v>
      </c>
      <c r="M99" s="88">
        <f t="shared" si="23"/>
        <v>107731.8660168183</v>
      </c>
      <c r="N99" s="88">
        <f t="shared" si="24"/>
        <v>562220.86601681833</v>
      </c>
      <c r="O99" s="88">
        <f t="shared" si="25"/>
        <v>17605.162549454151</v>
      </c>
      <c r="P99" s="89">
        <f t="shared" si="20"/>
        <v>0.93937202634473416</v>
      </c>
      <c r="Q99" s="195">
        <v>42791.680267266784</v>
      </c>
      <c r="R99" s="89">
        <f t="shared" si="26"/>
        <v>5.4794965640005661E-2</v>
      </c>
      <c r="S99" s="89">
        <f t="shared" si="26"/>
        <v>4.8023931728742031E-2</v>
      </c>
      <c r="T99" s="91">
        <v>31935</v>
      </c>
      <c r="U99" s="190">
        <v>430879</v>
      </c>
      <c r="V99" s="190">
        <v>13579.546170816264</v>
      </c>
      <c r="W99" s="197"/>
      <c r="X99" s="88">
        <v>0</v>
      </c>
      <c r="Y99" s="88">
        <f t="shared" si="27"/>
        <v>0</v>
      </c>
      <c r="Z99" s="1"/>
      <c r="AA99" s="1"/>
    </row>
    <row r="100" spans="2:27">
      <c r="B100" s="207">
        <v>3103</v>
      </c>
      <c r="C100" t="s">
        <v>115</v>
      </c>
      <c r="D100" s="1">
        <v>906268</v>
      </c>
      <c r="E100" s="85">
        <f t="shared" si="21"/>
        <v>17411.154444679258</v>
      </c>
      <c r="F100" s="86">
        <f t="shared" si="14"/>
        <v>0.92902018858136448</v>
      </c>
      <c r="G100" s="187">
        <f t="shared" si="15"/>
        <v>798.82649708608949</v>
      </c>
      <c r="H100" s="187">
        <f t="shared" si="16"/>
        <v>41579.717999828041</v>
      </c>
      <c r="I100" s="187">
        <f t="shared" si="17"/>
        <v>0</v>
      </c>
      <c r="J100" s="87">
        <f t="shared" si="18"/>
        <v>0</v>
      </c>
      <c r="K100" s="187">
        <f t="shared" si="22"/>
        <v>-255.83864393519934</v>
      </c>
      <c r="L100" s="87">
        <f t="shared" si="19"/>
        <v>-13316.657255471062</v>
      </c>
      <c r="M100" s="88">
        <f t="shared" si="23"/>
        <v>28263.060744356979</v>
      </c>
      <c r="N100" s="88">
        <f t="shared" si="24"/>
        <v>934531.06074435695</v>
      </c>
      <c r="O100" s="88">
        <f t="shared" si="25"/>
        <v>17954.142297830145</v>
      </c>
      <c r="P100" s="89">
        <f t="shared" si="20"/>
        <v>0.95799280377092133</v>
      </c>
      <c r="Q100" s="195">
        <v>-3797.6572067248926</v>
      </c>
      <c r="R100" s="89">
        <f t="shared" si="26"/>
        <v>7.8564338878481979E-2</v>
      </c>
      <c r="S100" s="89">
        <f t="shared" si="26"/>
        <v>6.1759365317350705E-2</v>
      </c>
      <c r="T100" s="91">
        <v>52051</v>
      </c>
      <c r="U100" s="190">
        <v>840254</v>
      </c>
      <c r="V100" s="190">
        <v>16398.399687743949</v>
      </c>
      <c r="W100" s="197"/>
      <c r="X100" s="88">
        <v>0</v>
      </c>
      <c r="Y100" s="88">
        <f t="shared" si="27"/>
        <v>0</v>
      </c>
      <c r="Z100" s="1"/>
      <c r="AA100" s="1"/>
    </row>
    <row r="101" spans="2:27">
      <c r="B101" s="207">
        <v>3105</v>
      </c>
      <c r="C101" t="s">
        <v>116</v>
      </c>
      <c r="D101" s="1">
        <v>865549</v>
      </c>
      <c r="E101" s="85">
        <f t="shared" si="21"/>
        <v>14481.086145455152</v>
      </c>
      <c r="F101" s="86">
        <f t="shared" si="14"/>
        <v>0.77267830944001259</v>
      </c>
      <c r="G101" s="187">
        <f t="shared" si="15"/>
        <v>2556.8674766205527</v>
      </c>
      <c r="H101" s="187">
        <f t="shared" si="16"/>
        <v>152826.52594508705</v>
      </c>
      <c r="I101" s="187">
        <f t="shared" si="17"/>
        <v>835.51741013486026</v>
      </c>
      <c r="J101" s="87">
        <f t="shared" si="18"/>
        <v>49939.711121170731</v>
      </c>
      <c r="K101" s="187">
        <f t="shared" si="22"/>
        <v>579.67876619966091</v>
      </c>
      <c r="L101" s="87">
        <f t="shared" si="19"/>
        <v>34647.979534519931</v>
      </c>
      <c r="M101" s="88">
        <f t="shared" si="23"/>
        <v>187474.50547960697</v>
      </c>
      <c r="N101" s="88">
        <f t="shared" si="24"/>
        <v>1053023.505479607</v>
      </c>
      <c r="O101" s="88">
        <f t="shared" si="25"/>
        <v>17617.632388275368</v>
      </c>
      <c r="P101" s="89">
        <f t="shared" si="20"/>
        <v>0.94003738900348677</v>
      </c>
      <c r="Q101" s="195">
        <v>73910.655102702454</v>
      </c>
      <c r="R101" s="89">
        <f t="shared" si="26"/>
        <v>4.4950236383216068E-2</v>
      </c>
      <c r="S101" s="89">
        <f t="shared" si="26"/>
        <v>3.2135518154160117E-2</v>
      </c>
      <c r="T101" s="91">
        <v>59771</v>
      </c>
      <c r="U101" s="190">
        <v>828316</v>
      </c>
      <c r="V101" s="190">
        <v>14030.217825807107</v>
      </c>
      <c r="W101" s="197"/>
      <c r="X101" s="88">
        <v>0</v>
      </c>
      <c r="Y101" s="88">
        <f t="shared" si="27"/>
        <v>0</v>
      </c>
      <c r="Z101" s="1"/>
      <c r="AA101" s="1"/>
    </row>
    <row r="102" spans="2:27">
      <c r="B102" s="207">
        <v>3107</v>
      </c>
      <c r="C102" t="s">
        <v>117</v>
      </c>
      <c r="D102" s="1">
        <v>1317159</v>
      </c>
      <c r="E102" s="85">
        <f t="shared" si="21"/>
        <v>15454.171066525872</v>
      </c>
      <c r="F102" s="86">
        <f t="shared" si="14"/>
        <v>0.8245999404697727</v>
      </c>
      <c r="G102" s="187">
        <f t="shared" si="15"/>
        <v>1973.0165239781206</v>
      </c>
      <c r="H102" s="187">
        <f t="shared" si="16"/>
        <v>168160.19833865523</v>
      </c>
      <c r="I102" s="187">
        <f t="shared" si="17"/>
        <v>494.93768776010819</v>
      </c>
      <c r="J102" s="87">
        <f t="shared" si="18"/>
        <v>42183.539127794022</v>
      </c>
      <c r="K102" s="187">
        <f t="shared" si="22"/>
        <v>239.09904382490885</v>
      </c>
      <c r="L102" s="87">
        <f t="shared" si="19"/>
        <v>20378.411505196982</v>
      </c>
      <c r="M102" s="88">
        <f t="shared" si="23"/>
        <v>188538.6098438522</v>
      </c>
      <c r="N102" s="88">
        <f t="shared" si="24"/>
        <v>1505697.6098438522</v>
      </c>
      <c r="O102" s="88">
        <f t="shared" si="25"/>
        <v>17666.286634328902</v>
      </c>
      <c r="P102" s="89">
        <f t="shared" si="20"/>
        <v>0.94263347055497471</v>
      </c>
      <c r="Q102" s="195">
        <v>68414.857246880929</v>
      </c>
      <c r="R102" s="89">
        <f t="shared" si="26"/>
        <v>5.3027989415028419E-2</v>
      </c>
      <c r="S102" s="89">
        <f t="shared" si="26"/>
        <v>4.3316854841753689E-2</v>
      </c>
      <c r="T102" s="91">
        <v>85230</v>
      </c>
      <c r="U102" s="190">
        <v>1250830</v>
      </c>
      <c r="V102" s="190">
        <v>14812.538487044669</v>
      </c>
      <c r="W102" s="197"/>
      <c r="X102" s="88">
        <v>0</v>
      </c>
      <c r="Y102" s="88">
        <f t="shared" si="27"/>
        <v>0</v>
      </c>
      <c r="Z102" s="1"/>
      <c r="AA102" s="1"/>
    </row>
    <row r="103" spans="2:27">
      <c r="B103" s="207">
        <v>3110</v>
      </c>
      <c r="C103" t="s">
        <v>121</v>
      </c>
      <c r="D103" s="1">
        <v>92090</v>
      </c>
      <c r="E103" s="85">
        <f t="shared" si="21"/>
        <v>19237.518278671403</v>
      </c>
      <c r="F103" s="86">
        <f t="shared" si="14"/>
        <v>1.0264708704913212</v>
      </c>
      <c r="G103" s="187">
        <f t="shared" si="15"/>
        <v>-296.99180330919768</v>
      </c>
      <c r="H103" s="187">
        <f t="shared" si="16"/>
        <v>-1421.6997624411292</v>
      </c>
      <c r="I103" s="187">
        <f t="shared" si="17"/>
        <v>0</v>
      </c>
      <c r="J103" s="87">
        <f t="shared" si="18"/>
        <v>0</v>
      </c>
      <c r="K103" s="187">
        <f t="shared" si="22"/>
        <v>-255.83864393519934</v>
      </c>
      <c r="L103" s="87">
        <f t="shared" si="19"/>
        <v>-1224.6995885177994</v>
      </c>
      <c r="M103" s="88">
        <f t="shared" si="23"/>
        <v>-2646.3993509589286</v>
      </c>
      <c r="N103" s="88">
        <f t="shared" si="24"/>
        <v>89443.600649041065</v>
      </c>
      <c r="O103" s="88">
        <f t="shared" si="25"/>
        <v>18684.687831427003</v>
      </c>
      <c r="P103" s="89">
        <f t="shared" si="20"/>
        <v>0.99697307653490408</v>
      </c>
      <c r="Q103" s="195">
        <v>-1475.6430695837803</v>
      </c>
      <c r="R103" s="89">
        <f t="shared" si="26"/>
        <v>5.1603841454362746E-2</v>
      </c>
      <c r="S103" s="89">
        <f t="shared" si="26"/>
        <v>4.6111864007870394E-2</v>
      </c>
      <c r="T103" s="91">
        <v>4787</v>
      </c>
      <c r="U103" s="190">
        <v>87571</v>
      </c>
      <c r="V103" s="190">
        <v>18389.542209155818</v>
      </c>
      <c r="W103" s="197"/>
      <c r="X103" s="88">
        <v>0</v>
      </c>
      <c r="Y103" s="88">
        <f t="shared" si="27"/>
        <v>0</v>
      </c>
      <c r="Z103" s="1"/>
      <c r="AA103" s="1"/>
    </row>
    <row r="104" spans="2:27">
      <c r="B104" s="207">
        <v>3112</v>
      </c>
      <c r="C104" t="s">
        <v>127</v>
      </c>
      <c r="D104" s="1">
        <v>124499</v>
      </c>
      <c r="E104" s="85">
        <f t="shared" si="21"/>
        <v>15793.352784472916</v>
      </c>
      <c r="F104" s="86">
        <f t="shared" si="14"/>
        <v>0.84269791694638752</v>
      </c>
      <c r="G104" s="187">
        <f t="shared" si="15"/>
        <v>1769.5074932098944</v>
      </c>
      <c r="H104" s="187">
        <f t="shared" si="16"/>
        <v>13949.027568973597</v>
      </c>
      <c r="I104" s="187">
        <f t="shared" si="17"/>
        <v>376.2240864786429</v>
      </c>
      <c r="J104" s="87">
        <f t="shared" si="18"/>
        <v>2965.774473711142</v>
      </c>
      <c r="K104" s="187">
        <f t="shared" si="22"/>
        <v>120.38544254344356</v>
      </c>
      <c r="L104" s="87">
        <f t="shared" si="19"/>
        <v>948.9984435699655</v>
      </c>
      <c r="M104" s="88">
        <f t="shared" si="23"/>
        <v>14898.026012543563</v>
      </c>
      <c r="N104" s="88">
        <f t="shared" si="24"/>
        <v>139397.02601254356</v>
      </c>
      <c r="O104" s="88">
        <f t="shared" si="25"/>
        <v>17683.245720226252</v>
      </c>
      <c r="P104" s="89">
        <f t="shared" si="20"/>
        <v>0.94353836937880542</v>
      </c>
      <c r="Q104" s="195">
        <v>4679.9164598986699</v>
      </c>
      <c r="R104" s="89">
        <f t="shared" si="26"/>
        <v>7.9942402609231203E-2</v>
      </c>
      <c r="S104" s="89">
        <f t="shared" si="26"/>
        <v>0.13939882817467661</v>
      </c>
      <c r="T104" s="91">
        <v>7883</v>
      </c>
      <c r="U104" s="190">
        <v>115283</v>
      </c>
      <c r="V104" s="190">
        <v>13861.127810508597</v>
      </c>
      <c r="W104" s="197"/>
      <c r="X104" s="88">
        <v>0</v>
      </c>
      <c r="Y104" s="88">
        <f t="shared" si="27"/>
        <v>0</v>
      </c>
      <c r="Z104" s="1"/>
      <c r="AA104" s="1"/>
    </row>
    <row r="105" spans="2:27">
      <c r="B105" s="207">
        <v>3114</v>
      </c>
      <c r="C105" t="s">
        <v>427</v>
      </c>
      <c r="D105" s="1">
        <v>89998</v>
      </c>
      <c r="E105" s="85">
        <f t="shared" si="21"/>
        <v>14645.728234336859</v>
      </c>
      <c r="F105" s="86">
        <f t="shared" si="14"/>
        <v>0.78146324239476306</v>
      </c>
      <c r="G105" s="187">
        <f t="shared" si="15"/>
        <v>2458.0822232915289</v>
      </c>
      <c r="H105" s="187">
        <f t="shared" si="16"/>
        <v>15104.915262126446</v>
      </c>
      <c r="I105" s="187">
        <f t="shared" si="17"/>
        <v>777.89267902626295</v>
      </c>
      <c r="J105" s="87">
        <f t="shared" si="18"/>
        <v>4780.1505126163856</v>
      </c>
      <c r="K105" s="187">
        <f t="shared" si="22"/>
        <v>522.05403509106361</v>
      </c>
      <c r="L105" s="87">
        <f t="shared" si="19"/>
        <v>3208.022045634586</v>
      </c>
      <c r="M105" s="88">
        <f t="shared" si="23"/>
        <v>18312.937307761033</v>
      </c>
      <c r="N105" s="88">
        <f t="shared" si="24"/>
        <v>108310.93730776104</v>
      </c>
      <c r="O105" s="88">
        <f t="shared" si="25"/>
        <v>17625.864492719451</v>
      </c>
      <c r="P105" s="89">
        <f t="shared" si="20"/>
        <v>0.94047663565122419</v>
      </c>
      <c r="Q105" s="195">
        <v>7610.4709877048554</v>
      </c>
      <c r="R105" s="89">
        <f t="shared" si="26"/>
        <v>4.6500540703961674E-2</v>
      </c>
      <c r="S105" s="89">
        <f t="shared" si="26"/>
        <v>2.5723800921067689E-2</v>
      </c>
      <c r="T105" s="91">
        <v>6145</v>
      </c>
      <c r="U105" s="190">
        <v>85999</v>
      </c>
      <c r="V105" s="190">
        <v>14278.432674746804</v>
      </c>
      <c r="W105" s="197"/>
      <c r="X105" s="88">
        <v>0</v>
      </c>
      <c r="Y105" s="88">
        <f t="shared" si="27"/>
        <v>0</v>
      </c>
      <c r="Z105" s="1"/>
      <c r="AA105" s="1"/>
    </row>
    <row r="106" spans="2:27">
      <c r="B106" s="207">
        <v>3116</v>
      </c>
      <c r="C106" t="s">
        <v>125</v>
      </c>
      <c r="D106" s="1">
        <v>58512</v>
      </c>
      <c r="E106" s="85">
        <f t="shared" si="21"/>
        <v>14930.339372288849</v>
      </c>
      <c r="F106" s="86">
        <f t="shared" si="14"/>
        <v>0.79664945499730055</v>
      </c>
      <c r="G106" s="187">
        <f t="shared" si="15"/>
        <v>2287.3155405203347</v>
      </c>
      <c r="H106" s="187">
        <f t="shared" si="16"/>
        <v>8963.989603299191</v>
      </c>
      <c r="I106" s="187">
        <f t="shared" si="17"/>
        <v>678.27878074306648</v>
      </c>
      <c r="J106" s="87">
        <f t="shared" si="18"/>
        <v>2658.1745417320776</v>
      </c>
      <c r="K106" s="187">
        <f t="shared" si="22"/>
        <v>422.44013680786713</v>
      </c>
      <c r="L106" s="87">
        <f t="shared" si="19"/>
        <v>1655.5428961500313</v>
      </c>
      <c r="M106" s="88">
        <f t="shared" si="23"/>
        <v>10619.532499449222</v>
      </c>
      <c r="N106" s="88">
        <f t="shared" si="24"/>
        <v>69131.532499449226</v>
      </c>
      <c r="O106" s="88">
        <f t="shared" si="25"/>
        <v>17640.095049617052</v>
      </c>
      <c r="P106" s="89">
        <f t="shared" si="20"/>
        <v>0.94123594628135121</v>
      </c>
      <c r="Q106" s="195">
        <v>4886.2372011090811</v>
      </c>
      <c r="R106" s="89">
        <f t="shared" si="26"/>
        <v>5.4403258068585224E-2</v>
      </c>
      <c r="S106" s="89">
        <f t="shared" si="26"/>
        <v>4.5524639156550632E-2</v>
      </c>
      <c r="T106" s="91">
        <v>3919</v>
      </c>
      <c r="U106" s="190">
        <v>55493</v>
      </c>
      <c r="V106" s="190">
        <v>14280.236747297993</v>
      </c>
      <c r="W106" s="197"/>
      <c r="X106" s="88">
        <v>0</v>
      </c>
      <c r="Y106" s="88">
        <f t="shared" si="27"/>
        <v>0</v>
      </c>
      <c r="Z106" s="1"/>
      <c r="AA106" s="1"/>
    </row>
    <row r="107" spans="2:27">
      <c r="B107" s="207">
        <v>3118</v>
      </c>
      <c r="C107" t="s">
        <v>124</v>
      </c>
      <c r="D107" s="1">
        <v>713937</v>
      </c>
      <c r="E107" s="85">
        <f t="shared" si="21"/>
        <v>15188.21001574267</v>
      </c>
      <c r="F107" s="86">
        <f t="shared" si="14"/>
        <v>0.81040885472994018</v>
      </c>
      <c r="G107" s="187">
        <f t="shared" si="15"/>
        <v>2132.5931544480418</v>
      </c>
      <c r="H107" s="187">
        <f t="shared" si="16"/>
        <v>100244.67381798466</v>
      </c>
      <c r="I107" s="187">
        <f t="shared" si="17"/>
        <v>588.02405553422886</v>
      </c>
      <c r="J107" s="87">
        <f t="shared" si="18"/>
        <v>27640.65875444196</v>
      </c>
      <c r="K107" s="187">
        <f t="shared" si="22"/>
        <v>332.18541159902952</v>
      </c>
      <c r="L107" s="87">
        <f t="shared" si="19"/>
        <v>15614.707457623981</v>
      </c>
      <c r="M107" s="88">
        <f t="shared" si="23"/>
        <v>115859.38127560864</v>
      </c>
      <c r="N107" s="88">
        <f t="shared" si="24"/>
        <v>829796.38127560867</v>
      </c>
      <c r="O107" s="88">
        <f t="shared" si="25"/>
        <v>17652.988581789741</v>
      </c>
      <c r="P107" s="89">
        <f t="shared" si="20"/>
        <v>0.94192391626798311</v>
      </c>
      <c r="Q107" s="195">
        <v>58330.591407331805</v>
      </c>
      <c r="R107" s="89">
        <f t="shared" si="26"/>
        <v>2.9563165696639885E-4</v>
      </c>
      <c r="S107" s="89">
        <f t="shared" si="26"/>
        <v>-1.2983193900493357E-2</v>
      </c>
      <c r="T107" s="91">
        <v>47006</v>
      </c>
      <c r="U107" s="190">
        <v>713726</v>
      </c>
      <c r="V107" s="190">
        <v>15387.995343021001</v>
      </c>
      <c r="W107" s="197"/>
      <c r="X107" s="88">
        <v>0</v>
      </c>
      <c r="Y107" s="88">
        <f t="shared" si="27"/>
        <v>0</v>
      </c>
      <c r="Z107" s="1"/>
      <c r="AA107" s="1"/>
    </row>
    <row r="108" spans="2:27">
      <c r="B108" s="207">
        <v>3120</v>
      </c>
      <c r="C108" t="s">
        <v>126</v>
      </c>
      <c r="D108" s="1">
        <v>122051</v>
      </c>
      <c r="E108" s="85">
        <f t="shared" si="21"/>
        <v>14495.368171021377</v>
      </c>
      <c r="F108" s="86">
        <f t="shared" si="14"/>
        <v>0.77344036632297319</v>
      </c>
      <c r="G108" s="187">
        <f t="shared" si="15"/>
        <v>2548.2982612808178</v>
      </c>
      <c r="H108" s="187">
        <f t="shared" si="16"/>
        <v>21456.671359984488</v>
      </c>
      <c r="I108" s="187">
        <f t="shared" si="17"/>
        <v>830.5187011866816</v>
      </c>
      <c r="J108" s="87">
        <f t="shared" si="18"/>
        <v>6992.9674639918594</v>
      </c>
      <c r="K108" s="187">
        <f t="shared" si="22"/>
        <v>574.68005725148225</v>
      </c>
      <c r="L108" s="87">
        <f t="shared" si="19"/>
        <v>4838.806082057481</v>
      </c>
      <c r="M108" s="88">
        <f t="shared" si="23"/>
        <v>26295.477442041971</v>
      </c>
      <c r="N108" s="88">
        <f t="shared" si="24"/>
        <v>148346.47744204197</v>
      </c>
      <c r="O108" s="88">
        <f t="shared" si="25"/>
        <v>17618.346489553678</v>
      </c>
      <c r="P108" s="89">
        <f t="shared" si="20"/>
        <v>0.94007549184763484</v>
      </c>
      <c r="Q108" s="195">
        <v>10587.325014886072</v>
      </c>
      <c r="R108" s="89">
        <f t="shared" si="26"/>
        <v>7.3579860317013523E-2</v>
      </c>
      <c r="S108" s="89">
        <f t="shared" si="26"/>
        <v>6.7332186545572312E-2</v>
      </c>
      <c r="T108" s="91">
        <v>8420</v>
      </c>
      <c r="U108" s="190">
        <v>113686</v>
      </c>
      <c r="V108" s="190">
        <v>13580.934177517622</v>
      </c>
      <c r="W108" s="197"/>
      <c r="X108" s="88">
        <v>0</v>
      </c>
      <c r="Y108" s="88">
        <f t="shared" si="27"/>
        <v>0</v>
      </c>
      <c r="Z108" s="1"/>
      <c r="AA108" s="1"/>
    </row>
    <row r="109" spans="2:27">
      <c r="B109" s="207">
        <v>3122</v>
      </c>
      <c r="C109" t="s">
        <v>123</v>
      </c>
      <c r="D109" s="1">
        <v>51604</v>
      </c>
      <c r="E109" s="85">
        <f t="shared" si="21"/>
        <v>14107.162383816292</v>
      </c>
      <c r="F109" s="86">
        <f t="shared" si="14"/>
        <v>0.75272657535732834</v>
      </c>
      <c r="G109" s="187">
        <f t="shared" si="15"/>
        <v>2781.2217336038689</v>
      </c>
      <c r="H109" s="187">
        <f t="shared" si="16"/>
        <v>10173.709101522953</v>
      </c>
      <c r="I109" s="187">
        <f t="shared" si="17"/>
        <v>966.39072670846122</v>
      </c>
      <c r="J109" s="87">
        <f t="shared" si="18"/>
        <v>3535.0572782995509</v>
      </c>
      <c r="K109" s="187">
        <f t="shared" si="22"/>
        <v>710.55208277326187</v>
      </c>
      <c r="L109" s="87">
        <f t="shared" si="19"/>
        <v>2599.1995187845919</v>
      </c>
      <c r="M109" s="88">
        <f t="shared" si="23"/>
        <v>12772.908620307544</v>
      </c>
      <c r="N109" s="88">
        <f t="shared" si="24"/>
        <v>64376.908620307542</v>
      </c>
      <c r="O109" s="88">
        <f t="shared" si="25"/>
        <v>17598.936200193424</v>
      </c>
      <c r="P109" s="89">
        <f t="shared" si="20"/>
        <v>0.93903980229935258</v>
      </c>
      <c r="Q109" s="195">
        <v>4774.5232665621388</v>
      </c>
      <c r="R109" s="89">
        <f t="shared" si="26"/>
        <v>2.4519049415314974E-2</v>
      </c>
      <c r="S109" s="89">
        <f t="shared" si="26"/>
        <v>1.9197600006104622E-2</v>
      </c>
      <c r="T109" s="91">
        <v>3658</v>
      </c>
      <c r="U109" s="190">
        <v>50369</v>
      </c>
      <c r="V109" s="190">
        <v>13841.439956031878</v>
      </c>
      <c r="W109" s="197"/>
      <c r="X109" s="88">
        <v>0</v>
      </c>
      <c r="Y109" s="88">
        <f t="shared" si="27"/>
        <v>0</v>
      </c>
      <c r="Z109" s="1"/>
      <c r="AA109" s="1"/>
    </row>
    <row r="110" spans="2:27">
      <c r="B110" s="207">
        <v>3124</v>
      </c>
      <c r="C110" t="s">
        <v>122</v>
      </c>
      <c r="D110" s="1">
        <v>19705</v>
      </c>
      <c r="E110" s="85">
        <f t="shared" si="21"/>
        <v>14628.804751299183</v>
      </c>
      <c r="F110" s="86">
        <f t="shared" si="14"/>
        <v>0.7805602432597506</v>
      </c>
      <c r="G110" s="187">
        <f t="shared" si="15"/>
        <v>2468.2363131141342</v>
      </c>
      <c r="H110" s="187">
        <f t="shared" si="16"/>
        <v>3324.714313764739</v>
      </c>
      <c r="I110" s="187">
        <f t="shared" si="17"/>
        <v>783.81589808944932</v>
      </c>
      <c r="J110" s="87">
        <f t="shared" si="18"/>
        <v>1055.8000147264881</v>
      </c>
      <c r="K110" s="187">
        <f t="shared" si="22"/>
        <v>527.97725415424998</v>
      </c>
      <c r="L110" s="87">
        <f t="shared" si="19"/>
        <v>711.18536134577471</v>
      </c>
      <c r="M110" s="88">
        <f t="shared" si="23"/>
        <v>4035.8996751105137</v>
      </c>
      <c r="N110" s="88">
        <f t="shared" si="24"/>
        <v>23740.899675110515</v>
      </c>
      <c r="O110" s="88">
        <f t="shared" si="25"/>
        <v>17625.018318567571</v>
      </c>
      <c r="P110" s="89">
        <f t="shared" si="20"/>
        <v>0.94043148569447377</v>
      </c>
      <c r="Q110" s="195">
        <v>1559.665593236522</v>
      </c>
      <c r="R110" s="89">
        <f t="shared" si="26"/>
        <v>5.0989386100592032E-2</v>
      </c>
      <c r="S110" s="89">
        <f t="shared" si="26"/>
        <v>3.6944984504593034E-2</v>
      </c>
      <c r="T110" s="91">
        <v>1347</v>
      </c>
      <c r="U110" s="190">
        <v>18749</v>
      </c>
      <c r="V110" s="190">
        <v>14107.599699021821</v>
      </c>
      <c r="W110" s="197"/>
      <c r="X110" s="88">
        <v>0</v>
      </c>
      <c r="Y110" s="88">
        <f t="shared" si="27"/>
        <v>0</v>
      </c>
      <c r="Z110" s="1"/>
      <c r="AA110" s="1"/>
    </row>
    <row r="111" spans="2:27">
      <c r="B111" s="207">
        <v>3201</v>
      </c>
      <c r="C111" t="s">
        <v>134</v>
      </c>
      <c r="D111" s="1">
        <v>4147703</v>
      </c>
      <c r="E111" s="85">
        <f t="shared" si="21"/>
        <v>31680.960273752873</v>
      </c>
      <c r="F111" s="86">
        <f t="shared" si="14"/>
        <v>1.6904250537479397</v>
      </c>
      <c r="G111" s="187">
        <f t="shared" si="15"/>
        <v>-7763.0570003580797</v>
      </c>
      <c r="H111" s="187">
        <f t="shared" si="16"/>
        <v>-1016347.1855438801</v>
      </c>
      <c r="I111" s="187">
        <f t="shared" si="17"/>
        <v>0</v>
      </c>
      <c r="J111" s="87">
        <f t="shared" si="18"/>
        <v>0</v>
      </c>
      <c r="K111" s="187">
        <f t="shared" si="22"/>
        <v>-255.83864393519934</v>
      </c>
      <c r="L111" s="87">
        <f t="shared" si="19"/>
        <v>-33494.651102640237</v>
      </c>
      <c r="M111" s="88">
        <f t="shared" si="23"/>
        <v>-1049841.8366465203</v>
      </c>
      <c r="N111" s="88">
        <f t="shared" si="24"/>
        <v>3097861.1633534795</v>
      </c>
      <c r="O111" s="88">
        <f t="shared" si="25"/>
        <v>23662.064629459594</v>
      </c>
      <c r="P111" s="89">
        <f t="shared" si="20"/>
        <v>1.2625547498375516</v>
      </c>
      <c r="Q111" s="195">
        <v>-531296.16701754229</v>
      </c>
      <c r="R111" s="89">
        <f t="shared" si="26"/>
        <v>2.7008697267015384E-2</v>
      </c>
      <c r="S111" s="89">
        <f t="shared" si="26"/>
        <v>1.8795514461823103E-2</v>
      </c>
      <c r="T111" s="91">
        <v>130921</v>
      </c>
      <c r="U111" s="190">
        <v>4038625</v>
      </c>
      <c r="V111" s="190">
        <v>31096.485824722426</v>
      </c>
      <c r="W111" s="197"/>
      <c r="X111" s="88">
        <v>0</v>
      </c>
      <c r="Y111" s="88">
        <f t="shared" si="27"/>
        <v>0</v>
      </c>
      <c r="Z111" s="1"/>
      <c r="AA111" s="1"/>
    </row>
    <row r="112" spans="2:27">
      <c r="B112" s="207">
        <v>3203</v>
      </c>
      <c r="C112" t="s">
        <v>135</v>
      </c>
      <c r="D112" s="1">
        <v>2474939</v>
      </c>
      <c r="E112" s="85">
        <f t="shared" si="21"/>
        <v>25046.187319738907</v>
      </c>
      <c r="F112" s="86">
        <f t="shared" si="14"/>
        <v>1.336408435233811</v>
      </c>
      <c r="G112" s="187">
        <f t="shared" si="15"/>
        <v>-3782.1932279496996</v>
      </c>
      <c r="H112" s="187">
        <f t="shared" si="16"/>
        <v>-373737.42381984956</v>
      </c>
      <c r="I112" s="187">
        <f t="shared" si="17"/>
        <v>0</v>
      </c>
      <c r="J112" s="87">
        <f t="shared" si="18"/>
        <v>0</v>
      </c>
      <c r="K112" s="187">
        <f t="shared" si="22"/>
        <v>-255.83864393519934</v>
      </c>
      <c r="L112" s="87">
        <f t="shared" si="19"/>
        <v>-25280.695600456722</v>
      </c>
      <c r="M112" s="88">
        <f t="shared" si="23"/>
        <v>-399018.11942030629</v>
      </c>
      <c r="N112" s="88">
        <f t="shared" si="24"/>
        <v>2075920.8805796937</v>
      </c>
      <c r="O112" s="88">
        <f t="shared" si="25"/>
        <v>21008.155447854009</v>
      </c>
      <c r="P112" s="89">
        <f t="shared" si="20"/>
        <v>1.1209481024319004</v>
      </c>
      <c r="Q112" s="195">
        <v>-205946.11266365589</v>
      </c>
      <c r="R112" s="89">
        <f t="shared" si="26"/>
        <v>2.3432424709699855E-2</v>
      </c>
      <c r="S112" s="89">
        <f t="shared" si="26"/>
        <v>1.2754300640725568E-2</v>
      </c>
      <c r="T112" s="91">
        <v>98815</v>
      </c>
      <c r="U112" s="190">
        <v>2418273</v>
      </c>
      <c r="V112" s="190">
        <v>24730.763724126646</v>
      </c>
      <c r="W112" s="197"/>
      <c r="X112" s="88">
        <v>0</v>
      </c>
      <c r="Y112" s="88">
        <f t="shared" si="27"/>
        <v>0</v>
      </c>
      <c r="Z112" s="1"/>
      <c r="AA112" s="1"/>
    </row>
    <row r="113" spans="2:27">
      <c r="B113" s="207">
        <v>3205</v>
      </c>
      <c r="C113" t="s">
        <v>140</v>
      </c>
      <c r="D113" s="1">
        <v>1696927</v>
      </c>
      <c r="E113" s="85">
        <f t="shared" si="21"/>
        <v>18013.895818515728</v>
      </c>
      <c r="F113" s="86">
        <f t="shared" si="14"/>
        <v>0.96118111774700454</v>
      </c>
      <c r="G113" s="187">
        <f t="shared" si="15"/>
        <v>437.18167278420731</v>
      </c>
      <c r="H113" s="187">
        <f t="shared" si="16"/>
        <v>41182.950757945116</v>
      </c>
      <c r="I113" s="187">
        <f t="shared" si="17"/>
        <v>0</v>
      </c>
      <c r="J113" s="87">
        <f t="shared" si="18"/>
        <v>0</v>
      </c>
      <c r="K113" s="187">
        <f t="shared" si="22"/>
        <v>-255.83864393519934</v>
      </c>
      <c r="L113" s="87">
        <f t="shared" si="19"/>
        <v>-24100.256097339712</v>
      </c>
      <c r="M113" s="88">
        <f t="shared" si="23"/>
        <v>17082.694660605404</v>
      </c>
      <c r="N113" s="88">
        <f t="shared" si="24"/>
        <v>1714009.6946606054</v>
      </c>
      <c r="O113" s="88">
        <f t="shared" si="25"/>
        <v>18195.238847364733</v>
      </c>
      <c r="P113" s="89">
        <f t="shared" si="20"/>
        <v>0.97085717543717742</v>
      </c>
      <c r="Q113" s="195">
        <v>5178.3037815205753</v>
      </c>
      <c r="R113" s="89">
        <f t="shared" si="26"/>
        <v>5.4032515537865436E-2</v>
      </c>
      <c r="S113" s="89">
        <f t="shared" si="26"/>
        <v>2.3978361794967821E-2</v>
      </c>
      <c r="T113" s="91">
        <v>94201</v>
      </c>
      <c r="U113" s="190">
        <v>1609938</v>
      </c>
      <c r="V113" s="190">
        <v>17592.066874282904</v>
      </c>
      <c r="W113" s="197"/>
      <c r="X113" s="88">
        <v>0</v>
      </c>
      <c r="Y113" s="88">
        <f t="shared" si="27"/>
        <v>0</v>
      </c>
      <c r="Z113" s="1"/>
      <c r="AA113" s="1"/>
    </row>
    <row r="114" spans="2:27">
      <c r="B114" s="207">
        <v>3207</v>
      </c>
      <c r="C114" t="s">
        <v>130</v>
      </c>
      <c r="D114" s="1">
        <v>1295032</v>
      </c>
      <c r="E114" s="85">
        <f t="shared" si="21"/>
        <v>20374.952800503463</v>
      </c>
      <c r="F114" s="86">
        <f t="shared" si="14"/>
        <v>1.0871618279650972</v>
      </c>
      <c r="G114" s="187">
        <f t="shared" si="15"/>
        <v>-979.45251640843344</v>
      </c>
      <c r="H114" s="187">
        <f t="shared" si="16"/>
        <v>-62254.001942920026</v>
      </c>
      <c r="I114" s="187">
        <f t="shared" si="17"/>
        <v>0</v>
      </c>
      <c r="J114" s="87">
        <f t="shared" si="18"/>
        <v>0</v>
      </c>
      <c r="K114" s="187">
        <f t="shared" si="22"/>
        <v>-255.83864393519934</v>
      </c>
      <c r="L114" s="87">
        <f t="shared" si="19"/>
        <v>-16261.10420852127</v>
      </c>
      <c r="M114" s="88">
        <f t="shared" si="23"/>
        <v>-78515.106151441301</v>
      </c>
      <c r="N114" s="88">
        <f t="shared" si="24"/>
        <v>1216516.8938485587</v>
      </c>
      <c r="O114" s="88">
        <f t="shared" si="25"/>
        <v>19139.661640159829</v>
      </c>
      <c r="P114" s="89">
        <f t="shared" si="20"/>
        <v>1.0212494595244146</v>
      </c>
      <c r="Q114" s="195">
        <v>-40580.989868966979</v>
      </c>
      <c r="R114" s="92">
        <f t="shared" si="26"/>
        <v>4.9305611823234861E-2</v>
      </c>
      <c r="S114" s="93">
        <f t="shared" si="26"/>
        <v>2.7596409816508193E-2</v>
      </c>
      <c r="T114" s="91">
        <v>63560</v>
      </c>
      <c r="U114" s="190">
        <v>1234180</v>
      </c>
      <c r="V114" s="190">
        <v>19827.777331512571</v>
      </c>
      <c r="W114" s="197"/>
      <c r="X114" s="88">
        <v>0</v>
      </c>
      <c r="Y114" s="88">
        <f t="shared" si="27"/>
        <v>0</v>
      </c>
      <c r="Z114" s="1"/>
      <c r="AA114" s="1"/>
    </row>
    <row r="115" spans="2:27">
      <c r="B115" s="207">
        <v>3209</v>
      </c>
      <c r="C115" t="s">
        <v>143</v>
      </c>
      <c r="D115" s="1">
        <v>692913</v>
      </c>
      <c r="E115" s="85">
        <f t="shared" si="21"/>
        <v>15814.876523485644</v>
      </c>
      <c r="F115" s="86">
        <f t="shared" si="14"/>
        <v>0.84384637543259033</v>
      </c>
      <c r="G115" s="187">
        <f t="shared" si="15"/>
        <v>1756.5932498022578</v>
      </c>
      <c r="H115" s="187">
        <f t="shared" si="16"/>
        <v>76963.376646836114</v>
      </c>
      <c r="I115" s="187">
        <f t="shared" si="17"/>
        <v>368.69077782418822</v>
      </c>
      <c r="J115" s="87">
        <f t="shared" si="18"/>
        <v>16153.817739588983</v>
      </c>
      <c r="K115" s="187">
        <f t="shared" si="22"/>
        <v>112.85213388898887</v>
      </c>
      <c r="L115" s="87">
        <f t="shared" si="19"/>
        <v>4944.5033942121581</v>
      </c>
      <c r="M115" s="88">
        <f t="shared" si="23"/>
        <v>81907.880041048265</v>
      </c>
      <c r="N115" s="88">
        <f t="shared" si="24"/>
        <v>774820.88004104828</v>
      </c>
      <c r="O115" s="88">
        <f t="shared" si="25"/>
        <v>17684.321907176891</v>
      </c>
      <c r="P115" s="89">
        <f t="shared" si="20"/>
        <v>0.94359579230311563</v>
      </c>
      <c r="Q115" s="195">
        <v>35074.901449194542</v>
      </c>
      <c r="R115" s="92">
        <f t="shared" si="26"/>
        <v>2.1295129446618471E-2</v>
      </c>
      <c r="S115" s="93">
        <f t="shared" si="26"/>
        <v>-8.025512653775604E-4</v>
      </c>
      <c r="T115" s="91">
        <v>43814</v>
      </c>
      <c r="U115" s="190">
        <v>678465</v>
      </c>
      <c r="V115" s="190">
        <v>15827.578967013484</v>
      </c>
      <c r="W115" s="197"/>
      <c r="X115" s="88">
        <v>0</v>
      </c>
      <c r="Y115" s="88">
        <f t="shared" si="27"/>
        <v>0</v>
      </c>
      <c r="Z115" s="1"/>
      <c r="AA115" s="1"/>
    </row>
    <row r="116" spans="2:27">
      <c r="B116" s="207">
        <v>3212</v>
      </c>
      <c r="C116" t="s">
        <v>133</v>
      </c>
      <c r="D116" s="1">
        <v>389153</v>
      </c>
      <c r="E116" s="85">
        <f t="shared" si="21"/>
        <v>18963.646995760442</v>
      </c>
      <c r="F116" s="86">
        <f t="shared" si="14"/>
        <v>1.011857712489342</v>
      </c>
      <c r="G116" s="187">
        <f t="shared" si="15"/>
        <v>-132.66903356262119</v>
      </c>
      <c r="H116" s="187">
        <f t="shared" si="16"/>
        <v>-2722.5012377385497</v>
      </c>
      <c r="I116" s="187">
        <f t="shared" si="17"/>
        <v>0</v>
      </c>
      <c r="J116" s="87">
        <f t="shared" si="18"/>
        <v>0</v>
      </c>
      <c r="K116" s="187">
        <f t="shared" si="22"/>
        <v>-255.83864393519934</v>
      </c>
      <c r="L116" s="87">
        <f t="shared" si="19"/>
        <v>-5250.0648121942249</v>
      </c>
      <c r="M116" s="88">
        <f t="shared" si="23"/>
        <v>-7972.5660499327751</v>
      </c>
      <c r="N116" s="88">
        <f t="shared" si="24"/>
        <v>381180.43395006721</v>
      </c>
      <c r="O116" s="88">
        <f t="shared" si="25"/>
        <v>18575.13931826262</v>
      </c>
      <c r="P116" s="89">
        <f t="shared" si="20"/>
        <v>0.99112781333411237</v>
      </c>
      <c r="Q116" s="195">
        <v>-5132.0286674177278</v>
      </c>
      <c r="R116" s="92">
        <f t="shared" si="26"/>
        <v>1.6221820071499266E-2</v>
      </c>
      <c r="S116" s="92">
        <f t="shared" si="26"/>
        <v>6.3671276981146297E-3</v>
      </c>
      <c r="T116" s="91">
        <v>20521</v>
      </c>
      <c r="U116" s="190">
        <v>382941</v>
      </c>
      <c r="V116" s="190">
        <v>18843.666961913197</v>
      </c>
      <c r="W116" s="197"/>
      <c r="X116" s="88">
        <v>0</v>
      </c>
      <c r="Y116" s="88">
        <f t="shared" si="27"/>
        <v>0</v>
      </c>
      <c r="Z116" s="1"/>
      <c r="AA116" s="1"/>
    </row>
    <row r="117" spans="2:27">
      <c r="B117" s="207">
        <v>3214</v>
      </c>
      <c r="C117" t="s">
        <v>132</v>
      </c>
      <c r="D117" s="1">
        <v>359499</v>
      </c>
      <c r="E117" s="85">
        <f t="shared" si="21"/>
        <v>22131.186899778382</v>
      </c>
      <c r="F117" s="86">
        <f t="shared" si="14"/>
        <v>1.1808705443678746</v>
      </c>
      <c r="G117" s="187">
        <f t="shared" si="15"/>
        <v>-2033.192975973385</v>
      </c>
      <c r="H117" s="187">
        <f t="shared" si="16"/>
        <v>-33027.186701711667</v>
      </c>
      <c r="I117" s="187">
        <f t="shared" si="17"/>
        <v>0</v>
      </c>
      <c r="J117" s="87">
        <f t="shared" si="18"/>
        <v>0</v>
      </c>
      <c r="K117" s="187">
        <f t="shared" si="22"/>
        <v>-255.83864393519934</v>
      </c>
      <c r="L117" s="87">
        <f t="shared" si="19"/>
        <v>-4155.8429320833784</v>
      </c>
      <c r="M117" s="88">
        <f t="shared" si="23"/>
        <v>-37183.029633795042</v>
      </c>
      <c r="N117" s="88">
        <f t="shared" si="24"/>
        <v>322315.97036620497</v>
      </c>
      <c r="O117" s="88">
        <f t="shared" si="25"/>
        <v>19842.155279869796</v>
      </c>
      <c r="P117" s="89">
        <f t="shared" si="20"/>
        <v>1.0587329460855255</v>
      </c>
      <c r="Q117" s="195">
        <v>-15350.828247820969</v>
      </c>
      <c r="R117" s="92">
        <f t="shared" si="26"/>
        <v>4.1138855583937164E-2</v>
      </c>
      <c r="S117" s="92">
        <f t="shared" si="26"/>
        <v>3.2293918248885313E-2</v>
      </c>
      <c r="T117" s="91">
        <v>16244</v>
      </c>
      <c r="U117" s="190">
        <v>345294</v>
      </c>
      <c r="V117" s="190">
        <v>21438.842667328947</v>
      </c>
      <c r="W117" s="197"/>
      <c r="X117" s="88">
        <v>0</v>
      </c>
      <c r="Y117" s="88">
        <f t="shared" si="27"/>
        <v>0</v>
      </c>
      <c r="Z117" s="1"/>
      <c r="AA117" s="1"/>
    </row>
    <row r="118" spans="2:27">
      <c r="B118" s="207">
        <v>3216</v>
      </c>
      <c r="C118" t="s">
        <v>129</v>
      </c>
      <c r="D118" s="1">
        <v>333107</v>
      </c>
      <c r="E118" s="85">
        <f t="shared" si="21"/>
        <v>17088.544605755913</v>
      </c>
      <c r="F118" s="86">
        <f t="shared" si="14"/>
        <v>0.9118064504374036</v>
      </c>
      <c r="G118" s="187">
        <f t="shared" si="15"/>
        <v>992.39240044009637</v>
      </c>
      <c r="H118" s="187">
        <f t="shared" si="16"/>
        <v>19344.705061778797</v>
      </c>
      <c r="I118" s="187">
        <f t="shared" si="17"/>
        <v>0</v>
      </c>
      <c r="J118" s="87">
        <f t="shared" si="18"/>
        <v>0</v>
      </c>
      <c r="K118" s="187">
        <f t="shared" si="22"/>
        <v>-255.83864393519934</v>
      </c>
      <c r="L118" s="87">
        <f t="shared" si="19"/>
        <v>-4987.0626862288409</v>
      </c>
      <c r="M118" s="88">
        <f t="shared" si="23"/>
        <v>14357.642375549956</v>
      </c>
      <c r="N118" s="88">
        <f t="shared" si="24"/>
        <v>347464.64237554994</v>
      </c>
      <c r="O118" s="88">
        <f t="shared" si="25"/>
        <v>17825.098362260811</v>
      </c>
      <c r="P118" s="89">
        <f t="shared" si="20"/>
        <v>0.95110730851333725</v>
      </c>
      <c r="Q118" s="195">
        <v>4520.134164320767</v>
      </c>
      <c r="R118" s="92">
        <f t="shared" si="26"/>
        <v>5.4322917985465777E-2</v>
      </c>
      <c r="S118" s="92">
        <f t="shared" si="26"/>
        <v>3.2471665799238512E-2</v>
      </c>
      <c r="T118" s="91">
        <v>19493</v>
      </c>
      <c r="U118" s="190">
        <v>315944</v>
      </c>
      <c r="V118" s="190">
        <v>16551.102729320552</v>
      </c>
      <c r="W118" s="197"/>
      <c r="X118" s="88">
        <v>0</v>
      </c>
      <c r="Y118" s="88">
        <f t="shared" si="27"/>
        <v>0</v>
      </c>
      <c r="Z118" s="1"/>
      <c r="AA118" s="1"/>
    </row>
    <row r="119" spans="2:27">
      <c r="B119" s="207">
        <v>3218</v>
      </c>
      <c r="C119" t="s">
        <v>131</v>
      </c>
      <c r="D119" s="1">
        <v>365454</v>
      </c>
      <c r="E119" s="85">
        <f t="shared" si="21"/>
        <v>16607.770961145197</v>
      </c>
      <c r="F119" s="86">
        <f t="shared" si="14"/>
        <v>0.88615344601427137</v>
      </c>
      <c r="G119" s="187">
        <f t="shared" si="15"/>
        <v>1280.8565872065258</v>
      </c>
      <c r="H119" s="187">
        <f t="shared" si="16"/>
        <v>28185.249201479597</v>
      </c>
      <c r="I119" s="187">
        <f t="shared" si="17"/>
        <v>91.177724643344476</v>
      </c>
      <c r="J119" s="87">
        <f t="shared" si="18"/>
        <v>2006.3658307767953</v>
      </c>
      <c r="K119" s="187">
        <f t="shared" si="22"/>
        <v>-164.66091929185487</v>
      </c>
      <c r="L119" s="87">
        <f t="shared" si="19"/>
        <v>-3623.3635290172665</v>
      </c>
      <c r="M119" s="88">
        <f t="shared" si="23"/>
        <v>24561.885672462329</v>
      </c>
      <c r="N119" s="88">
        <f t="shared" si="24"/>
        <v>390015.88567246235</v>
      </c>
      <c r="O119" s="88">
        <f t="shared" si="25"/>
        <v>17723.966629059865</v>
      </c>
      <c r="P119" s="89">
        <f t="shared" si="20"/>
        <v>0.94571114583219951</v>
      </c>
      <c r="Q119" s="195">
        <v>12721.248319014314</v>
      </c>
      <c r="R119" s="92">
        <f t="shared" si="26"/>
        <v>5.2271811114310396E-2</v>
      </c>
      <c r="S119" s="92">
        <f t="shared" si="26"/>
        <v>2.0949928075007104E-2</v>
      </c>
      <c r="T119" s="91">
        <v>22005</v>
      </c>
      <c r="U119" s="190">
        <v>347300</v>
      </c>
      <c r="V119" s="190">
        <v>16266.978922716627</v>
      </c>
      <c r="W119" s="197"/>
      <c r="X119" s="88">
        <v>0</v>
      </c>
      <c r="Y119" s="88">
        <f t="shared" si="27"/>
        <v>0</v>
      </c>
      <c r="Z119" s="1"/>
      <c r="AA119" s="1"/>
    </row>
    <row r="120" spans="2:27">
      <c r="B120" s="207">
        <v>3220</v>
      </c>
      <c r="C120" t="s">
        <v>138</v>
      </c>
      <c r="D120" s="1">
        <v>172645</v>
      </c>
      <c r="E120" s="85">
        <f t="shared" si="21"/>
        <v>15036.143529001914</v>
      </c>
      <c r="F120" s="86">
        <f t="shared" si="14"/>
        <v>0.80229492772770317</v>
      </c>
      <c r="G120" s="187">
        <f t="shared" si="15"/>
        <v>2223.8330464924952</v>
      </c>
      <c r="H120" s="187">
        <f t="shared" si="16"/>
        <v>25534.051039826831</v>
      </c>
      <c r="I120" s="187">
        <f t="shared" si="17"/>
        <v>641.24732589349344</v>
      </c>
      <c r="J120" s="87">
        <f t="shared" si="18"/>
        <v>7362.8017959090921</v>
      </c>
      <c r="K120" s="187">
        <f t="shared" si="22"/>
        <v>385.4086819582941</v>
      </c>
      <c r="L120" s="87">
        <f t="shared" si="19"/>
        <v>4425.262486245133</v>
      </c>
      <c r="M120" s="88">
        <f t="shared" si="23"/>
        <v>29959.313526071965</v>
      </c>
      <c r="N120" s="88">
        <f t="shared" si="24"/>
        <v>202604.31352607196</v>
      </c>
      <c r="O120" s="88">
        <f t="shared" si="25"/>
        <v>17645.385257452705</v>
      </c>
      <c r="P120" s="89">
        <f t="shared" si="20"/>
        <v>0.94151821991787132</v>
      </c>
      <c r="Q120" s="195">
        <v>12563.149028613057</v>
      </c>
      <c r="R120" s="92">
        <f t="shared" si="26"/>
        <v>4.2064028585914674E-2</v>
      </c>
      <c r="S120" s="92">
        <f t="shared" si="26"/>
        <v>3.3895960081060689E-2</v>
      </c>
      <c r="T120" s="91">
        <v>11482</v>
      </c>
      <c r="U120" s="190">
        <v>165676</v>
      </c>
      <c r="V120" s="190">
        <v>14543.188202247191</v>
      </c>
      <c r="W120" s="197"/>
      <c r="X120" s="88">
        <v>0</v>
      </c>
      <c r="Y120" s="88">
        <f t="shared" si="27"/>
        <v>0</v>
      </c>
      <c r="Z120" s="1"/>
      <c r="AA120" s="1"/>
    </row>
    <row r="121" spans="2:27">
      <c r="B121" s="207">
        <v>3222</v>
      </c>
      <c r="C121" t="s">
        <v>139</v>
      </c>
      <c r="D121" s="1">
        <v>873269</v>
      </c>
      <c r="E121" s="85">
        <f t="shared" si="21"/>
        <v>18122.125840458208</v>
      </c>
      <c r="F121" s="86">
        <f t="shared" si="14"/>
        <v>0.96695602921049428</v>
      </c>
      <c r="G121" s="187">
        <f t="shared" si="15"/>
        <v>372.24365961871951</v>
      </c>
      <c r="H121" s="187">
        <f t="shared" si="16"/>
        <v>17937.677469706854</v>
      </c>
      <c r="I121" s="187">
        <f t="shared" si="17"/>
        <v>0</v>
      </c>
      <c r="J121" s="87">
        <f t="shared" si="18"/>
        <v>0</v>
      </c>
      <c r="K121" s="187">
        <f t="shared" si="22"/>
        <v>-255.83864393519934</v>
      </c>
      <c r="L121" s="87">
        <f t="shared" si="19"/>
        <v>-12328.352573949385</v>
      </c>
      <c r="M121" s="88">
        <f t="shared" si="23"/>
        <v>5609.3248957574688</v>
      </c>
      <c r="N121" s="88">
        <f t="shared" si="24"/>
        <v>878878.32489575748</v>
      </c>
      <c r="O121" s="88">
        <f t="shared" si="25"/>
        <v>18238.530856141726</v>
      </c>
      <c r="P121" s="89">
        <f t="shared" si="20"/>
        <v>0.97316714002257332</v>
      </c>
      <c r="Q121" s="195">
        <v>-235.01258347669773</v>
      </c>
      <c r="R121" s="92">
        <f t="shared" si="26"/>
        <v>6.3207902083513429E-2</v>
      </c>
      <c r="S121" s="92">
        <f t="shared" si="26"/>
        <v>3.2517228226989631E-2</v>
      </c>
      <c r="T121" s="91">
        <v>48188</v>
      </c>
      <c r="U121" s="190">
        <v>821353</v>
      </c>
      <c r="V121" s="190">
        <v>17551.402867705197</v>
      </c>
      <c r="W121" s="197"/>
      <c r="X121" s="88">
        <v>0</v>
      </c>
      <c r="Y121" s="88">
        <f t="shared" si="27"/>
        <v>0</v>
      </c>
      <c r="Z121" s="1"/>
      <c r="AA121" s="1"/>
    </row>
    <row r="122" spans="2:27">
      <c r="B122" s="207">
        <v>3224</v>
      </c>
      <c r="C122" t="s">
        <v>137</v>
      </c>
      <c r="D122" s="1">
        <v>352510</v>
      </c>
      <c r="E122" s="85">
        <f t="shared" si="21"/>
        <v>17538.683516592864</v>
      </c>
      <c r="F122" s="86">
        <f t="shared" si="14"/>
        <v>0.93582485410858296</v>
      </c>
      <c r="G122" s="187">
        <f t="shared" si="15"/>
        <v>722.30905393792557</v>
      </c>
      <c r="H122" s="187">
        <f t="shared" si="16"/>
        <v>14517.689675098365</v>
      </c>
      <c r="I122" s="187">
        <f t="shared" si="17"/>
        <v>0</v>
      </c>
      <c r="J122" s="87">
        <f t="shared" si="18"/>
        <v>0</v>
      </c>
      <c r="K122" s="187">
        <f t="shared" si="22"/>
        <v>-255.83864393519934</v>
      </c>
      <c r="L122" s="87">
        <f t="shared" si="19"/>
        <v>-5142.1009044535722</v>
      </c>
      <c r="M122" s="88">
        <f t="shared" si="23"/>
        <v>9375.5887706447938</v>
      </c>
      <c r="N122" s="88">
        <f t="shared" si="24"/>
        <v>361885.5887706448</v>
      </c>
      <c r="O122" s="88">
        <f t="shared" si="25"/>
        <v>18005.153926595594</v>
      </c>
      <c r="P122" s="89">
        <f t="shared" si="20"/>
        <v>0.9607146699818091</v>
      </c>
      <c r="Q122" s="195">
        <v>3742.3611331597658</v>
      </c>
      <c r="R122" s="92">
        <f t="shared" si="26"/>
        <v>5.4282808948438808E-2</v>
      </c>
      <c r="S122" s="92">
        <f t="shared" si="26"/>
        <v>2.9052198912904781E-2</v>
      </c>
      <c r="T122" s="91">
        <v>20099</v>
      </c>
      <c r="U122" s="190">
        <v>334360</v>
      </c>
      <c r="V122" s="190">
        <v>17043.531450708531</v>
      </c>
      <c r="W122" s="197"/>
      <c r="X122" s="88">
        <v>0</v>
      </c>
      <c r="Y122" s="88">
        <f t="shared" si="27"/>
        <v>0</v>
      </c>
      <c r="Z122" s="1"/>
      <c r="AA122" s="1"/>
    </row>
    <row r="123" spans="2:27">
      <c r="B123" s="207">
        <v>3226</v>
      </c>
      <c r="C123" t="s">
        <v>136</v>
      </c>
      <c r="D123" s="1">
        <v>254852</v>
      </c>
      <c r="E123" s="85">
        <f t="shared" si="21"/>
        <v>14112.969321076531</v>
      </c>
      <c r="F123" s="86">
        <f t="shared" si="14"/>
        <v>0.75303642051812614</v>
      </c>
      <c r="G123" s="187">
        <f t="shared" si="15"/>
        <v>2777.7375712477256</v>
      </c>
      <c r="H123" s="187">
        <f t="shared" si="16"/>
        <v>50160.385061591434</v>
      </c>
      <c r="I123" s="187">
        <f t="shared" si="17"/>
        <v>964.35829866737765</v>
      </c>
      <c r="J123" s="87">
        <f t="shared" si="18"/>
        <v>17414.382157335505</v>
      </c>
      <c r="K123" s="187">
        <f t="shared" si="22"/>
        <v>708.51965473217831</v>
      </c>
      <c r="L123" s="87">
        <f t="shared" si="19"/>
        <v>12794.447925153676</v>
      </c>
      <c r="M123" s="88">
        <f t="shared" si="23"/>
        <v>62954.83298674511</v>
      </c>
      <c r="N123" s="88">
        <f t="shared" si="24"/>
        <v>317806.83298674511</v>
      </c>
      <c r="O123" s="88">
        <f t="shared" si="25"/>
        <v>17599.226547056434</v>
      </c>
      <c r="P123" s="89">
        <f t="shared" si="20"/>
        <v>0.93905529455739234</v>
      </c>
      <c r="Q123" s="195">
        <v>25219.531724324501</v>
      </c>
      <c r="R123" s="92">
        <f t="shared" si="26"/>
        <v>1.440495476310835E-2</v>
      </c>
      <c r="S123" s="92">
        <f t="shared" si="26"/>
        <v>8.0571997576684706E-3</v>
      </c>
      <c r="T123" s="91">
        <v>18058</v>
      </c>
      <c r="U123" s="190">
        <v>251233</v>
      </c>
      <c r="V123" s="190">
        <v>14000.167177486766</v>
      </c>
      <c r="W123" s="197"/>
      <c r="X123" s="88">
        <v>0</v>
      </c>
      <c r="Y123" s="88">
        <f t="shared" si="27"/>
        <v>0</v>
      </c>
      <c r="Z123" s="1"/>
      <c r="AA123" s="1"/>
    </row>
    <row r="124" spans="2:27">
      <c r="B124" s="210">
        <v>3228</v>
      </c>
      <c r="C124" s="211" t="s">
        <v>144</v>
      </c>
      <c r="D124" s="1">
        <v>368697</v>
      </c>
      <c r="E124" s="85">
        <f t="shared" si="21"/>
        <v>14960.316494217894</v>
      </c>
      <c r="F124" s="86">
        <f t="shared" si="14"/>
        <v>0.79824896705470805</v>
      </c>
      <c r="G124" s="187">
        <f t="shared" si="15"/>
        <v>2269.329267362908</v>
      </c>
      <c r="H124" s="187">
        <f t="shared" si="16"/>
        <v>55927.619794158869</v>
      </c>
      <c r="I124" s="187">
        <f t="shared" si="17"/>
        <v>667.78678806790072</v>
      </c>
      <c r="J124" s="87">
        <f t="shared" si="18"/>
        <v>16457.605391933412</v>
      </c>
      <c r="K124" s="187">
        <f t="shared" si="22"/>
        <v>411.94814413270137</v>
      </c>
      <c r="L124" s="87">
        <f t="shared" si="19"/>
        <v>10152.462012150425</v>
      </c>
      <c r="M124" s="88">
        <f t="shared" si="23"/>
        <v>66080.081806309288</v>
      </c>
      <c r="N124" s="88">
        <f t="shared" si="24"/>
        <v>434777.08180630929</v>
      </c>
      <c r="O124" s="88">
        <f t="shared" si="25"/>
        <v>17641.593905713504</v>
      </c>
      <c r="P124" s="89">
        <f t="shared" si="20"/>
        <v>0.94131592188422153</v>
      </c>
      <c r="Q124" s="195">
        <v>29651.416923024568</v>
      </c>
      <c r="R124" s="92">
        <f t="shared" si="26"/>
        <v>5.1917261055634809E-2</v>
      </c>
      <c r="S124" s="92">
        <f t="shared" si="26"/>
        <v>3.6466092522376981E-2</v>
      </c>
      <c r="T124" s="91">
        <v>24645</v>
      </c>
      <c r="U124" s="190">
        <v>350500</v>
      </c>
      <c r="V124" s="190">
        <v>14433.966149157846</v>
      </c>
      <c r="W124" s="197"/>
      <c r="X124" s="88">
        <v>0</v>
      </c>
      <c r="Y124" s="88">
        <f t="shared" si="27"/>
        <v>0</v>
      </c>
      <c r="Z124" s="1"/>
      <c r="AA124" s="1"/>
    </row>
    <row r="125" spans="2:27">
      <c r="B125" s="207">
        <v>3230</v>
      </c>
      <c r="C125" t="s">
        <v>142</v>
      </c>
      <c r="D125" s="1">
        <v>143375</v>
      </c>
      <c r="E125" s="85">
        <f t="shared" si="21"/>
        <v>19380.237902135712</v>
      </c>
      <c r="F125" s="86">
        <f t="shared" si="14"/>
        <v>1.0340860698123284</v>
      </c>
      <c r="G125" s="187">
        <f t="shared" si="15"/>
        <v>-382.62357738778297</v>
      </c>
      <c r="H125" s="187">
        <f t="shared" si="16"/>
        <v>-2830.6492255148182</v>
      </c>
      <c r="I125" s="187">
        <f t="shared" si="17"/>
        <v>0</v>
      </c>
      <c r="J125" s="87">
        <f t="shared" si="18"/>
        <v>0</v>
      </c>
      <c r="K125" s="187">
        <f t="shared" si="22"/>
        <v>-255.83864393519934</v>
      </c>
      <c r="L125" s="87">
        <f t="shared" si="19"/>
        <v>-1892.6942878326047</v>
      </c>
      <c r="M125" s="88">
        <f t="shared" si="23"/>
        <v>-4723.3435133474231</v>
      </c>
      <c r="N125" s="88">
        <f t="shared" si="24"/>
        <v>138651.65648665259</v>
      </c>
      <c r="O125" s="88">
        <f t="shared" si="25"/>
        <v>18741.775680812734</v>
      </c>
      <c r="P125" s="89">
        <f t="shared" si="20"/>
        <v>1.0000191562633074</v>
      </c>
      <c r="Q125" s="195">
        <v>-2381.9974992230477</v>
      </c>
      <c r="R125" s="92">
        <f t="shared" si="26"/>
        <v>4.2287616859797324E-2</v>
      </c>
      <c r="S125" s="92">
        <f t="shared" si="26"/>
        <v>2.6367300462776938E-2</v>
      </c>
      <c r="T125" s="91">
        <v>7398</v>
      </c>
      <c r="U125" s="190">
        <v>137558</v>
      </c>
      <c r="V125" s="190">
        <v>18882.36101578586</v>
      </c>
      <c r="W125" s="197"/>
      <c r="X125" s="88">
        <v>0</v>
      </c>
      <c r="Y125" s="88">
        <f t="shared" si="27"/>
        <v>0</v>
      </c>
      <c r="Z125" s="1"/>
    </row>
    <row r="126" spans="2:27">
      <c r="B126" s="207">
        <v>3232</v>
      </c>
      <c r="C126" t="s">
        <v>141</v>
      </c>
      <c r="D126" s="1">
        <v>484241</v>
      </c>
      <c r="E126" s="85">
        <f t="shared" si="21"/>
        <v>18709.566494088554</v>
      </c>
      <c r="F126" s="86">
        <f t="shared" si="14"/>
        <v>0.9983005462297434</v>
      </c>
      <c r="G126" s="187">
        <f t="shared" si="15"/>
        <v>19.779267440511465</v>
      </c>
      <c r="H126" s="187">
        <f t="shared" si="16"/>
        <v>511.92699989531769</v>
      </c>
      <c r="I126" s="187">
        <f t="shared" si="17"/>
        <v>0</v>
      </c>
      <c r="J126" s="87">
        <f t="shared" si="18"/>
        <v>0</v>
      </c>
      <c r="K126" s="187">
        <f t="shared" si="22"/>
        <v>-255.83864393519934</v>
      </c>
      <c r="L126" s="87">
        <f t="shared" si="19"/>
        <v>-6621.6157823308295</v>
      </c>
      <c r="M126" s="88">
        <f t="shared" si="23"/>
        <v>-6109.6887824355117</v>
      </c>
      <c r="N126" s="88">
        <f t="shared" si="24"/>
        <v>478131.31121756451</v>
      </c>
      <c r="O126" s="88">
        <f t="shared" si="25"/>
        <v>18473.507117593868</v>
      </c>
      <c r="P126" s="89">
        <f t="shared" si="20"/>
        <v>0.98570494683027321</v>
      </c>
      <c r="Q126" s="195">
        <v>-2205.7346411044828</v>
      </c>
      <c r="R126" s="92">
        <f t="shared" si="26"/>
        <v>1.4693155696740977E-2</v>
      </c>
      <c r="S126" s="92">
        <f t="shared" si="26"/>
        <v>-2.6352723543355168E-3</v>
      </c>
      <c r="T126" s="91">
        <v>25882</v>
      </c>
      <c r="U126" s="190">
        <v>477229</v>
      </c>
      <c r="V126" s="190">
        <v>18759.001572327044</v>
      </c>
      <c r="W126" s="197"/>
      <c r="X126" s="88">
        <v>0</v>
      </c>
      <c r="Y126" s="88">
        <f t="shared" si="27"/>
        <v>0</v>
      </c>
      <c r="Z126" s="1"/>
    </row>
    <row r="127" spans="2:27">
      <c r="B127" s="207">
        <v>3234</v>
      </c>
      <c r="C127" t="s">
        <v>164</v>
      </c>
      <c r="D127" s="1">
        <v>145126</v>
      </c>
      <c r="E127" s="85">
        <f t="shared" si="21"/>
        <v>15509.885647109115</v>
      </c>
      <c r="F127" s="86">
        <f t="shared" si="14"/>
        <v>0.8275727456519123</v>
      </c>
      <c r="G127" s="187">
        <f t="shared" si="15"/>
        <v>1939.5877756281752</v>
      </c>
      <c r="H127" s="187">
        <f t="shared" si="16"/>
        <v>18148.722816552836</v>
      </c>
      <c r="I127" s="187">
        <f t="shared" si="17"/>
        <v>475.43758455597333</v>
      </c>
      <c r="J127" s="87">
        <f t="shared" si="18"/>
        <v>4448.6694786902426</v>
      </c>
      <c r="K127" s="187">
        <f t="shared" si="22"/>
        <v>219.59894062077399</v>
      </c>
      <c r="L127" s="87">
        <f t="shared" si="19"/>
        <v>2054.7872873885822</v>
      </c>
      <c r="M127" s="88">
        <f t="shared" si="23"/>
        <v>20203.510103941418</v>
      </c>
      <c r="N127" s="88">
        <f t="shared" si="24"/>
        <v>165329.51010394143</v>
      </c>
      <c r="O127" s="88">
        <f t="shared" si="25"/>
        <v>17669.072363358064</v>
      </c>
      <c r="P127" s="89">
        <f t="shared" si="20"/>
        <v>0.9427821108140817</v>
      </c>
      <c r="Q127" s="195">
        <v>8625.2518603668505</v>
      </c>
      <c r="R127" s="92">
        <f t="shared" si="26"/>
        <v>6.0792784100461225E-2</v>
      </c>
      <c r="S127" s="92">
        <f t="shared" si="26"/>
        <v>5.5124339170994109E-2</v>
      </c>
      <c r="T127" s="91">
        <v>9357</v>
      </c>
      <c r="U127" s="190">
        <v>136809</v>
      </c>
      <c r="V127" s="190">
        <v>14699.580960567315</v>
      </c>
      <c r="W127" s="197"/>
      <c r="X127" s="88">
        <v>0</v>
      </c>
      <c r="Y127" s="88">
        <f t="shared" si="27"/>
        <v>0</v>
      </c>
      <c r="Z127" s="1"/>
    </row>
    <row r="128" spans="2:27">
      <c r="B128" s="210">
        <v>3236</v>
      </c>
      <c r="C128" s="211" t="s">
        <v>163</v>
      </c>
      <c r="D128" s="1">
        <v>105872</v>
      </c>
      <c r="E128" s="85">
        <f t="shared" si="21"/>
        <v>15045.047605513713</v>
      </c>
      <c r="F128" s="86">
        <f t="shared" si="14"/>
        <v>0.80277002929930874</v>
      </c>
      <c r="G128" s="187">
        <f t="shared" si="15"/>
        <v>2218.4906005854159</v>
      </c>
      <c r="H128" s="187">
        <f t="shared" si="16"/>
        <v>15611.518356319571</v>
      </c>
      <c r="I128" s="187">
        <f t="shared" si="17"/>
        <v>638.13089911436384</v>
      </c>
      <c r="J128" s="87">
        <f t="shared" si="18"/>
        <v>4490.5271370677783</v>
      </c>
      <c r="K128" s="187">
        <f t="shared" si="22"/>
        <v>382.2922551791645</v>
      </c>
      <c r="L128" s="87">
        <f t="shared" si="19"/>
        <v>2690.1905996957807</v>
      </c>
      <c r="M128" s="88">
        <f t="shared" si="23"/>
        <v>18301.708956015351</v>
      </c>
      <c r="N128" s="88">
        <f t="shared" si="24"/>
        <v>124173.70895601535</v>
      </c>
      <c r="O128" s="88">
        <f t="shared" si="25"/>
        <v>17645.830461278292</v>
      </c>
      <c r="P128" s="89">
        <f t="shared" si="20"/>
        <v>0.94154197499645143</v>
      </c>
      <c r="Q128" s="195">
        <v>5841.8057755051323</v>
      </c>
      <c r="R128" s="92">
        <f t="shared" si="26"/>
        <v>2.5911354871218435E-2</v>
      </c>
      <c r="S128" s="93">
        <f t="shared" si="26"/>
        <v>1.9059310863978517E-2</v>
      </c>
      <c r="T128" s="91">
        <v>7037</v>
      </c>
      <c r="U128" s="190">
        <v>103198</v>
      </c>
      <c r="V128" s="190">
        <v>14763.662374821173</v>
      </c>
      <c r="W128" s="197"/>
      <c r="X128" s="88">
        <v>0</v>
      </c>
      <c r="Y128" s="88">
        <f t="shared" si="27"/>
        <v>0</v>
      </c>
      <c r="Z128" s="1"/>
    </row>
    <row r="129" spans="2:25">
      <c r="B129" s="207">
        <v>3238</v>
      </c>
      <c r="C129" t="s">
        <v>146</v>
      </c>
      <c r="D129" s="1">
        <v>231221</v>
      </c>
      <c r="E129" s="85">
        <f t="shared" si="21"/>
        <v>14338.397618752326</v>
      </c>
      <c r="F129" s="86">
        <f t="shared" si="14"/>
        <v>0.76506476937252066</v>
      </c>
      <c r="G129" s="187">
        <f t="shared" si="15"/>
        <v>2642.4805926422487</v>
      </c>
      <c r="H129" s="187">
        <f t="shared" si="16"/>
        <v>42612.642036948906</v>
      </c>
      <c r="I129" s="187">
        <f t="shared" si="17"/>
        <v>885.45839448084951</v>
      </c>
      <c r="J129" s="87">
        <f t="shared" si="18"/>
        <v>14278.90206939818</v>
      </c>
      <c r="K129" s="187">
        <f t="shared" si="22"/>
        <v>629.61975054565016</v>
      </c>
      <c r="L129" s="87">
        <f t="shared" si="19"/>
        <v>10153.248097299154</v>
      </c>
      <c r="M129" s="88">
        <f t="shared" si="23"/>
        <v>52765.89013424806</v>
      </c>
      <c r="N129" s="88">
        <f t="shared" si="24"/>
        <v>283986.89013424807</v>
      </c>
      <c r="O129" s="88">
        <f t="shared" si="25"/>
        <v>17610.497961940226</v>
      </c>
      <c r="P129" s="89">
        <f t="shared" si="20"/>
        <v>0.93965671200011214</v>
      </c>
      <c r="Q129" s="195">
        <v>22362.769381241393</v>
      </c>
      <c r="R129" s="89">
        <f t="shared" si="26"/>
        <v>3.9948007322152208E-2</v>
      </c>
      <c r="S129" s="89">
        <f t="shared" si="26"/>
        <v>1.5126227032756486E-3</v>
      </c>
      <c r="T129" s="91">
        <v>16126</v>
      </c>
      <c r="U129" s="190">
        <v>222339</v>
      </c>
      <c r="V129" s="190">
        <v>14316.74179008371</v>
      </c>
      <c r="W129" s="197"/>
      <c r="X129" s="88">
        <v>0</v>
      </c>
      <c r="Y129" s="88">
        <f t="shared" si="27"/>
        <v>0</v>
      </c>
    </row>
    <row r="130" spans="2:25">
      <c r="B130" s="207">
        <v>3240</v>
      </c>
      <c r="C130" t="s">
        <v>145</v>
      </c>
      <c r="D130" s="1">
        <v>399378</v>
      </c>
      <c r="E130" s="85">
        <f t="shared" si="21"/>
        <v>14306.419257773319</v>
      </c>
      <c r="F130" s="86">
        <f t="shared" si="14"/>
        <v>0.76335847568351611</v>
      </c>
      <c r="G130" s="187">
        <f t="shared" si="15"/>
        <v>2661.6676092296525</v>
      </c>
      <c r="H130" s="187">
        <f t="shared" si="16"/>
        <v>74303.112979254976</v>
      </c>
      <c r="I130" s="187">
        <f t="shared" si="17"/>
        <v>896.6508208235017</v>
      </c>
      <c r="J130" s="87">
        <f t="shared" si="18"/>
        <v>25030.904314108873</v>
      </c>
      <c r="K130" s="187">
        <f t="shared" si="22"/>
        <v>640.81217688830236</v>
      </c>
      <c r="L130" s="87">
        <f t="shared" si="19"/>
        <v>17888.912730013846</v>
      </c>
      <c r="M130" s="88">
        <f t="shared" si="23"/>
        <v>92192.025709268826</v>
      </c>
      <c r="N130" s="88">
        <f t="shared" si="24"/>
        <v>491570.02570926881</v>
      </c>
      <c r="O130" s="88">
        <f t="shared" si="25"/>
        <v>17608.899043891273</v>
      </c>
      <c r="P130" s="89">
        <f t="shared" si="20"/>
        <v>0.93957139731566186</v>
      </c>
      <c r="Q130" s="195">
        <v>40172.538493534397</v>
      </c>
      <c r="R130" s="89">
        <f t="shared" si="26"/>
        <v>3.0418898417907674E-2</v>
      </c>
      <c r="S130" s="89">
        <f t="shared" si="26"/>
        <v>9.0841039170639817E-3</v>
      </c>
      <c r="T130" s="91">
        <v>27916</v>
      </c>
      <c r="U130" s="190">
        <v>387588</v>
      </c>
      <c r="V130" s="190">
        <v>14177.628209817836</v>
      </c>
      <c r="W130" s="197"/>
      <c r="X130" s="88">
        <v>0</v>
      </c>
      <c r="Y130" s="88">
        <f t="shared" si="27"/>
        <v>0</v>
      </c>
    </row>
    <row r="131" spans="2:25">
      <c r="B131" s="207">
        <v>3242</v>
      </c>
      <c r="C131" t="s">
        <v>147</v>
      </c>
      <c r="D131" s="1">
        <v>39840</v>
      </c>
      <c r="E131" s="85">
        <f t="shared" si="21"/>
        <v>13100.953633673134</v>
      </c>
      <c r="F131" s="86">
        <f t="shared" si="14"/>
        <v>0.69903753102771005</v>
      </c>
      <c r="G131" s="187">
        <f t="shared" si="15"/>
        <v>3384.9469836897633</v>
      </c>
      <c r="H131" s="187">
        <f t="shared" si="16"/>
        <v>10293.623777400569</v>
      </c>
      <c r="I131" s="187">
        <f t="shared" si="17"/>
        <v>1318.5637892585664</v>
      </c>
      <c r="J131" s="87">
        <f t="shared" si="18"/>
        <v>4009.7524831353007</v>
      </c>
      <c r="K131" s="187">
        <f t="shared" si="22"/>
        <v>1062.7251453233671</v>
      </c>
      <c r="L131" s="87">
        <f t="shared" si="19"/>
        <v>3231.7471669283591</v>
      </c>
      <c r="M131" s="88">
        <f t="shared" si="23"/>
        <v>13525.370944328928</v>
      </c>
      <c r="N131" s="88">
        <f t="shared" si="24"/>
        <v>53365.370944328926</v>
      </c>
      <c r="O131" s="88">
        <f t="shared" si="25"/>
        <v>17548.625762686264</v>
      </c>
      <c r="P131" s="89">
        <f t="shared" si="20"/>
        <v>0.93635535008287152</v>
      </c>
      <c r="Q131" s="195">
        <v>5506.6010534760699</v>
      </c>
      <c r="R131" s="89">
        <f t="shared" si="26"/>
        <v>4.2600388192886489E-3</v>
      </c>
      <c r="S131" s="89">
        <f t="shared" si="26"/>
        <v>-2.7773247522530114E-2</v>
      </c>
      <c r="T131" s="91">
        <v>3041</v>
      </c>
      <c r="U131" s="190">
        <v>39671</v>
      </c>
      <c r="V131" s="190">
        <v>13475.203804347826</v>
      </c>
      <c r="W131" s="197"/>
      <c r="X131" s="88">
        <v>0</v>
      </c>
      <c r="Y131" s="88">
        <f t="shared" si="27"/>
        <v>0</v>
      </c>
    </row>
    <row r="132" spans="2:25">
      <c r="B132" s="207">
        <v>3301</v>
      </c>
      <c r="C132" t="s">
        <v>118</v>
      </c>
      <c r="D132" s="1">
        <v>1741641</v>
      </c>
      <c r="E132" s="85">
        <f t="shared" si="21"/>
        <v>16668.494645266874</v>
      </c>
      <c r="F132" s="86">
        <f t="shared" si="14"/>
        <v>0.88939352573749231</v>
      </c>
      <c r="G132" s="187">
        <f t="shared" si="15"/>
        <v>1244.42237673352</v>
      </c>
      <c r="H132" s="187">
        <f t="shared" si="16"/>
        <v>130025.96087775529</v>
      </c>
      <c r="I132" s="187">
        <f t="shared" si="17"/>
        <v>69.924435200757756</v>
      </c>
      <c r="J132" s="87">
        <f t="shared" si="18"/>
        <v>7306.1944608215754</v>
      </c>
      <c r="K132" s="187">
        <f t="shared" si="22"/>
        <v>-185.91420873444159</v>
      </c>
      <c r="L132" s="87">
        <f t="shared" si="19"/>
        <v>-19425.617928035597</v>
      </c>
      <c r="M132" s="88">
        <f t="shared" si="23"/>
        <v>110600.34294971969</v>
      </c>
      <c r="N132" s="88">
        <f t="shared" si="24"/>
        <v>1852241.3429497196</v>
      </c>
      <c r="O132" s="88">
        <f t="shared" si="25"/>
        <v>17727.002813265954</v>
      </c>
      <c r="P132" s="89">
        <f t="shared" si="20"/>
        <v>0.94587314981836079</v>
      </c>
      <c r="Q132" s="195">
        <v>41247.711796959804</v>
      </c>
      <c r="R132" s="89">
        <f t="shared" si="26"/>
        <v>2.7314987674987745E-2</v>
      </c>
      <c r="S132" s="89">
        <f t="shared" si="26"/>
        <v>1.5555929368602199E-2</v>
      </c>
      <c r="T132" s="91">
        <v>104487</v>
      </c>
      <c r="U132" s="190">
        <v>1695333</v>
      </c>
      <c r="V132" s="190">
        <v>16413.172493247235</v>
      </c>
      <c r="W132" s="197"/>
      <c r="X132" s="88">
        <v>0</v>
      </c>
      <c r="Y132" s="88">
        <f t="shared" si="27"/>
        <v>0</v>
      </c>
    </row>
    <row r="133" spans="2:25">
      <c r="B133" s="207">
        <v>3303</v>
      </c>
      <c r="C133" t="s">
        <v>119</v>
      </c>
      <c r="D133" s="1">
        <v>545758</v>
      </c>
      <c r="E133" s="85">
        <f t="shared" si="21"/>
        <v>18918.399889073764</v>
      </c>
      <c r="F133" s="86">
        <f t="shared" si="14"/>
        <v>1.0094434282602072</v>
      </c>
      <c r="G133" s="187">
        <f t="shared" si="15"/>
        <v>-105.5207695506142</v>
      </c>
      <c r="H133" s="187">
        <f t="shared" si="16"/>
        <v>-3044.0631599961184</v>
      </c>
      <c r="I133" s="187">
        <f t="shared" si="17"/>
        <v>0</v>
      </c>
      <c r="J133" s="87">
        <f t="shared" si="18"/>
        <v>0</v>
      </c>
      <c r="K133" s="187">
        <f t="shared" si="22"/>
        <v>-255.83864393519934</v>
      </c>
      <c r="L133" s="87">
        <f t="shared" si="19"/>
        <v>-7380.4332002426299</v>
      </c>
      <c r="M133" s="88">
        <f t="shared" si="23"/>
        <v>-10424.496360238749</v>
      </c>
      <c r="N133" s="88">
        <f t="shared" si="24"/>
        <v>535333.50363976124</v>
      </c>
      <c r="O133" s="88">
        <f t="shared" si="25"/>
        <v>18557.040475587954</v>
      </c>
      <c r="P133" s="89">
        <f t="shared" si="20"/>
        <v>0.99016209964245872</v>
      </c>
      <c r="Q133" s="195">
        <v>-8855.9795427935114</v>
      </c>
      <c r="R133" s="89">
        <f t="shared" si="26"/>
        <v>6.7374131885024516E-2</v>
      </c>
      <c r="S133" s="89">
        <f t="shared" si="26"/>
        <v>6.5339135446668944E-2</v>
      </c>
      <c r="T133" s="91">
        <v>28848</v>
      </c>
      <c r="U133" s="190">
        <v>511309</v>
      </c>
      <c r="V133" s="190">
        <v>17758.100927308722</v>
      </c>
      <c r="W133" s="197"/>
      <c r="X133" s="88">
        <v>0</v>
      </c>
      <c r="Y133" s="88">
        <f t="shared" si="27"/>
        <v>0</v>
      </c>
    </row>
    <row r="134" spans="2:25">
      <c r="B134" s="207">
        <v>3305</v>
      </c>
      <c r="C134" t="s">
        <v>120</v>
      </c>
      <c r="D134" s="1">
        <v>509845</v>
      </c>
      <c r="E134" s="85">
        <f t="shared" si="21"/>
        <v>16144.042303916913</v>
      </c>
      <c r="F134" s="86">
        <f t="shared" si="14"/>
        <v>0.86140992392573701</v>
      </c>
      <c r="G134" s="187">
        <f t="shared" si="15"/>
        <v>1559.0937815434966</v>
      </c>
      <c r="H134" s="187">
        <f t="shared" si="16"/>
        <v>49237.740714925159</v>
      </c>
      <c r="I134" s="187">
        <f t="shared" si="17"/>
        <v>253.4827546732441</v>
      </c>
      <c r="J134" s="87">
        <f t="shared" si="18"/>
        <v>8005.2388753357218</v>
      </c>
      <c r="K134" s="187">
        <f t="shared" si="22"/>
        <v>-2.355889261955241</v>
      </c>
      <c r="L134" s="87">
        <f t="shared" si="19"/>
        <v>-74.401338781808462</v>
      </c>
      <c r="M134" s="88">
        <f t="shared" si="23"/>
        <v>49163.339376143354</v>
      </c>
      <c r="N134" s="88">
        <f t="shared" si="24"/>
        <v>559008.33937614341</v>
      </c>
      <c r="O134" s="88">
        <f t="shared" si="25"/>
        <v>17700.780196198455</v>
      </c>
      <c r="P134" s="89">
        <f t="shared" si="20"/>
        <v>0.94447396972777298</v>
      </c>
      <c r="Q134" s="195">
        <v>13459.43608018013</v>
      </c>
      <c r="R134" s="89">
        <f t="shared" si="26"/>
        <v>6.6976253607371486E-2</v>
      </c>
      <c r="S134" s="89">
        <f t="shared" si="26"/>
        <v>6.2347655819327781E-2</v>
      </c>
      <c r="T134" s="91">
        <v>31581</v>
      </c>
      <c r="U134" s="190">
        <v>477841</v>
      </c>
      <c r="V134" s="190">
        <v>15196.571682991986</v>
      </c>
      <c r="W134" s="197"/>
      <c r="X134" s="88">
        <v>0</v>
      </c>
      <c r="Y134" s="88">
        <f t="shared" si="27"/>
        <v>0</v>
      </c>
    </row>
    <row r="135" spans="2:25">
      <c r="B135" s="207">
        <v>3310</v>
      </c>
      <c r="C135" t="s">
        <v>148</v>
      </c>
      <c r="D135" s="1">
        <v>144786</v>
      </c>
      <c r="E135" s="85">
        <f t="shared" si="21"/>
        <v>20716.268421805693</v>
      </c>
      <c r="F135" s="86">
        <f t="shared" ref="F135:F198" si="28">E135/E$365</f>
        <v>1.1053736647433794</v>
      </c>
      <c r="G135" s="187">
        <f t="shared" ref="G135:G198" si="29">($E$365+$Y$365-E135-Y135)*0.6</f>
        <v>-1184.2418891897717</v>
      </c>
      <c r="H135" s="187">
        <f t="shared" ref="H135:H198" si="30">G135*T135/1000</f>
        <v>-8276.6665635473146</v>
      </c>
      <c r="I135" s="187">
        <f t="shared" ref="I135:I198" si="31">IF(E135+Y135&lt;(E$365+Y$365)*0.9,((E$365+Y$365)*0.9-E135-Y135)*0.35,0)</f>
        <v>0</v>
      </c>
      <c r="J135" s="87">
        <f t="shared" ref="J135:J198" si="32">I135*T135/1000</f>
        <v>0</v>
      </c>
      <c r="K135" s="187">
        <f t="shared" si="22"/>
        <v>-255.83864393519934</v>
      </c>
      <c r="L135" s="87">
        <f t="shared" ref="L135:L198" si="33">K135*T135/1000</f>
        <v>-1788.0562824631081</v>
      </c>
      <c r="M135" s="88">
        <f t="shared" si="23"/>
        <v>-10064.722846010423</v>
      </c>
      <c r="N135" s="88">
        <f t="shared" si="24"/>
        <v>134721.27715398959</v>
      </c>
      <c r="O135" s="88">
        <f t="shared" si="25"/>
        <v>19276.187888680724</v>
      </c>
      <c r="P135" s="89">
        <f t="shared" ref="P135:P198" si="34">O135/O$365</f>
        <v>1.0285341942357276</v>
      </c>
      <c r="Q135" s="195">
        <v>-7372.4836877628877</v>
      </c>
      <c r="R135" s="89">
        <f t="shared" si="26"/>
        <v>8.9320914275396124E-2</v>
      </c>
      <c r="S135" s="89">
        <f t="shared" si="26"/>
        <v>7.3578832097428465E-2</v>
      </c>
      <c r="T135" s="91">
        <v>6989</v>
      </c>
      <c r="U135" s="190">
        <v>132914</v>
      </c>
      <c r="V135" s="190">
        <v>19296.457607433218</v>
      </c>
      <c r="W135" s="197"/>
      <c r="X135" s="88">
        <v>0</v>
      </c>
      <c r="Y135" s="88">
        <f t="shared" si="27"/>
        <v>0</v>
      </c>
    </row>
    <row r="136" spans="2:25">
      <c r="B136" s="207">
        <v>3312</v>
      </c>
      <c r="C136" t="s">
        <v>159</v>
      </c>
      <c r="D136" s="1">
        <v>568379</v>
      </c>
      <c r="E136" s="85">
        <f t="shared" ref="E136:E199" si="35">D136/T136*1000</f>
        <v>19964.137688795221</v>
      </c>
      <c r="F136" s="86">
        <f t="shared" si="28"/>
        <v>1.0652416541039149</v>
      </c>
      <c r="G136" s="187">
        <f t="shared" si="29"/>
        <v>-732.96344938348841</v>
      </c>
      <c r="H136" s="187">
        <f t="shared" si="30"/>
        <v>-20867.469403947915</v>
      </c>
      <c r="I136" s="187">
        <f t="shared" si="31"/>
        <v>0</v>
      </c>
      <c r="J136" s="87">
        <f t="shared" si="32"/>
        <v>0</v>
      </c>
      <c r="K136" s="187">
        <f t="shared" ref="K136:K199" si="36">I136+J$367</f>
        <v>-255.83864393519934</v>
      </c>
      <c r="L136" s="87">
        <f t="shared" si="33"/>
        <v>-7283.7261928351254</v>
      </c>
      <c r="M136" s="88">
        <f t="shared" ref="M136:M199" si="37">+H136+L136</f>
        <v>-28151.19559678304</v>
      </c>
      <c r="N136" s="88">
        <f t="shared" ref="N136:N199" si="38">D136+M136</f>
        <v>540227.80440321693</v>
      </c>
      <c r="O136" s="88">
        <f t="shared" ref="O136:O199" si="39">N136/T136*1000</f>
        <v>18975.335595476532</v>
      </c>
      <c r="P136" s="89">
        <f t="shared" si="34"/>
        <v>1.0124813899799416</v>
      </c>
      <c r="Q136" s="195">
        <v>-15560.016166920779</v>
      </c>
      <c r="R136" s="89">
        <f t="shared" ref="R136:S199" si="40">(D136-U136)/U136</f>
        <v>4.0426949591245737E-2</v>
      </c>
      <c r="S136" s="89">
        <f t="shared" si="40"/>
        <v>2.9353912509189308E-2</v>
      </c>
      <c r="T136" s="91">
        <v>28470</v>
      </c>
      <c r="U136" s="190">
        <v>546294</v>
      </c>
      <c r="V136" s="190">
        <v>19394.823729896685</v>
      </c>
      <c r="W136" s="197"/>
      <c r="X136" s="88">
        <v>0</v>
      </c>
      <c r="Y136" s="88">
        <f t="shared" ref="Y136:Y199" si="41">X136*1000/T136</f>
        <v>0</v>
      </c>
    </row>
    <row r="137" spans="2:25">
      <c r="B137" s="207">
        <v>3314</v>
      </c>
      <c r="C137" t="s">
        <v>158</v>
      </c>
      <c r="D137" s="1">
        <v>342561</v>
      </c>
      <c r="E137" s="85">
        <f t="shared" si="35"/>
        <v>16485.923287934933</v>
      </c>
      <c r="F137" s="86">
        <f t="shared" si="28"/>
        <v>0.87965192719174468</v>
      </c>
      <c r="G137" s="187">
        <f t="shared" si="29"/>
        <v>1353.9651911326844</v>
      </c>
      <c r="H137" s="187">
        <f t="shared" si="30"/>
        <v>28134.04270654605</v>
      </c>
      <c r="I137" s="187">
        <f t="shared" si="31"/>
        <v>133.82441026693704</v>
      </c>
      <c r="J137" s="87">
        <f t="shared" si="32"/>
        <v>2780.7374209366844</v>
      </c>
      <c r="K137" s="187">
        <f t="shared" si="36"/>
        <v>-122.01423366826231</v>
      </c>
      <c r="L137" s="87">
        <f t="shared" si="33"/>
        <v>-2535.3337613928225</v>
      </c>
      <c r="M137" s="88">
        <f t="shared" si="37"/>
        <v>25598.708945153227</v>
      </c>
      <c r="N137" s="88">
        <f t="shared" si="38"/>
        <v>368159.70894515322</v>
      </c>
      <c r="O137" s="88">
        <f t="shared" si="39"/>
        <v>17717.874245399358</v>
      </c>
      <c r="P137" s="89">
        <f t="shared" si="34"/>
        <v>0.94538606989107354</v>
      </c>
      <c r="Q137" s="195">
        <v>11244.228145405905</v>
      </c>
      <c r="R137" s="89">
        <f t="shared" si="40"/>
        <v>4.9503221477743768E-2</v>
      </c>
      <c r="S137" s="89">
        <f t="shared" si="40"/>
        <v>3.5158983790671179E-2</v>
      </c>
      <c r="T137" s="91">
        <v>20779</v>
      </c>
      <c r="U137" s="190">
        <v>326403</v>
      </c>
      <c r="V137" s="190">
        <v>15925.981946816297</v>
      </c>
      <c r="W137" s="197"/>
      <c r="X137" s="88">
        <v>0</v>
      </c>
      <c r="Y137" s="88">
        <f t="shared" si="41"/>
        <v>0</v>
      </c>
    </row>
    <row r="138" spans="2:25">
      <c r="B138" s="207">
        <v>3316</v>
      </c>
      <c r="C138" t="s">
        <v>157</v>
      </c>
      <c r="D138" s="1">
        <v>209937</v>
      </c>
      <c r="E138" s="85">
        <f t="shared" si="35"/>
        <v>14315.513126491647</v>
      </c>
      <c r="F138" s="86">
        <f t="shared" si="28"/>
        <v>0.76384370414200109</v>
      </c>
      <c r="G138" s="187">
        <f t="shared" si="29"/>
        <v>2656.2112879986557</v>
      </c>
      <c r="H138" s="187">
        <f t="shared" si="30"/>
        <v>38953.338538500284</v>
      </c>
      <c r="I138" s="187">
        <f t="shared" si="31"/>
        <v>893.46796677208704</v>
      </c>
      <c r="J138" s="87">
        <f t="shared" si="32"/>
        <v>13102.707732712657</v>
      </c>
      <c r="K138" s="187">
        <f t="shared" si="36"/>
        <v>637.6293228368877</v>
      </c>
      <c r="L138" s="87">
        <f t="shared" si="33"/>
        <v>9350.8340194029588</v>
      </c>
      <c r="M138" s="88">
        <f t="shared" si="37"/>
        <v>48304.172557903243</v>
      </c>
      <c r="N138" s="88">
        <f t="shared" si="38"/>
        <v>258241.17255790325</v>
      </c>
      <c r="O138" s="88">
        <f t="shared" si="39"/>
        <v>17609.35373732719</v>
      </c>
      <c r="P138" s="89">
        <f t="shared" si="34"/>
        <v>0.93959565873858608</v>
      </c>
      <c r="Q138" s="195">
        <v>19980.550575214249</v>
      </c>
      <c r="R138" s="89">
        <f t="shared" si="40"/>
        <v>-7.6387477369737134E-3</v>
      </c>
      <c r="S138" s="89">
        <f t="shared" si="40"/>
        <v>-1.6977026142176443E-2</v>
      </c>
      <c r="T138" s="91">
        <v>14665</v>
      </c>
      <c r="U138" s="190">
        <v>211553</v>
      </c>
      <c r="V138" s="190">
        <v>14562.745233014388</v>
      </c>
      <c r="W138" s="197"/>
      <c r="X138" s="88">
        <v>0</v>
      </c>
      <c r="Y138" s="88">
        <f t="shared" si="41"/>
        <v>0</v>
      </c>
    </row>
    <row r="139" spans="2:25">
      <c r="B139" s="207">
        <v>3318</v>
      </c>
      <c r="C139" t="s">
        <v>156</v>
      </c>
      <c r="D139" s="1">
        <v>40495</v>
      </c>
      <c r="E139" s="85">
        <f t="shared" si="35"/>
        <v>18070.058009817047</v>
      </c>
      <c r="F139" s="86">
        <f t="shared" si="28"/>
        <v>0.96417780643411444</v>
      </c>
      <c r="G139" s="187">
        <f t="shared" si="29"/>
        <v>403.48435800341611</v>
      </c>
      <c r="H139" s="187">
        <f t="shared" si="30"/>
        <v>904.20844628565544</v>
      </c>
      <c r="I139" s="187">
        <f t="shared" si="31"/>
        <v>0</v>
      </c>
      <c r="J139" s="87">
        <f t="shared" si="32"/>
        <v>0</v>
      </c>
      <c r="K139" s="187">
        <f t="shared" si="36"/>
        <v>-255.83864393519934</v>
      </c>
      <c r="L139" s="87">
        <f t="shared" si="33"/>
        <v>-573.33440105878174</v>
      </c>
      <c r="M139" s="88">
        <f t="shared" si="37"/>
        <v>330.8740452268737</v>
      </c>
      <c r="N139" s="88">
        <f t="shared" si="38"/>
        <v>40825.874045226876</v>
      </c>
      <c r="O139" s="88">
        <f t="shared" si="39"/>
        <v>18217.703723885264</v>
      </c>
      <c r="P139" s="89">
        <f t="shared" si="34"/>
        <v>0.97205585091202151</v>
      </c>
      <c r="Q139" s="195">
        <v>367.53141446892766</v>
      </c>
      <c r="R139" s="89">
        <f t="shared" si="40"/>
        <v>1.6976820111002284E-2</v>
      </c>
      <c r="S139" s="89">
        <f t="shared" si="40"/>
        <v>3.362672586089268E-3</v>
      </c>
      <c r="T139" s="91">
        <v>2241</v>
      </c>
      <c r="U139" s="190">
        <v>39819</v>
      </c>
      <c r="V139" s="190">
        <v>18009.497964721846</v>
      </c>
      <c r="W139" s="197"/>
      <c r="X139" s="88">
        <v>0</v>
      </c>
      <c r="Y139" s="88">
        <f t="shared" si="41"/>
        <v>0</v>
      </c>
    </row>
    <row r="140" spans="2:25">
      <c r="B140" s="207">
        <v>3320</v>
      </c>
      <c r="C140" t="s">
        <v>149</v>
      </c>
      <c r="D140" s="1">
        <v>21315</v>
      </c>
      <c r="E140" s="85">
        <f t="shared" si="35"/>
        <v>19116.59192825112</v>
      </c>
      <c r="F140" s="86">
        <f t="shared" si="28"/>
        <v>1.0200185113884912</v>
      </c>
      <c r="G140" s="187">
        <f t="shared" si="29"/>
        <v>-224.4359930570281</v>
      </c>
      <c r="H140" s="187">
        <f t="shared" si="30"/>
        <v>-250.24613225858633</v>
      </c>
      <c r="I140" s="187">
        <f t="shared" si="31"/>
        <v>0</v>
      </c>
      <c r="J140" s="87">
        <f t="shared" si="32"/>
        <v>0</v>
      </c>
      <c r="K140" s="187">
        <f t="shared" si="36"/>
        <v>-255.83864393519934</v>
      </c>
      <c r="L140" s="87">
        <f t="shared" si="33"/>
        <v>-285.26008798774728</v>
      </c>
      <c r="M140" s="88">
        <f t="shared" si="37"/>
        <v>-535.50622024633367</v>
      </c>
      <c r="N140" s="88">
        <f t="shared" si="38"/>
        <v>20779.493779753666</v>
      </c>
      <c r="O140" s="88">
        <f t="shared" si="39"/>
        <v>18636.317291258896</v>
      </c>
      <c r="P140" s="89">
        <f t="shared" si="34"/>
        <v>0.99439213289377226</v>
      </c>
      <c r="Q140" s="195">
        <v>-37.255989677440766</v>
      </c>
      <c r="R140" s="89">
        <f t="shared" si="40"/>
        <v>1.471008283347615E-2</v>
      </c>
      <c r="S140" s="89">
        <f t="shared" si="40"/>
        <v>-1.6708871136114597E-3</v>
      </c>
      <c r="T140" s="91">
        <v>1115</v>
      </c>
      <c r="U140" s="190">
        <v>21006</v>
      </c>
      <c r="V140" s="190">
        <v>19148.5870556062</v>
      </c>
      <c r="W140" s="197"/>
      <c r="X140" s="88">
        <v>0</v>
      </c>
      <c r="Y140" s="88">
        <f t="shared" si="41"/>
        <v>0</v>
      </c>
    </row>
    <row r="141" spans="2:25">
      <c r="B141" s="207">
        <v>3322</v>
      </c>
      <c r="C141" t="s">
        <v>150</v>
      </c>
      <c r="D141" s="1">
        <v>65800</v>
      </c>
      <c r="E141" s="85">
        <f t="shared" si="35"/>
        <v>19933.353529233565</v>
      </c>
      <c r="F141" s="86">
        <f t="shared" si="28"/>
        <v>1.0635990803267334</v>
      </c>
      <c r="G141" s="187">
        <f t="shared" si="29"/>
        <v>-714.49295364649515</v>
      </c>
      <c r="H141" s="187">
        <f t="shared" si="30"/>
        <v>-2358.5412399870806</v>
      </c>
      <c r="I141" s="187">
        <f t="shared" si="31"/>
        <v>0</v>
      </c>
      <c r="J141" s="87">
        <f t="shared" si="32"/>
        <v>0</v>
      </c>
      <c r="K141" s="187">
        <f t="shared" si="36"/>
        <v>-255.83864393519934</v>
      </c>
      <c r="L141" s="87">
        <f t="shared" si="33"/>
        <v>-844.52336363009306</v>
      </c>
      <c r="M141" s="88">
        <f t="shared" si="37"/>
        <v>-3203.0646036171738</v>
      </c>
      <c r="N141" s="88">
        <f t="shared" si="38"/>
        <v>62596.935396382825</v>
      </c>
      <c r="O141" s="88">
        <f t="shared" si="39"/>
        <v>18963.021931651871</v>
      </c>
      <c r="P141" s="89">
        <f t="shared" si="34"/>
        <v>1.0118243604690691</v>
      </c>
      <c r="Q141" s="195">
        <v>341.85845567244223</v>
      </c>
      <c r="R141" s="89">
        <f t="shared" si="40"/>
        <v>7.159142726858185E-2</v>
      </c>
      <c r="S141" s="89">
        <f t="shared" si="40"/>
        <v>7.0942174661936336E-2</v>
      </c>
      <c r="T141" s="91">
        <v>3301</v>
      </c>
      <c r="U141" s="190">
        <v>61404</v>
      </c>
      <c r="V141" s="190">
        <v>18612.913003940586</v>
      </c>
      <c r="W141" s="197"/>
      <c r="X141" s="88">
        <v>0</v>
      </c>
      <c r="Y141" s="88">
        <f t="shared" si="41"/>
        <v>0</v>
      </c>
    </row>
    <row r="142" spans="2:25">
      <c r="B142" s="207">
        <v>3324</v>
      </c>
      <c r="C142" t="s">
        <v>151</v>
      </c>
      <c r="D142" s="1">
        <v>91445</v>
      </c>
      <c r="E142" s="85">
        <f t="shared" si="35"/>
        <v>18340.352988367427</v>
      </c>
      <c r="F142" s="86">
        <f t="shared" si="28"/>
        <v>0.97860014084871771</v>
      </c>
      <c r="G142" s="187">
        <f t="shared" si="29"/>
        <v>241.30737087318775</v>
      </c>
      <c r="H142" s="187">
        <f t="shared" si="30"/>
        <v>1203.1585511737142</v>
      </c>
      <c r="I142" s="187">
        <f t="shared" si="31"/>
        <v>0</v>
      </c>
      <c r="J142" s="87">
        <f t="shared" si="32"/>
        <v>0</v>
      </c>
      <c r="K142" s="187">
        <f t="shared" si="36"/>
        <v>-255.83864393519934</v>
      </c>
      <c r="L142" s="87">
        <f t="shared" si="33"/>
        <v>-1275.6114786609039</v>
      </c>
      <c r="M142" s="88">
        <f t="shared" si="37"/>
        <v>-72.452927487189754</v>
      </c>
      <c r="N142" s="88">
        <f t="shared" si="38"/>
        <v>91372.547072512811</v>
      </c>
      <c r="O142" s="88">
        <f t="shared" si="39"/>
        <v>18325.821715305417</v>
      </c>
      <c r="P142" s="89">
        <f t="shared" si="34"/>
        <v>0.97782478467786293</v>
      </c>
      <c r="Q142" s="195">
        <v>2333.3783277742468</v>
      </c>
      <c r="R142" s="89">
        <f t="shared" si="40"/>
        <v>3.6532837614200536E-2</v>
      </c>
      <c r="S142" s="89">
        <f t="shared" si="40"/>
        <v>-8.994777997012874E-3</v>
      </c>
      <c r="T142" s="91">
        <v>4986</v>
      </c>
      <c r="U142" s="190">
        <v>88222</v>
      </c>
      <c r="V142" s="190">
        <v>18506.81770505559</v>
      </c>
      <c r="W142" s="197"/>
      <c r="X142" s="88">
        <v>0</v>
      </c>
      <c r="Y142" s="88">
        <f t="shared" si="41"/>
        <v>0</v>
      </c>
    </row>
    <row r="143" spans="2:25">
      <c r="B143" s="207">
        <v>3326</v>
      </c>
      <c r="C143" t="s">
        <v>152</v>
      </c>
      <c r="D143" s="1">
        <v>59825</v>
      </c>
      <c r="E143" s="85">
        <f t="shared" si="35"/>
        <v>22439.984996249063</v>
      </c>
      <c r="F143" s="86">
        <f t="shared" si="28"/>
        <v>1.1973473188820671</v>
      </c>
      <c r="G143" s="187">
        <f t="shared" si="29"/>
        <v>-2218.4718338557932</v>
      </c>
      <c r="H143" s="187">
        <f t="shared" si="30"/>
        <v>-5914.4459090595446</v>
      </c>
      <c r="I143" s="187">
        <f t="shared" si="31"/>
        <v>0</v>
      </c>
      <c r="J143" s="87">
        <f t="shared" si="32"/>
        <v>0</v>
      </c>
      <c r="K143" s="187">
        <f t="shared" si="36"/>
        <v>-255.83864393519934</v>
      </c>
      <c r="L143" s="87">
        <f t="shared" si="33"/>
        <v>-682.06582473124149</v>
      </c>
      <c r="M143" s="88">
        <f t="shared" si="37"/>
        <v>-6596.5117337907859</v>
      </c>
      <c r="N143" s="88">
        <f t="shared" si="38"/>
        <v>53228.488266209213</v>
      </c>
      <c r="O143" s="88">
        <f t="shared" si="39"/>
        <v>19965.674518458069</v>
      </c>
      <c r="P143" s="89">
        <f t="shared" si="34"/>
        <v>1.0653236558912025</v>
      </c>
      <c r="Q143" s="195">
        <v>-1975.1374605202291</v>
      </c>
      <c r="R143" s="89">
        <f t="shared" si="40"/>
        <v>-4.2140993003186189E-2</v>
      </c>
      <c r="S143" s="89">
        <f t="shared" si="40"/>
        <v>-4.9686018939770198E-2</v>
      </c>
      <c r="T143" s="91">
        <v>2666</v>
      </c>
      <c r="U143" s="190">
        <v>62457</v>
      </c>
      <c r="V143" s="190">
        <v>23613.232514177693</v>
      </c>
      <c r="W143" s="197"/>
      <c r="X143" s="88">
        <v>0</v>
      </c>
      <c r="Y143" s="88">
        <f t="shared" si="41"/>
        <v>0</v>
      </c>
    </row>
    <row r="144" spans="2:25">
      <c r="B144" s="207">
        <v>3328</v>
      </c>
      <c r="C144" t="s">
        <v>153</v>
      </c>
      <c r="D144" s="1">
        <v>93348</v>
      </c>
      <c r="E144" s="85">
        <f t="shared" si="35"/>
        <v>18643.49910125824</v>
      </c>
      <c r="F144" s="86">
        <f t="shared" si="28"/>
        <v>0.99477533818329733</v>
      </c>
      <c r="G144" s="187">
        <f t="shared" si="29"/>
        <v>59.41970313870042</v>
      </c>
      <c r="H144" s="187">
        <f t="shared" si="30"/>
        <v>297.51445361547297</v>
      </c>
      <c r="I144" s="187">
        <f t="shared" si="31"/>
        <v>0</v>
      </c>
      <c r="J144" s="87">
        <f t="shared" si="32"/>
        <v>0</v>
      </c>
      <c r="K144" s="187">
        <f t="shared" si="36"/>
        <v>-255.83864393519934</v>
      </c>
      <c r="L144" s="87">
        <f t="shared" si="33"/>
        <v>-1280.984090183543</v>
      </c>
      <c r="M144" s="88">
        <f t="shared" si="37"/>
        <v>-983.46963656806997</v>
      </c>
      <c r="N144" s="88">
        <f t="shared" si="38"/>
        <v>92364.530363431928</v>
      </c>
      <c r="O144" s="88">
        <f t="shared" si="39"/>
        <v>18447.080160461737</v>
      </c>
      <c r="P144" s="89">
        <f t="shared" si="34"/>
        <v>0.98429486361169449</v>
      </c>
      <c r="Q144" s="195">
        <v>2771.6248068924292</v>
      </c>
      <c r="R144" s="89">
        <f t="shared" si="40"/>
        <v>5.6474795717422303E-2</v>
      </c>
      <c r="S144" s="89">
        <f t="shared" si="40"/>
        <v>2.5879859552248311E-2</v>
      </c>
      <c r="T144" s="91">
        <v>5007</v>
      </c>
      <c r="U144" s="190">
        <v>88358</v>
      </c>
      <c r="V144" s="190">
        <v>18173.179761415056</v>
      </c>
      <c r="W144" s="197"/>
      <c r="X144" s="88">
        <v>0</v>
      </c>
      <c r="Y144" s="88">
        <f t="shared" si="41"/>
        <v>0</v>
      </c>
    </row>
    <row r="145" spans="2:25">
      <c r="B145" s="207">
        <v>3330</v>
      </c>
      <c r="C145" t="s">
        <v>154</v>
      </c>
      <c r="D145" s="1">
        <v>121909</v>
      </c>
      <c r="E145" s="85">
        <f t="shared" si="35"/>
        <v>27114.991103202847</v>
      </c>
      <c r="F145" s="86">
        <f t="shared" si="28"/>
        <v>1.4467951696205621</v>
      </c>
      <c r="G145" s="187">
        <f t="shared" si="29"/>
        <v>-5023.4754980280641</v>
      </c>
      <c r="H145" s="187">
        <f t="shared" si="30"/>
        <v>-22585.545839134174</v>
      </c>
      <c r="I145" s="187">
        <f t="shared" si="31"/>
        <v>0</v>
      </c>
      <c r="J145" s="87">
        <f t="shared" si="32"/>
        <v>0</v>
      </c>
      <c r="K145" s="187">
        <f t="shared" si="36"/>
        <v>-255.83864393519934</v>
      </c>
      <c r="L145" s="87">
        <f t="shared" si="33"/>
        <v>-1150.2505431326563</v>
      </c>
      <c r="M145" s="88">
        <f t="shared" si="37"/>
        <v>-23735.796382266832</v>
      </c>
      <c r="N145" s="88">
        <f t="shared" si="38"/>
        <v>98173.203617733176</v>
      </c>
      <c r="O145" s="88">
        <f t="shared" si="39"/>
        <v>21835.676961239584</v>
      </c>
      <c r="P145" s="89">
        <f t="shared" si="34"/>
        <v>1.1651027961866007</v>
      </c>
      <c r="Q145" s="195">
        <v>-4429.1728516500152</v>
      </c>
      <c r="R145" s="89">
        <f t="shared" si="40"/>
        <v>4.3839745181481135E-2</v>
      </c>
      <c r="S145" s="89">
        <f t="shared" si="40"/>
        <v>4.6161452799767327E-2</v>
      </c>
      <c r="T145" s="91">
        <v>4496</v>
      </c>
      <c r="U145" s="190">
        <v>116789</v>
      </c>
      <c r="V145" s="190">
        <v>25918.55304039059</v>
      </c>
      <c r="W145" s="197"/>
      <c r="X145" s="88">
        <v>0</v>
      </c>
      <c r="Y145" s="88">
        <f t="shared" si="41"/>
        <v>0</v>
      </c>
    </row>
    <row r="146" spans="2:25">
      <c r="B146" s="207">
        <v>3332</v>
      </c>
      <c r="C146" t="s">
        <v>155</v>
      </c>
      <c r="D146" s="1">
        <v>58525</v>
      </c>
      <c r="E146" s="85">
        <f t="shared" si="35"/>
        <v>16598.12819058423</v>
      </c>
      <c r="F146" s="86">
        <f t="shared" si="28"/>
        <v>0.88563892938336897</v>
      </c>
      <c r="G146" s="187">
        <f t="shared" si="29"/>
        <v>1286.6422495431063</v>
      </c>
      <c r="H146" s="187">
        <f t="shared" si="30"/>
        <v>4536.7005718889923</v>
      </c>
      <c r="I146" s="187">
        <f t="shared" si="31"/>
        <v>94.552694339683143</v>
      </c>
      <c r="J146" s="87">
        <f t="shared" si="32"/>
        <v>333.3928002417228</v>
      </c>
      <c r="K146" s="187">
        <f t="shared" si="36"/>
        <v>-161.2859495955162</v>
      </c>
      <c r="L146" s="87">
        <f t="shared" si="33"/>
        <v>-568.69425827379007</v>
      </c>
      <c r="M146" s="88">
        <f t="shared" si="37"/>
        <v>3968.0063136152021</v>
      </c>
      <c r="N146" s="88">
        <f t="shared" si="38"/>
        <v>62493.006313615202</v>
      </c>
      <c r="O146" s="88">
        <f t="shared" si="39"/>
        <v>17723.48449053182</v>
      </c>
      <c r="P146" s="89">
        <f t="shared" si="34"/>
        <v>0.94568542000065459</v>
      </c>
      <c r="Q146" s="195">
        <v>2404.4537342806125</v>
      </c>
      <c r="R146" s="89">
        <f t="shared" si="40"/>
        <v>3.7383011911514462E-2</v>
      </c>
      <c r="S146" s="89">
        <f t="shared" si="40"/>
        <v>2.3555161213885043E-2</v>
      </c>
      <c r="T146" s="91">
        <v>3526</v>
      </c>
      <c r="U146" s="190">
        <v>56416</v>
      </c>
      <c r="V146" s="190">
        <v>16216.154067260706</v>
      </c>
      <c r="W146" s="197"/>
      <c r="X146" s="88">
        <v>0</v>
      </c>
      <c r="Y146" s="88">
        <f t="shared" si="41"/>
        <v>0</v>
      </c>
    </row>
    <row r="147" spans="2:25">
      <c r="B147" s="207">
        <v>3334</v>
      </c>
      <c r="C147" t="s">
        <v>160</v>
      </c>
      <c r="D147" s="1">
        <v>46008</v>
      </c>
      <c r="E147" s="85">
        <f t="shared" si="35"/>
        <v>16543.689320388348</v>
      </c>
      <c r="F147" s="86">
        <f t="shared" si="28"/>
        <v>0.88273419324905766</v>
      </c>
      <c r="G147" s="187">
        <f t="shared" si="29"/>
        <v>1319.3055716606352</v>
      </c>
      <c r="H147" s="187">
        <f t="shared" si="30"/>
        <v>3668.9887947882266</v>
      </c>
      <c r="I147" s="187">
        <f t="shared" si="31"/>
        <v>113.60629890824165</v>
      </c>
      <c r="J147" s="87">
        <f t="shared" si="32"/>
        <v>315.93911726382004</v>
      </c>
      <c r="K147" s="187">
        <f t="shared" si="36"/>
        <v>-142.23234502695769</v>
      </c>
      <c r="L147" s="87">
        <f t="shared" si="33"/>
        <v>-395.54815151996934</v>
      </c>
      <c r="M147" s="88">
        <f t="shared" si="37"/>
        <v>3273.4406432682572</v>
      </c>
      <c r="N147" s="88">
        <f t="shared" si="38"/>
        <v>49281.440643268259</v>
      </c>
      <c r="O147" s="88">
        <f t="shared" si="39"/>
        <v>17720.762547022026</v>
      </c>
      <c r="P147" s="89">
        <f t="shared" si="34"/>
        <v>0.94554018319393907</v>
      </c>
      <c r="Q147" s="195">
        <v>1750.6378857159311</v>
      </c>
      <c r="R147" s="89">
        <f t="shared" si="40"/>
        <v>3.6799999999999999E-2</v>
      </c>
      <c r="S147" s="89">
        <f t="shared" si="40"/>
        <v>2.0396116504854223E-2</v>
      </c>
      <c r="T147" s="91">
        <v>2781</v>
      </c>
      <c r="U147" s="190">
        <v>44375</v>
      </c>
      <c r="V147" s="190">
        <v>16213.006941907199</v>
      </c>
      <c r="W147" s="197"/>
      <c r="X147" s="88">
        <v>0</v>
      </c>
      <c r="Y147" s="88">
        <f t="shared" si="41"/>
        <v>0</v>
      </c>
    </row>
    <row r="148" spans="2:25">
      <c r="B148" s="207">
        <v>3336</v>
      </c>
      <c r="C148" t="s">
        <v>161</v>
      </c>
      <c r="D148" s="1">
        <v>19806</v>
      </c>
      <c r="E148" s="85">
        <f t="shared" si="35"/>
        <v>14197.849462365592</v>
      </c>
      <c r="F148" s="86">
        <f t="shared" si="28"/>
        <v>0.75756543466923976</v>
      </c>
      <c r="G148" s="187">
        <f t="shared" si="29"/>
        <v>2726.8094864742893</v>
      </c>
      <c r="H148" s="187">
        <f t="shared" si="30"/>
        <v>3803.8992336316337</v>
      </c>
      <c r="I148" s="187">
        <f t="shared" si="31"/>
        <v>934.65024921620648</v>
      </c>
      <c r="J148" s="87">
        <f t="shared" si="32"/>
        <v>1303.8370976566082</v>
      </c>
      <c r="K148" s="187">
        <f t="shared" si="36"/>
        <v>678.81160528100713</v>
      </c>
      <c r="L148" s="87">
        <f t="shared" si="33"/>
        <v>946.94218936700486</v>
      </c>
      <c r="M148" s="88">
        <f t="shared" si="37"/>
        <v>4750.8414229986383</v>
      </c>
      <c r="N148" s="88">
        <f t="shared" si="38"/>
        <v>24556.841422998637</v>
      </c>
      <c r="O148" s="88">
        <f t="shared" si="39"/>
        <v>17603.470554120886</v>
      </c>
      <c r="P148" s="89">
        <f t="shared" si="34"/>
        <v>0.93928174526494801</v>
      </c>
      <c r="Q148" s="195">
        <v>1996.7037880957314</v>
      </c>
      <c r="R148" s="89">
        <f t="shared" si="40"/>
        <v>-0.12106150705600426</v>
      </c>
      <c r="S148" s="89">
        <f t="shared" si="40"/>
        <v>-0.1393333466942665</v>
      </c>
      <c r="T148" s="91">
        <v>1395</v>
      </c>
      <c r="U148" s="190">
        <v>22534</v>
      </c>
      <c r="V148" s="190">
        <v>16496.339677891654</v>
      </c>
      <c r="W148" s="197"/>
      <c r="X148" s="88">
        <v>0</v>
      </c>
      <c r="Y148" s="88">
        <f t="shared" si="41"/>
        <v>0</v>
      </c>
    </row>
    <row r="149" spans="2:25" ht="30" customHeight="1">
      <c r="B149" s="207">
        <v>3338</v>
      </c>
      <c r="C149" t="s">
        <v>162</v>
      </c>
      <c r="D149" s="1">
        <v>60526</v>
      </c>
      <c r="E149" s="85">
        <f t="shared" si="35"/>
        <v>24346.741753821403</v>
      </c>
      <c r="F149" s="86">
        <f t="shared" si="28"/>
        <v>1.2990875870605496</v>
      </c>
      <c r="G149" s="187">
        <f t="shared" si="29"/>
        <v>-3362.5258883991978</v>
      </c>
      <c r="H149" s="187">
        <f t="shared" si="30"/>
        <v>-8359.2393585604059</v>
      </c>
      <c r="I149" s="187">
        <f t="shared" si="31"/>
        <v>0</v>
      </c>
      <c r="J149" s="87">
        <f t="shared" si="32"/>
        <v>0</v>
      </c>
      <c r="K149" s="187">
        <f t="shared" si="36"/>
        <v>-255.83864393519934</v>
      </c>
      <c r="L149" s="87">
        <f t="shared" si="33"/>
        <v>-636.01486882290556</v>
      </c>
      <c r="M149" s="88">
        <f t="shared" si="37"/>
        <v>-8995.2542273833114</v>
      </c>
      <c r="N149" s="88">
        <f t="shared" si="38"/>
        <v>51530.74577261669</v>
      </c>
      <c r="O149" s="88">
        <f t="shared" si="39"/>
        <v>20728.377221487004</v>
      </c>
      <c r="P149" s="89">
        <f t="shared" si="34"/>
        <v>1.1060197631625954</v>
      </c>
      <c r="Q149" s="195">
        <v>1738.2070041810584</v>
      </c>
      <c r="R149" s="89">
        <f t="shared" si="40"/>
        <v>4.8310782767493985E-3</v>
      </c>
      <c r="S149" s="89">
        <f t="shared" si="40"/>
        <v>4.8310782767495442E-3</v>
      </c>
      <c r="T149" s="91">
        <v>2486</v>
      </c>
      <c r="U149" s="190">
        <v>60235</v>
      </c>
      <c r="V149" s="190">
        <v>24229.686242960579</v>
      </c>
      <c r="W149" s="197"/>
      <c r="X149" s="88">
        <v>0</v>
      </c>
      <c r="Y149" s="88">
        <f t="shared" si="41"/>
        <v>0</v>
      </c>
    </row>
    <row r="150" spans="2:25">
      <c r="B150" s="207">
        <v>3401</v>
      </c>
      <c r="C150" t="s">
        <v>165</v>
      </c>
      <c r="D150" s="1">
        <v>274185</v>
      </c>
      <c r="E150" s="85">
        <f t="shared" si="35"/>
        <v>15183.575146749365</v>
      </c>
      <c r="F150" s="86">
        <f t="shared" si="28"/>
        <v>0.81016154850565203</v>
      </c>
      <c r="G150" s="187">
        <f t="shared" si="29"/>
        <v>2135.3740758440254</v>
      </c>
      <c r="H150" s="187">
        <f t="shared" si="30"/>
        <v>38560.58506159141</v>
      </c>
      <c r="I150" s="187">
        <f t="shared" si="31"/>
        <v>589.64625968188591</v>
      </c>
      <c r="J150" s="87">
        <f t="shared" si="32"/>
        <v>10647.832157335495</v>
      </c>
      <c r="K150" s="187">
        <f t="shared" si="36"/>
        <v>333.80761574668657</v>
      </c>
      <c r="L150" s="87">
        <f t="shared" si="33"/>
        <v>6027.8979251536666</v>
      </c>
      <c r="M150" s="88">
        <f t="shared" si="37"/>
        <v>44588.482986745075</v>
      </c>
      <c r="N150" s="88">
        <f t="shared" si="38"/>
        <v>318773.48298674508</v>
      </c>
      <c r="O150" s="88">
        <f t="shared" si="39"/>
        <v>17652.756838340076</v>
      </c>
      <c r="P150" s="89">
        <f t="shared" si="34"/>
        <v>0.94191155095676871</v>
      </c>
      <c r="Q150" s="195">
        <v>15589.381724324492</v>
      </c>
      <c r="R150" s="89">
        <f t="shared" si="40"/>
        <v>4.9010043041606888E-2</v>
      </c>
      <c r="S150" s="89">
        <f t="shared" si="40"/>
        <v>4.3665656954563661E-2</v>
      </c>
      <c r="T150" s="91">
        <v>18058</v>
      </c>
      <c r="U150" s="190">
        <v>261375</v>
      </c>
      <c r="V150" s="190">
        <v>14548.313481019704</v>
      </c>
      <c r="W150" s="197"/>
      <c r="X150" s="88">
        <v>0</v>
      </c>
      <c r="Y150" s="88">
        <f t="shared" si="41"/>
        <v>0</v>
      </c>
    </row>
    <row r="151" spans="2:25">
      <c r="B151" s="207">
        <v>3403</v>
      </c>
      <c r="C151" t="s">
        <v>166</v>
      </c>
      <c r="D151" s="1">
        <v>558547</v>
      </c>
      <c r="E151" s="85">
        <f t="shared" si="35"/>
        <v>16987.955838072936</v>
      </c>
      <c r="F151" s="86">
        <f t="shared" si="28"/>
        <v>0.90643925917970025</v>
      </c>
      <c r="G151" s="187">
        <f t="shared" si="29"/>
        <v>1052.7456610498825</v>
      </c>
      <c r="H151" s="187">
        <f t="shared" si="30"/>
        <v>34613.22458965909</v>
      </c>
      <c r="I151" s="187">
        <f t="shared" si="31"/>
        <v>0</v>
      </c>
      <c r="J151" s="87">
        <f t="shared" si="32"/>
        <v>0</v>
      </c>
      <c r="K151" s="187">
        <f t="shared" si="36"/>
        <v>-255.83864393519934</v>
      </c>
      <c r="L151" s="87">
        <f t="shared" si="33"/>
        <v>-8411.7187739454184</v>
      </c>
      <c r="M151" s="88">
        <f t="shared" si="37"/>
        <v>26201.505815713674</v>
      </c>
      <c r="N151" s="88">
        <f t="shared" si="38"/>
        <v>584748.50581571367</v>
      </c>
      <c r="O151" s="88">
        <f t="shared" si="39"/>
        <v>17784.862855187617</v>
      </c>
      <c r="P151" s="89">
        <f t="shared" si="34"/>
        <v>0.94896043201025571</v>
      </c>
      <c r="Q151" s="195">
        <v>9375.5041393680767</v>
      </c>
      <c r="R151" s="89">
        <f t="shared" si="40"/>
        <v>7.4184621124558384E-2</v>
      </c>
      <c r="S151" s="89">
        <f t="shared" si="40"/>
        <v>5.7947212544647027E-2</v>
      </c>
      <c r="T151" s="91">
        <v>32879</v>
      </c>
      <c r="U151" s="190">
        <v>519973</v>
      </c>
      <c r="V151" s="190">
        <v>16057.470199493548</v>
      </c>
      <c r="W151" s="197"/>
      <c r="X151" s="88">
        <v>0</v>
      </c>
      <c r="Y151" s="88">
        <f t="shared" si="41"/>
        <v>0</v>
      </c>
    </row>
    <row r="152" spans="2:25">
      <c r="B152" s="207">
        <v>3405</v>
      </c>
      <c r="C152" t="s">
        <v>167</v>
      </c>
      <c r="D152" s="1">
        <v>493247</v>
      </c>
      <c r="E152" s="85">
        <f t="shared" si="35"/>
        <v>17145.682703003338</v>
      </c>
      <c r="F152" s="86">
        <f t="shared" si="28"/>
        <v>0.91485521127911829</v>
      </c>
      <c r="G152" s="187">
        <f t="shared" si="29"/>
        <v>958.10954209164117</v>
      </c>
      <c r="H152" s="187">
        <f t="shared" si="30"/>
        <v>27562.895306892333</v>
      </c>
      <c r="I152" s="187">
        <f t="shared" si="31"/>
        <v>0</v>
      </c>
      <c r="J152" s="87">
        <f t="shared" si="32"/>
        <v>0</v>
      </c>
      <c r="K152" s="187">
        <f t="shared" si="36"/>
        <v>-255.83864393519934</v>
      </c>
      <c r="L152" s="87">
        <f t="shared" si="33"/>
        <v>-7359.9661087278146</v>
      </c>
      <c r="M152" s="88">
        <f t="shared" si="37"/>
        <v>20202.929198164518</v>
      </c>
      <c r="N152" s="88">
        <f t="shared" si="38"/>
        <v>513449.92919816449</v>
      </c>
      <c r="O152" s="88">
        <f t="shared" si="39"/>
        <v>17847.953601159777</v>
      </c>
      <c r="P152" s="89">
        <f t="shared" si="34"/>
        <v>0.95232681285002285</v>
      </c>
      <c r="Q152" s="195">
        <v>8622.3957748514767</v>
      </c>
      <c r="R152" s="89">
        <f t="shared" si="40"/>
        <v>6.2709392189011531E-2</v>
      </c>
      <c r="S152" s="89">
        <f t="shared" si="40"/>
        <v>5.5025731400103278E-2</v>
      </c>
      <c r="T152" s="91">
        <v>28768</v>
      </c>
      <c r="U152" s="190">
        <v>464141</v>
      </c>
      <c r="V152" s="190">
        <v>16251.435574229692</v>
      </c>
      <c r="W152" s="197"/>
      <c r="X152" s="88">
        <v>0</v>
      </c>
      <c r="Y152" s="88">
        <f t="shared" si="41"/>
        <v>0</v>
      </c>
    </row>
    <row r="153" spans="2:25">
      <c r="B153" s="207">
        <v>3407</v>
      </c>
      <c r="C153" t="s">
        <v>168</v>
      </c>
      <c r="D153" s="1">
        <v>463500</v>
      </c>
      <c r="E153" s="85">
        <f t="shared" si="35"/>
        <v>14998.543830696048</v>
      </c>
      <c r="F153" s="86">
        <f t="shared" si="28"/>
        <v>0.80028869207447839</v>
      </c>
      <c r="G153" s="187">
        <f t="shared" si="29"/>
        <v>2246.3928654760152</v>
      </c>
      <c r="H153" s="187">
        <f t="shared" si="30"/>
        <v>69420.278721805298</v>
      </c>
      <c r="I153" s="187">
        <f t="shared" si="31"/>
        <v>654.40722030054678</v>
      </c>
      <c r="J153" s="87">
        <f t="shared" si="32"/>
        <v>20223.146328947798</v>
      </c>
      <c r="K153" s="187">
        <f t="shared" si="36"/>
        <v>398.56857636534744</v>
      </c>
      <c r="L153" s="87">
        <f t="shared" si="33"/>
        <v>12316.964715418331</v>
      </c>
      <c r="M153" s="88">
        <f t="shared" si="37"/>
        <v>81737.243437223631</v>
      </c>
      <c r="N153" s="88">
        <f t="shared" si="38"/>
        <v>545237.2434372236</v>
      </c>
      <c r="O153" s="88">
        <f t="shared" si="39"/>
        <v>17643.505272537412</v>
      </c>
      <c r="P153" s="89">
        <f t="shared" si="34"/>
        <v>0.94141790813521009</v>
      </c>
      <c r="Q153" s="195">
        <v>36046.809077793834</v>
      </c>
      <c r="R153" s="89">
        <f t="shared" si="40"/>
        <v>3.3200625939019984E-2</v>
      </c>
      <c r="S153" s="89">
        <f t="shared" si="40"/>
        <v>2.1833178997969906E-2</v>
      </c>
      <c r="T153" s="91">
        <v>30903</v>
      </c>
      <c r="U153" s="190">
        <v>448606</v>
      </c>
      <c r="V153" s="190">
        <v>14678.074796322351</v>
      </c>
      <c r="W153" s="197"/>
      <c r="X153" s="88">
        <v>0</v>
      </c>
      <c r="Y153" s="88">
        <f t="shared" si="41"/>
        <v>0</v>
      </c>
    </row>
    <row r="154" spans="2:25">
      <c r="B154" s="207">
        <v>3411</v>
      </c>
      <c r="C154" t="s">
        <v>169</v>
      </c>
      <c r="D154" s="1">
        <v>516433</v>
      </c>
      <c r="E154" s="85">
        <f t="shared" si="35"/>
        <v>14501.656744917444</v>
      </c>
      <c r="F154" s="86">
        <f t="shared" si="28"/>
        <v>0.7737759105354719</v>
      </c>
      <c r="G154" s="187">
        <f t="shared" si="29"/>
        <v>2544.5251169431781</v>
      </c>
      <c r="H154" s="187">
        <f t="shared" si="30"/>
        <v>90615.628464580455</v>
      </c>
      <c r="I154" s="187">
        <f t="shared" si="31"/>
        <v>828.31770032305826</v>
      </c>
      <c r="J154" s="87">
        <f t="shared" si="32"/>
        <v>29498.049943904749</v>
      </c>
      <c r="K154" s="187">
        <f t="shared" si="36"/>
        <v>572.47905638785892</v>
      </c>
      <c r="L154" s="87">
        <f t="shared" si="33"/>
        <v>20387.124156084432</v>
      </c>
      <c r="M154" s="88">
        <f t="shared" si="37"/>
        <v>111002.75262066489</v>
      </c>
      <c r="N154" s="88">
        <f t="shared" si="38"/>
        <v>627435.75262066489</v>
      </c>
      <c r="O154" s="88">
        <f t="shared" si="39"/>
        <v>17618.660918248479</v>
      </c>
      <c r="P154" s="89">
        <f t="shared" si="34"/>
        <v>0.9400922690582596</v>
      </c>
      <c r="Q154" s="195">
        <v>48793.262402627355</v>
      </c>
      <c r="R154" s="89">
        <f t="shared" si="40"/>
        <v>5.9684495204639004E-2</v>
      </c>
      <c r="S154" s="89">
        <f t="shared" si="40"/>
        <v>5.5607870026523794E-2</v>
      </c>
      <c r="T154" s="91">
        <v>35612</v>
      </c>
      <c r="U154" s="190">
        <v>487346</v>
      </c>
      <c r="V154" s="190">
        <v>13737.730796335449</v>
      </c>
      <c r="W154" s="197"/>
      <c r="X154" s="88">
        <v>0</v>
      </c>
      <c r="Y154" s="88">
        <f t="shared" si="41"/>
        <v>0</v>
      </c>
    </row>
    <row r="155" spans="2:25">
      <c r="B155" s="207">
        <v>3412</v>
      </c>
      <c r="C155" t="s">
        <v>170</v>
      </c>
      <c r="D155" s="1">
        <v>100343</v>
      </c>
      <c r="E155" s="85">
        <f t="shared" si="35"/>
        <v>12655.189809559843</v>
      </c>
      <c r="F155" s="86">
        <f t="shared" si="28"/>
        <v>0.67525257218099588</v>
      </c>
      <c r="G155" s="187">
        <f t="shared" si="29"/>
        <v>3652.4052781577384</v>
      </c>
      <c r="H155" s="187">
        <f t="shared" si="30"/>
        <v>28959.921450512706</v>
      </c>
      <c r="I155" s="187">
        <f t="shared" si="31"/>
        <v>1474.5811276982186</v>
      </c>
      <c r="J155" s="87">
        <f t="shared" si="32"/>
        <v>11691.953761519175</v>
      </c>
      <c r="K155" s="187">
        <f t="shared" si="36"/>
        <v>1218.7424837630192</v>
      </c>
      <c r="L155" s="87">
        <f t="shared" si="33"/>
        <v>9663.4091537569802</v>
      </c>
      <c r="M155" s="88">
        <f t="shared" si="37"/>
        <v>38623.330604269686</v>
      </c>
      <c r="N155" s="88">
        <f t="shared" si="38"/>
        <v>138966.33060426969</v>
      </c>
      <c r="O155" s="88">
        <f t="shared" si="39"/>
        <v>17526.337571480602</v>
      </c>
      <c r="P155" s="89">
        <f t="shared" si="34"/>
        <v>0.93516610214053597</v>
      </c>
      <c r="Q155" s="195">
        <v>16526.690563305427</v>
      </c>
      <c r="R155" s="89">
        <f t="shared" si="40"/>
        <v>2.4755154770779931E-2</v>
      </c>
      <c r="S155" s="89">
        <f t="shared" si="40"/>
        <v>1.2735703466241846E-2</v>
      </c>
      <c r="T155" s="91">
        <v>7929</v>
      </c>
      <c r="U155" s="190">
        <v>97919</v>
      </c>
      <c r="V155" s="190">
        <v>12496.043899948952</v>
      </c>
      <c r="W155" s="197"/>
      <c r="X155" s="88">
        <v>0</v>
      </c>
      <c r="Y155" s="88">
        <f t="shared" si="41"/>
        <v>0</v>
      </c>
    </row>
    <row r="156" spans="2:25">
      <c r="B156" s="207">
        <v>3413</v>
      </c>
      <c r="C156" t="s">
        <v>171</v>
      </c>
      <c r="D156" s="1">
        <v>304307</v>
      </c>
      <c r="E156" s="85">
        <f t="shared" si="35"/>
        <v>14085.026614209673</v>
      </c>
      <c r="F156" s="86">
        <f t="shared" si="28"/>
        <v>0.75154546028999181</v>
      </c>
      <c r="G156" s="187">
        <f t="shared" si="29"/>
        <v>2794.5031953678399</v>
      </c>
      <c r="H156" s="187">
        <f t="shared" si="30"/>
        <v>60375.241535922185</v>
      </c>
      <c r="I156" s="187">
        <f t="shared" si="31"/>
        <v>974.13824607077777</v>
      </c>
      <c r="J156" s="87">
        <f t="shared" si="32"/>
        <v>21046.256806359153</v>
      </c>
      <c r="K156" s="187">
        <f t="shared" si="36"/>
        <v>718.29960213557843</v>
      </c>
      <c r="L156" s="87">
        <f t="shared" si="33"/>
        <v>15518.862904139172</v>
      </c>
      <c r="M156" s="88">
        <f t="shared" si="37"/>
        <v>75894.104440061361</v>
      </c>
      <c r="N156" s="88">
        <f t="shared" si="38"/>
        <v>380201.10444006138</v>
      </c>
      <c r="O156" s="88">
        <f t="shared" si="39"/>
        <v>17597.829411713094</v>
      </c>
      <c r="P156" s="89">
        <f t="shared" si="34"/>
        <v>0.93898074654598573</v>
      </c>
      <c r="Q156" s="195">
        <v>30237.997915274726</v>
      </c>
      <c r="R156" s="89">
        <f t="shared" si="40"/>
        <v>5.9919053722692822E-2</v>
      </c>
      <c r="S156" s="89">
        <f t="shared" si="40"/>
        <v>4.77033701134843E-2</v>
      </c>
      <c r="T156" s="91">
        <v>21605</v>
      </c>
      <c r="U156" s="190">
        <v>287104</v>
      </c>
      <c r="V156" s="190">
        <v>13443.716051695073</v>
      </c>
      <c r="W156" s="197"/>
      <c r="X156" s="88">
        <v>0</v>
      </c>
      <c r="Y156" s="88">
        <f t="shared" si="41"/>
        <v>0</v>
      </c>
    </row>
    <row r="157" spans="2:25">
      <c r="B157" s="207">
        <v>3414</v>
      </c>
      <c r="C157" t="s">
        <v>172</v>
      </c>
      <c r="D157" s="1">
        <v>64746</v>
      </c>
      <c r="E157" s="85">
        <f t="shared" si="35"/>
        <v>12969.951923076924</v>
      </c>
      <c r="F157" s="86">
        <f t="shared" si="28"/>
        <v>0.6920475732814122</v>
      </c>
      <c r="G157" s="187">
        <f t="shared" si="29"/>
        <v>3463.5480100474897</v>
      </c>
      <c r="H157" s="187">
        <f t="shared" si="30"/>
        <v>17290.031666157065</v>
      </c>
      <c r="I157" s="187">
        <f t="shared" si="31"/>
        <v>1364.4143879672401</v>
      </c>
      <c r="J157" s="87">
        <f t="shared" si="32"/>
        <v>6811.1566247324627</v>
      </c>
      <c r="K157" s="187">
        <f t="shared" si="36"/>
        <v>1108.5757440320408</v>
      </c>
      <c r="L157" s="87">
        <f t="shared" si="33"/>
        <v>5534.0101142079475</v>
      </c>
      <c r="M157" s="88">
        <f t="shared" si="37"/>
        <v>22824.041780365013</v>
      </c>
      <c r="N157" s="88">
        <f t="shared" si="38"/>
        <v>87570.04178036502</v>
      </c>
      <c r="O157" s="88">
        <f t="shared" si="39"/>
        <v>17542.075677156456</v>
      </c>
      <c r="P157" s="89">
        <f t="shared" si="34"/>
        <v>0.93600585219555676</v>
      </c>
      <c r="Q157" s="195">
        <v>9570.4722653576246</v>
      </c>
      <c r="R157" s="89">
        <f t="shared" si="40"/>
        <v>3.5438989285143128E-2</v>
      </c>
      <c r="S157" s="89">
        <f t="shared" si="40"/>
        <v>3.9172543333046345E-2</v>
      </c>
      <c r="T157" s="91">
        <v>4992</v>
      </c>
      <c r="U157" s="190">
        <v>62530</v>
      </c>
      <c r="V157" s="190">
        <v>12481.037924151697</v>
      </c>
      <c r="W157" s="197"/>
      <c r="X157" s="88">
        <v>0</v>
      </c>
      <c r="Y157" s="88">
        <f t="shared" si="41"/>
        <v>0</v>
      </c>
    </row>
    <row r="158" spans="2:25">
      <c r="B158" s="207">
        <v>3415</v>
      </c>
      <c r="C158" t="s">
        <v>173</v>
      </c>
      <c r="D158" s="1">
        <v>118217</v>
      </c>
      <c r="E158" s="85">
        <f t="shared" si="35"/>
        <v>14573.10157790927</v>
      </c>
      <c r="F158" s="86">
        <f t="shared" si="28"/>
        <v>0.77758804673988735</v>
      </c>
      <c r="G158" s="187">
        <f t="shared" si="29"/>
        <v>2501.6582171480818</v>
      </c>
      <c r="H158" s="187">
        <f t="shared" si="30"/>
        <v>20293.451457505242</v>
      </c>
      <c r="I158" s="187">
        <f t="shared" si="31"/>
        <v>803.31200877591891</v>
      </c>
      <c r="J158" s="87">
        <f t="shared" si="32"/>
        <v>6516.4670151902537</v>
      </c>
      <c r="K158" s="187">
        <f t="shared" si="36"/>
        <v>547.47336484071957</v>
      </c>
      <c r="L158" s="87">
        <f t="shared" si="33"/>
        <v>4441.1039355879175</v>
      </c>
      <c r="M158" s="88">
        <f t="shared" si="37"/>
        <v>24734.55539309316</v>
      </c>
      <c r="N158" s="88">
        <f t="shared" si="38"/>
        <v>142951.55539309315</v>
      </c>
      <c r="O158" s="88">
        <f t="shared" si="39"/>
        <v>17622.233159898071</v>
      </c>
      <c r="P158" s="89">
        <f t="shared" si="34"/>
        <v>0.94028287586848036</v>
      </c>
      <c r="Q158" s="195">
        <v>9384.8549312061295</v>
      </c>
      <c r="R158" s="89">
        <f t="shared" si="40"/>
        <v>4.9772670763328954E-2</v>
      </c>
      <c r="S158" s="89">
        <f t="shared" si="40"/>
        <v>4.4208047385268991E-2</v>
      </c>
      <c r="T158" s="91">
        <v>8112</v>
      </c>
      <c r="U158" s="190">
        <v>112612</v>
      </c>
      <c r="V158" s="190">
        <v>13956.128392613706</v>
      </c>
      <c r="W158" s="197"/>
      <c r="X158" s="88">
        <v>0</v>
      </c>
      <c r="Y158" s="88">
        <f t="shared" si="41"/>
        <v>0</v>
      </c>
    </row>
    <row r="159" spans="2:25">
      <c r="B159" s="207">
        <v>3416</v>
      </c>
      <c r="C159" t="s">
        <v>174</v>
      </c>
      <c r="D159" s="1">
        <v>75144</v>
      </c>
      <c r="E159" s="85">
        <f t="shared" si="35"/>
        <v>12441.059602649008</v>
      </c>
      <c r="F159" s="86">
        <f t="shared" si="28"/>
        <v>0.6638270641345686</v>
      </c>
      <c r="G159" s="187">
        <f t="shared" si="29"/>
        <v>3780.8834023042396</v>
      </c>
      <c r="H159" s="187">
        <f t="shared" si="30"/>
        <v>22836.535749917606</v>
      </c>
      <c r="I159" s="187">
        <f t="shared" si="31"/>
        <v>1549.5267001170109</v>
      </c>
      <c r="J159" s="87">
        <f t="shared" si="32"/>
        <v>9359.1412687067459</v>
      </c>
      <c r="K159" s="187">
        <f t="shared" si="36"/>
        <v>1293.6880561818116</v>
      </c>
      <c r="L159" s="87">
        <f t="shared" si="33"/>
        <v>7813.8758593381417</v>
      </c>
      <c r="M159" s="88">
        <f t="shared" si="37"/>
        <v>30650.411609255749</v>
      </c>
      <c r="N159" s="88">
        <f t="shared" si="38"/>
        <v>105794.41160925575</v>
      </c>
      <c r="O159" s="88">
        <f t="shared" si="39"/>
        <v>17515.631061135056</v>
      </c>
      <c r="P159" s="89">
        <f t="shared" si="34"/>
        <v>0.93459482673821437</v>
      </c>
      <c r="Q159" s="195">
        <v>13199.356186450324</v>
      </c>
      <c r="R159" s="89">
        <f t="shared" si="40"/>
        <v>7.0610360745426565E-2</v>
      </c>
      <c r="S159" s="89">
        <f t="shared" si="40"/>
        <v>6.8483320293614466E-2</v>
      </c>
      <c r="T159" s="91">
        <v>6040</v>
      </c>
      <c r="U159" s="190">
        <v>70188</v>
      </c>
      <c r="V159" s="190">
        <v>11643.66290643663</v>
      </c>
      <c r="W159" s="197"/>
      <c r="X159" s="88">
        <v>0</v>
      </c>
      <c r="Y159" s="88">
        <f t="shared" si="41"/>
        <v>0</v>
      </c>
    </row>
    <row r="160" spans="2:25">
      <c r="B160" s="207">
        <v>3417</v>
      </c>
      <c r="C160" t="s">
        <v>175</v>
      </c>
      <c r="D160" s="1">
        <v>62790</v>
      </c>
      <c r="E160" s="85">
        <f t="shared" si="35"/>
        <v>13854.810238305383</v>
      </c>
      <c r="F160" s="86">
        <f t="shared" si="28"/>
        <v>0.73926163030981029</v>
      </c>
      <c r="G160" s="187">
        <f t="shared" si="29"/>
        <v>2932.6330209104144</v>
      </c>
      <c r="H160" s="187">
        <f t="shared" si="30"/>
        <v>13290.692850765998</v>
      </c>
      <c r="I160" s="187">
        <f t="shared" si="31"/>
        <v>1054.7139776372794</v>
      </c>
      <c r="J160" s="87">
        <f t="shared" si="32"/>
        <v>4779.9637466521508</v>
      </c>
      <c r="K160" s="187">
        <f t="shared" si="36"/>
        <v>798.87533370208007</v>
      </c>
      <c r="L160" s="87">
        <f t="shared" si="33"/>
        <v>3620.5030123378265</v>
      </c>
      <c r="M160" s="88">
        <f t="shared" si="37"/>
        <v>16911.195863103825</v>
      </c>
      <c r="N160" s="88">
        <f t="shared" si="38"/>
        <v>79701.195863103829</v>
      </c>
      <c r="O160" s="88">
        <f t="shared" si="39"/>
        <v>17586.31859291788</v>
      </c>
      <c r="P160" s="89">
        <f t="shared" si="34"/>
        <v>0.93836655504697675</v>
      </c>
      <c r="Q160" s="195">
        <v>8415.3812312902228</v>
      </c>
      <c r="R160" s="89">
        <f t="shared" si="40"/>
        <v>3.6001847940865896E-2</v>
      </c>
      <c r="S160" s="89">
        <f t="shared" si="40"/>
        <v>4.5145730093918472E-2</v>
      </c>
      <c r="T160" s="91">
        <v>4532</v>
      </c>
      <c r="U160" s="190">
        <v>60608</v>
      </c>
      <c r="V160" s="190">
        <v>13256.342957130359</v>
      </c>
      <c r="W160" s="197"/>
      <c r="X160" s="88">
        <v>0</v>
      </c>
      <c r="Y160" s="88">
        <f t="shared" si="41"/>
        <v>0</v>
      </c>
    </row>
    <row r="161" spans="2:25">
      <c r="B161" s="207">
        <v>3418</v>
      </c>
      <c r="C161" t="s">
        <v>176</v>
      </c>
      <c r="D161" s="1">
        <v>90262</v>
      </c>
      <c r="E161" s="85">
        <f t="shared" si="35"/>
        <v>12298.950810737157</v>
      </c>
      <c r="F161" s="86">
        <f t="shared" si="28"/>
        <v>0.65624445741653092</v>
      </c>
      <c r="G161" s="187">
        <f t="shared" si="29"/>
        <v>3866.1486774513501</v>
      </c>
      <c r="H161" s="187">
        <f t="shared" si="30"/>
        <v>28373.665143815459</v>
      </c>
      <c r="I161" s="187">
        <f t="shared" si="31"/>
        <v>1599.2647772861587</v>
      </c>
      <c r="J161" s="87">
        <f t="shared" si="32"/>
        <v>11737.004200503119</v>
      </c>
      <c r="K161" s="187">
        <f t="shared" si="36"/>
        <v>1343.4261333509594</v>
      </c>
      <c r="L161" s="87">
        <f t="shared" si="33"/>
        <v>9859.404392662691</v>
      </c>
      <c r="M161" s="88">
        <f t="shared" si="37"/>
        <v>38233.06953647815</v>
      </c>
      <c r="N161" s="88">
        <f t="shared" si="38"/>
        <v>128495.06953647814</v>
      </c>
      <c r="O161" s="88">
        <f t="shared" si="39"/>
        <v>17508.525621539466</v>
      </c>
      <c r="P161" s="89">
        <f t="shared" si="34"/>
        <v>0.93421569640231261</v>
      </c>
      <c r="Q161" s="195">
        <v>14986.983584827653</v>
      </c>
      <c r="R161" s="89">
        <f t="shared" si="40"/>
        <v>6.4159396368780944E-2</v>
      </c>
      <c r="S161" s="89">
        <f t="shared" si="40"/>
        <v>5.3719353237761273E-2</v>
      </c>
      <c r="T161" s="91">
        <v>7339</v>
      </c>
      <c r="U161" s="190">
        <v>84820</v>
      </c>
      <c r="V161" s="190">
        <v>11671.941654052567</v>
      </c>
      <c r="W161" s="197"/>
      <c r="X161" s="88">
        <v>0</v>
      </c>
      <c r="Y161" s="88">
        <f t="shared" si="41"/>
        <v>0</v>
      </c>
    </row>
    <row r="162" spans="2:25">
      <c r="B162" s="207">
        <v>3419</v>
      </c>
      <c r="C162" t="s">
        <v>128</v>
      </c>
      <c r="D162" s="1">
        <v>44801</v>
      </c>
      <c r="E162" s="85">
        <f t="shared" si="35"/>
        <v>12393.084370677732</v>
      </c>
      <c r="F162" s="86">
        <f t="shared" si="28"/>
        <v>0.66126721325306614</v>
      </c>
      <c r="G162" s="187">
        <f t="shared" si="29"/>
        <v>3809.6685414870044</v>
      </c>
      <c r="H162" s="187">
        <f t="shared" si="30"/>
        <v>13771.95177747552</v>
      </c>
      <c r="I162" s="187">
        <f t="shared" si="31"/>
        <v>1566.3180313069572</v>
      </c>
      <c r="J162" s="87">
        <f t="shared" si="32"/>
        <v>5662.2396831746501</v>
      </c>
      <c r="K162" s="187">
        <f t="shared" si="36"/>
        <v>1310.4793873717579</v>
      </c>
      <c r="L162" s="87">
        <f t="shared" si="33"/>
        <v>4737.3829853489042</v>
      </c>
      <c r="M162" s="88">
        <f t="shared" si="37"/>
        <v>18509.334762824423</v>
      </c>
      <c r="N162" s="88">
        <f t="shared" si="38"/>
        <v>63310.334762824423</v>
      </c>
      <c r="O162" s="88">
        <f t="shared" si="39"/>
        <v>17513.232299536492</v>
      </c>
      <c r="P162" s="89">
        <f t="shared" si="34"/>
        <v>0.93446683419413923</v>
      </c>
      <c r="Q162" s="195">
        <v>8684.0953003340928</v>
      </c>
      <c r="R162" s="89">
        <f t="shared" si="40"/>
        <v>5.6776902391847905E-2</v>
      </c>
      <c r="S162" s="89">
        <f t="shared" si="40"/>
        <v>5.9700213325158763E-2</v>
      </c>
      <c r="T162" s="91">
        <v>3615</v>
      </c>
      <c r="U162" s="190">
        <v>42394</v>
      </c>
      <c r="V162" s="190">
        <v>11694.896551724138</v>
      </c>
      <c r="W162" s="197"/>
      <c r="X162" s="88">
        <v>0</v>
      </c>
      <c r="Y162" s="88">
        <f t="shared" si="41"/>
        <v>0</v>
      </c>
    </row>
    <row r="163" spans="2:25">
      <c r="B163" s="207">
        <v>3420</v>
      </c>
      <c r="C163" t="s">
        <v>177</v>
      </c>
      <c r="D163" s="1">
        <v>314563</v>
      </c>
      <c r="E163" s="85">
        <f t="shared" si="35"/>
        <v>14455.355911952576</v>
      </c>
      <c r="F163" s="86">
        <f t="shared" si="28"/>
        <v>0.77130540183318186</v>
      </c>
      <c r="G163" s="187">
        <f t="shared" si="29"/>
        <v>2572.3056167220984</v>
      </c>
      <c r="H163" s="187">
        <f t="shared" si="30"/>
        <v>55975.942525489583</v>
      </c>
      <c r="I163" s="187">
        <f t="shared" si="31"/>
        <v>844.52299186076186</v>
      </c>
      <c r="J163" s="87">
        <f t="shared" si="32"/>
        <v>18377.664825882039</v>
      </c>
      <c r="K163" s="187">
        <f t="shared" si="36"/>
        <v>588.68434792556252</v>
      </c>
      <c r="L163" s="87">
        <f t="shared" si="33"/>
        <v>12810.360095208167</v>
      </c>
      <c r="M163" s="88">
        <f t="shared" si="37"/>
        <v>68786.302620697752</v>
      </c>
      <c r="N163" s="88">
        <f t="shared" si="38"/>
        <v>383349.30262069777</v>
      </c>
      <c r="O163" s="88">
        <f t="shared" si="39"/>
        <v>17616.345876600237</v>
      </c>
      <c r="P163" s="89">
        <f t="shared" si="34"/>
        <v>0.9399687436231452</v>
      </c>
      <c r="Q163" s="195">
        <v>29551.747048567187</v>
      </c>
      <c r="R163" s="89">
        <f t="shared" si="40"/>
        <v>7.2177703851908914E-2</v>
      </c>
      <c r="S163" s="89">
        <f t="shared" si="40"/>
        <v>6.2668476479848079E-2</v>
      </c>
      <c r="T163" s="91">
        <v>21761</v>
      </c>
      <c r="U163" s="190">
        <v>293387</v>
      </c>
      <c r="V163" s="190">
        <v>13602.88390207715</v>
      </c>
      <c r="W163" s="197"/>
      <c r="X163" s="88">
        <v>0</v>
      </c>
      <c r="Y163" s="88">
        <f t="shared" si="41"/>
        <v>0</v>
      </c>
    </row>
    <row r="164" spans="2:25">
      <c r="B164" s="207">
        <v>3421</v>
      </c>
      <c r="C164" t="s">
        <v>178</v>
      </c>
      <c r="D164" s="1">
        <v>96705</v>
      </c>
      <c r="E164" s="85">
        <f t="shared" si="35"/>
        <v>14728.14498933902</v>
      </c>
      <c r="F164" s="86">
        <f t="shared" si="28"/>
        <v>0.7858608157732343</v>
      </c>
      <c r="G164" s="187">
        <f t="shared" si="29"/>
        <v>2408.6321702902319</v>
      </c>
      <c r="H164" s="187">
        <f t="shared" si="30"/>
        <v>15815.078830125663</v>
      </c>
      <c r="I164" s="187">
        <f t="shared" si="31"/>
        <v>749.0468147755065</v>
      </c>
      <c r="J164" s="87">
        <f t="shared" si="32"/>
        <v>4918.2413858159753</v>
      </c>
      <c r="K164" s="187">
        <f t="shared" si="36"/>
        <v>493.20817084030716</v>
      </c>
      <c r="L164" s="87">
        <f t="shared" si="33"/>
        <v>3238.404849737457</v>
      </c>
      <c r="M164" s="88">
        <f t="shared" si="37"/>
        <v>19053.483679863122</v>
      </c>
      <c r="N164" s="88">
        <f t="shared" si="38"/>
        <v>115758.48367986313</v>
      </c>
      <c r="O164" s="88">
        <f t="shared" si="39"/>
        <v>17629.985330469557</v>
      </c>
      <c r="P164" s="89">
        <f t="shared" si="34"/>
        <v>0.94069651432014767</v>
      </c>
      <c r="Q164" s="195">
        <v>8126.0622384491471</v>
      </c>
      <c r="R164" s="89">
        <f t="shared" si="40"/>
        <v>1.9478433851031424E-3</v>
      </c>
      <c r="S164" s="89">
        <f t="shared" si="40"/>
        <v>4.3893854950881892E-3</v>
      </c>
      <c r="T164" s="91">
        <v>6566</v>
      </c>
      <c r="U164" s="190">
        <v>96517</v>
      </c>
      <c r="V164" s="190">
        <v>14663.780006077181</v>
      </c>
      <c r="W164" s="197"/>
      <c r="X164" s="88">
        <v>0</v>
      </c>
      <c r="Y164" s="88">
        <f t="shared" si="41"/>
        <v>0</v>
      </c>
    </row>
    <row r="165" spans="2:25">
      <c r="B165" s="207">
        <v>3422</v>
      </c>
      <c r="C165" t="s">
        <v>179</v>
      </c>
      <c r="D165" s="1">
        <v>69879</v>
      </c>
      <c r="E165" s="85">
        <f t="shared" si="35"/>
        <v>16292.608999766844</v>
      </c>
      <c r="F165" s="86">
        <f t="shared" si="28"/>
        <v>0.86933710992790314</v>
      </c>
      <c r="G165" s="187">
        <f t="shared" si="29"/>
        <v>1469.9537640335377</v>
      </c>
      <c r="H165" s="187">
        <f t="shared" si="30"/>
        <v>6304.631693939843</v>
      </c>
      <c r="I165" s="187">
        <f t="shared" si="31"/>
        <v>201.4844111257681</v>
      </c>
      <c r="J165" s="87">
        <f t="shared" si="32"/>
        <v>864.16663931841936</v>
      </c>
      <c r="K165" s="187">
        <f t="shared" si="36"/>
        <v>-54.354232809431238</v>
      </c>
      <c r="L165" s="87">
        <f t="shared" si="33"/>
        <v>-233.1253045196506</v>
      </c>
      <c r="M165" s="88">
        <f t="shared" si="37"/>
        <v>6071.5063894201921</v>
      </c>
      <c r="N165" s="88">
        <f t="shared" si="38"/>
        <v>75950.506389420188</v>
      </c>
      <c r="O165" s="88">
        <f t="shared" si="39"/>
        <v>17708.208530990953</v>
      </c>
      <c r="P165" s="89">
        <f t="shared" si="34"/>
        <v>0.94487032902788137</v>
      </c>
      <c r="Q165" s="195">
        <v>4730.3088248240347</v>
      </c>
      <c r="R165" s="89">
        <f t="shared" si="40"/>
        <v>4.8572971999639863E-2</v>
      </c>
      <c r="S165" s="89">
        <f t="shared" si="40"/>
        <v>2.999252297376602E-2</v>
      </c>
      <c r="T165" s="91">
        <v>4289</v>
      </c>
      <c r="U165" s="190">
        <v>66642</v>
      </c>
      <c r="V165" s="190">
        <v>15818.181818181818</v>
      </c>
      <c r="W165" s="197"/>
      <c r="X165" s="88">
        <v>0</v>
      </c>
      <c r="Y165" s="88">
        <f t="shared" si="41"/>
        <v>0</v>
      </c>
    </row>
    <row r="166" spans="2:25">
      <c r="B166" s="207">
        <v>3423</v>
      </c>
      <c r="C166" t="s">
        <v>180</v>
      </c>
      <c r="D166" s="1">
        <v>29922</v>
      </c>
      <c r="E166" s="85">
        <f t="shared" si="35"/>
        <v>13146.748681898067</v>
      </c>
      <c r="F166" s="86">
        <f t="shared" si="28"/>
        <v>0.70148105218957191</v>
      </c>
      <c r="G166" s="187">
        <f t="shared" si="29"/>
        <v>3357.4699547548039</v>
      </c>
      <c r="H166" s="187">
        <f t="shared" si="30"/>
        <v>7641.6016170219336</v>
      </c>
      <c r="I166" s="187">
        <f t="shared" si="31"/>
        <v>1302.5355223798401</v>
      </c>
      <c r="J166" s="87">
        <f t="shared" si="32"/>
        <v>2964.5708489365165</v>
      </c>
      <c r="K166" s="187">
        <f t="shared" si="36"/>
        <v>1046.6968784446408</v>
      </c>
      <c r="L166" s="87">
        <f t="shared" si="33"/>
        <v>2382.2820953400023</v>
      </c>
      <c r="M166" s="88">
        <f t="shared" si="37"/>
        <v>10023.883712361936</v>
      </c>
      <c r="N166" s="88">
        <f t="shared" si="38"/>
        <v>39945.883712361938</v>
      </c>
      <c r="O166" s="88">
        <f t="shared" si="39"/>
        <v>17550.915515097509</v>
      </c>
      <c r="P166" s="89">
        <f t="shared" si="34"/>
        <v>0.93647752614096458</v>
      </c>
      <c r="Q166" s="195">
        <v>4529.9860729074426</v>
      </c>
      <c r="R166" s="89">
        <f t="shared" si="40"/>
        <v>4.2469428282757897E-2</v>
      </c>
      <c r="S166" s="89">
        <f t="shared" si="40"/>
        <v>4.4759563230655046E-2</v>
      </c>
      <c r="T166" s="91">
        <v>2276</v>
      </c>
      <c r="U166" s="190">
        <v>28703</v>
      </c>
      <c r="V166" s="190">
        <v>12583.516001753616</v>
      </c>
      <c r="W166" s="197"/>
      <c r="X166" s="88">
        <v>0</v>
      </c>
      <c r="Y166" s="88">
        <f t="shared" si="41"/>
        <v>0</v>
      </c>
    </row>
    <row r="167" spans="2:25">
      <c r="B167" s="207">
        <v>3424</v>
      </c>
      <c r="C167" t="s">
        <v>181</v>
      </c>
      <c r="D167" s="1">
        <v>26712</v>
      </c>
      <c r="E167" s="85">
        <f t="shared" si="35"/>
        <v>14541.09961894393</v>
      </c>
      <c r="F167" s="86">
        <f t="shared" si="28"/>
        <v>0.77588049391520719</v>
      </c>
      <c r="G167" s="187">
        <f t="shared" si="29"/>
        <v>2520.8593925272858</v>
      </c>
      <c r="H167" s="187">
        <f t="shared" si="30"/>
        <v>4630.8187040726234</v>
      </c>
      <c r="I167" s="187">
        <f t="shared" si="31"/>
        <v>814.51269441378793</v>
      </c>
      <c r="J167" s="87">
        <f t="shared" si="32"/>
        <v>1496.2598196381284</v>
      </c>
      <c r="K167" s="187">
        <f t="shared" si="36"/>
        <v>558.67405047858858</v>
      </c>
      <c r="L167" s="87">
        <f t="shared" si="33"/>
        <v>1026.2842307291671</v>
      </c>
      <c r="M167" s="88">
        <f t="shared" si="37"/>
        <v>5657.102934801791</v>
      </c>
      <c r="N167" s="88">
        <f t="shared" si="38"/>
        <v>32369.102934801791</v>
      </c>
      <c r="O167" s="88">
        <f t="shared" si="39"/>
        <v>17620.633061949804</v>
      </c>
      <c r="P167" s="89">
        <f t="shared" si="34"/>
        <v>0.94019749822724641</v>
      </c>
      <c r="Q167" s="195">
        <v>4458.2679990909364</v>
      </c>
      <c r="R167" s="89">
        <f t="shared" si="40"/>
        <v>4.6913580246913583E-2</v>
      </c>
      <c r="S167" s="89">
        <f t="shared" si="40"/>
        <v>8.1601107549210648E-3</v>
      </c>
      <c r="T167" s="91">
        <v>1837</v>
      </c>
      <c r="U167" s="190">
        <v>25515</v>
      </c>
      <c r="V167" s="190">
        <v>14423.403052572075</v>
      </c>
      <c r="W167" s="197"/>
      <c r="X167" s="88">
        <v>0</v>
      </c>
      <c r="Y167" s="88">
        <f t="shared" si="41"/>
        <v>0</v>
      </c>
    </row>
    <row r="168" spans="2:25">
      <c r="B168" s="207">
        <v>3425</v>
      </c>
      <c r="C168" t="s">
        <v>182</v>
      </c>
      <c r="D168" s="1">
        <v>16028</v>
      </c>
      <c r="E168" s="85">
        <f t="shared" si="35"/>
        <v>11776.634827332844</v>
      </c>
      <c r="F168" s="86">
        <f t="shared" si="28"/>
        <v>0.62837484687789014</v>
      </c>
      <c r="G168" s="187">
        <f t="shared" si="29"/>
        <v>4179.5382674939374</v>
      </c>
      <c r="H168" s="187">
        <f t="shared" si="30"/>
        <v>5688.3515820592484</v>
      </c>
      <c r="I168" s="187">
        <f t="shared" si="31"/>
        <v>1782.0753714776681</v>
      </c>
      <c r="J168" s="87">
        <f t="shared" si="32"/>
        <v>2425.4045805811061</v>
      </c>
      <c r="K168" s="187">
        <f t="shared" si="36"/>
        <v>1526.2367275424688</v>
      </c>
      <c r="L168" s="87">
        <f t="shared" si="33"/>
        <v>2077.2081861852998</v>
      </c>
      <c r="M168" s="88">
        <f t="shared" si="37"/>
        <v>7765.5597682445477</v>
      </c>
      <c r="N168" s="88">
        <f t="shared" si="38"/>
        <v>23793.559768244548</v>
      </c>
      <c r="O168" s="88">
        <f t="shared" si="39"/>
        <v>17482.409822369249</v>
      </c>
      <c r="P168" s="89">
        <f t="shared" si="34"/>
        <v>0.9328222158753805</v>
      </c>
      <c r="Q168" s="195">
        <v>3259.4642334037917</v>
      </c>
      <c r="R168" s="89">
        <f t="shared" si="40"/>
        <v>0.11243753470294281</v>
      </c>
      <c r="S168" s="89">
        <f t="shared" si="40"/>
        <v>8.5464398299418098E-2</v>
      </c>
      <c r="T168" s="91">
        <v>1361</v>
      </c>
      <c r="U168" s="190">
        <v>14408</v>
      </c>
      <c r="V168" s="190">
        <v>10849.397590361446</v>
      </c>
      <c r="W168" s="197"/>
      <c r="X168" s="88">
        <v>0</v>
      </c>
      <c r="Y168" s="88">
        <f t="shared" si="41"/>
        <v>0</v>
      </c>
    </row>
    <row r="169" spans="2:25">
      <c r="B169" s="207">
        <v>3426</v>
      </c>
      <c r="C169" t="s">
        <v>183</v>
      </c>
      <c r="D169" s="1">
        <v>19559</v>
      </c>
      <c r="E169" s="85">
        <f t="shared" si="35"/>
        <v>12193.890274314213</v>
      </c>
      <c r="F169" s="86">
        <f t="shared" si="28"/>
        <v>0.65063866259860437</v>
      </c>
      <c r="G169" s="187">
        <f t="shared" si="29"/>
        <v>3929.184999305116</v>
      </c>
      <c r="H169" s="187">
        <f t="shared" si="30"/>
        <v>6302.4127388854067</v>
      </c>
      <c r="I169" s="187">
        <f t="shared" si="31"/>
        <v>1636.0359650341888</v>
      </c>
      <c r="J169" s="87">
        <f t="shared" si="32"/>
        <v>2624.2016879148391</v>
      </c>
      <c r="K169" s="187">
        <f t="shared" si="36"/>
        <v>1380.1973210989895</v>
      </c>
      <c r="L169" s="87">
        <f t="shared" si="33"/>
        <v>2213.8365030427794</v>
      </c>
      <c r="M169" s="88">
        <f t="shared" si="37"/>
        <v>8516.2492419281862</v>
      </c>
      <c r="N169" s="88">
        <f t="shared" si="38"/>
        <v>28075.249241928184</v>
      </c>
      <c r="O169" s="88">
        <f t="shared" si="39"/>
        <v>17503.272594718317</v>
      </c>
      <c r="P169" s="89">
        <f t="shared" si="34"/>
        <v>0.93393540666141617</v>
      </c>
      <c r="Q169" s="195">
        <v>3887.2513448785321</v>
      </c>
      <c r="R169" s="89">
        <f t="shared" si="40"/>
        <v>9.0610014497602323E-2</v>
      </c>
      <c r="S169" s="89">
        <f t="shared" si="40"/>
        <v>5.7293374403847623E-2</v>
      </c>
      <c r="T169" s="91">
        <v>1604</v>
      </c>
      <c r="U169" s="190">
        <v>17934</v>
      </c>
      <c r="V169" s="190">
        <v>11533.118971061092</v>
      </c>
      <c r="W169" s="197"/>
      <c r="X169" s="88">
        <v>0</v>
      </c>
      <c r="Y169" s="88">
        <f t="shared" si="41"/>
        <v>0</v>
      </c>
    </row>
    <row r="170" spans="2:25">
      <c r="B170" s="207">
        <v>3427</v>
      </c>
      <c r="C170" t="s">
        <v>184</v>
      </c>
      <c r="D170" s="1">
        <v>81417</v>
      </c>
      <c r="E170" s="85">
        <f t="shared" si="35"/>
        <v>14303.75966268447</v>
      </c>
      <c r="F170" s="86">
        <f t="shared" si="28"/>
        <v>0.76321656564884011</v>
      </c>
      <c r="G170" s="187">
        <f t="shared" si="29"/>
        <v>2663.2633662829621</v>
      </c>
      <c r="H170" s="187">
        <f t="shared" si="30"/>
        <v>15159.295080882621</v>
      </c>
      <c r="I170" s="187">
        <f t="shared" si="31"/>
        <v>897.58167910459906</v>
      </c>
      <c r="J170" s="87">
        <f t="shared" si="32"/>
        <v>5109.0349174633784</v>
      </c>
      <c r="K170" s="187">
        <f t="shared" si="36"/>
        <v>641.74303516939972</v>
      </c>
      <c r="L170" s="87">
        <f t="shared" si="33"/>
        <v>3652.8013561842231</v>
      </c>
      <c r="M170" s="88">
        <f t="shared" si="37"/>
        <v>18812.096437066844</v>
      </c>
      <c r="N170" s="88">
        <f t="shared" si="38"/>
        <v>100229.09643706685</v>
      </c>
      <c r="O170" s="88">
        <f t="shared" si="39"/>
        <v>17608.766064136835</v>
      </c>
      <c r="P170" s="89">
        <f t="shared" si="34"/>
        <v>0.93956430181392825</v>
      </c>
      <c r="Q170" s="195">
        <v>9997.1042737210737</v>
      </c>
      <c r="R170" s="89">
        <f t="shared" si="40"/>
        <v>5.8972724789615391E-2</v>
      </c>
      <c r="S170" s="89">
        <f t="shared" si="40"/>
        <v>4.7065793238924049E-2</v>
      </c>
      <c r="T170" s="91">
        <v>5692</v>
      </c>
      <c r="U170" s="190">
        <v>76883</v>
      </c>
      <c r="V170" s="190">
        <v>13660.803127221037</v>
      </c>
      <c r="W170" s="197"/>
      <c r="X170" s="88">
        <v>0</v>
      </c>
      <c r="Y170" s="88">
        <f t="shared" si="41"/>
        <v>0</v>
      </c>
    </row>
    <row r="171" spans="2:25">
      <c r="B171" s="207">
        <v>3428</v>
      </c>
      <c r="C171" t="s">
        <v>185</v>
      </c>
      <c r="D171" s="1">
        <v>37058</v>
      </c>
      <c r="E171" s="85">
        <f t="shared" si="35"/>
        <v>14670.625494853522</v>
      </c>
      <c r="F171" s="86">
        <f t="shared" si="28"/>
        <v>0.7827917044294801</v>
      </c>
      <c r="G171" s="187">
        <f t="shared" si="29"/>
        <v>2443.1438669815307</v>
      </c>
      <c r="H171" s="187">
        <f t="shared" si="30"/>
        <v>6171.3814079953463</v>
      </c>
      <c r="I171" s="187">
        <f t="shared" si="31"/>
        <v>769.17863784543067</v>
      </c>
      <c r="J171" s="87">
        <f t="shared" si="32"/>
        <v>1942.9452391975578</v>
      </c>
      <c r="K171" s="187">
        <f t="shared" si="36"/>
        <v>513.33999391023133</v>
      </c>
      <c r="L171" s="87">
        <f t="shared" si="33"/>
        <v>1296.6968246172444</v>
      </c>
      <c r="M171" s="88">
        <f t="shared" si="37"/>
        <v>7468.0782326125909</v>
      </c>
      <c r="N171" s="88">
        <f t="shared" si="38"/>
        <v>44526.078232612592</v>
      </c>
      <c r="O171" s="88">
        <f t="shared" si="39"/>
        <v>17627.109355745288</v>
      </c>
      <c r="P171" s="89">
        <f t="shared" si="34"/>
        <v>0.94054305875296029</v>
      </c>
      <c r="Q171" s="195">
        <v>3854.4975044658186</v>
      </c>
      <c r="R171" s="89">
        <f t="shared" si="40"/>
        <v>8.0313675188758996E-2</v>
      </c>
      <c r="S171" s="89">
        <f t="shared" si="40"/>
        <v>6.620031363641167E-2</v>
      </c>
      <c r="T171" s="91">
        <v>2526</v>
      </c>
      <c r="U171" s="190">
        <v>34303</v>
      </c>
      <c r="V171" s="190">
        <v>13759.727236261533</v>
      </c>
      <c r="W171" s="197"/>
      <c r="X171" s="88">
        <v>0</v>
      </c>
      <c r="Y171" s="88">
        <f t="shared" si="41"/>
        <v>0</v>
      </c>
    </row>
    <row r="172" spans="2:25">
      <c r="B172" s="207">
        <v>3429</v>
      </c>
      <c r="C172" t="s">
        <v>186</v>
      </c>
      <c r="D172" s="1">
        <v>20274</v>
      </c>
      <c r="E172" s="85">
        <f t="shared" si="35"/>
        <v>13233.681462140992</v>
      </c>
      <c r="F172" s="86">
        <f t="shared" si="28"/>
        <v>0.70611959055598483</v>
      </c>
      <c r="G172" s="187">
        <f t="shared" si="29"/>
        <v>3305.3102866090489</v>
      </c>
      <c r="H172" s="187">
        <f t="shared" si="30"/>
        <v>5063.7353590850626</v>
      </c>
      <c r="I172" s="187">
        <f t="shared" si="31"/>
        <v>1272.1090492948163</v>
      </c>
      <c r="J172" s="87">
        <f t="shared" si="32"/>
        <v>1948.8710635196585</v>
      </c>
      <c r="K172" s="187">
        <f t="shared" si="36"/>
        <v>1016.2704053596169</v>
      </c>
      <c r="L172" s="87">
        <f t="shared" si="33"/>
        <v>1556.9262610109331</v>
      </c>
      <c r="M172" s="88">
        <f t="shared" si="37"/>
        <v>6620.6616200959961</v>
      </c>
      <c r="N172" s="88">
        <f t="shared" si="38"/>
        <v>26894.661620095998</v>
      </c>
      <c r="O172" s="88">
        <f t="shared" si="39"/>
        <v>17555.26215410966</v>
      </c>
      <c r="P172" s="89">
        <f t="shared" si="34"/>
        <v>0.93670945305928544</v>
      </c>
      <c r="Q172" s="195">
        <v>3271.5940525897204</v>
      </c>
      <c r="R172" s="89">
        <f t="shared" si="40"/>
        <v>9.844503440429106E-2</v>
      </c>
      <c r="S172" s="89">
        <f t="shared" si="40"/>
        <v>8.912402562670893E-2</v>
      </c>
      <c r="T172" s="91">
        <v>1532</v>
      </c>
      <c r="U172" s="190">
        <v>18457</v>
      </c>
      <c r="V172" s="190">
        <v>12150.757077024358</v>
      </c>
      <c r="W172" s="197"/>
      <c r="X172" s="88">
        <v>0</v>
      </c>
      <c r="Y172" s="88">
        <f t="shared" si="41"/>
        <v>0</v>
      </c>
    </row>
    <row r="173" spans="2:25">
      <c r="B173" s="207">
        <v>3430</v>
      </c>
      <c r="C173" t="s">
        <v>187</v>
      </c>
      <c r="D173" s="1">
        <v>24635</v>
      </c>
      <c r="E173" s="85">
        <f t="shared" si="35"/>
        <v>13027.498677948175</v>
      </c>
      <c r="F173" s="86">
        <f t="shared" si="28"/>
        <v>0.69511813917826881</v>
      </c>
      <c r="G173" s="187">
        <f t="shared" si="29"/>
        <v>3429.019957124739</v>
      </c>
      <c r="H173" s="187">
        <f t="shared" si="30"/>
        <v>6484.276738922882</v>
      </c>
      <c r="I173" s="187">
        <f t="shared" si="31"/>
        <v>1344.2730237623023</v>
      </c>
      <c r="J173" s="87">
        <f t="shared" si="32"/>
        <v>2542.0202879345138</v>
      </c>
      <c r="K173" s="187">
        <f t="shared" si="36"/>
        <v>1088.4343798271029</v>
      </c>
      <c r="L173" s="87">
        <f t="shared" si="33"/>
        <v>2058.2294122530516</v>
      </c>
      <c r="M173" s="88">
        <f t="shared" si="37"/>
        <v>8542.5061511759341</v>
      </c>
      <c r="N173" s="88">
        <f t="shared" si="38"/>
        <v>33177.506151175934</v>
      </c>
      <c r="O173" s="88">
        <f t="shared" si="39"/>
        <v>17544.953014900017</v>
      </c>
      <c r="P173" s="89">
        <f t="shared" si="34"/>
        <v>0.93615938049039948</v>
      </c>
      <c r="Q173" s="195">
        <v>3794.4984683075481</v>
      </c>
      <c r="R173" s="89">
        <f t="shared" si="40"/>
        <v>3.5432078009414926E-2</v>
      </c>
      <c r="S173" s="89">
        <f t="shared" si="40"/>
        <v>9.6968544946383628E-3</v>
      </c>
      <c r="T173" s="91">
        <v>1891</v>
      </c>
      <c r="U173" s="190">
        <v>23792</v>
      </c>
      <c r="V173" s="190">
        <v>12902.386117136659</v>
      </c>
      <c r="W173" s="197"/>
      <c r="X173" s="88">
        <v>0</v>
      </c>
      <c r="Y173" s="88">
        <f t="shared" si="41"/>
        <v>0</v>
      </c>
    </row>
    <row r="174" spans="2:25">
      <c r="B174" s="207">
        <v>3431</v>
      </c>
      <c r="C174" t="s">
        <v>188</v>
      </c>
      <c r="D174" s="1">
        <v>32145</v>
      </c>
      <c r="E174" s="85">
        <f t="shared" si="35"/>
        <v>12842.588893328006</v>
      </c>
      <c r="F174" s="86">
        <f t="shared" si="28"/>
        <v>0.68525176739205651</v>
      </c>
      <c r="G174" s="187">
        <f t="shared" si="29"/>
        <v>3539.9658278968404</v>
      </c>
      <c r="H174" s="187">
        <f t="shared" si="30"/>
        <v>8860.5344672257925</v>
      </c>
      <c r="I174" s="187">
        <f t="shared" si="31"/>
        <v>1408.9914483793614</v>
      </c>
      <c r="J174" s="87">
        <f t="shared" si="32"/>
        <v>3526.7055952935416</v>
      </c>
      <c r="K174" s="187">
        <f t="shared" si="36"/>
        <v>1153.152804444162</v>
      </c>
      <c r="L174" s="87">
        <f t="shared" si="33"/>
        <v>2886.3414695237375</v>
      </c>
      <c r="M174" s="88">
        <f t="shared" si="37"/>
        <v>11746.87593674953</v>
      </c>
      <c r="N174" s="88">
        <f t="shared" si="38"/>
        <v>43891.87593674953</v>
      </c>
      <c r="O174" s="88">
        <f t="shared" si="39"/>
        <v>17535.707525669008</v>
      </c>
      <c r="P174" s="89">
        <f t="shared" si="34"/>
        <v>0.93566606190108892</v>
      </c>
      <c r="Q174" s="195">
        <v>5159.6604527624513</v>
      </c>
      <c r="R174" s="89">
        <f t="shared" si="40"/>
        <v>3.5899584286681059E-2</v>
      </c>
      <c r="S174" s="89">
        <f t="shared" si="40"/>
        <v>2.0586645965223839E-2</v>
      </c>
      <c r="T174" s="91">
        <v>2503</v>
      </c>
      <c r="U174" s="190">
        <v>31031</v>
      </c>
      <c r="V174" s="190">
        <v>12583.536090835361</v>
      </c>
      <c r="W174" s="197"/>
      <c r="X174" s="88">
        <v>0</v>
      </c>
      <c r="Y174" s="88">
        <f t="shared" si="41"/>
        <v>0</v>
      </c>
    </row>
    <row r="175" spans="2:25">
      <c r="B175" s="207">
        <v>3432</v>
      </c>
      <c r="C175" t="s">
        <v>189</v>
      </c>
      <c r="D175" s="1">
        <v>29181</v>
      </c>
      <c r="E175" s="85">
        <f t="shared" si="35"/>
        <v>14715.582450832073</v>
      </c>
      <c r="F175" s="86">
        <f t="shared" si="28"/>
        <v>0.78519050686696001</v>
      </c>
      <c r="G175" s="187">
        <f t="shared" si="29"/>
        <v>2416.1696933944004</v>
      </c>
      <c r="H175" s="187">
        <f t="shared" si="30"/>
        <v>4791.2645020010959</v>
      </c>
      <c r="I175" s="187">
        <f t="shared" si="31"/>
        <v>753.44370325293801</v>
      </c>
      <c r="J175" s="87">
        <f t="shared" si="32"/>
        <v>1494.0788635505762</v>
      </c>
      <c r="K175" s="187">
        <f t="shared" si="36"/>
        <v>497.60505931773866</v>
      </c>
      <c r="L175" s="87">
        <f t="shared" si="33"/>
        <v>986.75083262707574</v>
      </c>
      <c r="M175" s="88">
        <f t="shared" si="37"/>
        <v>5778.0153346281713</v>
      </c>
      <c r="N175" s="88">
        <f t="shared" si="38"/>
        <v>34959.015334628173</v>
      </c>
      <c r="O175" s="88">
        <f t="shared" si="39"/>
        <v>17629.357203544212</v>
      </c>
      <c r="P175" s="89">
        <f t="shared" si="34"/>
        <v>0.94066299887483407</v>
      </c>
      <c r="Q175" s="195">
        <v>3067.3466751210267</v>
      </c>
      <c r="R175" s="89">
        <f t="shared" si="40"/>
        <v>4.3109919571045575E-2</v>
      </c>
      <c r="S175" s="89">
        <f t="shared" si="40"/>
        <v>3.4167474471344279E-2</v>
      </c>
      <c r="T175" s="91">
        <v>1983</v>
      </c>
      <c r="U175" s="190">
        <v>27975</v>
      </c>
      <c r="V175" s="190">
        <v>14229.3997965412</v>
      </c>
      <c r="W175" s="197"/>
      <c r="X175" s="88">
        <v>0</v>
      </c>
      <c r="Y175" s="88">
        <f t="shared" si="41"/>
        <v>0</v>
      </c>
    </row>
    <row r="176" spans="2:25">
      <c r="B176" s="207">
        <v>3433</v>
      </c>
      <c r="C176" t="s">
        <v>190</v>
      </c>
      <c r="D176" s="1">
        <v>43072</v>
      </c>
      <c r="E176" s="85">
        <f t="shared" si="35"/>
        <v>20117.702008407286</v>
      </c>
      <c r="F176" s="86">
        <f t="shared" si="28"/>
        <v>1.0734355021120214</v>
      </c>
      <c r="G176" s="187">
        <f t="shared" si="29"/>
        <v>-825.1020411507277</v>
      </c>
      <c r="H176" s="187">
        <f t="shared" si="30"/>
        <v>-1766.5434701037082</v>
      </c>
      <c r="I176" s="187">
        <f t="shared" si="31"/>
        <v>0</v>
      </c>
      <c r="J176" s="87">
        <f t="shared" si="32"/>
        <v>0</v>
      </c>
      <c r="K176" s="187">
        <f t="shared" si="36"/>
        <v>-255.83864393519934</v>
      </c>
      <c r="L176" s="87">
        <f t="shared" si="33"/>
        <v>-547.75053666526185</v>
      </c>
      <c r="M176" s="88">
        <f t="shared" si="37"/>
        <v>-2314.2940067689701</v>
      </c>
      <c r="N176" s="88">
        <f t="shared" si="38"/>
        <v>40757.705993231029</v>
      </c>
      <c r="O176" s="88">
        <f t="shared" si="39"/>
        <v>19036.761323321356</v>
      </c>
      <c r="P176" s="89">
        <f t="shared" si="34"/>
        <v>1.0157589291831841</v>
      </c>
      <c r="Q176" s="195">
        <v>1290.5005615252012</v>
      </c>
      <c r="R176" s="89">
        <f t="shared" si="40"/>
        <v>7.9579918289595708E-2</v>
      </c>
      <c r="S176" s="89">
        <f t="shared" si="40"/>
        <v>8.2605364113854288E-2</v>
      </c>
      <c r="T176" s="91">
        <v>2141</v>
      </c>
      <c r="U176" s="190">
        <v>39897</v>
      </c>
      <c r="V176" s="190">
        <v>18582.673497904052</v>
      </c>
      <c r="W176" s="197"/>
      <c r="X176" s="88">
        <v>0</v>
      </c>
      <c r="Y176" s="88">
        <f t="shared" si="41"/>
        <v>0</v>
      </c>
    </row>
    <row r="177" spans="2:25">
      <c r="B177" s="207">
        <v>3434</v>
      </c>
      <c r="C177" t="s">
        <v>191</v>
      </c>
      <c r="D177" s="1">
        <v>32004</v>
      </c>
      <c r="E177" s="85">
        <f t="shared" si="35"/>
        <v>14468.354430379748</v>
      </c>
      <c r="F177" s="86">
        <f t="shared" si="28"/>
        <v>0.77199897365111381</v>
      </c>
      <c r="G177" s="187">
        <f t="shared" si="29"/>
        <v>2564.5065056657954</v>
      </c>
      <c r="H177" s="187">
        <f t="shared" si="30"/>
        <v>5672.6883905327395</v>
      </c>
      <c r="I177" s="187">
        <f t="shared" si="31"/>
        <v>839.97351041125171</v>
      </c>
      <c r="J177" s="87">
        <f t="shared" si="32"/>
        <v>1858.0214050296888</v>
      </c>
      <c r="K177" s="187">
        <f t="shared" si="36"/>
        <v>584.13486647605237</v>
      </c>
      <c r="L177" s="87">
        <f t="shared" si="33"/>
        <v>1292.1063246450278</v>
      </c>
      <c r="M177" s="88">
        <f t="shared" si="37"/>
        <v>6964.7947151777671</v>
      </c>
      <c r="N177" s="88">
        <f t="shared" si="38"/>
        <v>38968.79471517777</v>
      </c>
      <c r="O177" s="88">
        <f t="shared" si="39"/>
        <v>17616.995802521596</v>
      </c>
      <c r="P177" s="89">
        <f t="shared" si="34"/>
        <v>0.94000342221404187</v>
      </c>
      <c r="Q177" s="195">
        <v>4018.835146428497</v>
      </c>
      <c r="R177" s="89">
        <f t="shared" si="40"/>
        <v>0.12267162451327744</v>
      </c>
      <c r="S177" s="89">
        <f t="shared" si="40"/>
        <v>0.12267162451327744</v>
      </c>
      <c r="T177" s="91">
        <v>2212</v>
      </c>
      <c r="U177" s="190">
        <v>28507</v>
      </c>
      <c r="V177" s="190">
        <v>12887.4321880651</v>
      </c>
      <c r="W177" s="197"/>
      <c r="X177" s="88">
        <v>0</v>
      </c>
      <c r="Y177" s="88">
        <f t="shared" si="41"/>
        <v>0</v>
      </c>
    </row>
    <row r="178" spans="2:25">
      <c r="B178" s="207">
        <v>3435</v>
      </c>
      <c r="C178" t="s">
        <v>192</v>
      </c>
      <c r="D178" s="1">
        <v>48080</v>
      </c>
      <c r="E178" s="85">
        <f t="shared" si="35"/>
        <v>13616.53922401586</v>
      </c>
      <c r="F178" s="86">
        <f t="shared" si="28"/>
        <v>0.72654802287314935</v>
      </c>
      <c r="G178" s="187">
        <f t="shared" si="29"/>
        <v>3075.595629484128</v>
      </c>
      <c r="H178" s="187">
        <f t="shared" si="30"/>
        <v>10859.928167708456</v>
      </c>
      <c r="I178" s="187">
        <f t="shared" si="31"/>
        <v>1138.1088326386125</v>
      </c>
      <c r="J178" s="87">
        <f t="shared" si="32"/>
        <v>4018.6622880469408</v>
      </c>
      <c r="K178" s="187">
        <f t="shared" si="36"/>
        <v>882.27018870341317</v>
      </c>
      <c r="L178" s="87">
        <f t="shared" si="33"/>
        <v>3115.2960363117518</v>
      </c>
      <c r="M178" s="88">
        <f t="shared" si="37"/>
        <v>13975.224204020207</v>
      </c>
      <c r="N178" s="88">
        <f t="shared" si="38"/>
        <v>62055.224204020211</v>
      </c>
      <c r="O178" s="88">
        <f t="shared" si="39"/>
        <v>17574.405042203402</v>
      </c>
      <c r="P178" s="89">
        <f t="shared" si="34"/>
        <v>0.9377308746751436</v>
      </c>
      <c r="Q178" s="195">
        <v>7249.0534593304792</v>
      </c>
      <c r="R178" s="89">
        <f t="shared" si="40"/>
        <v>3.5247507697607823E-2</v>
      </c>
      <c r="S178" s="89">
        <f t="shared" si="40"/>
        <v>3.5540695890102253E-2</v>
      </c>
      <c r="T178" s="91">
        <v>3531</v>
      </c>
      <c r="U178" s="190">
        <v>46443</v>
      </c>
      <c r="V178" s="190">
        <v>13149.20724801812</v>
      </c>
      <c r="W178" s="197"/>
      <c r="X178" s="88">
        <v>0</v>
      </c>
      <c r="Y178" s="88">
        <f t="shared" si="41"/>
        <v>0</v>
      </c>
    </row>
    <row r="179" spans="2:25">
      <c r="B179" s="207">
        <v>3436</v>
      </c>
      <c r="C179" t="s">
        <v>193</v>
      </c>
      <c r="D179" s="1">
        <v>95830</v>
      </c>
      <c r="E179" s="85">
        <f t="shared" si="35"/>
        <v>17155.388471177943</v>
      </c>
      <c r="F179" s="86">
        <f t="shared" si="28"/>
        <v>0.91537308932152761</v>
      </c>
      <c r="G179" s="187">
        <f t="shared" si="29"/>
        <v>952.28608118687839</v>
      </c>
      <c r="H179" s="187">
        <f t="shared" si="30"/>
        <v>5319.4700495099023</v>
      </c>
      <c r="I179" s="187">
        <f t="shared" si="31"/>
        <v>0</v>
      </c>
      <c r="J179" s="87">
        <f t="shared" si="32"/>
        <v>0</v>
      </c>
      <c r="K179" s="187">
        <f t="shared" si="36"/>
        <v>-255.83864393519934</v>
      </c>
      <c r="L179" s="87">
        <f t="shared" si="33"/>
        <v>-1429.1146650220235</v>
      </c>
      <c r="M179" s="88">
        <f t="shared" si="37"/>
        <v>3890.3553844878788</v>
      </c>
      <c r="N179" s="88">
        <f t="shared" si="38"/>
        <v>99720.355384487877</v>
      </c>
      <c r="O179" s="88">
        <f t="shared" si="39"/>
        <v>17851.835908429624</v>
      </c>
      <c r="P179" s="89">
        <f t="shared" si="34"/>
        <v>0.95253396406698687</v>
      </c>
      <c r="Q179" s="195">
        <v>6346.963445436616</v>
      </c>
      <c r="R179" s="89">
        <f t="shared" si="40"/>
        <v>2.30269127710226E-2</v>
      </c>
      <c r="S179" s="89">
        <f t="shared" si="40"/>
        <v>2.357633646209174E-2</v>
      </c>
      <c r="T179" s="91">
        <v>5586</v>
      </c>
      <c r="U179" s="190">
        <v>93673</v>
      </c>
      <c r="V179" s="190">
        <v>16760.243335122563</v>
      </c>
      <c r="W179" s="197"/>
      <c r="X179" s="88">
        <v>0</v>
      </c>
      <c r="Y179" s="88">
        <f t="shared" si="41"/>
        <v>0</v>
      </c>
    </row>
    <row r="180" spans="2:25">
      <c r="B180" s="207">
        <v>3437</v>
      </c>
      <c r="C180" t="s">
        <v>194</v>
      </c>
      <c r="D180" s="1">
        <v>70042</v>
      </c>
      <c r="E180" s="85">
        <f t="shared" si="35"/>
        <v>12168.51980542043</v>
      </c>
      <c r="F180" s="86">
        <f t="shared" si="28"/>
        <v>0.64928495122518626</v>
      </c>
      <c r="G180" s="187">
        <f t="shared" si="29"/>
        <v>3944.407280641386</v>
      </c>
      <c r="H180" s="187">
        <f t="shared" si="30"/>
        <v>22704.008307371816</v>
      </c>
      <c r="I180" s="187">
        <f t="shared" si="31"/>
        <v>1644.9156291470129</v>
      </c>
      <c r="J180" s="87">
        <f t="shared" si="32"/>
        <v>9468.1343613702065</v>
      </c>
      <c r="K180" s="187">
        <f t="shared" si="36"/>
        <v>1389.0769852118135</v>
      </c>
      <c r="L180" s="87">
        <f t="shared" si="33"/>
        <v>7995.5271268791985</v>
      </c>
      <c r="M180" s="88">
        <f t="shared" si="37"/>
        <v>30699.535434251015</v>
      </c>
      <c r="N180" s="88">
        <f t="shared" si="38"/>
        <v>100741.53543425101</v>
      </c>
      <c r="O180" s="88">
        <f t="shared" si="39"/>
        <v>17502.00407127363</v>
      </c>
      <c r="P180" s="89">
        <f t="shared" si="34"/>
        <v>0.93386772109274541</v>
      </c>
      <c r="Q180" s="195">
        <v>13916.855200200021</v>
      </c>
      <c r="R180" s="89">
        <f t="shared" si="40"/>
        <v>7.7685289184989154E-2</v>
      </c>
      <c r="S180" s="89">
        <f t="shared" si="40"/>
        <v>4.229916693760153E-2</v>
      </c>
      <c r="T180" s="91">
        <v>5756</v>
      </c>
      <c r="U180" s="190">
        <v>64993</v>
      </c>
      <c r="V180" s="190">
        <v>11674.690138315071</v>
      </c>
      <c r="W180" s="197"/>
      <c r="X180" s="88">
        <v>0</v>
      </c>
      <c r="Y180" s="88">
        <f t="shared" si="41"/>
        <v>0</v>
      </c>
    </row>
    <row r="181" spans="2:25">
      <c r="B181" s="207">
        <v>3438</v>
      </c>
      <c r="C181" t="s">
        <v>195</v>
      </c>
      <c r="D181" s="1">
        <v>50508</v>
      </c>
      <c r="E181" s="85">
        <f t="shared" si="35"/>
        <v>16193.651811478037</v>
      </c>
      <c r="F181" s="86">
        <f t="shared" si="28"/>
        <v>0.86405697609084764</v>
      </c>
      <c r="G181" s="187">
        <f t="shared" si="29"/>
        <v>1529.3280770068216</v>
      </c>
      <c r="H181" s="187">
        <f t="shared" si="30"/>
        <v>4769.9742721842758</v>
      </c>
      <c r="I181" s="187">
        <f t="shared" si="31"/>
        <v>236.11942702685045</v>
      </c>
      <c r="J181" s="87">
        <f t="shared" si="32"/>
        <v>736.45649289674645</v>
      </c>
      <c r="K181" s="187">
        <f t="shared" si="36"/>
        <v>-19.719216908348898</v>
      </c>
      <c r="L181" s="87">
        <f t="shared" si="33"/>
        <v>-61.504237537140206</v>
      </c>
      <c r="M181" s="88">
        <f t="shared" si="37"/>
        <v>4708.4700346471354</v>
      </c>
      <c r="N181" s="88">
        <f t="shared" si="38"/>
        <v>55216.470034647136</v>
      </c>
      <c r="O181" s="88">
        <f t="shared" si="39"/>
        <v>17703.260671576511</v>
      </c>
      <c r="P181" s="89">
        <f t="shared" si="34"/>
        <v>0.94460632233602848</v>
      </c>
      <c r="Q181" s="195">
        <v>4801.8580962056776</v>
      </c>
      <c r="R181" s="89">
        <f t="shared" si="40"/>
        <v>3.6040286353100449E-2</v>
      </c>
      <c r="S181" s="89">
        <f t="shared" si="40"/>
        <v>7.6232936128260806E-2</v>
      </c>
      <c r="T181" s="91">
        <v>3119</v>
      </c>
      <c r="U181" s="190">
        <v>48751</v>
      </c>
      <c r="V181" s="190">
        <v>15046.604938271605</v>
      </c>
      <c r="W181" s="197"/>
      <c r="X181" s="88">
        <v>0</v>
      </c>
      <c r="Y181" s="88">
        <f t="shared" si="41"/>
        <v>0</v>
      </c>
    </row>
    <row r="182" spans="2:25">
      <c r="B182" s="207">
        <v>3439</v>
      </c>
      <c r="C182" t="s">
        <v>196</v>
      </c>
      <c r="D182" s="1">
        <v>64497</v>
      </c>
      <c r="E182" s="85">
        <f t="shared" si="35"/>
        <v>14615.227736233855</v>
      </c>
      <c r="F182" s="86">
        <f t="shared" si="28"/>
        <v>0.77983580415742459</v>
      </c>
      <c r="G182" s="187">
        <f t="shared" si="29"/>
        <v>2476.3825221533307</v>
      </c>
      <c r="H182" s="187">
        <f t="shared" si="30"/>
        <v>10928.276070262647</v>
      </c>
      <c r="I182" s="187">
        <f t="shared" si="31"/>
        <v>788.56785336231405</v>
      </c>
      <c r="J182" s="87">
        <f t="shared" si="32"/>
        <v>3479.9499368878919</v>
      </c>
      <c r="K182" s="187">
        <f t="shared" si="36"/>
        <v>532.72920942711471</v>
      </c>
      <c r="L182" s="87">
        <f t="shared" si="33"/>
        <v>2350.9340012018574</v>
      </c>
      <c r="M182" s="88">
        <f t="shared" si="37"/>
        <v>13279.210071464506</v>
      </c>
      <c r="N182" s="88">
        <f t="shared" si="38"/>
        <v>77776.210071464506</v>
      </c>
      <c r="O182" s="88">
        <f t="shared" si="39"/>
        <v>17624.339467814298</v>
      </c>
      <c r="P182" s="89">
        <f t="shared" si="34"/>
        <v>0.94039526373935711</v>
      </c>
      <c r="Q182" s="195">
        <v>7121.2677898684278</v>
      </c>
      <c r="R182" s="89">
        <f t="shared" si="40"/>
        <v>2.8397857006186619E-2</v>
      </c>
      <c r="S182" s="89">
        <f t="shared" si="40"/>
        <v>2.9096971796809545E-2</v>
      </c>
      <c r="T182" s="91">
        <v>4413</v>
      </c>
      <c r="U182" s="190">
        <v>62716</v>
      </c>
      <c r="V182" s="190">
        <v>14201.992753623188</v>
      </c>
      <c r="W182" s="197"/>
      <c r="X182" s="88">
        <v>0</v>
      </c>
      <c r="Y182" s="88">
        <f t="shared" si="41"/>
        <v>0</v>
      </c>
    </row>
    <row r="183" spans="2:25">
      <c r="B183" s="207">
        <v>3440</v>
      </c>
      <c r="C183" t="s">
        <v>197</v>
      </c>
      <c r="D183" s="1">
        <v>86825</v>
      </c>
      <c r="E183" s="85">
        <f t="shared" si="35"/>
        <v>16944.769711163153</v>
      </c>
      <c r="F183" s="86">
        <f t="shared" si="28"/>
        <v>0.90413494421349272</v>
      </c>
      <c r="G183" s="187">
        <f t="shared" si="29"/>
        <v>1078.6573371957522</v>
      </c>
      <c r="H183" s="187">
        <f t="shared" si="30"/>
        <v>5527.0401957910344</v>
      </c>
      <c r="I183" s="187">
        <f t="shared" si="31"/>
        <v>0</v>
      </c>
      <c r="J183" s="87">
        <f t="shared" si="32"/>
        <v>0</v>
      </c>
      <c r="K183" s="187">
        <f t="shared" si="36"/>
        <v>-255.83864393519934</v>
      </c>
      <c r="L183" s="87">
        <f t="shared" si="33"/>
        <v>-1310.9172115239614</v>
      </c>
      <c r="M183" s="88">
        <f t="shared" si="37"/>
        <v>4216.1229842670728</v>
      </c>
      <c r="N183" s="88">
        <f t="shared" si="38"/>
        <v>91041.122984267073</v>
      </c>
      <c r="O183" s="88">
        <f t="shared" si="39"/>
        <v>17767.588404423706</v>
      </c>
      <c r="P183" s="89">
        <f t="shared" si="34"/>
        <v>0.94803870602377283</v>
      </c>
      <c r="Q183" s="195">
        <v>2406.1409048365867</v>
      </c>
      <c r="R183" s="89">
        <f t="shared" si="40"/>
        <v>1.7901943773593755E-2</v>
      </c>
      <c r="S183" s="89">
        <f t="shared" si="40"/>
        <v>2.5252133453457722E-2</v>
      </c>
      <c r="T183" s="91">
        <v>5124</v>
      </c>
      <c r="U183" s="190">
        <v>85298</v>
      </c>
      <c r="V183" s="190">
        <v>16527.417167215655</v>
      </c>
      <c r="W183" s="197"/>
      <c r="X183" s="88">
        <v>0</v>
      </c>
      <c r="Y183" s="88">
        <f t="shared" si="41"/>
        <v>0</v>
      </c>
    </row>
    <row r="184" spans="2:25">
      <c r="B184" s="207">
        <v>3441</v>
      </c>
      <c r="C184" t="s">
        <v>198</v>
      </c>
      <c r="D184" s="1">
        <v>94423</v>
      </c>
      <c r="E184" s="85">
        <f t="shared" si="35"/>
        <v>15286.223085640278</v>
      </c>
      <c r="F184" s="86">
        <f t="shared" si="28"/>
        <v>0.81563861252509551</v>
      </c>
      <c r="G184" s="187">
        <f t="shared" si="29"/>
        <v>2073.7853125094771</v>
      </c>
      <c r="H184" s="187">
        <f t="shared" si="30"/>
        <v>12809.771875371041</v>
      </c>
      <c r="I184" s="187">
        <f t="shared" si="31"/>
        <v>553.71948107006608</v>
      </c>
      <c r="J184" s="87">
        <f t="shared" si="32"/>
        <v>3420.3252345697983</v>
      </c>
      <c r="K184" s="187">
        <f t="shared" si="36"/>
        <v>297.88083713486674</v>
      </c>
      <c r="L184" s="87">
        <f t="shared" si="33"/>
        <v>1840.0099309820719</v>
      </c>
      <c r="M184" s="88">
        <f t="shared" si="37"/>
        <v>14649.781806353114</v>
      </c>
      <c r="N184" s="88">
        <f t="shared" si="38"/>
        <v>109072.78180635312</v>
      </c>
      <c r="O184" s="88">
        <f t="shared" si="39"/>
        <v>17657.889235284623</v>
      </c>
      <c r="P184" s="89">
        <f t="shared" si="34"/>
        <v>0.94218540415774088</v>
      </c>
      <c r="Q184" s="195">
        <v>6969.2464509443253</v>
      </c>
      <c r="R184" s="89">
        <f t="shared" si="40"/>
        <v>7.8910383125564171E-2</v>
      </c>
      <c r="S184" s="89">
        <f t="shared" si="40"/>
        <v>7.0526426772961448E-2</v>
      </c>
      <c r="T184" s="91">
        <v>6177</v>
      </c>
      <c r="U184" s="190">
        <v>87517</v>
      </c>
      <c r="V184" s="190">
        <v>14279.164627182248</v>
      </c>
      <c r="W184" s="197"/>
      <c r="X184" s="88">
        <v>0</v>
      </c>
      <c r="Y184" s="88">
        <f t="shared" si="41"/>
        <v>0</v>
      </c>
    </row>
    <row r="185" spans="2:25">
      <c r="B185" s="207">
        <v>3442</v>
      </c>
      <c r="C185" t="s">
        <v>199</v>
      </c>
      <c r="D185" s="1">
        <v>214053</v>
      </c>
      <c r="E185" s="85">
        <f t="shared" si="35"/>
        <v>14424.056603773584</v>
      </c>
      <c r="F185" s="86">
        <f t="shared" si="28"/>
        <v>0.76963534088005536</v>
      </c>
      <c r="G185" s="187">
        <f t="shared" si="29"/>
        <v>2591.0852016294934</v>
      </c>
      <c r="H185" s="187">
        <f t="shared" si="30"/>
        <v>38451.70439218168</v>
      </c>
      <c r="I185" s="187">
        <f t="shared" si="31"/>
        <v>855.47774972340903</v>
      </c>
      <c r="J185" s="87">
        <f t="shared" si="32"/>
        <v>12695.289805895391</v>
      </c>
      <c r="K185" s="187">
        <f t="shared" si="36"/>
        <v>599.63910578820969</v>
      </c>
      <c r="L185" s="87">
        <f t="shared" si="33"/>
        <v>8898.6443298970316</v>
      </c>
      <c r="M185" s="88">
        <f t="shared" si="37"/>
        <v>47350.348722078714</v>
      </c>
      <c r="N185" s="88">
        <f t="shared" si="38"/>
        <v>261403.34872207872</v>
      </c>
      <c r="O185" s="88">
        <f t="shared" si="39"/>
        <v>17614.78091119129</v>
      </c>
      <c r="P185" s="89">
        <f t="shared" si="34"/>
        <v>0.93988524057548906</v>
      </c>
      <c r="Q185" s="195">
        <v>18626.108577305153</v>
      </c>
      <c r="R185" s="89">
        <f t="shared" si="40"/>
        <v>4.8036153190822654E-2</v>
      </c>
      <c r="S185" s="89">
        <f t="shared" si="40"/>
        <v>5.1991006599089847E-2</v>
      </c>
      <c r="T185" s="91">
        <v>14840</v>
      </c>
      <c r="U185" s="190">
        <v>204242</v>
      </c>
      <c r="V185" s="190">
        <v>13711.197636949517</v>
      </c>
      <c r="W185" s="197"/>
      <c r="X185" s="88">
        <v>0</v>
      </c>
      <c r="Y185" s="88">
        <f t="shared" si="41"/>
        <v>0</v>
      </c>
    </row>
    <row r="186" spans="2:25">
      <c r="B186" s="207">
        <v>3443</v>
      </c>
      <c r="C186" t="s">
        <v>200</v>
      </c>
      <c r="D186" s="1">
        <v>188064</v>
      </c>
      <c r="E186" s="85">
        <f t="shared" si="35"/>
        <v>13736.323131984514</v>
      </c>
      <c r="F186" s="86">
        <f t="shared" si="28"/>
        <v>0.73293942380659283</v>
      </c>
      <c r="G186" s="187">
        <f t="shared" si="29"/>
        <v>3003.7252847029354</v>
      </c>
      <c r="H186" s="187">
        <f t="shared" si="30"/>
        <v>41124.002872867888</v>
      </c>
      <c r="I186" s="187">
        <f t="shared" si="31"/>
        <v>1096.1844648495835</v>
      </c>
      <c r="J186" s="87">
        <f t="shared" si="32"/>
        <v>15007.861508255648</v>
      </c>
      <c r="K186" s="187">
        <f t="shared" si="36"/>
        <v>840.34582091438415</v>
      </c>
      <c r="L186" s="87">
        <f t="shared" si="33"/>
        <v>11505.174634138833</v>
      </c>
      <c r="M186" s="88">
        <f t="shared" si="37"/>
        <v>52629.177507006723</v>
      </c>
      <c r="N186" s="88">
        <f t="shared" si="38"/>
        <v>240693.17750700674</v>
      </c>
      <c r="O186" s="88">
        <f t="shared" si="39"/>
        <v>17580.394237601839</v>
      </c>
      <c r="P186" s="89">
        <f t="shared" si="34"/>
        <v>0.93805044472181598</v>
      </c>
      <c r="Q186" s="195">
        <v>21433.988037862851</v>
      </c>
      <c r="R186" s="89">
        <f t="shared" si="40"/>
        <v>5.153567015381863E-2</v>
      </c>
      <c r="S186" s="89">
        <f t="shared" si="40"/>
        <v>4.7234596636280386E-2</v>
      </c>
      <c r="T186" s="91">
        <v>13691</v>
      </c>
      <c r="U186" s="190">
        <v>178847</v>
      </c>
      <c r="V186" s="190">
        <v>13116.758342500918</v>
      </c>
      <c r="W186" s="197"/>
      <c r="X186" s="88">
        <v>0</v>
      </c>
      <c r="Y186" s="88">
        <f t="shared" si="41"/>
        <v>0</v>
      </c>
    </row>
    <row r="187" spans="2:25">
      <c r="B187" s="207">
        <v>3446</v>
      </c>
      <c r="C187" t="s">
        <v>201</v>
      </c>
      <c r="D187" s="1">
        <v>210322</v>
      </c>
      <c r="E187" s="85">
        <f t="shared" si="35"/>
        <v>15472.816891046863</v>
      </c>
      <c r="F187" s="86">
        <f t="shared" si="28"/>
        <v>0.82559483988714233</v>
      </c>
      <c r="G187" s="187">
        <f t="shared" si="29"/>
        <v>1961.8290292655263</v>
      </c>
      <c r="H187" s="187">
        <f t="shared" si="30"/>
        <v>26667.141994806298</v>
      </c>
      <c r="I187" s="187">
        <f t="shared" si="31"/>
        <v>488.41164917776149</v>
      </c>
      <c r="J187" s="87">
        <f t="shared" si="32"/>
        <v>6638.9795472733122</v>
      </c>
      <c r="K187" s="187">
        <f t="shared" si="36"/>
        <v>232.57300524256215</v>
      </c>
      <c r="L187" s="87">
        <f t="shared" si="33"/>
        <v>3161.364860262147</v>
      </c>
      <c r="M187" s="88">
        <f t="shared" si="37"/>
        <v>29828.506855068445</v>
      </c>
      <c r="N187" s="88">
        <f t="shared" si="38"/>
        <v>240150.50685506844</v>
      </c>
      <c r="O187" s="88">
        <f t="shared" si="39"/>
        <v>17667.218925554953</v>
      </c>
      <c r="P187" s="89">
        <f t="shared" si="34"/>
        <v>0.94268321552584333</v>
      </c>
      <c r="Q187" s="195">
        <v>11467.69755669195</v>
      </c>
      <c r="R187" s="89">
        <f t="shared" si="40"/>
        <v>1.2809276612957594E-2</v>
      </c>
      <c r="S187" s="89">
        <f t="shared" si="40"/>
        <v>1.0946536090973952E-2</v>
      </c>
      <c r="T187" s="91">
        <v>13593</v>
      </c>
      <c r="U187" s="190">
        <v>207662</v>
      </c>
      <c r="V187" s="190">
        <v>15305.27712264151</v>
      </c>
      <c r="W187" s="197"/>
      <c r="X187" s="88">
        <v>0</v>
      </c>
      <c r="Y187" s="88">
        <f t="shared" si="41"/>
        <v>0</v>
      </c>
    </row>
    <row r="188" spans="2:25">
      <c r="B188" s="207">
        <v>3447</v>
      </c>
      <c r="C188" t="s">
        <v>202</v>
      </c>
      <c r="D188" s="1">
        <v>68193</v>
      </c>
      <c r="E188" s="85">
        <f t="shared" si="35"/>
        <v>12205.655987112941</v>
      </c>
      <c r="F188" s="86">
        <f t="shared" si="28"/>
        <v>0.65126645467050848</v>
      </c>
      <c r="G188" s="187">
        <f t="shared" si="29"/>
        <v>3922.1255716258793</v>
      </c>
      <c r="H188" s="187">
        <f t="shared" si="30"/>
        <v>21912.915568673787</v>
      </c>
      <c r="I188" s="187">
        <f t="shared" si="31"/>
        <v>1631.9179655546341</v>
      </c>
      <c r="J188" s="87">
        <f t="shared" si="32"/>
        <v>9117.5256735537405</v>
      </c>
      <c r="K188" s="187">
        <f t="shared" si="36"/>
        <v>1376.0793216194347</v>
      </c>
      <c r="L188" s="87">
        <f t="shared" si="33"/>
        <v>7688.155169887782</v>
      </c>
      <c r="M188" s="88">
        <f t="shared" si="37"/>
        <v>29601.070738561568</v>
      </c>
      <c r="N188" s="88">
        <f t="shared" si="38"/>
        <v>97794.070738561568</v>
      </c>
      <c r="O188" s="88">
        <f t="shared" si="39"/>
        <v>17503.860880358254</v>
      </c>
      <c r="P188" s="89">
        <f t="shared" si="34"/>
        <v>0.93396679626501145</v>
      </c>
      <c r="Q188" s="195">
        <v>12583.989472466554</v>
      </c>
      <c r="R188" s="89">
        <f t="shared" si="40"/>
        <v>5.1403814428221221E-2</v>
      </c>
      <c r="S188" s="89">
        <f t="shared" si="40"/>
        <v>4.7075500891108402E-2</v>
      </c>
      <c r="T188" s="91">
        <v>5587</v>
      </c>
      <c r="U188" s="190">
        <v>64859</v>
      </c>
      <c r="V188" s="190">
        <v>11656.901509705249</v>
      </c>
      <c r="W188" s="197"/>
      <c r="X188" s="88">
        <v>0</v>
      </c>
      <c r="Y188" s="88">
        <f t="shared" si="41"/>
        <v>0</v>
      </c>
    </row>
    <row r="189" spans="2:25">
      <c r="B189" s="207">
        <v>3448</v>
      </c>
      <c r="C189" t="s">
        <v>203</v>
      </c>
      <c r="D189" s="1">
        <v>87249</v>
      </c>
      <c r="E189" s="85">
        <f t="shared" si="35"/>
        <v>13402.304147465438</v>
      </c>
      <c r="F189" s="86">
        <f t="shared" si="28"/>
        <v>0.71511691921773157</v>
      </c>
      <c r="G189" s="187">
        <f t="shared" si="29"/>
        <v>3204.136675414381</v>
      </c>
      <c r="H189" s="187">
        <f t="shared" si="30"/>
        <v>20858.929756947622</v>
      </c>
      <c r="I189" s="187">
        <f t="shared" si="31"/>
        <v>1213.0911094312601</v>
      </c>
      <c r="J189" s="87">
        <f t="shared" si="32"/>
        <v>7897.2231223975032</v>
      </c>
      <c r="K189" s="187">
        <f t="shared" si="36"/>
        <v>957.25246549606072</v>
      </c>
      <c r="L189" s="87">
        <f t="shared" si="33"/>
        <v>6231.7135503793552</v>
      </c>
      <c r="M189" s="88">
        <f t="shared" si="37"/>
        <v>27090.643307326976</v>
      </c>
      <c r="N189" s="88">
        <f t="shared" si="38"/>
        <v>114339.64330732697</v>
      </c>
      <c r="O189" s="88">
        <f t="shared" si="39"/>
        <v>17563.693288375882</v>
      </c>
      <c r="P189" s="89">
        <f t="shared" si="34"/>
        <v>0.93715931949237274</v>
      </c>
      <c r="Q189" s="195">
        <v>14225.01767778007</v>
      </c>
      <c r="R189" s="89">
        <f t="shared" si="40"/>
        <v>6.3739773960327234E-2</v>
      </c>
      <c r="S189" s="89">
        <f t="shared" si="40"/>
        <v>6.6517589038257358E-2</v>
      </c>
      <c r="T189" s="91">
        <v>6510</v>
      </c>
      <c r="U189" s="190">
        <v>82021</v>
      </c>
      <c r="V189" s="190">
        <v>12566.416424084573</v>
      </c>
      <c r="W189" s="197"/>
      <c r="X189" s="88">
        <v>0</v>
      </c>
      <c r="Y189" s="88">
        <f t="shared" si="41"/>
        <v>0</v>
      </c>
    </row>
    <row r="190" spans="2:25">
      <c r="B190" s="207">
        <v>3449</v>
      </c>
      <c r="C190" t="s">
        <v>204</v>
      </c>
      <c r="D190" s="1">
        <v>44074</v>
      </c>
      <c r="E190" s="85">
        <f t="shared" si="35"/>
        <v>15540.902679830748</v>
      </c>
      <c r="F190" s="86">
        <f t="shared" si="28"/>
        <v>0.82922774501911911</v>
      </c>
      <c r="G190" s="187">
        <f t="shared" si="29"/>
        <v>1920.9775559951954</v>
      </c>
      <c r="H190" s="187">
        <f t="shared" si="30"/>
        <v>5447.8923488023738</v>
      </c>
      <c r="I190" s="187">
        <f t="shared" si="31"/>
        <v>464.5816231034018</v>
      </c>
      <c r="J190" s="87">
        <f t="shared" si="32"/>
        <v>1317.5534831212476</v>
      </c>
      <c r="K190" s="187">
        <f t="shared" si="36"/>
        <v>208.74297916820245</v>
      </c>
      <c r="L190" s="87">
        <f t="shared" si="33"/>
        <v>591.9950889210221</v>
      </c>
      <c r="M190" s="88">
        <f t="shared" si="37"/>
        <v>6039.887437723396</v>
      </c>
      <c r="N190" s="88">
        <f t="shared" si="38"/>
        <v>50113.887437723395</v>
      </c>
      <c r="O190" s="88">
        <f t="shared" si="39"/>
        <v>17670.623214994142</v>
      </c>
      <c r="P190" s="89">
        <f t="shared" si="34"/>
        <v>0.94286486078244192</v>
      </c>
      <c r="Q190" s="195">
        <v>4052.5816795982005</v>
      </c>
      <c r="R190" s="89">
        <f t="shared" si="40"/>
        <v>2.9381539611360238E-2</v>
      </c>
      <c r="S190" s="89">
        <f t="shared" si="40"/>
        <v>4.0270625009223793E-2</v>
      </c>
      <c r="T190" s="91">
        <v>2836</v>
      </c>
      <c r="U190" s="190">
        <v>42816</v>
      </c>
      <c r="V190" s="190">
        <v>14939.288206559664</v>
      </c>
      <c r="W190" s="197"/>
      <c r="X190" s="88">
        <v>0</v>
      </c>
      <c r="Y190" s="88">
        <f t="shared" si="41"/>
        <v>0</v>
      </c>
    </row>
    <row r="191" spans="2:25">
      <c r="B191" s="207">
        <v>3450</v>
      </c>
      <c r="C191" t="s">
        <v>205</v>
      </c>
      <c r="D191" s="1">
        <v>16742</v>
      </c>
      <c r="E191" s="85">
        <f t="shared" si="35"/>
        <v>12256.222547584188</v>
      </c>
      <c r="F191" s="86">
        <f t="shared" si="28"/>
        <v>0.65396457303446709</v>
      </c>
      <c r="G191" s="187">
        <f t="shared" si="29"/>
        <v>3891.7856353431312</v>
      </c>
      <c r="H191" s="187">
        <f t="shared" si="30"/>
        <v>5316.1791778787174</v>
      </c>
      <c r="I191" s="187">
        <f t="shared" si="31"/>
        <v>1614.2196693896976</v>
      </c>
      <c r="J191" s="87">
        <f t="shared" si="32"/>
        <v>2205.0240683863271</v>
      </c>
      <c r="K191" s="187">
        <f t="shared" si="36"/>
        <v>1358.3810254544983</v>
      </c>
      <c r="L191" s="87">
        <f t="shared" si="33"/>
        <v>1855.5484807708447</v>
      </c>
      <c r="M191" s="88">
        <f t="shared" si="37"/>
        <v>7171.7276586495618</v>
      </c>
      <c r="N191" s="88">
        <f t="shared" si="38"/>
        <v>23913.727658649561</v>
      </c>
      <c r="O191" s="88">
        <f t="shared" si="39"/>
        <v>17506.389208381814</v>
      </c>
      <c r="P191" s="89">
        <f t="shared" si="34"/>
        <v>0.9341017021832092</v>
      </c>
      <c r="Q191" s="195">
        <v>3125.874462034958</v>
      </c>
      <c r="R191" s="89">
        <f t="shared" si="40"/>
        <v>3.968204682357325E-2</v>
      </c>
      <c r="S191" s="89">
        <f t="shared" si="40"/>
        <v>-5.6979461190038612E-2</v>
      </c>
      <c r="T191" s="91">
        <v>1366</v>
      </c>
      <c r="U191" s="190">
        <v>16103</v>
      </c>
      <c r="V191" s="190">
        <v>12996.771589991929</v>
      </c>
      <c r="W191" s="197"/>
      <c r="X191" s="88">
        <v>0</v>
      </c>
      <c r="Y191" s="88">
        <f t="shared" si="41"/>
        <v>0</v>
      </c>
    </row>
    <row r="192" spans="2:25">
      <c r="B192" s="207">
        <v>3451</v>
      </c>
      <c r="C192" t="s">
        <v>206</v>
      </c>
      <c r="D192" s="1">
        <v>101717</v>
      </c>
      <c r="E192" s="85">
        <f t="shared" si="35"/>
        <v>15500.914355379457</v>
      </c>
      <c r="F192" s="86">
        <f t="shared" si="28"/>
        <v>0.82709405762688859</v>
      </c>
      <c r="G192" s="187">
        <f t="shared" si="29"/>
        <v>1944.9705506659702</v>
      </c>
      <c r="H192" s="187">
        <f t="shared" si="30"/>
        <v>12762.896753470097</v>
      </c>
      <c r="I192" s="187">
        <f t="shared" si="31"/>
        <v>478.57753666135375</v>
      </c>
      <c r="J192" s="87">
        <f t="shared" si="32"/>
        <v>3140.4257955718031</v>
      </c>
      <c r="K192" s="187">
        <f t="shared" si="36"/>
        <v>222.7388927261544</v>
      </c>
      <c r="L192" s="87">
        <f t="shared" si="33"/>
        <v>1461.6126140690253</v>
      </c>
      <c r="M192" s="88">
        <f t="shared" si="37"/>
        <v>14224.509367539122</v>
      </c>
      <c r="N192" s="88">
        <f t="shared" si="38"/>
        <v>115941.50936753913</v>
      </c>
      <c r="O192" s="88">
        <f t="shared" si="39"/>
        <v>17668.623798771583</v>
      </c>
      <c r="P192" s="89">
        <f t="shared" si="34"/>
        <v>0.94275817641283066</v>
      </c>
      <c r="Q192" s="195">
        <v>9052.7840555442272</v>
      </c>
      <c r="R192" s="89">
        <f t="shared" si="40"/>
        <v>5.8438517809388038E-2</v>
      </c>
      <c r="S192" s="89">
        <f t="shared" si="40"/>
        <v>3.2469514248383499E-2</v>
      </c>
      <c r="T192" s="91">
        <v>6562</v>
      </c>
      <c r="U192" s="190">
        <v>96101</v>
      </c>
      <c r="V192" s="190">
        <v>15013.435400718638</v>
      </c>
      <c r="W192" s="197"/>
      <c r="X192" s="88">
        <v>0</v>
      </c>
      <c r="Y192" s="88">
        <f t="shared" si="41"/>
        <v>0</v>
      </c>
    </row>
    <row r="193" spans="2:28">
      <c r="B193" s="207">
        <v>3452</v>
      </c>
      <c r="C193" t="s">
        <v>207</v>
      </c>
      <c r="D193" s="1">
        <v>34603</v>
      </c>
      <c r="E193" s="85">
        <f t="shared" si="35"/>
        <v>16383.99621212121</v>
      </c>
      <c r="F193" s="86">
        <f t="shared" si="28"/>
        <v>0.87421332681088659</v>
      </c>
      <c r="G193" s="187">
        <f t="shared" si="29"/>
        <v>1415.1214366209181</v>
      </c>
      <c r="H193" s="187">
        <f t="shared" si="30"/>
        <v>2988.7364741433789</v>
      </c>
      <c r="I193" s="187">
        <f t="shared" si="31"/>
        <v>169.49888680173999</v>
      </c>
      <c r="J193" s="87">
        <f t="shared" si="32"/>
        <v>357.98164892527484</v>
      </c>
      <c r="K193" s="187">
        <f t="shared" si="36"/>
        <v>-86.339757133459358</v>
      </c>
      <c r="L193" s="87">
        <f t="shared" si="33"/>
        <v>-182.34956706586618</v>
      </c>
      <c r="M193" s="88">
        <f t="shared" si="37"/>
        <v>2806.3869070775127</v>
      </c>
      <c r="N193" s="88">
        <f t="shared" si="38"/>
        <v>37409.386907077511</v>
      </c>
      <c r="O193" s="88">
        <f t="shared" si="39"/>
        <v>17712.777891608672</v>
      </c>
      <c r="P193" s="89">
        <f t="shared" si="34"/>
        <v>0.94511413987203063</v>
      </c>
      <c r="Q193" s="195">
        <v>2151.7543921726165</v>
      </c>
      <c r="R193" s="89">
        <f t="shared" si="40"/>
        <v>7.8347993242849651E-3</v>
      </c>
      <c r="S193" s="89">
        <f t="shared" si="40"/>
        <v>-2.1862853280870884E-3</v>
      </c>
      <c r="T193" s="91">
        <v>2112</v>
      </c>
      <c r="U193" s="190">
        <v>34334</v>
      </c>
      <c r="V193" s="190">
        <v>16419.894787183162</v>
      </c>
      <c r="W193" s="197"/>
      <c r="X193" s="88">
        <v>0</v>
      </c>
      <c r="Y193" s="88">
        <f t="shared" si="41"/>
        <v>0</v>
      </c>
    </row>
    <row r="194" spans="2:28">
      <c r="B194" s="207">
        <v>3453</v>
      </c>
      <c r="C194" t="s">
        <v>208</v>
      </c>
      <c r="D194" s="1">
        <v>57191</v>
      </c>
      <c r="E194" s="85">
        <f t="shared" si="35"/>
        <v>17341.115827774411</v>
      </c>
      <c r="F194" s="86">
        <f t="shared" si="28"/>
        <v>0.92528308491648936</v>
      </c>
      <c r="G194" s="187">
        <f t="shared" si="29"/>
        <v>840.84966722899765</v>
      </c>
      <c r="H194" s="187">
        <f t="shared" si="30"/>
        <v>2773.1222025212342</v>
      </c>
      <c r="I194" s="187">
        <f t="shared" si="31"/>
        <v>0</v>
      </c>
      <c r="J194" s="87">
        <f t="shared" si="32"/>
        <v>0</v>
      </c>
      <c r="K194" s="187">
        <f t="shared" si="36"/>
        <v>-255.83864393519934</v>
      </c>
      <c r="L194" s="87">
        <f t="shared" si="33"/>
        <v>-843.75584769828743</v>
      </c>
      <c r="M194" s="88">
        <f t="shared" si="37"/>
        <v>1929.3663548229467</v>
      </c>
      <c r="N194" s="88">
        <f t="shared" si="38"/>
        <v>59120.366354822945</v>
      </c>
      <c r="O194" s="88">
        <f t="shared" si="39"/>
        <v>17926.126851068209</v>
      </c>
      <c r="P194" s="89">
        <f t="shared" si="34"/>
        <v>0.95649796230497142</v>
      </c>
      <c r="Q194" s="195">
        <v>1340.7375300841234</v>
      </c>
      <c r="R194" s="89">
        <f t="shared" si="40"/>
        <v>7.5746745918290573E-2</v>
      </c>
      <c r="S194" s="89">
        <f t="shared" si="40"/>
        <v>7.3463475080986912E-2</v>
      </c>
      <c r="T194" s="91">
        <v>3298</v>
      </c>
      <c r="U194" s="190">
        <v>53164</v>
      </c>
      <c r="V194" s="190">
        <v>16154.360376785171</v>
      </c>
      <c r="W194" s="197"/>
      <c r="X194" s="88">
        <v>0</v>
      </c>
      <c r="Y194" s="88">
        <f t="shared" si="41"/>
        <v>0</v>
      </c>
    </row>
    <row r="195" spans="2:28" ht="32.1" customHeight="1">
      <c r="B195" s="207">
        <v>3454</v>
      </c>
      <c r="C195" t="s">
        <v>209</v>
      </c>
      <c r="D195" s="1">
        <v>30890</v>
      </c>
      <c r="E195" s="85">
        <f t="shared" si="35"/>
        <v>18778.115501519758</v>
      </c>
      <c r="F195" s="86">
        <f t="shared" si="28"/>
        <v>1.0019581676708227</v>
      </c>
      <c r="G195" s="187">
        <f t="shared" si="29"/>
        <v>-21.350137018210805</v>
      </c>
      <c r="H195" s="187">
        <f t="shared" si="30"/>
        <v>-35.120975394956773</v>
      </c>
      <c r="I195" s="187">
        <f t="shared" si="31"/>
        <v>0</v>
      </c>
      <c r="J195" s="87">
        <f t="shared" si="32"/>
        <v>0</v>
      </c>
      <c r="K195" s="187">
        <f t="shared" si="36"/>
        <v>-255.83864393519934</v>
      </c>
      <c r="L195" s="87">
        <f t="shared" si="33"/>
        <v>-420.85456927340289</v>
      </c>
      <c r="M195" s="88">
        <f t="shared" si="37"/>
        <v>-455.97554466835965</v>
      </c>
      <c r="N195" s="88">
        <f t="shared" si="38"/>
        <v>30434.024455331641</v>
      </c>
      <c r="O195" s="88">
        <f t="shared" si="39"/>
        <v>18500.926720566349</v>
      </c>
      <c r="P195" s="89">
        <f t="shared" si="34"/>
        <v>0.98716799540670486</v>
      </c>
      <c r="Q195" s="195">
        <v>1187.7075309243128</v>
      </c>
      <c r="R195" s="92">
        <f t="shared" si="40"/>
        <v>4.358108108108108E-2</v>
      </c>
      <c r="S195" s="92">
        <f t="shared" si="40"/>
        <v>3.7871518935348979E-2</v>
      </c>
      <c r="T195" s="91">
        <v>1645</v>
      </c>
      <c r="U195" s="190">
        <v>29600</v>
      </c>
      <c r="V195" s="190">
        <v>18092.90953545232</v>
      </c>
      <c r="W195" s="197"/>
      <c r="X195" s="88">
        <v>0</v>
      </c>
      <c r="Y195" s="88">
        <f t="shared" si="41"/>
        <v>0</v>
      </c>
      <c r="Z195" s="188"/>
      <c r="AB195" s="45"/>
    </row>
    <row r="196" spans="2:28">
      <c r="B196" s="207">
        <v>3901</v>
      </c>
      <c r="C196" t="s">
        <v>210</v>
      </c>
      <c r="D196" s="1">
        <v>419478</v>
      </c>
      <c r="E196" s="85">
        <f t="shared" si="35"/>
        <v>15014.066358853215</v>
      </c>
      <c r="F196" s="86">
        <f t="shared" si="28"/>
        <v>0.80111693939613937</v>
      </c>
      <c r="G196" s="187">
        <f t="shared" si="29"/>
        <v>2237.0793485817148</v>
      </c>
      <c r="H196" s="187">
        <f t="shared" si="30"/>
        <v>62501.759920024531</v>
      </c>
      <c r="I196" s="187">
        <f t="shared" si="31"/>
        <v>648.97433544553814</v>
      </c>
      <c r="J196" s="87">
        <f t="shared" si="32"/>
        <v>18131.693958012889</v>
      </c>
      <c r="K196" s="187">
        <f t="shared" si="36"/>
        <v>393.1356915103388</v>
      </c>
      <c r="L196" s="87">
        <f t="shared" si="33"/>
        <v>10983.818085107356</v>
      </c>
      <c r="M196" s="88">
        <f t="shared" si="37"/>
        <v>73485.578005131887</v>
      </c>
      <c r="N196" s="88">
        <f t="shared" si="38"/>
        <v>492963.57800513192</v>
      </c>
      <c r="O196" s="88">
        <f t="shared" si="39"/>
        <v>17644.28139894527</v>
      </c>
      <c r="P196" s="89">
        <f t="shared" si="34"/>
        <v>0.94145932050129311</v>
      </c>
      <c r="Q196" s="195">
        <v>25740.275545237717</v>
      </c>
      <c r="R196" s="92">
        <f t="shared" si="40"/>
        <v>4.9823560327351905E-2</v>
      </c>
      <c r="S196" s="93">
        <f t="shared" si="40"/>
        <v>4.016664150405367E-2</v>
      </c>
      <c r="T196" s="91">
        <v>27939</v>
      </c>
      <c r="U196" s="190">
        <v>399570</v>
      </c>
      <c r="V196" s="190">
        <v>14434.289429954482</v>
      </c>
      <c r="W196" s="197"/>
      <c r="X196" s="88">
        <v>0</v>
      </c>
      <c r="Y196" s="88">
        <f t="shared" si="41"/>
        <v>0</v>
      </c>
      <c r="Z196" s="1"/>
      <c r="AA196" s="1"/>
    </row>
    <row r="197" spans="2:28">
      <c r="B197" s="207">
        <v>3903</v>
      </c>
      <c r="C197" t="s">
        <v>211</v>
      </c>
      <c r="D197" s="1">
        <v>433805</v>
      </c>
      <c r="E197" s="85">
        <f t="shared" si="35"/>
        <v>16143.3834474546</v>
      </c>
      <c r="F197" s="86">
        <f t="shared" si="28"/>
        <v>0.86137476882118547</v>
      </c>
      <c r="G197" s="187">
        <f t="shared" si="29"/>
        <v>1559.489095420884</v>
      </c>
      <c r="H197" s="187">
        <f t="shared" si="30"/>
        <v>41906.590972149999</v>
      </c>
      <c r="I197" s="187">
        <f t="shared" si="31"/>
        <v>253.71335443505347</v>
      </c>
      <c r="J197" s="87">
        <f t="shared" si="32"/>
        <v>6817.7852603787569</v>
      </c>
      <c r="K197" s="187">
        <f t="shared" si="36"/>
        <v>-2.1252895001458683</v>
      </c>
      <c r="L197" s="87">
        <f t="shared" si="33"/>
        <v>-57.110779447919768</v>
      </c>
      <c r="M197" s="88">
        <f t="shared" si="37"/>
        <v>41849.480192702082</v>
      </c>
      <c r="N197" s="88">
        <f t="shared" si="38"/>
        <v>475654.48019270209</v>
      </c>
      <c r="O197" s="88">
        <f t="shared" si="39"/>
        <v>17700.747253375335</v>
      </c>
      <c r="P197" s="89">
        <f t="shared" si="34"/>
        <v>0.94447221197254516</v>
      </c>
      <c r="Q197" s="195">
        <v>17231.58275534655</v>
      </c>
      <c r="R197" s="92">
        <f t="shared" si="40"/>
        <v>4.7375194056733377E-2</v>
      </c>
      <c r="S197" s="92">
        <f t="shared" si="40"/>
        <v>2.1416877621716148E-2</v>
      </c>
      <c r="T197" s="91">
        <v>26872</v>
      </c>
      <c r="U197" s="190">
        <v>414183</v>
      </c>
      <c r="V197" s="190">
        <v>15804.892009463481</v>
      </c>
      <c r="W197" s="197"/>
      <c r="X197" s="88">
        <v>0</v>
      </c>
      <c r="Y197" s="88">
        <f t="shared" si="41"/>
        <v>0</v>
      </c>
      <c r="Z197" s="1"/>
      <c r="AA197" s="1"/>
    </row>
    <row r="198" spans="2:28">
      <c r="B198" s="207">
        <v>3905</v>
      </c>
      <c r="C198" t="s">
        <v>212</v>
      </c>
      <c r="D198" s="1">
        <v>1039103</v>
      </c>
      <c r="E198" s="85">
        <f t="shared" si="35"/>
        <v>17560.127758812992</v>
      </c>
      <c r="F198" s="86">
        <f t="shared" si="28"/>
        <v>0.93696907082405845</v>
      </c>
      <c r="G198" s="187">
        <f t="shared" si="29"/>
        <v>709.44250860584873</v>
      </c>
      <c r="H198" s="187">
        <f t="shared" si="30"/>
        <v>41980.551004242494</v>
      </c>
      <c r="I198" s="187">
        <f t="shared" si="31"/>
        <v>0</v>
      </c>
      <c r="J198" s="87">
        <f t="shared" si="32"/>
        <v>0</v>
      </c>
      <c r="K198" s="187">
        <f t="shared" si="36"/>
        <v>-255.83864393519934</v>
      </c>
      <c r="L198" s="87">
        <f t="shared" si="33"/>
        <v>-15138.995916221487</v>
      </c>
      <c r="M198" s="88">
        <f t="shared" si="37"/>
        <v>26841.555088021007</v>
      </c>
      <c r="N198" s="88">
        <f t="shared" si="38"/>
        <v>1065944.5550880211</v>
      </c>
      <c r="O198" s="88">
        <f t="shared" si="39"/>
        <v>18013.731623483643</v>
      </c>
      <c r="P198" s="89">
        <f t="shared" si="34"/>
        <v>0.96117235666799916</v>
      </c>
      <c r="Q198" s="195">
        <v>6152.0169209211781</v>
      </c>
      <c r="R198" s="92">
        <f t="shared" si="40"/>
        <v>3.1092442811795164E-2</v>
      </c>
      <c r="S198" s="92">
        <f t="shared" si="40"/>
        <v>2.0411068095811398E-2</v>
      </c>
      <c r="T198" s="91">
        <v>59174</v>
      </c>
      <c r="U198" s="190">
        <v>1007769</v>
      </c>
      <c r="V198" s="190">
        <v>17208.876214545515</v>
      </c>
      <c r="W198" s="197"/>
      <c r="X198" s="88">
        <v>0</v>
      </c>
      <c r="Y198" s="88">
        <f t="shared" si="41"/>
        <v>0</v>
      </c>
    </row>
    <row r="199" spans="2:28">
      <c r="B199" s="207">
        <v>3907</v>
      </c>
      <c r="C199" t="s">
        <v>213</v>
      </c>
      <c r="D199" s="1">
        <v>1082260</v>
      </c>
      <c r="E199" s="85">
        <f t="shared" si="35"/>
        <v>16340.686385529434</v>
      </c>
      <c r="F199" s="86">
        <f t="shared" ref="F199:F262" si="42">E199/E$365</f>
        <v>0.87190241150681758</v>
      </c>
      <c r="G199" s="187">
        <f t="shared" ref="G199:G262" si="43">($E$365+$Y$365-E199-Y199)*0.6</f>
        <v>1441.1073325759837</v>
      </c>
      <c r="H199" s="187">
        <f t="shared" ref="H199:H262" si="44">G199*T199/1000</f>
        <v>95445.979743839984</v>
      </c>
      <c r="I199" s="187">
        <f t="shared" ref="I199:I262" si="45">IF(E199+Y199&lt;(E$365+Y$365)*0.9,((E$365+Y$365)*0.9-E199-Y199)*0.35,0)</f>
        <v>184.65732610886161</v>
      </c>
      <c r="J199" s="87">
        <f t="shared" ref="J199:J262" si="46">I199*T199/1000</f>
        <v>12230.039365516013</v>
      </c>
      <c r="K199" s="187">
        <f t="shared" si="36"/>
        <v>-71.181317826337732</v>
      </c>
      <c r="L199" s="87">
        <f t="shared" ref="L199:L262" si="47">K199*T199/1000</f>
        <v>-4714.4098609561743</v>
      </c>
      <c r="M199" s="88">
        <f t="shared" si="37"/>
        <v>90731.569882883807</v>
      </c>
      <c r="N199" s="88">
        <f t="shared" si="38"/>
        <v>1172991.5698828837</v>
      </c>
      <c r="O199" s="88">
        <f t="shared" si="39"/>
        <v>17710.612400279078</v>
      </c>
      <c r="P199" s="89">
        <f t="shared" ref="P199:P262" si="48">O199/O$365</f>
        <v>0.94499859410682685</v>
      </c>
      <c r="Q199" s="195">
        <v>29982.570494170883</v>
      </c>
      <c r="R199" s="92">
        <f t="shared" si="40"/>
        <v>4.6744989259417231E-2</v>
      </c>
      <c r="S199" s="92">
        <f t="shared" si="40"/>
        <v>3.6361461033308014E-2</v>
      </c>
      <c r="T199" s="91">
        <v>66231</v>
      </c>
      <c r="U199" s="190">
        <v>1033929</v>
      </c>
      <c r="V199" s="190">
        <v>15767.362064232775</v>
      </c>
      <c r="W199" s="197"/>
      <c r="X199" s="88">
        <v>0</v>
      </c>
      <c r="Y199" s="88">
        <f t="shared" si="41"/>
        <v>0</v>
      </c>
    </row>
    <row r="200" spans="2:28">
      <c r="B200" s="207">
        <v>3909</v>
      </c>
      <c r="C200" t="s">
        <v>214</v>
      </c>
      <c r="D200" s="1">
        <v>783180</v>
      </c>
      <c r="E200" s="85">
        <f t="shared" ref="E200:E263" si="49">D200/T200*1000</f>
        <v>16076.773067843578</v>
      </c>
      <c r="F200" s="86">
        <f t="shared" si="42"/>
        <v>0.85782058821677309</v>
      </c>
      <c r="G200" s="187">
        <f t="shared" si="43"/>
        <v>1599.4553231874972</v>
      </c>
      <c r="H200" s="187">
        <f t="shared" si="44"/>
        <v>77917.466069078917</v>
      </c>
      <c r="I200" s="187">
        <f t="shared" si="45"/>
        <v>277.02698729891114</v>
      </c>
      <c r="J200" s="87">
        <f t="shared" si="46"/>
        <v>13495.369686266456</v>
      </c>
      <c r="K200" s="187">
        <f t="shared" ref="K200:K263" si="50">I200+J$367</f>
        <v>21.188343363711795</v>
      </c>
      <c r="L200" s="87">
        <f t="shared" si="47"/>
        <v>1032.1901469632201</v>
      </c>
      <c r="M200" s="88">
        <f t="shared" ref="M200:M263" si="51">+H200+L200</f>
        <v>78949.656216042131</v>
      </c>
      <c r="N200" s="88">
        <f t="shared" ref="N200:N263" si="52">D200+M200</f>
        <v>862129.65621604212</v>
      </c>
      <c r="O200" s="88">
        <f t="shared" ref="O200:O263" si="53">N200/T200*1000</f>
        <v>17697.416734394788</v>
      </c>
      <c r="P200" s="89">
        <f t="shared" si="48"/>
        <v>0.94429450294232486</v>
      </c>
      <c r="Q200" s="195">
        <v>30658.807553465034</v>
      </c>
      <c r="R200" s="92">
        <f t="shared" ref="R200:S263" si="54">(D200-U200)/U200</f>
        <v>-1.1491159714366245E-3</v>
      </c>
      <c r="S200" s="92">
        <f t="shared" si="54"/>
        <v>-1.0765477761632673E-2</v>
      </c>
      <c r="T200" s="91">
        <v>48715</v>
      </c>
      <c r="U200" s="190">
        <v>784081</v>
      </c>
      <c r="V200" s="190">
        <v>16251.73071342702</v>
      </c>
      <c r="W200" s="197"/>
      <c r="X200" s="88">
        <v>0</v>
      </c>
      <c r="Y200" s="88">
        <f t="shared" ref="Y200:Y263" si="55">X200*1000/T200</f>
        <v>0</v>
      </c>
    </row>
    <row r="201" spans="2:28">
      <c r="B201" s="207">
        <v>3911</v>
      </c>
      <c r="C201" t="s">
        <v>218</v>
      </c>
      <c r="D201" s="1">
        <v>503040</v>
      </c>
      <c r="E201" s="85">
        <f t="shared" si="49"/>
        <v>18291.6984836915</v>
      </c>
      <c r="F201" s="86">
        <f t="shared" si="42"/>
        <v>0.97600404549771846</v>
      </c>
      <c r="G201" s="187">
        <f t="shared" si="43"/>
        <v>270.50007367874423</v>
      </c>
      <c r="H201" s="187">
        <f t="shared" si="44"/>
        <v>7439.022526239145</v>
      </c>
      <c r="I201" s="187">
        <f t="shared" si="45"/>
        <v>0</v>
      </c>
      <c r="J201" s="87">
        <f t="shared" si="46"/>
        <v>0</v>
      </c>
      <c r="K201" s="187">
        <f t="shared" si="50"/>
        <v>-255.83864393519934</v>
      </c>
      <c r="L201" s="87">
        <f t="shared" si="47"/>
        <v>-7035.8185468619167</v>
      </c>
      <c r="M201" s="88">
        <f t="shared" si="51"/>
        <v>403.20397937722828</v>
      </c>
      <c r="N201" s="88">
        <f t="shared" si="52"/>
        <v>503443.20397937723</v>
      </c>
      <c r="O201" s="88">
        <f t="shared" si="53"/>
        <v>18306.359913435044</v>
      </c>
      <c r="P201" s="89">
        <f t="shared" si="48"/>
        <v>0.9767863465374631</v>
      </c>
      <c r="Q201" s="195">
        <v>-2663.075131945508</v>
      </c>
      <c r="R201" s="92">
        <f t="shared" si="54"/>
        <v>2.7358652408688761E-2</v>
      </c>
      <c r="S201" s="92">
        <f t="shared" si="54"/>
        <v>1.9326867736572356E-2</v>
      </c>
      <c r="T201" s="91">
        <v>27501</v>
      </c>
      <c r="U201" s="190">
        <v>489644</v>
      </c>
      <c r="V201" s="190">
        <v>17944.880158322951</v>
      </c>
      <c r="W201" s="197"/>
      <c r="X201" s="88">
        <v>0</v>
      </c>
      <c r="Y201" s="88">
        <f t="shared" si="55"/>
        <v>0</v>
      </c>
    </row>
    <row r="202" spans="2:28">
      <c r="B202" s="207">
        <v>4001</v>
      </c>
      <c r="C202" t="s">
        <v>215</v>
      </c>
      <c r="D202" s="1">
        <v>612276</v>
      </c>
      <c r="E202" s="85">
        <f t="shared" si="49"/>
        <v>16462.129970693411</v>
      </c>
      <c r="F202" s="86">
        <f t="shared" si="42"/>
        <v>0.87838236909662082</v>
      </c>
      <c r="G202" s="187">
        <f t="shared" si="43"/>
        <v>1368.2411814775971</v>
      </c>
      <c r="H202" s="187">
        <f t="shared" si="44"/>
        <v>50888.994262696273</v>
      </c>
      <c r="I202" s="187">
        <f t="shared" si="45"/>
        <v>142.15207130146953</v>
      </c>
      <c r="J202" s="87">
        <f t="shared" si="46"/>
        <v>5287.0619879155556</v>
      </c>
      <c r="K202" s="187">
        <f t="shared" si="50"/>
        <v>-113.68657263372981</v>
      </c>
      <c r="L202" s="87">
        <f t="shared" si="47"/>
        <v>-4228.3446959663124</v>
      </c>
      <c r="M202" s="88">
        <f t="shared" si="51"/>
        <v>46660.64956672996</v>
      </c>
      <c r="N202" s="88">
        <f t="shared" si="52"/>
        <v>658936.64956673002</v>
      </c>
      <c r="O202" s="88">
        <f t="shared" si="53"/>
        <v>17716.684579537279</v>
      </c>
      <c r="P202" s="89">
        <f t="shared" si="48"/>
        <v>0.94532259198631718</v>
      </c>
      <c r="Q202" s="195">
        <v>14151.226695802459</v>
      </c>
      <c r="R202" s="92">
        <f t="shared" si="54"/>
        <v>4.9927978599355237E-2</v>
      </c>
      <c r="S202" s="93">
        <f t="shared" si="54"/>
        <v>4.6060580619409916E-2</v>
      </c>
      <c r="T202" s="91">
        <v>37193</v>
      </c>
      <c r="U202" s="190">
        <v>583160</v>
      </c>
      <c r="V202" s="190">
        <v>15737.262521588946</v>
      </c>
      <c r="W202" s="197"/>
      <c r="X202" s="88">
        <v>0</v>
      </c>
      <c r="Y202" s="88">
        <f t="shared" si="55"/>
        <v>0</v>
      </c>
      <c r="Z202" s="1"/>
    </row>
    <row r="203" spans="2:28">
      <c r="B203" s="207">
        <v>4003</v>
      </c>
      <c r="C203" t="s">
        <v>216</v>
      </c>
      <c r="D203" s="1">
        <v>853132</v>
      </c>
      <c r="E203" s="85">
        <f t="shared" si="49"/>
        <v>15067.945389356928</v>
      </c>
      <c r="F203" s="86">
        <f t="shared" si="42"/>
        <v>0.80399180373889045</v>
      </c>
      <c r="G203" s="187">
        <f t="shared" si="43"/>
        <v>2204.7519302794872</v>
      </c>
      <c r="H203" s="187">
        <f t="shared" si="44"/>
        <v>124830.84954049428</v>
      </c>
      <c r="I203" s="187">
        <f t="shared" si="45"/>
        <v>630.11667476923867</v>
      </c>
      <c r="J203" s="87">
        <f t="shared" si="46"/>
        <v>35676.576008759519</v>
      </c>
      <c r="K203" s="187">
        <f t="shared" si="50"/>
        <v>374.27803083403933</v>
      </c>
      <c r="L203" s="87">
        <f t="shared" si="47"/>
        <v>21191.247827792475</v>
      </c>
      <c r="M203" s="88">
        <f t="shared" si="51"/>
        <v>146022.09736828675</v>
      </c>
      <c r="N203" s="88">
        <f t="shared" si="52"/>
        <v>999154.09736828669</v>
      </c>
      <c r="O203" s="88">
        <f t="shared" si="53"/>
        <v>17646.975350470457</v>
      </c>
      <c r="P203" s="89">
        <f t="shared" si="48"/>
        <v>0.94160306371843072</v>
      </c>
      <c r="Q203" s="195">
        <v>52609.146973614537</v>
      </c>
      <c r="R203" s="92">
        <f t="shared" si="54"/>
        <v>4.509634101374585E-2</v>
      </c>
      <c r="S203" s="92">
        <f t="shared" si="54"/>
        <v>3.2267750664135939E-2</v>
      </c>
      <c r="T203" s="91">
        <v>56619</v>
      </c>
      <c r="U203" s="190">
        <v>816319</v>
      </c>
      <c r="V203" s="190">
        <v>14596.935126242759</v>
      </c>
      <c r="W203" s="197"/>
      <c r="X203" s="88">
        <v>0</v>
      </c>
      <c r="Y203" s="88">
        <f t="shared" si="55"/>
        <v>0</v>
      </c>
    </row>
    <row r="204" spans="2:28">
      <c r="B204" s="207">
        <v>4005</v>
      </c>
      <c r="C204" t="s">
        <v>217</v>
      </c>
      <c r="D204" s="1">
        <v>204075</v>
      </c>
      <c r="E204" s="85">
        <f t="shared" si="49"/>
        <v>15383.310719131614</v>
      </c>
      <c r="F204" s="86">
        <f t="shared" si="42"/>
        <v>0.82081899110720624</v>
      </c>
      <c r="G204" s="187">
        <f t="shared" si="43"/>
        <v>2015.5327324146756</v>
      </c>
      <c r="H204" s="187">
        <f t="shared" si="44"/>
        <v>26738.057228213085</v>
      </c>
      <c r="I204" s="187">
        <f t="shared" si="45"/>
        <v>519.7388093480987</v>
      </c>
      <c r="J204" s="87">
        <f t="shared" si="46"/>
        <v>6894.8550448118776</v>
      </c>
      <c r="K204" s="187">
        <f t="shared" si="50"/>
        <v>263.90016541289936</v>
      </c>
      <c r="L204" s="87">
        <f t="shared" si="47"/>
        <v>3500.8995943675227</v>
      </c>
      <c r="M204" s="88">
        <f t="shared" si="51"/>
        <v>30238.956822580607</v>
      </c>
      <c r="N204" s="88">
        <f t="shared" si="52"/>
        <v>234313.9568225806</v>
      </c>
      <c r="O204" s="88">
        <f t="shared" si="53"/>
        <v>17662.743616959189</v>
      </c>
      <c r="P204" s="89">
        <f t="shared" si="48"/>
        <v>0.94244442308684639</v>
      </c>
      <c r="Q204" s="195">
        <v>14320.168604213626</v>
      </c>
      <c r="R204" s="92">
        <f t="shared" si="54"/>
        <v>7.4836990298420988E-2</v>
      </c>
      <c r="S204" s="92">
        <f t="shared" si="54"/>
        <v>5.5310703952731133E-2</v>
      </c>
      <c r="T204" s="91">
        <v>13266</v>
      </c>
      <c r="U204" s="190">
        <v>189866</v>
      </c>
      <c r="V204" s="190">
        <v>14577.044145873322</v>
      </c>
      <c r="W204" s="197"/>
      <c r="X204" s="88">
        <v>0</v>
      </c>
      <c r="Y204" s="88">
        <f t="shared" si="55"/>
        <v>0</v>
      </c>
    </row>
    <row r="205" spans="2:28">
      <c r="B205" s="207">
        <v>4010</v>
      </c>
      <c r="C205" t="s">
        <v>219</v>
      </c>
      <c r="D205" s="1">
        <v>34731</v>
      </c>
      <c r="E205" s="85">
        <f t="shared" si="49"/>
        <v>14580.604534005039</v>
      </c>
      <c r="F205" s="86">
        <f t="shared" si="42"/>
        <v>0.7779883876655368</v>
      </c>
      <c r="G205" s="187">
        <f t="shared" si="43"/>
        <v>2497.1564434906209</v>
      </c>
      <c r="H205" s="187">
        <f t="shared" si="44"/>
        <v>5948.2266483946596</v>
      </c>
      <c r="I205" s="187">
        <f t="shared" si="45"/>
        <v>800.68597414240003</v>
      </c>
      <c r="J205" s="87">
        <f t="shared" si="46"/>
        <v>1907.2339904071969</v>
      </c>
      <c r="K205" s="187">
        <f t="shared" si="50"/>
        <v>544.84733020720068</v>
      </c>
      <c r="L205" s="87">
        <f t="shared" si="47"/>
        <v>1297.8263405535522</v>
      </c>
      <c r="M205" s="88">
        <f t="shared" si="51"/>
        <v>7246.0529889482114</v>
      </c>
      <c r="N205" s="88">
        <f t="shared" si="52"/>
        <v>41977.052988948213</v>
      </c>
      <c r="O205" s="88">
        <f t="shared" si="53"/>
        <v>17622.608307702863</v>
      </c>
      <c r="P205" s="89">
        <f t="shared" si="48"/>
        <v>0.9403028929147631</v>
      </c>
      <c r="Q205" s="195">
        <v>3287.2329198881907</v>
      </c>
      <c r="R205" s="92">
        <f t="shared" si="54"/>
        <v>-5.0884048861804171E-2</v>
      </c>
      <c r="S205" s="92">
        <f t="shared" si="54"/>
        <v>-5.3673222521740081E-2</v>
      </c>
      <c r="T205" s="91">
        <v>2382</v>
      </c>
      <c r="U205" s="190">
        <v>36593</v>
      </c>
      <c r="V205" s="190">
        <v>15407.578947368422</v>
      </c>
      <c r="W205" s="197"/>
      <c r="X205" s="88">
        <v>0</v>
      </c>
      <c r="Y205" s="88">
        <f t="shared" si="55"/>
        <v>0</v>
      </c>
    </row>
    <row r="206" spans="2:28">
      <c r="B206" s="207">
        <v>4012</v>
      </c>
      <c r="C206" t="s">
        <v>220</v>
      </c>
      <c r="D206" s="1">
        <v>237164</v>
      </c>
      <c r="E206" s="85">
        <f t="shared" si="49"/>
        <v>16620.926483986263</v>
      </c>
      <c r="F206" s="86">
        <f t="shared" si="42"/>
        <v>0.88685539523593415</v>
      </c>
      <c r="G206" s="187">
        <f t="shared" si="43"/>
        <v>1272.9632735018865</v>
      </c>
      <c r="H206" s="187">
        <f t="shared" si="44"/>
        <v>18163.91294959842</v>
      </c>
      <c r="I206" s="187">
        <f t="shared" si="45"/>
        <v>86.573291648971633</v>
      </c>
      <c r="J206" s="87">
        <f t="shared" si="46"/>
        <v>1235.3142985391762</v>
      </c>
      <c r="K206" s="187">
        <f t="shared" si="50"/>
        <v>-169.26535228622771</v>
      </c>
      <c r="L206" s="87">
        <f t="shared" si="47"/>
        <v>-2415.2473117721829</v>
      </c>
      <c r="M206" s="88">
        <f t="shared" si="51"/>
        <v>15748.665637826238</v>
      </c>
      <c r="N206" s="88">
        <f t="shared" si="52"/>
        <v>252912.66563782623</v>
      </c>
      <c r="O206" s="88">
        <f t="shared" si="53"/>
        <v>17724.624405201921</v>
      </c>
      <c r="P206" s="89">
        <f t="shared" si="48"/>
        <v>0.94574624329328283</v>
      </c>
      <c r="Q206" s="195">
        <v>3666.3604676258074</v>
      </c>
      <c r="R206" s="92">
        <f t="shared" si="54"/>
        <v>4.8183079792452996E-2</v>
      </c>
      <c r="S206" s="92">
        <f t="shared" si="54"/>
        <v>4.1057579845724494E-2</v>
      </c>
      <c r="T206" s="91">
        <v>14269</v>
      </c>
      <c r="U206" s="190">
        <v>226262</v>
      </c>
      <c r="V206" s="190">
        <v>15965.42478125882</v>
      </c>
      <c r="W206" s="197"/>
      <c r="X206" s="88">
        <v>0</v>
      </c>
      <c r="Y206" s="88">
        <f t="shared" si="55"/>
        <v>0</v>
      </c>
    </row>
    <row r="207" spans="2:28">
      <c r="B207" s="207">
        <v>4014</v>
      </c>
      <c r="C207" t="s">
        <v>221</v>
      </c>
      <c r="D207" s="1">
        <v>160718</v>
      </c>
      <c r="E207" s="85">
        <f t="shared" si="49"/>
        <v>15387.075155576831</v>
      </c>
      <c r="F207" s="86">
        <f t="shared" si="42"/>
        <v>0.82101985300107727</v>
      </c>
      <c r="G207" s="187">
        <f t="shared" si="43"/>
        <v>2013.2740705475453</v>
      </c>
      <c r="H207" s="187">
        <f t="shared" si="44"/>
        <v>21028.64766686911</v>
      </c>
      <c r="I207" s="187">
        <f t="shared" si="45"/>
        <v>518.4212565922727</v>
      </c>
      <c r="J207" s="87">
        <f t="shared" si="46"/>
        <v>5414.9100251062882</v>
      </c>
      <c r="K207" s="187">
        <f t="shared" si="50"/>
        <v>262.58261265707335</v>
      </c>
      <c r="L207" s="87">
        <f t="shared" si="47"/>
        <v>2742.6753892031311</v>
      </c>
      <c r="M207" s="88">
        <f t="shared" si="51"/>
        <v>23771.32305607224</v>
      </c>
      <c r="N207" s="88">
        <f t="shared" si="52"/>
        <v>184489.32305607223</v>
      </c>
      <c r="O207" s="88">
        <f t="shared" si="53"/>
        <v>17662.931838781449</v>
      </c>
      <c r="P207" s="89">
        <f t="shared" si="48"/>
        <v>0.94245446618153994</v>
      </c>
      <c r="Q207" s="195">
        <v>11013.467610508895</v>
      </c>
      <c r="R207" s="92">
        <f t="shared" si="54"/>
        <v>6.967156623184592E-3</v>
      </c>
      <c r="S207" s="92">
        <f t="shared" si="54"/>
        <v>3.8821447503323623E-3</v>
      </c>
      <c r="T207" s="91">
        <v>10445</v>
      </c>
      <c r="U207" s="190">
        <v>159606</v>
      </c>
      <c r="V207" s="190">
        <v>15327.571305099395</v>
      </c>
      <c r="W207" s="197"/>
      <c r="X207" s="88">
        <v>0</v>
      </c>
      <c r="Y207" s="88">
        <f t="shared" si="55"/>
        <v>0</v>
      </c>
    </row>
    <row r="208" spans="2:28">
      <c r="B208" s="207">
        <v>4016</v>
      </c>
      <c r="C208" t="s">
        <v>222</v>
      </c>
      <c r="D208" s="1">
        <v>53608</v>
      </c>
      <c r="E208" s="85">
        <f t="shared" si="49"/>
        <v>13119.921683798335</v>
      </c>
      <c r="F208" s="86">
        <f t="shared" si="42"/>
        <v>0.7000496236813204</v>
      </c>
      <c r="G208" s="187">
        <f t="shared" si="43"/>
        <v>3373.5661536146431</v>
      </c>
      <c r="H208" s="187">
        <f t="shared" si="44"/>
        <v>13784.391303669432</v>
      </c>
      <c r="I208" s="187">
        <f t="shared" si="45"/>
        <v>1311.9249717147463</v>
      </c>
      <c r="J208" s="87">
        <f t="shared" si="46"/>
        <v>5360.525434426454</v>
      </c>
      <c r="K208" s="187">
        <f t="shared" si="50"/>
        <v>1056.086327779547</v>
      </c>
      <c r="L208" s="87">
        <f t="shared" si="47"/>
        <v>4315.1687353072284</v>
      </c>
      <c r="M208" s="88">
        <f t="shared" si="51"/>
        <v>18099.560038976662</v>
      </c>
      <c r="N208" s="88">
        <f t="shared" si="52"/>
        <v>71707.560038976662</v>
      </c>
      <c r="O208" s="88">
        <f t="shared" si="53"/>
        <v>17549.574165192527</v>
      </c>
      <c r="P208" s="89">
        <f t="shared" si="48"/>
        <v>0.93640595471555221</v>
      </c>
      <c r="Q208" s="195">
        <v>7874.2388373900794</v>
      </c>
      <c r="R208" s="92">
        <f t="shared" si="54"/>
        <v>3.2929343532630689E-2</v>
      </c>
      <c r="S208" s="92">
        <f t="shared" si="54"/>
        <v>3.4193329513458506E-2</v>
      </c>
      <c r="T208" s="91">
        <v>4086</v>
      </c>
      <c r="U208" s="190">
        <v>51899</v>
      </c>
      <c r="V208" s="190">
        <v>12686.140307993157</v>
      </c>
      <c r="W208" s="197"/>
      <c r="X208" s="88">
        <v>0</v>
      </c>
      <c r="Y208" s="88">
        <f t="shared" si="55"/>
        <v>0</v>
      </c>
    </row>
    <row r="209" spans="2:27">
      <c r="B209" s="207">
        <v>4018</v>
      </c>
      <c r="C209" t="s">
        <v>223</v>
      </c>
      <c r="D209" s="1">
        <v>98001</v>
      </c>
      <c r="E209" s="85">
        <f t="shared" si="49"/>
        <v>14987.153999082428</v>
      </c>
      <c r="F209" s="86">
        <f t="shared" si="42"/>
        <v>0.79968095618038726</v>
      </c>
      <c r="G209" s="187">
        <f t="shared" si="43"/>
        <v>2253.2267644441877</v>
      </c>
      <c r="H209" s="187">
        <f t="shared" si="44"/>
        <v>14733.849812700544</v>
      </c>
      <c r="I209" s="187">
        <f t="shared" si="45"/>
        <v>658.39366136531385</v>
      </c>
      <c r="J209" s="87">
        <f t="shared" si="46"/>
        <v>4305.2361516677875</v>
      </c>
      <c r="K209" s="187">
        <f t="shared" si="50"/>
        <v>402.5550174301145</v>
      </c>
      <c r="L209" s="87">
        <f t="shared" si="47"/>
        <v>2632.3072589755188</v>
      </c>
      <c r="M209" s="88">
        <f t="shared" si="51"/>
        <v>17366.157071676062</v>
      </c>
      <c r="N209" s="88">
        <f t="shared" si="52"/>
        <v>115367.15707167606</v>
      </c>
      <c r="O209" s="88">
        <f t="shared" si="53"/>
        <v>17642.93578095673</v>
      </c>
      <c r="P209" s="89">
        <f t="shared" si="48"/>
        <v>0.94138752134050552</v>
      </c>
      <c r="Q209" s="195">
        <v>8862.6470038408479</v>
      </c>
      <c r="R209" s="92">
        <f t="shared" si="54"/>
        <v>7.7727557652337437E-2</v>
      </c>
      <c r="S209" s="93">
        <f t="shared" si="54"/>
        <v>8.102386460340745E-2</v>
      </c>
      <c r="T209" s="91">
        <v>6539</v>
      </c>
      <c r="U209" s="190">
        <v>90933</v>
      </c>
      <c r="V209" s="190">
        <v>13863.851196828784</v>
      </c>
      <c r="W209" s="197"/>
      <c r="X209" s="88">
        <v>0</v>
      </c>
      <c r="Y209" s="88">
        <f t="shared" si="55"/>
        <v>0</v>
      </c>
      <c r="Z209" s="1"/>
      <c r="AA209" s="1"/>
    </row>
    <row r="210" spans="2:27">
      <c r="B210" s="207">
        <v>4020</v>
      </c>
      <c r="C210" t="s">
        <v>224</v>
      </c>
      <c r="D210" s="1">
        <v>147300</v>
      </c>
      <c r="E210" s="85">
        <f t="shared" si="49"/>
        <v>13508.804108584005</v>
      </c>
      <c r="F210" s="86">
        <f t="shared" si="42"/>
        <v>0.7207995185121463</v>
      </c>
      <c r="G210" s="187">
        <f t="shared" si="43"/>
        <v>3140.236698743241</v>
      </c>
      <c r="H210" s="187">
        <f t="shared" si="44"/>
        <v>34241.140963096295</v>
      </c>
      <c r="I210" s="187">
        <f t="shared" si="45"/>
        <v>1175.8161230397618</v>
      </c>
      <c r="J210" s="87">
        <f t="shared" si="46"/>
        <v>12821.099005625563</v>
      </c>
      <c r="K210" s="187">
        <f t="shared" si="50"/>
        <v>919.97747910456246</v>
      </c>
      <c r="L210" s="87">
        <f t="shared" si="47"/>
        <v>10031.434432156149</v>
      </c>
      <c r="M210" s="88">
        <f t="shared" si="51"/>
        <v>44272.575395252446</v>
      </c>
      <c r="N210" s="88">
        <f t="shared" si="52"/>
        <v>191572.57539525244</v>
      </c>
      <c r="O210" s="88">
        <f t="shared" si="53"/>
        <v>17569.018286431809</v>
      </c>
      <c r="P210" s="89">
        <f t="shared" si="48"/>
        <v>0.93744344945709346</v>
      </c>
      <c r="Q210" s="195">
        <v>17120.076598850097</v>
      </c>
      <c r="R210" s="89">
        <f t="shared" si="54"/>
        <v>6.1989012415105765E-2</v>
      </c>
      <c r="S210" s="89">
        <f t="shared" si="54"/>
        <v>4.5529351455994085E-2</v>
      </c>
      <c r="T210" s="91">
        <v>10904</v>
      </c>
      <c r="U210" s="190">
        <v>138702</v>
      </c>
      <c r="V210" s="190">
        <v>12920.540288775035</v>
      </c>
      <c r="W210" s="197"/>
      <c r="X210" s="88">
        <v>0</v>
      </c>
      <c r="Y210" s="88">
        <f t="shared" si="55"/>
        <v>0</v>
      </c>
    </row>
    <row r="211" spans="2:27">
      <c r="B211" s="207">
        <v>4022</v>
      </c>
      <c r="C211" t="s">
        <v>227</v>
      </c>
      <c r="D211" s="1">
        <v>48621</v>
      </c>
      <c r="E211" s="85">
        <f t="shared" si="49"/>
        <v>16321.248741188318</v>
      </c>
      <c r="F211" s="86">
        <f t="shared" si="42"/>
        <v>0.87086526235804995</v>
      </c>
      <c r="G211" s="187">
        <f t="shared" si="43"/>
        <v>1452.7699191806535</v>
      </c>
      <c r="H211" s="187">
        <f t="shared" si="44"/>
        <v>4327.8015892391668</v>
      </c>
      <c r="I211" s="187">
        <f t="shared" si="45"/>
        <v>191.46050162825239</v>
      </c>
      <c r="J211" s="87">
        <f t="shared" si="46"/>
        <v>570.36083435056378</v>
      </c>
      <c r="K211" s="187">
        <f t="shared" si="50"/>
        <v>-64.378142306946955</v>
      </c>
      <c r="L211" s="87">
        <f t="shared" si="47"/>
        <v>-191.78248593239499</v>
      </c>
      <c r="M211" s="88">
        <f t="shared" si="51"/>
        <v>4136.0191033067722</v>
      </c>
      <c r="N211" s="88">
        <f t="shared" si="52"/>
        <v>52757.019103306775</v>
      </c>
      <c r="O211" s="88">
        <f t="shared" si="53"/>
        <v>17709.640518062028</v>
      </c>
      <c r="P211" s="89">
        <f t="shared" si="48"/>
        <v>0.94494673664938877</v>
      </c>
      <c r="Q211" s="195">
        <v>3937.1695474821149</v>
      </c>
      <c r="R211" s="89">
        <f t="shared" si="54"/>
        <v>6.1663427735441187E-2</v>
      </c>
      <c r="S211" s="89">
        <f t="shared" si="54"/>
        <v>4.7408128269372754E-2</v>
      </c>
      <c r="T211" s="91">
        <v>2979</v>
      </c>
      <c r="U211" s="190">
        <v>45797</v>
      </c>
      <c r="V211" s="190">
        <v>15582.511058183056</v>
      </c>
      <c r="W211" s="197"/>
      <c r="X211" s="88">
        <v>0</v>
      </c>
      <c r="Y211" s="88">
        <f t="shared" si="55"/>
        <v>0</v>
      </c>
    </row>
    <row r="212" spans="2:27">
      <c r="B212" s="207">
        <v>4024</v>
      </c>
      <c r="C212" t="s">
        <v>226</v>
      </c>
      <c r="D212" s="1">
        <v>30561</v>
      </c>
      <c r="E212" s="85">
        <f t="shared" si="49"/>
        <v>18749.079754601225</v>
      </c>
      <c r="F212" s="86">
        <f t="shared" si="42"/>
        <v>1.0004088852746689</v>
      </c>
      <c r="G212" s="187">
        <f t="shared" si="43"/>
        <v>-3.9286888670911138</v>
      </c>
      <c r="H212" s="187">
        <f t="shared" si="44"/>
        <v>-6.4037628533585158</v>
      </c>
      <c r="I212" s="187">
        <f t="shared" si="45"/>
        <v>0</v>
      </c>
      <c r="J212" s="87">
        <f t="shared" si="46"/>
        <v>0</v>
      </c>
      <c r="K212" s="187">
        <f t="shared" si="50"/>
        <v>-255.83864393519934</v>
      </c>
      <c r="L212" s="87">
        <f t="shared" si="47"/>
        <v>-417.01698961437495</v>
      </c>
      <c r="M212" s="88">
        <f t="shared" si="51"/>
        <v>-423.42075246773345</v>
      </c>
      <c r="N212" s="88">
        <f t="shared" si="52"/>
        <v>30137.579247532267</v>
      </c>
      <c r="O212" s="88">
        <f t="shared" si="53"/>
        <v>18489.312421798935</v>
      </c>
      <c r="P212" s="89">
        <f t="shared" si="48"/>
        <v>0.98654828244824333</v>
      </c>
      <c r="Q212" s="195">
        <v>1064.1029029827578</v>
      </c>
      <c r="R212" s="89">
        <f t="shared" si="54"/>
        <v>1.9175615287133997E-2</v>
      </c>
      <c r="S212" s="89">
        <f t="shared" si="54"/>
        <v>-7.0853514871358006E-3</v>
      </c>
      <c r="T212" s="91">
        <v>1630</v>
      </c>
      <c r="U212" s="190">
        <v>29986</v>
      </c>
      <c r="V212" s="190">
        <v>18882.87153652393</v>
      </c>
      <c r="W212" s="197"/>
      <c r="X212" s="88">
        <v>0</v>
      </c>
      <c r="Y212" s="88">
        <f t="shared" si="55"/>
        <v>0</v>
      </c>
    </row>
    <row r="213" spans="2:27">
      <c r="B213" s="207">
        <v>4026</v>
      </c>
      <c r="C213" t="s">
        <v>225</v>
      </c>
      <c r="D213" s="1">
        <v>136162</v>
      </c>
      <c r="E213" s="85">
        <f t="shared" si="49"/>
        <v>24609.072835712992</v>
      </c>
      <c r="F213" s="86">
        <f t="shared" si="42"/>
        <v>1.3130849857938744</v>
      </c>
      <c r="G213" s="187">
        <f t="shared" si="43"/>
        <v>-3519.9245375341511</v>
      </c>
      <c r="H213" s="187">
        <f t="shared" si="44"/>
        <v>-19475.742466176456</v>
      </c>
      <c r="I213" s="187">
        <f t="shared" si="45"/>
        <v>0</v>
      </c>
      <c r="J213" s="87">
        <f t="shared" si="46"/>
        <v>0</v>
      </c>
      <c r="K213" s="187">
        <f t="shared" si="50"/>
        <v>-255.83864393519934</v>
      </c>
      <c r="L213" s="87">
        <f t="shared" si="47"/>
        <v>-1415.555216893458</v>
      </c>
      <c r="M213" s="88">
        <f t="shared" si="51"/>
        <v>-20891.297683069915</v>
      </c>
      <c r="N213" s="88">
        <f t="shared" si="52"/>
        <v>115270.70231693008</v>
      </c>
      <c r="O213" s="88">
        <f t="shared" si="53"/>
        <v>20833.309654243643</v>
      </c>
      <c r="P213" s="89">
        <f t="shared" si="48"/>
        <v>1.1116187226559258</v>
      </c>
      <c r="Q213" s="195">
        <v>3088.6270933764536</v>
      </c>
      <c r="R213" s="89">
        <f t="shared" si="54"/>
        <v>1.178516228748068E-2</v>
      </c>
      <c r="S213" s="89">
        <f t="shared" si="54"/>
        <v>1.4162391116278178E-2</v>
      </c>
      <c r="T213" s="91">
        <v>5533</v>
      </c>
      <c r="U213" s="190">
        <v>134576</v>
      </c>
      <c r="V213" s="190">
        <v>24265.416516408222</v>
      </c>
      <c r="W213" s="197"/>
      <c r="X213" s="88">
        <v>0</v>
      </c>
      <c r="Y213" s="88">
        <f t="shared" si="55"/>
        <v>0</v>
      </c>
    </row>
    <row r="214" spans="2:27">
      <c r="B214" s="207">
        <v>4028</v>
      </c>
      <c r="C214" t="s">
        <v>228</v>
      </c>
      <c r="D214" s="1">
        <v>41215</v>
      </c>
      <c r="E214" s="85">
        <f t="shared" si="49"/>
        <v>16767.697314890152</v>
      </c>
      <c r="F214" s="86">
        <f t="shared" si="42"/>
        <v>0.89468675790851349</v>
      </c>
      <c r="G214" s="187">
        <f t="shared" si="43"/>
        <v>1184.9007749595526</v>
      </c>
      <c r="H214" s="187">
        <f t="shared" si="44"/>
        <v>2912.48610485058</v>
      </c>
      <c r="I214" s="187">
        <f t="shared" si="45"/>
        <v>35.203500832610189</v>
      </c>
      <c r="J214" s="87">
        <f t="shared" si="46"/>
        <v>86.530205046555835</v>
      </c>
      <c r="K214" s="187">
        <f t="shared" si="50"/>
        <v>-220.63514310258915</v>
      </c>
      <c r="L214" s="87">
        <f t="shared" si="47"/>
        <v>-542.32118174616414</v>
      </c>
      <c r="M214" s="88">
        <f t="shared" si="51"/>
        <v>2370.1649231044157</v>
      </c>
      <c r="N214" s="88">
        <f t="shared" si="52"/>
        <v>43585.164923104414</v>
      </c>
      <c r="O214" s="88">
        <f t="shared" si="53"/>
        <v>17731.962946747117</v>
      </c>
      <c r="P214" s="89">
        <f t="shared" si="48"/>
        <v>0.94613781142691178</v>
      </c>
      <c r="Q214" s="195">
        <v>2170.7253768751407</v>
      </c>
      <c r="R214" s="89">
        <f t="shared" si="54"/>
        <v>9.3990550512289647E-2</v>
      </c>
      <c r="S214" s="89">
        <f t="shared" si="54"/>
        <v>8.0193273430970893E-2</v>
      </c>
      <c r="T214" s="91">
        <v>2458</v>
      </c>
      <c r="U214" s="190">
        <v>37674</v>
      </c>
      <c r="V214" s="190">
        <v>15522.867737948085</v>
      </c>
      <c r="W214" s="197"/>
      <c r="X214" s="88">
        <v>0</v>
      </c>
      <c r="Y214" s="88">
        <f t="shared" si="55"/>
        <v>0</v>
      </c>
    </row>
    <row r="215" spans="2:27">
      <c r="B215" s="207">
        <v>4030</v>
      </c>
      <c r="C215" t="s">
        <v>229</v>
      </c>
      <c r="D215" s="1">
        <v>26484</v>
      </c>
      <c r="E215" s="85">
        <f t="shared" si="49"/>
        <v>18004.078857919783</v>
      </c>
      <c r="F215" s="86">
        <f t="shared" si="42"/>
        <v>0.96065730672613758</v>
      </c>
      <c r="G215" s="187">
        <f t="shared" si="43"/>
        <v>443.07184914177412</v>
      </c>
      <c r="H215" s="187">
        <f t="shared" si="44"/>
        <v>651.75869008754978</v>
      </c>
      <c r="I215" s="187">
        <f t="shared" si="45"/>
        <v>0</v>
      </c>
      <c r="J215" s="87">
        <f t="shared" si="46"/>
        <v>0</v>
      </c>
      <c r="K215" s="187">
        <f t="shared" si="50"/>
        <v>-255.83864393519934</v>
      </c>
      <c r="L215" s="87">
        <f t="shared" si="47"/>
        <v>-376.33864522867822</v>
      </c>
      <c r="M215" s="88">
        <f t="shared" si="51"/>
        <v>275.42004485887156</v>
      </c>
      <c r="N215" s="88">
        <f t="shared" si="52"/>
        <v>26759.420044858871</v>
      </c>
      <c r="O215" s="88">
        <f t="shared" si="53"/>
        <v>18191.312063126359</v>
      </c>
      <c r="P215" s="89">
        <f t="shared" si="48"/>
        <v>0.97064765102883077</v>
      </c>
      <c r="Q215" s="195">
        <v>2420.8938468022288</v>
      </c>
      <c r="R215" s="89">
        <f t="shared" si="54"/>
        <v>7.5405043245218656E-2</v>
      </c>
      <c r="S215" s="89">
        <f t="shared" si="54"/>
        <v>5.4203992086747442E-2</v>
      </c>
      <c r="T215" s="91">
        <v>1471</v>
      </c>
      <c r="U215" s="190">
        <v>24627</v>
      </c>
      <c r="V215" s="190">
        <v>17078.363384188626</v>
      </c>
      <c r="W215" s="197"/>
      <c r="X215" s="88">
        <v>0</v>
      </c>
      <c r="Y215" s="88">
        <f t="shared" si="55"/>
        <v>0</v>
      </c>
    </row>
    <row r="216" spans="2:27">
      <c r="B216" s="207">
        <v>4032</v>
      </c>
      <c r="C216" t="s">
        <v>230</v>
      </c>
      <c r="D216" s="1">
        <v>22069</v>
      </c>
      <c r="E216" s="85">
        <f t="shared" si="49"/>
        <v>17570.859872611465</v>
      </c>
      <c r="F216" s="86">
        <f t="shared" si="42"/>
        <v>0.93754171236925943</v>
      </c>
      <c r="G216" s="187">
        <f t="shared" si="43"/>
        <v>703.00324032676508</v>
      </c>
      <c r="H216" s="187">
        <f t="shared" si="44"/>
        <v>882.97206985041691</v>
      </c>
      <c r="I216" s="187">
        <f t="shared" si="45"/>
        <v>0</v>
      </c>
      <c r="J216" s="87">
        <f t="shared" si="46"/>
        <v>0</v>
      </c>
      <c r="K216" s="187">
        <f t="shared" si="50"/>
        <v>-255.83864393519934</v>
      </c>
      <c r="L216" s="87">
        <f t="shared" si="47"/>
        <v>-321.33333678261039</v>
      </c>
      <c r="M216" s="88">
        <f t="shared" si="51"/>
        <v>561.63873306780647</v>
      </c>
      <c r="N216" s="88">
        <f t="shared" si="52"/>
        <v>22630.638733067808</v>
      </c>
      <c r="O216" s="88">
        <f t="shared" si="53"/>
        <v>18018.02446900303</v>
      </c>
      <c r="P216" s="89">
        <f t="shared" si="48"/>
        <v>0.96140141328607942</v>
      </c>
      <c r="Q216" s="195">
        <v>1549.4275129732155</v>
      </c>
      <c r="R216" s="89">
        <f t="shared" si="54"/>
        <v>5.3463172466466181E-2</v>
      </c>
      <c r="S216" s="89">
        <f t="shared" si="54"/>
        <v>2.6623346416365257E-2</v>
      </c>
      <c r="T216" s="91">
        <v>1256</v>
      </c>
      <c r="U216" s="190">
        <v>20949</v>
      </c>
      <c r="V216" s="190">
        <v>17115.196078431371</v>
      </c>
      <c r="W216" s="197"/>
      <c r="X216" s="88">
        <v>0</v>
      </c>
      <c r="Y216" s="88">
        <f t="shared" si="55"/>
        <v>0</v>
      </c>
    </row>
    <row r="217" spans="2:27">
      <c r="B217" s="207">
        <v>4034</v>
      </c>
      <c r="C217" t="s">
        <v>231</v>
      </c>
      <c r="D217" s="1">
        <v>56203</v>
      </c>
      <c r="E217" s="85">
        <f t="shared" si="49"/>
        <v>25408.227848101265</v>
      </c>
      <c r="F217" s="86">
        <f t="shared" si="42"/>
        <v>1.3557261066152213</v>
      </c>
      <c r="G217" s="187">
        <f t="shared" si="43"/>
        <v>-3999.4175449671147</v>
      </c>
      <c r="H217" s="187">
        <f t="shared" si="44"/>
        <v>-8846.7116094672583</v>
      </c>
      <c r="I217" s="187">
        <f t="shared" si="45"/>
        <v>0</v>
      </c>
      <c r="J217" s="87">
        <f t="shared" si="46"/>
        <v>0</v>
      </c>
      <c r="K217" s="187">
        <f t="shared" si="50"/>
        <v>-255.83864393519934</v>
      </c>
      <c r="L217" s="87">
        <f t="shared" si="47"/>
        <v>-565.915080384661</v>
      </c>
      <c r="M217" s="88">
        <f t="shared" si="51"/>
        <v>-9412.6266898519189</v>
      </c>
      <c r="N217" s="88">
        <f t="shared" si="52"/>
        <v>46790.373310148083</v>
      </c>
      <c r="O217" s="88">
        <f t="shared" si="53"/>
        <v>21152.971659198953</v>
      </c>
      <c r="P217" s="89">
        <f t="shared" si="48"/>
        <v>1.1286751709844645</v>
      </c>
      <c r="Q217" s="195">
        <v>1646.7624671152516</v>
      </c>
      <c r="R217" s="89">
        <f t="shared" si="54"/>
        <v>3.5312972036989278E-2</v>
      </c>
      <c r="S217" s="89">
        <f t="shared" si="54"/>
        <v>2.8760358289919689E-2</v>
      </c>
      <c r="T217" s="91">
        <v>2212</v>
      </c>
      <c r="U217" s="190">
        <v>54286</v>
      </c>
      <c r="V217" s="190">
        <v>24697.907188353049</v>
      </c>
      <c r="W217" s="197"/>
      <c r="X217" s="88">
        <v>0</v>
      </c>
      <c r="Y217" s="88">
        <f t="shared" si="55"/>
        <v>0</v>
      </c>
    </row>
    <row r="218" spans="2:27" ht="28.5" customHeight="1">
      <c r="B218" s="207">
        <v>4036</v>
      </c>
      <c r="C218" t="s">
        <v>232</v>
      </c>
      <c r="D218" s="1">
        <v>105947</v>
      </c>
      <c r="E218" s="85">
        <f t="shared" si="49"/>
        <v>27511.555440145417</v>
      </c>
      <c r="F218" s="86">
        <f t="shared" si="42"/>
        <v>1.4679549540714787</v>
      </c>
      <c r="G218" s="187">
        <f t="shared" si="43"/>
        <v>-5261.4141001936059</v>
      </c>
      <c r="H218" s="187">
        <f t="shared" si="44"/>
        <v>-20261.705699845574</v>
      </c>
      <c r="I218" s="187">
        <f t="shared" si="45"/>
        <v>0</v>
      </c>
      <c r="J218" s="87">
        <f t="shared" si="46"/>
        <v>0</v>
      </c>
      <c r="K218" s="187">
        <f t="shared" si="50"/>
        <v>-255.83864393519934</v>
      </c>
      <c r="L218" s="87">
        <f t="shared" si="47"/>
        <v>-985.23461779445267</v>
      </c>
      <c r="M218" s="88">
        <f t="shared" si="51"/>
        <v>-21246.940317640026</v>
      </c>
      <c r="N218" s="88">
        <f t="shared" si="52"/>
        <v>84700.059682359977</v>
      </c>
      <c r="O218" s="88">
        <f t="shared" si="53"/>
        <v>21994.302696016613</v>
      </c>
      <c r="P218" s="89">
        <f t="shared" si="48"/>
        <v>1.1735667099669673</v>
      </c>
      <c r="Q218" s="195">
        <v>364.02814686293277</v>
      </c>
      <c r="R218" s="89">
        <f t="shared" si="54"/>
        <v>4.0951473290167913E-2</v>
      </c>
      <c r="S218" s="89">
        <f t="shared" si="54"/>
        <v>3.5815644156822583E-2</v>
      </c>
      <c r="T218" s="91">
        <v>3851</v>
      </c>
      <c r="U218" s="190">
        <v>101779</v>
      </c>
      <c r="V218" s="190">
        <v>26560.28183716075</v>
      </c>
      <c r="W218" s="197"/>
      <c r="X218" s="88">
        <v>0</v>
      </c>
      <c r="Y218" s="88">
        <f t="shared" si="55"/>
        <v>0</v>
      </c>
    </row>
    <row r="219" spans="2:27">
      <c r="B219" s="207">
        <v>4201</v>
      </c>
      <c r="C219" t="s">
        <v>233</v>
      </c>
      <c r="D219" s="1">
        <v>101031</v>
      </c>
      <c r="E219" s="85">
        <f t="shared" si="49"/>
        <v>14803.076923076922</v>
      </c>
      <c r="F219" s="86">
        <f t="shared" si="42"/>
        <v>0.78985901586003127</v>
      </c>
      <c r="G219" s="187">
        <f t="shared" si="43"/>
        <v>2363.6730100474911</v>
      </c>
      <c r="H219" s="187">
        <f t="shared" si="44"/>
        <v>16132.068293574126</v>
      </c>
      <c r="I219" s="187">
        <f t="shared" si="45"/>
        <v>722.82063796724083</v>
      </c>
      <c r="J219" s="87">
        <f t="shared" si="46"/>
        <v>4933.2508541264187</v>
      </c>
      <c r="K219" s="187">
        <f t="shared" si="50"/>
        <v>466.98199403204148</v>
      </c>
      <c r="L219" s="87">
        <f t="shared" si="47"/>
        <v>3187.152109268683</v>
      </c>
      <c r="M219" s="88">
        <f t="shared" si="51"/>
        <v>19319.22040284281</v>
      </c>
      <c r="N219" s="88">
        <f t="shared" si="52"/>
        <v>120350.22040284281</v>
      </c>
      <c r="O219" s="88">
        <f t="shared" si="53"/>
        <v>17633.731927156456</v>
      </c>
      <c r="P219" s="89">
        <f t="shared" si="48"/>
        <v>0.94089642432448772</v>
      </c>
      <c r="Q219" s="195">
        <v>6303.8120815436378</v>
      </c>
      <c r="R219" s="89">
        <f t="shared" si="54"/>
        <v>2.0896698766205552E-2</v>
      </c>
      <c r="S219" s="89">
        <f t="shared" si="54"/>
        <v>1.8054642022387372E-2</v>
      </c>
      <c r="T219" s="91">
        <v>6825</v>
      </c>
      <c r="U219" s="190">
        <v>98963</v>
      </c>
      <c r="V219" s="190">
        <v>14540.55245371731</v>
      </c>
      <c r="W219" s="197"/>
      <c r="X219" s="88">
        <v>0</v>
      </c>
      <c r="Y219" s="88">
        <f t="shared" si="55"/>
        <v>0</v>
      </c>
    </row>
    <row r="220" spans="2:27">
      <c r="B220" s="207">
        <v>4202</v>
      </c>
      <c r="C220" t="s">
        <v>234</v>
      </c>
      <c r="D220" s="1">
        <v>395833</v>
      </c>
      <c r="E220" s="85">
        <f t="shared" si="49"/>
        <v>15852.9776923385</v>
      </c>
      <c r="F220" s="86">
        <f t="shared" si="42"/>
        <v>0.84587936843057432</v>
      </c>
      <c r="G220" s="187">
        <f t="shared" si="43"/>
        <v>1733.7325484905443</v>
      </c>
      <c r="H220" s="187">
        <f t="shared" si="44"/>
        <v>43289.568003260407</v>
      </c>
      <c r="I220" s="187">
        <f t="shared" si="45"/>
        <v>355.35536872568861</v>
      </c>
      <c r="J220" s="87">
        <f t="shared" si="46"/>
        <v>8872.8682017117171</v>
      </c>
      <c r="K220" s="187">
        <f t="shared" si="50"/>
        <v>99.516724790489263</v>
      </c>
      <c r="L220" s="87">
        <f t="shared" si="47"/>
        <v>2484.8331012937265</v>
      </c>
      <c r="M220" s="88">
        <f t="shared" si="51"/>
        <v>45774.401104554134</v>
      </c>
      <c r="N220" s="88">
        <f t="shared" si="52"/>
        <v>441607.40110455413</v>
      </c>
      <c r="O220" s="88">
        <f t="shared" si="53"/>
        <v>17686.226965619531</v>
      </c>
      <c r="P220" s="89">
        <f t="shared" si="48"/>
        <v>0.94369744195301475</v>
      </c>
      <c r="Q220" s="195">
        <v>16866.099738324232</v>
      </c>
      <c r="R220" s="89">
        <f t="shared" si="54"/>
        <v>8.7208376135046506E-2</v>
      </c>
      <c r="S220" s="89">
        <f t="shared" si="54"/>
        <v>7.0575207017997882E-2</v>
      </c>
      <c r="T220" s="91">
        <v>24969</v>
      </c>
      <c r="U220" s="190">
        <v>364082</v>
      </c>
      <c r="V220" s="190">
        <v>14807.906617318095</v>
      </c>
      <c r="W220" s="197"/>
      <c r="X220" s="88">
        <v>0</v>
      </c>
      <c r="Y220" s="88">
        <f t="shared" si="55"/>
        <v>0</v>
      </c>
    </row>
    <row r="221" spans="2:27">
      <c r="B221" s="207">
        <v>4203</v>
      </c>
      <c r="C221" t="s">
        <v>235</v>
      </c>
      <c r="D221" s="1">
        <v>718483</v>
      </c>
      <c r="E221" s="85">
        <f t="shared" si="49"/>
        <v>15499.579333405241</v>
      </c>
      <c r="F221" s="86">
        <f t="shared" si="42"/>
        <v>0.82702282384568315</v>
      </c>
      <c r="G221" s="187">
        <f t="shared" si="43"/>
        <v>1945.7715638504992</v>
      </c>
      <c r="H221" s="187">
        <f t="shared" si="44"/>
        <v>90196.240842289888</v>
      </c>
      <c r="I221" s="187">
        <f t="shared" si="45"/>
        <v>479.04479435232901</v>
      </c>
      <c r="J221" s="87">
        <f t="shared" si="46"/>
        <v>22206.121442202209</v>
      </c>
      <c r="K221" s="187">
        <f t="shared" si="50"/>
        <v>223.20615041712966</v>
      </c>
      <c r="L221" s="87">
        <f t="shared" si="47"/>
        <v>10346.721102586045</v>
      </c>
      <c r="M221" s="88">
        <f t="shared" si="51"/>
        <v>100542.96194487593</v>
      </c>
      <c r="N221" s="88">
        <f t="shared" si="52"/>
        <v>819025.96194487589</v>
      </c>
      <c r="O221" s="88">
        <f t="shared" si="53"/>
        <v>17668.557047672872</v>
      </c>
      <c r="P221" s="89">
        <f t="shared" si="48"/>
        <v>0.94275461472377031</v>
      </c>
      <c r="Q221" s="195">
        <v>36216.32963955382</v>
      </c>
      <c r="R221" s="89">
        <f t="shared" si="54"/>
        <v>7.2876706601222377E-2</v>
      </c>
      <c r="S221" s="89">
        <f t="shared" si="54"/>
        <v>6.2137524380038681E-2</v>
      </c>
      <c r="T221" s="91">
        <v>46355</v>
      </c>
      <c r="U221" s="190">
        <v>669679</v>
      </c>
      <c r="V221" s="190">
        <v>14592.817763831688</v>
      </c>
      <c r="W221" s="197"/>
      <c r="X221" s="88">
        <v>0</v>
      </c>
      <c r="Y221" s="88">
        <f t="shared" si="55"/>
        <v>0</v>
      </c>
      <c r="Z221" s="1"/>
      <c r="AA221" s="1"/>
    </row>
    <row r="222" spans="2:27">
      <c r="B222" s="207">
        <v>4204</v>
      </c>
      <c r="C222" t="s">
        <v>236</v>
      </c>
      <c r="D222" s="1">
        <v>1859401</v>
      </c>
      <c r="E222" s="85">
        <f t="shared" si="49"/>
        <v>15894.218111568905</v>
      </c>
      <c r="F222" s="86">
        <f t="shared" si="42"/>
        <v>0.84807986479469188</v>
      </c>
      <c r="G222" s="187">
        <f t="shared" si="43"/>
        <v>1708.9882969523007</v>
      </c>
      <c r="H222" s="187">
        <f t="shared" si="44"/>
        <v>199927.70490726185</v>
      </c>
      <c r="I222" s="187">
        <f t="shared" si="45"/>
        <v>340.92122199504661</v>
      </c>
      <c r="J222" s="87">
        <f t="shared" si="46"/>
        <v>39883.010076312523</v>
      </c>
      <c r="K222" s="187">
        <f t="shared" si="50"/>
        <v>85.082578059847265</v>
      </c>
      <c r="L222" s="87">
        <f t="shared" si="47"/>
        <v>9953.4704769092932</v>
      </c>
      <c r="M222" s="88">
        <f t="shared" si="51"/>
        <v>209881.17538417113</v>
      </c>
      <c r="N222" s="88">
        <f t="shared" si="52"/>
        <v>2069282.1753841711</v>
      </c>
      <c r="O222" s="88">
        <f t="shared" si="53"/>
        <v>17688.288986581054</v>
      </c>
      <c r="P222" s="89">
        <f t="shared" si="48"/>
        <v>0.94380746677122074</v>
      </c>
      <c r="Q222" s="195">
        <v>79995.451329152042</v>
      </c>
      <c r="R222" s="89">
        <f t="shared" si="54"/>
        <v>5.4637618110671665E-2</v>
      </c>
      <c r="S222" s="89">
        <f t="shared" si="54"/>
        <v>4.1863256179647153E-2</v>
      </c>
      <c r="T222" s="91">
        <v>116986</v>
      </c>
      <c r="U222" s="190">
        <v>1763071</v>
      </c>
      <c r="V222" s="190">
        <v>15255.570265382587</v>
      </c>
      <c r="W222" s="197"/>
      <c r="X222" s="88">
        <v>0</v>
      </c>
      <c r="Y222" s="88">
        <f t="shared" si="55"/>
        <v>0</v>
      </c>
      <c r="Z222" s="1"/>
      <c r="AA222" s="1"/>
    </row>
    <row r="223" spans="2:27">
      <c r="B223" s="207">
        <v>4205</v>
      </c>
      <c r="C223" t="s">
        <v>237</v>
      </c>
      <c r="D223" s="1">
        <v>345645</v>
      </c>
      <c r="E223" s="85">
        <f t="shared" si="49"/>
        <v>14590.33347403968</v>
      </c>
      <c r="F223" s="86">
        <f t="shared" si="42"/>
        <v>0.77850750210647734</v>
      </c>
      <c r="G223" s="187">
        <f t="shared" si="43"/>
        <v>2491.3190794698357</v>
      </c>
      <c r="H223" s="187">
        <f t="shared" si="44"/>
        <v>59019.348992640407</v>
      </c>
      <c r="I223" s="187">
        <f t="shared" si="45"/>
        <v>797.28084513027534</v>
      </c>
      <c r="J223" s="87">
        <f t="shared" si="46"/>
        <v>18887.583221136225</v>
      </c>
      <c r="K223" s="187">
        <f t="shared" si="50"/>
        <v>541.442201195076</v>
      </c>
      <c r="L223" s="87">
        <f t="shared" si="47"/>
        <v>12826.76574631135</v>
      </c>
      <c r="M223" s="88">
        <f t="shared" si="51"/>
        <v>71846.114738951757</v>
      </c>
      <c r="N223" s="88">
        <f t="shared" si="52"/>
        <v>417491.11473895179</v>
      </c>
      <c r="O223" s="88">
        <f t="shared" si="53"/>
        <v>17623.094754704591</v>
      </c>
      <c r="P223" s="89">
        <f t="shared" si="48"/>
        <v>0.94032884863680988</v>
      </c>
      <c r="Q223" s="195">
        <v>29744.113254471566</v>
      </c>
      <c r="R223" s="89">
        <f t="shared" si="54"/>
        <v>6.2777497632430165E-2</v>
      </c>
      <c r="S223" s="89">
        <f t="shared" si="54"/>
        <v>5.3311644867531878E-2</v>
      </c>
      <c r="T223" s="91">
        <v>23690</v>
      </c>
      <c r="U223" s="190">
        <v>325228</v>
      </c>
      <c r="V223" s="190">
        <v>13851.86762638954</v>
      </c>
      <c r="W223" s="197"/>
      <c r="X223" s="88">
        <v>0</v>
      </c>
      <c r="Y223" s="88">
        <f t="shared" si="55"/>
        <v>0</v>
      </c>
    </row>
    <row r="224" spans="2:27">
      <c r="B224" s="207">
        <v>4206</v>
      </c>
      <c r="C224" t="s">
        <v>238</v>
      </c>
      <c r="D224" s="1">
        <v>145930</v>
      </c>
      <c r="E224" s="85">
        <f t="shared" si="49"/>
        <v>14776.225192385582</v>
      </c>
      <c r="F224" s="86">
        <f t="shared" si="42"/>
        <v>0.78842626767610902</v>
      </c>
      <c r="G224" s="187">
        <f t="shared" si="43"/>
        <v>2379.7840484622948</v>
      </c>
      <c r="H224" s="187">
        <f t="shared" si="44"/>
        <v>23502.747262613626</v>
      </c>
      <c r="I224" s="187">
        <f t="shared" si="45"/>
        <v>732.21874370920978</v>
      </c>
      <c r="J224" s="87">
        <f t="shared" si="46"/>
        <v>7231.3923128721553</v>
      </c>
      <c r="K224" s="187">
        <f t="shared" si="50"/>
        <v>476.38009977401043</v>
      </c>
      <c r="L224" s="87">
        <f t="shared" si="47"/>
        <v>4704.7298653681273</v>
      </c>
      <c r="M224" s="88">
        <f t="shared" si="51"/>
        <v>28207.477127981754</v>
      </c>
      <c r="N224" s="88">
        <f t="shared" si="52"/>
        <v>174137.47712798175</v>
      </c>
      <c r="O224" s="88">
        <f t="shared" si="53"/>
        <v>17632.389340621889</v>
      </c>
      <c r="P224" s="89">
        <f t="shared" si="48"/>
        <v>0.94082478691529159</v>
      </c>
      <c r="Q224" s="195">
        <v>11631.58359228203</v>
      </c>
      <c r="R224" s="89">
        <f t="shared" si="54"/>
        <v>5.8568361188486538E-2</v>
      </c>
      <c r="S224" s="89">
        <f t="shared" si="54"/>
        <v>5.6853386119732459E-2</v>
      </c>
      <c r="T224" s="91">
        <v>9876</v>
      </c>
      <c r="U224" s="190">
        <v>137856</v>
      </c>
      <c r="V224" s="190">
        <v>13981.338742393509</v>
      </c>
      <c r="W224" s="197"/>
      <c r="X224" s="88">
        <v>0</v>
      </c>
      <c r="Y224" s="88">
        <f t="shared" si="55"/>
        <v>0</v>
      </c>
    </row>
    <row r="225" spans="2:27">
      <c r="B225" s="207">
        <v>4207</v>
      </c>
      <c r="C225" t="s">
        <v>239</v>
      </c>
      <c r="D225" s="1">
        <v>145383</v>
      </c>
      <c r="E225" s="85">
        <f t="shared" si="49"/>
        <v>15667.959909473004</v>
      </c>
      <c r="F225" s="86">
        <f t="shared" si="42"/>
        <v>0.83600723409997946</v>
      </c>
      <c r="G225" s="187">
        <f t="shared" si="43"/>
        <v>1844.7432182098419</v>
      </c>
      <c r="H225" s="187">
        <f t="shared" si="44"/>
        <v>17117.372321769122</v>
      </c>
      <c r="I225" s="187">
        <f t="shared" si="45"/>
        <v>420.11159272861221</v>
      </c>
      <c r="J225" s="87">
        <f t="shared" si="46"/>
        <v>3898.2154689287927</v>
      </c>
      <c r="K225" s="187">
        <f t="shared" si="50"/>
        <v>164.27294879341287</v>
      </c>
      <c r="L225" s="87">
        <f t="shared" si="47"/>
        <v>1524.288691854078</v>
      </c>
      <c r="M225" s="88">
        <f t="shared" si="51"/>
        <v>18641.661013623201</v>
      </c>
      <c r="N225" s="88">
        <f t="shared" si="52"/>
        <v>164024.6610136232</v>
      </c>
      <c r="O225" s="88">
        <f t="shared" si="53"/>
        <v>17676.976076476258</v>
      </c>
      <c r="P225" s="89">
        <f t="shared" si="48"/>
        <v>0.94320383523648499</v>
      </c>
      <c r="Q225" s="195">
        <v>8134.7522937206377</v>
      </c>
      <c r="R225" s="89">
        <f t="shared" si="54"/>
        <v>7.3634537559448196E-2</v>
      </c>
      <c r="S225" s="89">
        <f t="shared" si="54"/>
        <v>6.6345069312196858E-2</v>
      </c>
      <c r="T225" s="91">
        <v>9279</v>
      </c>
      <c r="U225" s="190">
        <v>135412</v>
      </c>
      <c r="V225" s="190">
        <v>14693.142361111111</v>
      </c>
      <c r="W225" s="197"/>
      <c r="X225" s="88">
        <v>0</v>
      </c>
      <c r="Y225" s="88">
        <f t="shared" si="55"/>
        <v>0</v>
      </c>
    </row>
    <row r="226" spans="2:27">
      <c r="B226" s="207">
        <v>4211</v>
      </c>
      <c r="C226" t="s">
        <v>240</v>
      </c>
      <c r="D226" s="1">
        <v>29859</v>
      </c>
      <c r="E226" s="85">
        <f t="shared" si="49"/>
        <v>12217.266775777414</v>
      </c>
      <c r="F226" s="86">
        <f t="shared" si="42"/>
        <v>0.65188598033774203</v>
      </c>
      <c r="G226" s="187">
        <f t="shared" si="43"/>
        <v>3915.1590984271952</v>
      </c>
      <c r="H226" s="187">
        <f t="shared" si="44"/>
        <v>9568.6488365560654</v>
      </c>
      <c r="I226" s="187">
        <f t="shared" si="45"/>
        <v>1627.8541895220685</v>
      </c>
      <c r="J226" s="87">
        <f t="shared" si="46"/>
        <v>3978.4756391919354</v>
      </c>
      <c r="K226" s="187">
        <f t="shared" si="50"/>
        <v>1372.0155455868692</v>
      </c>
      <c r="L226" s="87">
        <f t="shared" si="47"/>
        <v>3353.2059934143085</v>
      </c>
      <c r="M226" s="88">
        <f t="shared" si="51"/>
        <v>12921.854829970374</v>
      </c>
      <c r="N226" s="88">
        <f t="shared" si="52"/>
        <v>42780.854829970376</v>
      </c>
      <c r="O226" s="88">
        <f t="shared" si="53"/>
        <v>17504.441419791481</v>
      </c>
      <c r="P226" s="89">
        <f t="shared" si="48"/>
        <v>0.93399777254837335</v>
      </c>
      <c r="Q226" s="195">
        <v>5492.4697549146704</v>
      </c>
      <c r="R226" s="89">
        <f t="shared" si="54"/>
        <v>5.1706526716212883E-2</v>
      </c>
      <c r="S226" s="89">
        <f t="shared" si="54"/>
        <v>4.1809124869047282E-2</v>
      </c>
      <c r="T226" s="91">
        <v>2444</v>
      </c>
      <c r="U226" s="190">
        <v>28391</v>
      </c>
      <c r="V226" s="190">
        <v>11726.972325485336</v>
      </c>
      <c r="W226" s="197"/>
      <c r="X226" s="88">
        <v>0</v>
      </c>
      <c r="Y226" s="88">
        <f t="shared" si="55"/>
        <v>0</v>
      </c>
    </row>
    <row r="227" spans="2:27">
      <c r="B227" s="207">
        <v>4212</v>
      </c>
      <c r="C227" t="s">
        <v>241</v>
      </c>
      <c r="D227" s="1">
        <v>27642</v>
      </c>
      <c r="E227" s="85">
        <f t="shared" si="49"/>
        <v>12187.830687830688</v>
      </c>
      <c r="F227" s="86">
        <f t="shared" si="42"/>
        <v>0.65031533664135455</v>
      </c>
      <c r="G227" s="187">
        <f t="shared" si="43"/>
        <v>3932.820751195231</v>
      </c>
      <c r="H227" s="187">
        <f t="shared" si="44"/>
        <v>8919.6374637107838</v>
      </c>
      <c r="I227" s="187">
        <f t="shared" si="45"/>
        <v>1638.1568203034226</v>
      </c>
      <c r="J227" s="87">
        <f t="shared" si="46"/>
        <v>3715.3396684481622</v>
      </c>
      <c r="K227" s="187">
        <f t="shared" si="50"/>
        <v>1382.3181763682232</v>
      </c>
      <c r="L227" s="87">
        <f t="shared" si="47"/>
        <v>3135.0976240031305</v>
      </c>
      <c r="M227" s="88">
        <f t="shared" si="51"/>
        <v>12054.735087713914</v>
      </c>
      <c r="N227" s="88">
        <f t="shared" si="52"/>
        <v>39696.735087713911</v>
      </c>
      <c r="O227" s="88">
        <f t="shared" si="53"/>
        <v>17502.96961539414</v>
      </c>
      <c r="P227" s="89">
        <f t="shared" si="48"/>
        <v>0.93391924036355367</v>
      </c>
      <c r="Q227" s="195">
        <v>5437.2297070975728</v>
      </c>
      <c r="R227" s="89">
        <f t="shared" si="54"/>
        <v>6.4627946387305499E-2</v>
      </c>
      <c r="S227" s="89">
        <f t="shared" si="54"/>
        <v>5.9513620405625368E-3</v>
      </c>
      <c r="T227" s="91">
        <v>2268</v>
      </c>
      <c r="U227" s="190">
        <v>25964</v>
      </c>
      <c r="V227" s="190">
        <v>12115.725618292114</v>
      </c>
      <c r="W227" s="197"/>
      <c r="X227" s="88">
        <v>0</v>
      </c>
      <c r="Y227" s="88">
        <f t="shared" si="55"/>
        <v>0</v>
      </c>
    </row>
    <row r="228" spans="2:27">
      <c r="B228" s="207">
        <v>4213</v>
      </c>
      <c r="C228" t="s">
        <v>242</v>
      </c>
      <c r="D228" s="1">
        <v>93558</v>
      </c>
      <c r="E228" s="85">
        <f t="shared" si="49"/>
        <v>14796.457377826981</v>
      </c>
      <c r="F228" s="86">
        <f t="shared" si="42"/>
        <v>0.78950581175768619</v>
      </c>
      <c r="G228" s="187">
        <f t="shared" si="43"/>
        <v>2367.6447371974559</v>
      </c>
      <c r="H228" s="187">
        <f t="shared" si="44"/>
        <v>14970.617673299514</v>
      </c>
      <c r="I228" s="187">
        <f t="shared" si="45"/>
        <v>725.13747880472033</v>
      </c>
      <c r="J228" s="87">
        <f t="shared" si="46"/>
        <v>4585.0442784822462</v>
      </c>
      <c r="K228" s="187">
        <f t="shared" si="50"/>
        <v>469.29883486952099</v>
      </c>
      <c r="L228" s="87">
        <f t="shared" si="47"/>
        <v>2967.3765328799814</v>
      </c>
      <c r="M228" s="88">
        <f t="shared" si="51"/>
        <v>17937.994206179494</v>
      </c>
      <c r="N228" s="88">
        <f t="shared" si="52"/>
        <v>111495.99420617949</v>
      </c>
      <c r="O228" s="88">
        <f t="shared" si="53"/>
        <v>17633.400949893956</v>
      </c>
      <c r="P228" s="89">
        <f t="shared" si="48"/>
        <v>0.94087876411937033</v>
      </c>
      <c r="Q228" s="195">
        <v>6648.9751269744211</v>
      </c>
      <c r="R228" s="89">
        <f t="shared" si="54"/>
        <v>0.1226331325445775</v>
      </c>
      <c r="S228" s="89">
        <f t="shared" si="54"/>
        <v>9.7954023668459095E-2</v>
      </c>
      <c r="T228" s="91">
        <v>6323</v>
      </c>
      <c r="U228" s="190">
        <v>83338</v>
      </c>
      <c r="V228" s="190">
        <v>13476.390685640363</v>
      </c>
      <c r="W228" s="197"/>
      <c r="X228" s="88">
        <v>0</v>
      </c>
      <c r="Y228" s="88">
        <f t="shared" si="55"/>
        <v>0</v>
      </c>
    </row>
    <row r="229" spans="2:27">
      <c r="B229" s="207">
        <v>4214</v>
      </c>
      <c r="C229" t="s">
        <v>243</v>
      </c>
      <c r="D229" s="1">
        <v>88886</v>
      </c>
      <c r="E229" s="85">
        <f t="shared" si="49"/>
        <v>14253.688261706222</v>
      </c>
      <c r="F229" s="86">
        <f t="shared" si="42"/>
        <v>0.76054486788594078</v>
      </c>
      <c r="G229" s="187">
        <f t="shared" si="43"/>
        <v>2693.306206869911</v>
      </c>
      <c r="H229" s="187">
        <f t="shared" si="44"/>
        <v>16795.457506040762</v>
      </c>
      <c r="I229" s="187">
        <f t="shared" si="45"/>
        <v>915.10666944698585</v>
      </c>
      <c r="J229" s="87">
        <f t="shared" si="46"/>
        <v>5706.6051906714038</v>
      </c>
      <c r="K229" s="187">
        <f t="shared" si="50"/>
        <v>659.2680255117865</v>
      </c>
      <c r="L229" s="87">
        <f t="shared" si="47"/>
        <v>4111.1954070915008</v>
      </c>
      <c r="M229" s="88">
        <f t="shared" si="51"/>
        <v>20906.652913132264</v>
      </c>
      <c r="N229" s="88">
        <f t="shared" si="52"/>
        <v>109792.65291313226</v>
      </c>
      <c r="O229" s="88">
        <f t="shared" si="53"/>
        <v>17606.262494087918</v>
      </c>
      <c r="P229" s="89">
        <f t="shared" si="48"/>
        <v>0.93943071692578306</v>
      </c>
      <c r="Q229" s="195">
        <v>10358.537148792098</v>
      </c>
      <c r="R229" s="89">
        <f t="shared" si="54"/>
        <v>8.4689917750713883E-2</v>
      </c>
      <c r="S229" s="89">
        <f t="shared" si="54"/>
        <v>7.3905636977695366E-2</v>
      </c>
      <c r="T229" s="91">
        <v>6236</v>
      </c>
      <c r="U229" s="190">
        <v>81946</v>
      </c>
      <c r="V229" s="190">
        <v>13272.756721736312</v>
      </c>
      <c r="W229" s="197"/>
      <c r="X229" s="88">
        <v>0</v>
      </c>
      <c r="Y229" s="88">
        <f t="shared" si="55"/>
        <v>0</v>
      </c>
    </row>
    <row r="230" spans="2:27">
      <c r="B230" s="207">
        <v>4215</v>
      </c>
      <c r="C230" t="s">
        <v>244</v>
      </c>
      <c r="D230" s="1">
        <v>187111</v>
      </c>
      <c r="E230" s="85">
        <f t="shared" si="49"/>
        <v>16238.045647834766</v>
      </c>
      <c r="F230" s="86">
        <f t="shared" si="42"/>
        <v>0.86642573172707038</v>
      </c>
      <c r="G230" s="187">
        <f t="shared" si="43"/>
        <v>1502.6917751927845</v>
      </c>
      <c r="H230" s="187">
        <f t="shared" si="44"/>
        <v>17315.517325546454</v>
      </c>
      <c r="I230" s="187">
        <f t="shared" si="45"/>
        <v>220.58158430199546</v>
      </c>
      <c r="J230" s="87">
        <f t="shared" si="46"/>
        <v>2541.7615959118934</v>
      </c>
      <c r="K230" s="187">
        <f t="shared" si="50"/>
        <v>-35.25705963320388</v>
      </c>
      <c r="L230" s="87">
        <f t="shared" si="47"/>
        <v>-406.26709815340831</v>
      </c>
      <c r="M230" s="88">
        <f t="shared" si="51"/>
        <v>16909.250227393048</v>
      </c>
      <c r="N230" s="88">
        <f t="shared" si="52"/>
        <v>204020.25022739306</v>
      </c>
      <c r="O230" s="88">
        <f t="shared" si="53"/>
        <v>17705.480363394348</v>
      </c>
      <c r="P230" s="89">
        <f t="shared" si="48"/>
        <v>0.94472476011783968</v>
      </c>
      <c r="Q230" s="195">
        <v>9164.9129033885929</v>
      </c>
      <c r="R230" s="89">
        <f t="shared" si="54"/>
        <v>2.6846816193700985E-2</v>
      </c>
      <c r="S230" s="89">
        <f t="shared" si="54"/>
        <v>1.7579084797003583E-2</v>
      </c>
      <c r="T230" s="91">
        <v>11523</v>
      </c>
      <c r="U230" s="190">
        <v>182219</v>
      </c>
      <c r="V230" s="190">
        <v>15957.526928802872</v>
      </c>
      <c r="W230" s="197"/>
      <c r="X230" s="88">
        <v>0</v>
      </c>
      <c r="Y230" s="88">
        <f t="shared" si="55"/>
        <v>0</v>
      </c>
    </row>
    <row r="231" spans="2:27">
      <c r="B231" s="207">
        <v>4216</v>
      </c>
      <c r="C231" t="s">
        <v>245</v>
      </c>
      <c r="D231" s="1">
        <v>69709</v>
      </c>
      <c r="E231" s="85">
        <f t="shared" si="49"/>
        <v>12720.620437956204</v>
      </c>
      <c r="F231" s="86">
        <f t="shared" si="42"/>
        <v>0.67874380390402278</v>
      </c>
      <c r="G231" s="187">
        <f t="shared" si="43"/>
        <v>3613.1469011199215</v>
      </c>
      <c r="H231" s="187">
        <f t="shared" si="44"/>
        <v>19800.045018137167</v>
      </c>
      <c r="I231" s="187">
        <f t="shared" si="45"/>
        <v>1451.680407759492</v>
      </c>
      <c r="J231" s="87">
        <f t="shared" si="46"/>
        <v>7955.2086345220159</v>
      </c>
      <c r="K231" s="187">
        <f t="shared" si="50"/>
        <v>1195.8417638242927</v>
      </c>
      <c r="L231" s="87">
        <f t="shared" si="47"/>
        <v>6553.2128657571238</v>
      </c>
      <c r="M231" s="88">
        <f t="shared" si="51"/>
        <v>26353.25788389429</v>
      </c>
      <c r="N231" s="88">
        <f t="shared" si="52"/>
        <v>96062.257883894286</v>
      </c>
      <c r="O231" s="88">
        <f t="shared" si="53"/>
        <v>17529.609102900416</v>
      </c>
      <c r="P231" s="89">
        <f t="shared" si="48"/>
        <v>0.93534066372668712</v>
      </c>
      <c r="Q231" s="195">
        <v>11643.760579759573</v>
      </c>
      <c r="R231" s="89">
        <f t="shared" si="54"/>
        <v>6.538185263865752E-2</v>
      </c>
      <c r="S231" s="89">
        <f t="shared" si="54"/>
        <v>4.7884705423788948E-2</v>
      </c>
      <c r="T231" s="91">
        <v>5480</v>
      </c>
      <c r="U231" s="190">
        <v>65431</v>
      </c>
      <c r="V231" s="190">
        <v>12139.332096474955</v>
      </c>
      <c r="W231" s="197"/>
      <c r="X231" s="88">
        <v>0</v>
      </c>
      <c r="Y231" s="88">
        <f t="shared" si="55"/>
        <v>0</v>
      </c>
    </row>
    <row r="232" spans="2:27">
      <c r="B232" s="207">
        <v>4217</v>
      </c>
      <c r="C232" t="s">
        <v>246</v>
      </c>
      <c r="D232" s="1">
        <v>26452</v>
      </c>
      <c r="E232" s="85">
        <f t="shared" si="49"/>
        <v>14679.245283018869</v>
      </c>
      <c r="F232" s="86">
        <f t="shared" si="42"/>
        <v>0.78325163701191425</v>
      </c>
      <c r="G232" s="187">
        <f t="shared" si="43"/>
        <v>2437.9719940823229</v>
      </c>
      <c r="H232" s="187">
        <f t="shared" si="44"/>
        <v>4393.2255333363464</v>
      </c>
      <c r="I232" s="187">
        <f t="shared" si="45"/>
        <v>766.16171198755956</v>
      </c>
      <c r="J232" s="87">
        <f t="shared" si="46"/>
        <v>1380.6234050015823</v>
      </c>
      <c r="K232" s="187">
        <f t="shared" si="50"/>
        <v>510.32306805236021</v>
      </c>
      <c r="L232" s="87">
        <f t="shared" si="47"/>
        <v>919.60216863035305</v>
      </c>
      <c r="M232" s="88">
        <f t="shared" si="51"/>
        <v>5312.8277019666994</v>
      </c>
      <c r="N232" s="88">
        <f t="shared" si="52"/>
        <v>31764.8277019667</v>
      </c>
      <c r="O232" s="88">
        <f t="shared" si="53"/>
        <v>17627.540345153553</v>
      </c>
      <c r="P232" s="89">
        <f t="shared" si="48"/>
        <v>0.94056605538208193</v>
      </c>
      <c r="Q232" s="195">
        <v>3954.1463986727649</v>
      </c>
      <c r="R232" s="89">
        <f t="shared" si="54"/>
        <v>-7.4296435272045028E-3</v>
      </c>
      <c r="S232" s="89">
        <f t="shared" si="54"/>
        <v>-1.6242698856596672E-2</v>
      </c>
      <c r="T232" s="91">
        <v>1802</v>
      </c>
      <c r="U232" s="190">
        <v>26650</v>
      </c>
      <c r="V232" s="190">
        <v>14921.612541993281</v>
      </c>
      <c r="W232" s="197"/>
      <c r="X232" s="88">
        <v>0</v>
      </c>
      <c r="Y232" s="88">
        <f t="shared" si="55"/>
        <v>0</v>
      </c>
    </row>
    <row r="233" spans="2:27">
      <c r="B233" s="207">
        <v>4218</v>
      </c>
      <c r="C233" t="s">
        <v>247</v>
      </c>
      <c r="D233" s="1">
        <v>20809</v>
      </c>
      <c r="E233" s="85">
        <f t="shared" si="49"/>
        <v>15078.985507246378</v>
      </c>
      <c r="F233" s="86">
        <f t="shared" si="42"/>
        <v>0.80458087969225156</v>
      </c>
      <c r="G233" s="187">
        <f t="shared" si="43"/>
        <v>2198.1278595458175</v>
      </c>
      <c r="H233" s="187">
        <f t="shared" si="44"/>
        <v>3033.4164461732285</v>
      </c>
      <c r="I233" s="187">
        <f t="shared" si="45"/>
        <v>626.25263350793125</v>
      </c>
      <c r="J233" s="87">
        <f t="shared" si="46"/>
        <v>864.2286342409451</v>
      </c>
      <c r="K233" s="187">
        <f t="shared" si="50"/>
        <v>370.41398957273191</v>
      </c>
      <c r="L233" s="87">
        <f t="shared" si="47"/>
        <v>511.17130561036998</v>
      </c>
      <c r="M233" s="88">
        <f t="shared" si="51"/>
        <v>3544.5877517835984</v>
      </c>
      <c r="N233" s="88">
        <f t="shared" si="52"/>
        <v>24353.587751783598</v>
      </c>
      <c r="O233" s="88">
        <f t="shared" si="53"/>
        <v>17647.527356364924</v>
      </c>
      <c r="P233" s="89">
        <f t="shared" si="48"/>
        <v>0.94163251751609855</v>
      </c>
      <c r="Q233" s="195">
        <v>3355.3585517036968</v>
      </c>
      <c r="R233" s="89">
        <f t="shared" si="54"/>
        <v>6.8278659068740699E-2</v>
      </c>
      <c r="S233" s="89">
        <f t="shared" si="54"/>
        <v>4.0410520136512806E-2</v>
      </c>
      <c r="T233" s="91">
        <v>1380</v>
      </c>
      <c r="U233" s="190">
        <v>19479</v>
      </c>
      <c r="V233" s="190">
        <v>14493.303571428571</v>
      </c>
      <c r="W233" s="197"/>
      <c r="X233" s="88">
        <v>0</v>
      </c>
      <c r="Y233" s="88">
        <f t="shared" si="55"/>
        <v>0</v>
      </c>
    </row>
    <row r="234" spans="2:27">
      <c r="B234" s="207">
        <v>4219</v>
      </c>
      <c r="C234" t="s">
        <v>248</v>
      </c>
      <c r="D234" s="1">
        <v>51662</v>
      </c>
      <c r="E234" s="85">
        <f t="shared" si="49"/>
        <v>13022.939248802622</v>
      </c>
      <c r="F234" s="86">
        <f t="shared" si="42"/>
        <v>0.69487485825522133</v>
      </c>
      <c r="G234" s="187">
        <f t="shared" si="43"/>
        <v>3431.7556146120705</v>
      </c>
      <c r="H234" s="187">
        <f t="shared" si="44"/>
        <v>13613.774523166085</v>
      </c>
      <c r="I234" s="187">
        <f t="shared" si="45"/>
        <v>1345.8688239632456</v>
      </c>
      <c r="J234" s="87">
        <f t="shared" si="46"/>
        <v>5339.0616246621958</v>
      </c>
      <c r="K234" s="187">
        <f t="shared" si="50"/>
        <v>1090.0301800280463</v>
      </c>
      <c r="L234" s="87">
        <f t="shared" si="47"/>
        <v>4324.1497241712595</v>
      </c>
      <c r="M234" s="88">
        <f t="shared" si="51"/>
        <v>17937.924247337345</v>
      </c>
      <c r="N234" s="88">
        <f t="shared" si="52"/>
        <v>69599.924247337345</v>
      </c>
      <c r="O234" s="88">
        <f t="shared" si="53"/>
        <v>17544.725043442741</v>
      </c>
      <c r="P234" s="89">
        <f t="shared" si="48"/>
        <v>0.93614721644424725</v>
      </c>
      <c r="Q234" s="195">
        <v>7608.9753959682894</v>
      </c>
      <c r="R234" s="89">
        <f t="shared" si="54"/>
        <v>6.6119113459077963E-2</v>
      </c>
      <c r="S234" s="89">
        <f t="shared" si="54"/>
        <v>4.9188056199707661E-2</v>
      </c>
      <c r="T234" s="91">
        <v>3967</v>
      </c>
      <c r="U234" s="190">
        <v>48458</v>
      </c>
      <c r="V234" s="190">
        <v>12412.397540983608</v>
      </c>
      <c r="W234" s="197"/>
      <c r="X234" s="88">
        <v>0</v>
      </c>
      <c r="Y234" s="88">
        <f t="shared" si="55"/>
        <v>0</v>
      </c>
    </row>
    <row r="235" spans="2:27">
      <c r="B235" s="207">
        <v>4220</v>
      </c>
      <c r="C235" t="s">
        <v>249</v>
      </c>
      <c r="D235" s="1">
        <v>20015</v>
      </c>
      <c r="E235" s="85">
        <f t="shared" si="49"/>
        <v>16961.864406779659</v>
      </c>
      <c r="F235" s="86">
        <f t="shared" si="42"/>
        <v>0.90504707886808144</v>
      </c>
      <c r="G235" s="187">
        <f t="shared" si="43"/>
        <v>1068.4005198258485</v>
      </c>
      <c r="H235" s="187">
        <f t="shared" si="44"/>
        <v>1260.7126133945012</v>
      </c>
      <c r="I235" s="187">
        <f t="shared" si="45"/>
        <v>0</v>
      </c>
      <c r="J235" s="87">
        <f t="shared" si="46"/>
        <v>0</v>
      </c>
      <c r="K235" s="187">
        <f t="shared" si="50"/>
        <v>-255.83864393519934</v>
      </c>
      <c r="L235" s="87">
        <f t="shared" si="47"/>
        <v>-301.88959984353522</v>
      </c>
      <c r="M235" s="88">
        <f t="shared" si="51"/>
        <v>958.82301355096592</v>
      </c>
      <c r="N235" s="88">
        <f t="shared" si="52"/>
        <v>20973.823013550966</v>
      </c>
      <c r="O235" s="88">
        <f t="shared" si="53"/>
        <v>17774.426282670309</v>
      </c>
      <c r="P235" s="89">
        <f t="shared" si="48"/>
        <v>0.9484035598856082</v>
      </c>
      <c r="Q235" s="195">
        <v>1357.9640647359834</v>
      </c>
      <c r="R235" s="89">
        <f t="shared" si="54"/>
        <v>9.9604439072629378E-2</v>
      </c>
      <c r="S235" s="89">
        <f t="shared" si="54"/>
        <v>5.8602239649582229E-2</v>
      </c>
      <c r="T235" s="91">
        <v>1180</v>
      </c>
      <c r="U235" s="190">
        <v>18202</v>
      </c>
      <c r="V235" s="190">
        <v>16022.88732394366</v>
      </c>
      <c r="W235" s="197"/>
      <c r="X235" s="88">
        <v>0</v>
      </c>
      <c r="Y235" s="88">
        <f t="shared" si="55"/>
        <v>0</v>
      </c>
    </row>
    <row r="236" spans="2:27">
      <c r="B236" s="207">
        <v>4221</v>
      </c>
      <c r="C236" t="s">
        <v>250</v>
      </c>
      <c r="D236" s="1">
        <v>34758</v>
      </c>
      <c r="E236" s="85">
        <f t="shared" si="49"/>
        <v>28844.8132780083</v>
      </c>
      <c r="F236" s="86">
        <f t="shared" si="42"/>
        <v>1.5390946049139576</v>
      </c>
      <c r="G236" s="187">
        <f t="shared" si="43"/>
        <v>-6061.3688029113355</v>
      </c>
      <c r="H236" s="187">
        <f t="shared" si="44"/>
        <v>-7303.9494075081593</v>
      </c>
      <c r="I236" s="187">
        <f t="shared" si="45"/>
        <v>0</v>
      </c>
      <c r="J236" s="87">
        <f t="shared" si="46"/>
        <v>0</v>
      </c>
      <c r="K236" s="187">
        <f t="shared" si="50"/>
        <v>-255.83864393519934</v>
      </c>
      <c r="L236" s="87">
        <f t="shared" si="47"/>
        <v>-308.28556594191519</v>
      </c>
      <c r="M236" s="88">
        <f t="shared" si="51"/>
        <v>-7612.2349734500749</v>
      </c>
      <c r="N236" s="88">
        <f t="shared" si="52"/>
        <v>27145.765026549925</v>
      </c>
      <c r="O236" s="88">
        <f t="shared" si="53"/>
        <v>22527.605831161763</v>
      </c>
      <c r="P236" s="89">
        <f t="shared" si="48"/>
        <v>1.2020225703039586</v>
      </c>
      <c r="Q236" s="195">
        <v>500.37177797191453</v>
      </c>
      <c r="R236" s="89">
        <f t="shared" si="54"/>
        <v>2.8191095991717201E-2</v>
      </c>
      <c r="S236" s="89">
        <f t="shared" si="54"/>
        <v>6.8593305147107543E-3</v>
      </c>
      <c r="T236" s="91">
        <v>1205</v>
      </c>
      <c r="U236" s="190">
        <v>33805</v>
      </c>
      <c r="V236" s="190">
        <v>28648.30508474576</v>
      </c>
      <c r="W236" s="197"/>
      <c r="X236" s="88">
        <v>0</v>
      </c>
      <c r="Y236" s="88">
        <f t="shared" si="55"/>
        <v>0</v>
      </c>
    </row>
    <row r="237" spans="2:27">
      <c r="B237" s="207">
        <v>4222</v>
      </c>
      <c r="C237" t="s">
        <v>251</v>
      </c>
      <c r="D237" s="1">
        <v>61443</v>
      </c>
      <c r="E237" s="85">
        <f t="shared" si="49"/>
        <v>60774.480712166172</v>
      </c>
      <c r="F237" s="86">
        <f t="shared" si="42"/>
        <v>3.242790115471359</v>
      </c>
      <c r="G237" s="187">
        <f t="shared" si="43"/>
        <v>-25219.169263406056</v>
      </c>
      <c r="H237" s="187">
        <f t="shared" si="44"/>
        <v>-25496.580125303521</v>
      </c>
      <c r="I237" s="187">
        <f t="shared" si="45"/>
        <v>0</v>
      </c>
      <c r="J237" s="87">
        <f t="shared" si="46"/>
        <v>0</v>
      </c>
      <c r="K237" s="187">
        <f t="shared" si="50"/>
        <v>-255.83864393519934</v>
      </c>
      <c r="L237" s="87">
        <f t="shared" si="47"/>
        <v>-258.65286901848651</v>
      </c>
      <c r="M237" s="88">
        <f t="shared" si="51"/>
        <v>-25755.232994322007</v>
      </c>
      <c r="N237" s="88">
        <f t="shared" si="52"/>
        <v>35687.76700567799</v>
      </c>
      <c r="O237" s="88">
        <f t="shared" si="53"/>
        <v>35299.472804824916</v>
      </c>
      <c r="P237" s="89">
        <f t="shared" si="48"/>
        <v>1.8835007745269199</v>
      </c>
      <c r="Q237" s="195">
        <v>-672.04807673891628</v>
      </c>
      <c r="R237" s="89">
        <f t="shared" si="54"/>
        <v>-4.5427004520950179E-2</v>
      </c>
      <c r="S237" s="89">
        <f t="shared" si="54"/>
        <v>-6.0533995547324873E-2</v>
      </c>
      <c r="T237" s="91">
        <v>1011</v>
      </c>
      <c r="U237" s="190">
        <v>64367</v>
      </c>
      <c r="V237" s="190">
        <v>64690.452261306535</v>
      </c>
      <c r="W237" s="197"/>
      <c r="X237" s="88">
        <v>0</v>
      </c>
      <c r="Y237" s="88">
        <f t="shared" si="55"/>
        <v>0</v>
      </c>
    </row>
    <row r="238" spans="2:27">
      <c r="B238" s="207">
        <v>4223</v>
      </c>
      <c r="C238" t="s">
        <v>252</v>
      </c>
      <c r="D238" s="1">
        <v>200267</v>
      </c>
      <c r="E238" s="85">
        <f t="shared" si="49"/>
        <v>12960.587626197255</v>
      </c>
      <c r="F238" s="86">
        <f t="shared" si="42"/>
        <v>0.69154791538217741</v>
      </c>
      <c r="G238" s="187">
        <f t="shared" si="43"/>
        <v>3469.1665881752911</v>
      </c>
      <c r="H238" s="187">
        <f t="shared" si="44"/>
        <v>53605.562120484596</v>
      </c>
      <c r="I238" s="187">
        <f t="shared" si="45"/>
        <v>1367.6918918751242</v>
      </c>
      <c r="J238" s="87">
        <f t="shared" si="46"/>
        <v>21133.575113254417</v>
      </c>
      <c r="K238" s="187">
        <f t="shared" si="50"/>
        <v>1111.8532479399248</v>
      </c>
      <c r="L238" s="87">
        <f t="shared" si="47"/>
        <v>17180.356387167718</v>
      </c>
      <c r="M238" s="88">
        <f t="shared" si="51"/>
        <v>70785.918507652314</v>
      </c>
      <c r="N238" s="88">
        <f t="shared" si="52"/>
        <v>271052.9185076523</v>
      </c>
      <c r="O238" s="88">
        <f t="shared" si="53"/>
        <v>17541.60746231247</v>
      </c>
      <c r="P238" s="89">
        <f t="shared" si="48"/>
        <v>0.93598086930059488</v>
      </c>
      <c r="Q238" s="195">
        <v>32944.52056176003</v>
      </c>
      <c r="R238" s="89">
        <f t="shared" si="54"/>
        <v>5.7119179080054476E-2</v>
      </c>
      <c r="S238" s="89">
        <f t="shared" si="54"/>
        <v>4.6309909710739783E-2</v>
      </c>
      <c r="T238" s="91">
        <v>15452</v>
      </c>
      <c r="U238" s="190">
        <v>189446</v>
      </c>
      <c r="V238" s="190">
        <v>12386.949130377927</v>
      </c>
      <c r="W238" s="197"/>
      <c r="X238" s="88">
        <v>0</v>
      </c>
      <c r="Y238" s="88">
        <f t="shared" si="55"/>
        <v>0</v>
      </c>
    </row>
    <row r="239" spans="2:27">
      <c r="B239" s="207">
        <v>4224</v>
      </c>
      <c r="C239" t="s">
        <v>253</v>
      </c>
      <c r="D239" s="1">
        <v>29291</v>
      </c>
      <c r="E239" s="85">
        <f t="shared" si="49"/>
        <v>31734.561213434452</v>
      </c>
      <c r="F239" s="86">
        <f t="shared" si="42"/>
        <v>1.6932850797875303</v>
      </c>
      <c r="G239" s="187">
        <f t="shared" si="43"/>
        <v>-7795.2175641670265</v>
      </c>
      <c r="H239" s="187">
        <f t="shared" si="44"/>
        <v>-7194.9858117261647</v>
      </c>
      <c r="I239" s="187">
        <f t="shared" si="45"/>
        <v>0</v>
      </c>
      <c r="J239" s="87">
        <f t="shared" si="46"/>
        <v>0</v>
      </c>
      <c r="K239" s="187">
        <f t="shared" si="50"/>
        <v>-255.83864393519934</v>
      </c>
      <c r="L239" s="87">
        <f t="shared" si="47"/>
        <v>-236.13906835218901</v>
      </c>
      <c r="M239" s="88">
        <f t="shared" si="51"/>
        <v>-7431.1248800783533</v>
      </c>
      <c r="N239" s="88">
        <f t="shared" si="52"/>
        <v>21859.875119921646</v>
      </c>
      <c r="O239" s="88">
        <f t="shared" si="53"/>
        <v>23683.505005332227</v>
      </c>
      <c r="P239" s="89">
        <f t="shared" si="48"/>
        <v>1.263698760253388</v>
      </c>
      <c r="Q239" s="195">
        <v>513.60477267060196</v>
      </c>
      <c r="R239" s="89">
        <f t="shared" si="54"/>
        <v>-9.8908594815825374E-4</v>
      </c>
      <c r="S239" s="89">
        <f t="shared" si="54"/>
        <v>-1.397731018285176E-2</v>
      </c>
      <c r="T239" s="91">
        <v>923</v>
      </c>
      <c r="U239" s="190">
        <v>29320</v>
      </c>
      <c r="V239" s="190">
        <v>32184.412733260153</v>
      </c>
      <c r="W239" s="197"/>
      <c r="X239" s="88">
        <v>0</v>
      </c>
      <c r="Y239" s="88">
        <f t="shared" si="55"/>
        <v>0</v>
      </c>
      <c r="Z239" s="1"/>
      <c r="AA239" s="1"/>
    </row>
    <row r="240" spans="2:27">
      <c r="B240" s="207">
        <v>4225</v>
      </c>
      <c r="C240" t="s">
        <v>254</v>
      </c>
      <c r="D240" s="1">
        <v>144541</v>
      </c>
      <c r="E240" s="85">
        <f t="shared" si="49"/>
        <v>13340.193816335948</v>
      </c>
      <c r="F240" s="86">
        <f t="shared" si="42"/>
        <v>0.71180285111718689</v>
      </c>
      <c r="G240" s="187">
        <f t="shared" si="43"/>
        <v>3241.4028740920753</v>
      </c>
      <c r="H240" s="187">
        <f t="shared" si="44"/>
        <v>35120.600140787639</v>
      </c>
      <c r="I240" s="187">
        <f t="shared" si="45"/>
        <v>1234.8297253265816</v>
      </c>
      <c r="J240" s="87">
        <f t="shared" si="46"/>
        <v>13379.380073913513</v>
      </c>
      <c r="K240" s="187">
        <f t="shared" si="50"/>
        <v>978.99108139138229</v>
      </c>
      <c r="L240" s="87">
        <f t="shared" si="47"/>
        <v>10607.368366875628</v>
      </c>
      <c r="M240" s="88">
        <f t="shared" si="51"/>
        <v>45727.968507663267</v>
      </c>
      <c r="N240" s="88">
        <f t="shared" si="52"/>
        <v>190268.96850766326</v>
      </c>
      <c r="O240" s="88">
        <f t="shared" si="53"/>
        <v>17560.587771819406</v>
      </c>
      <c r="P240" s="89">
        <f t="shared" si="48"/>
        <v>0.93699361608734544</v>
      </c>
      <c r="Q240" s="195">
        <v>19388.265443739954</v>
      </c>
      <c r="R240" s="89">
        <f t="shared" si="54"/>
        <v>3.1713514825336547E-2</v>
      </c>
      <c r="S240" s="89">
        <f t="shared" si="54"/>
        <v>2.3714997497664359E-2</v>
      </c>
      <c r="T240" s="91">
        <v>10835</v>
      </c>
      <c r="U240" s="190">
        <v>140098</v>
      </c>
      <c r="V240" s="190">
        <v>13031.15989210306</v>
      </c>
      <c r="W240" s="197"/>
      <c r="X240" s="88">
        <v>0</v>
      </c>
      <c r="Y240" s="88">
        <f t="shared" si="55"/>
        <v>0</v>
      </c>
    </row>
    <row r="241" spans="2:27">
      <c r="B241" s="207">
        <v>4226</v>
      </c>
      <c r="C241" t="s">
        <v>255</v>
      </c>
      <c r="D241" s="1">
        <v>25433</v>
      </c>
      <c r="E241" s="85">
        <f t="shared" si="49"/>
        <v>14320.382882882883</v>
      </c>
      <c r="F241" s="86">
        <f t="shared" si="42"/>
        <v>0.76410354343153841</v>
      </c>
      <c r="G241" s="187">
        <f t="shared" si="43"/>
        <v>2653.2894341639144</v>
      </c>
      <c r="H241" s="187">
        <f t="shared" si="44"/>
        <v>4712.2420350751127</v>
      </c>
      <c r="I241" s="187">
        <f t="shared" si="45"/>
        <v>891.76355203515459</v>
      </c>
      <c r="J241" s="87">
        <f t="shared" si="46"/>
        <v>1583.7720684144347</v>
      </c>
      <c r="K241" s="187">
        <f t="shared" si="50"/>
        <v>635.92490809995525</v>
      </c>
      <c r="L241" s="87">
        <f t="shared" si="47"/>
        <v>1129.4026367855204</v>
      </c>
      <c r="M241" s="88">
        <f t="shared" si="51"/>
        <v>5841.644671860633</v>
      </c>
      <c r="N241" s="88">
        <f t="shared" si="52"/>
        <v>31274.644671860631</v>
      </c>
      <c r="O241" s="88">
        <f t="shared" si="53"/>
        <v>17609.59722514675</v>
      </c>
      <c r="P241" s="89">
        <f t="shared" si="48"/>
        <v>0.93960865070306288</v>
      </c>
      <c r="Q241" s="195">
        <v>2494.2132097906933</v>
      </c>
      <c r="R241" s="89">
        <f t="shared" si="54"/>
        <v>8.2946561635086222E-2</v>
      </c>
      <c r="S241" s="89">
        <f t="shared" si="54"/>
        <v>6.7092614223761754E-2</v>
      </c>
      <c r="T241" s="91">
        <v>1776</v>
      </c>
      <c r="U241" s="190">
        <v>23485</v>
      </c>
      <c r="V241" s="190">
        <v>13420</v>
      </c>
      <c r="W241" s="197"/>
      <c r="X241" s="88">
        <v>0</v>
      </c>
      <c r="Y241" s="88">
        <f t="shared" si="55"/>
        <v>0</v>
      </c>
    </row>
    <row r="242" spans="2:27">
      <c r="B242" s="207">
        <v>4227</v>
      </c>
      <c r="C242" t="s">
        <v>256</v>
      </c>
      <c r="D242" s="1">
        <v>109387</v>
      </c>
      <c r="E242" s="85">
        <f t="shared" si="49"/>
        <v>17665.859173126617</v>
      </c>
      <c r="F242" s="86">
        <f t="shared" si="42"/>
        <v>0.94261066218301837</v>
      </c>
      <c r="G242" s="187">
        <f t="shared" si="43"/>
        <v>646.00366001767395</v>
      </c>
      <c r="H242" s="187">
        <f t="shared" si="44"/>
        <v>4000.0546628294373</v>
      </c>
      <c r="I242" s="187">
        <f t="shared" si="45"/>
        <v>0</v>
      </c>
      <c r="J242" s="87">
        <f t="shared" si="46"/>
        <v>0</v>
      </c>
      <c r="K242" s="187">
        <f t="shared" si="50"/>
        <v>-255.83864393519934</v>
      </c>
      <c r="L242" s="87">
        <f t="shared" si="47"/>
        <v>-1584.1528832467543</v>
      </c>
      <c r="M242" s="88">
        <f t="shared" si="51"/>
        <v>2415.901779582683</v>
      </c>
      <c r="N242" s="88">
        <f t="shared" si="52"/>
        <v>111802.90177958268</v>
      </c>
      <c r="O242" s="88">
        <f t="shared" si="53"/>
        <v>18056.024189209089</v>
      </c>
      <c r="P242" s="89">
        <f t="shared" si="48"/>
        <v>0.96342899321158293</v>
      </c>
      <c r="Q242" s="195">
        <v>6972.5904142755926</v>
      </c>
      <c r="R242" s="89">
        <f t="shared" si="54"/>
        <v>3.6264079803711671E-2</v>
      </c>
      <c r="S242" s="89">
        <f t="shared" si="54"/>
        <v>8.1483877160141282E-3</v>
      </c>
      <c r="T242" s="91">
        <v>6192</v>
      </c>
      <c r="U242" s="190">
        <v>105559</v>
      </c>
      <c r="V242" s="190">
        <v>17523.074369189908</v>
      </c>
      <c r="W242" s="197"/>
      <c r="X242" s="88">
        <v>0</v>
      </c>
      <c r="Y242" s="88">
        <f t="shared" si="55"/>
        <v>0</v>
      </c>
    </row>
    <row r="243" spans="2:27" ht="30.6" customHeight="1">
      <c r="B243" s="207">
        <v>4228</v>
      </c>
      <c r="C243" t="s">
        <v>257</v>
      </c>
      <c r="D243" s="1">
        <v>74244</v>
      </c>
      <c r="E243" s="85">
        <f t="shared" si="49"/>
        <v>39639.081687132944</v>
      </c>
      <c r="F243" s="86">
        <f t="shared" si="42"/>
        <v>2.1150525808715694</v>
      </c>
      <c r="G243" s="187">
        <f t="shared" si="43"/>
        <v>-12537.929848386122</v>
      </c>
      <c r="H243" s="187">
        <f t="shared" si="44"/>
        <v>-23483.542606027208</v>
      </c>
      <c r="I243" s="187">
        <f t="shared" si="45"/>
        <v>0</v>
      </c>
      <c r="J243" s="87">
        <f t="shared" si="46"/>
        <v>0</v>
      </c>
      <c r="K243" s="187">
        <f t="shared" si="50"/>
        <v>-255.83864393519934</v>
      </c>
      <c r="L243" s="87">
        <f t="shared" si="47"/>
        <v>-479.18578009062838</v>
      </c>
      <c r="M243" s="88">
        <f t="shared" si="51"/>
        <v>-23962.728386117837</v>
      </c>
      <c r="N243" s="88">
        <f t="shared" si="52"/>
        <v>50281.271613882163</v>
      </c>
      <c r="O243" s="88">
        <f t="shared" si="53"/>
        <v>26845.313194811621</v>
      </c>
      <c r="P243" s="89">
        <f t="shared" si="48"/>
        <v>1.4324057606870035</v>
      </c>
      <c r="Q243" s="195">
        <v>-178.90212436399088</v>
      </c>
      <c r="R243" s="89">
        <f t="shared" si="54"/>
        <v>-3.4638789202683727E-2</v>
      </c>
      <c r="S243" s="89">
        <f t="shared" si="54"/>
        <v>-5.3193516158745298E-2</v>
      </c>
      <c r="T243" s="91">
        <v>1873</v>
      </c>
      <c r="U243" s="190">
        <v>76908</v>
      </c>
      <c r="V243" s="190">
        <v>41866.086009798586</v>
      </c>
      <c r="W243" s="197"/>
      <c r="X243" s="88">
        <v>0</v>
      </c>
      <c r="Y243" s="88">
        <f t="shared" si="55"/>
        <v>0</v>
      </c>
    </row>
    <row r="244" spans="2:27">
      <c r="B244" s="207">
        <v>4601</v>
      </c>
      <c r="C244" t="s">
        <v>258</v>
      </c>
      <c r="D244" s="1">
        <v>5758322</v>
      </c>
      <c r="E244" s="85">
        <f t="shared" si="49"/>
        <v>19724.333767212443</v>
      </c>
      <c r="F244" s="86">
        <f t="shared" si="42"/>
        <v>1.0524462541688198</v>
      </c>
      <c r="G244" s="187">
        <f t="shared" si="43"/>
        <v>-589.08109643382193</v>
      </c>
      <c r="H244" s="187">
        <f t="shared" si="44"/>
        <v>-171976.33529288997</v>
      </c>
      <c r="I244" s="187">
        <f t="shared" si="45"/>
        <v>0</v>
      </c>
      <c r="J244" s="87">
        <f t="shared" si="46"/>
        <v>0</v>
      </c>
      <c r="K244" s="187">
        <f t="shared" si="50"/>
        <v>-255.83864393519934</v>
      </c>
      <c r="L244" s="87">
        <f t="shared" si="47"/>
        <v>-74689.533710442091</v>
      </c>
      <c r="M244" s="88">
        <f t="shared" si="51"/>
        <v>-246665.86900333205</v>
      </c>
      <c r="N244" s="88">
        <f t="shared" si="52"/>
        <v>5511656.1309966678</v>
      </c>
      <c r="O244" s="88">
        <f t="shared" si="53"/>
        <v>18879.41402684342</v>
      </c>
      <c r="P244" s="89">
        <f t="shared" si="48"/>
        <v>1.0073632300059034</v>
      </c>
      <c r="Q244" s="195">
        <v>-112193.52791608288</v>
      </c>
      <c r="R244" s="92">
        <f t="shared" si="54"/>
        <v>4.1083809249687762E-2</v>
      </c>
      <c r="S244" s="92">
        <f t="shared" si="54"/>
        <v>3.1776318867617455E-2</v>
      </c>
      <c r="T244" s="91">
        <v>291940</v>
      </c>
      <c r="U244" s="190">
        <v>5531084</v>
      </c>
      <c r="V244" s="190">
        <v>19116.870010023154</v>
      </c>
      <c r="W244" s="197"/>
      <c r="X244" s="88">
        <v>0</v>
      </c>
      <c r="Y244" s="88">
        <f t="shared" si="55"/>
        <v>0</v>
      </c>
      <c r="Z244" s="1"/>
      <c r="AA244" s="1"/>
    </row>
    <row r="245" spans="2:27">
      <c r="B245" s="207">
        <v>4602</v>
      </c>
      <c r="C245" t="s">
        <v>259</v>
      </c>
      <c r="D245" s="1">
        <v>326202</v>
      </c>
      <c r="E245" s="85">
        <f t="shared" si="49"/>
        <v>18802.351720560262</v>
      </c>
      <c r="F245" s="86">
        <f t="shared" si="42"/>
        <v>1.0032513580135451</v>
      </c>
      <c r="G245" s="187">
        <f t="shared" si="43"/>
        <v>-35.891868442513079</v>
      </c>
      <c r="H245" s="187">
        <f t="shared" si="44"/>
        <v>-622.68802560915935</v>
      </c>
      <c r="I245" s="187">
        <f t="shared" si="45"/>
        <v>0</v>
      </c>
      <c r="J245" s="87">
        <f t="shared" si="46"/>
        <v>0</v>
      </c>
      <c r="K245" s="187">
        <f t="shared" si="50"/>
        <v>-255.83864393519934</v>
      </c>
      <c r="L245" s="87">
        <f t="shared" si="47"/>
        <v>-4438.5446336317736</v>
      </c>
      <c r="M245" s="88">
        <f t="shared" si="51"/>
        <v>-5061.2326592409327</v>
      </c>
      <c r="N245" s="88">
        <f t="shared" si="52"/>
        <v>321140.76734075905</v>
      </c>
      <c r="O245" s="88">
        <f t="shared" si="53"/>
        <v>18510.621208182551</v>
      </c>
      <c r="P245" s="89">
        <f t="shared" si="48"/>
        <v>0.98768527154379382</v>
      </c>
      <c r="Q245" s="195">
        <v>-2793.2873227927321</v>
      </c>
      <c r="R245" s="92">
        <f t="shared" si="54"/>
        <v>0.11770812988908648</v>
      </c>
      <c r="S245" s="92">
        <f t="shared" si="54"/>
        <v>0.10675589159978195</v>
      </c>
      <c r="T245" s="91">
        <v>17349</v>
      </c>
      <c r="U245" s="190">
        <v>291849</v>
      </c>
      <c r="V245" s="190">
        <v>16988.707142441352</v>
      </c>
      <c r="W245" s="197"/>
      <c r="X245" s="88">
        <v>0</v>
      </c>
      <c r="Y245" s="88">
        <f t="shared" si="55"/>
        <v>0</v>
      </c>
      <c r="Z245" s="1"/>
    </row>
    <row r="246" spans="2:27">
      <c r="B246" s="207">
        <v>4611</v>
      </c>
      <c r="C246" t="s">
        <v>260</v>
      </c>
      <c r="D246" s="1">
        <v>64560</v>
      </c>
      <c r="E246" s="85">
        <f t="shared" si="49"/>
        <v>15854.616895874264</v>
      </c>
      <c r="F246" s="86">
        <f t="shared" si="42"/>
        <v>0.84596683265833461</v>
      </c>
      <c r="G246" s="187">
        <f t="shared" si="43"/>
        <v>1732.7490263690859</v>
      </c>
      <c r="H246" s="187">
        <f t="shared" si="44"/>
        <v>7055.7540353749182</v>
      </c>
      <c r="I246" s="187">
        <f t="shared" si="45"/>
        <v>354.78164748817125</v>
      </c>
      <c r="J246" s="87">
        <f t="shared" si="46"/>
        <v>1444.6708685718334</v>
      </c>
      <c r="K246" s="187">
        <f t="shared" si="50"/>
        <v>98.943003552971902</v>
      </c>
      <c r="L246" s="87">
        <f t="shared" si="47"/>
        <v>402.89591046770158</v>
      </c>
      <c r="M246" s="88">
        <f t="shared" si="51"/>
        <v>7458.6499458426197</v>
      </c>
      <c r="N246" s="88">
        <f t="shared" si="52"/>
        <v>72018.649945842626</v>
      </c>
      <c r="O246" s="88">
        <f t="shared" si="53"/>
        <v>17686.308925796322</v>
      </c>
      <c r="P246" s="89">
        <f t="shared" si="48"/>
        <v>0.94370181516440288</v>
      </c>
      <c r="Q246" s="195">
        <v>5020.1901972228079</v>
      </c>
      <c r="R246" s="92">
        <f t="shared" si="54"/>
        <v>6.1353324127046756E-2</v>
      </c>
      <c r="S246" s="92">
        <f t="shared" si="54"/>
        <v>6.1613970817647641E-2</v>
      </c>
      <c r="T246" s="91">
        <v>4072</v>
      </c>
      <c r="U246" s="190">
        <v>60828</v>
      </c>
      <c r="V246" s="190">
        <v>14934.446354038793</v>
      </c>
      <c r="W246" s="197"/>
      <c r="X246" s="88">
        <v>0</v>
      </c>
      <c r="Y246" s="88">
        <f t="shared" si="55"/>
        <v>0</v>
      </c>
      <c r="Z246" s="1"/>
    </row>
    <row r="247" spans="2:27">
      <c r="B247" s="207">
        <v>4612</v>
      </c>
      <c r="C247" t="s">
        <v>261</v>
      </c>
      <c r="D247" s="1">
        <v>89216</v>
      </c>
      <c r="E247" s="85">
        <f t="shared" si="49"/>
        <v>15537.443399512364</v>
      </c>
      <c r="F247" s="86">
        <f t="shared" si="42"/>
        <v>0.82904316557242297</v>
      </c>
      <c r="G247" s="187">
        <f t="shared" si="43"/>
        <v>1923.0531241862259</v>
      </c>
      <c r="H247" s="187">
        <f t="shared" si="44"/>
        <v>11042.17103907731</v>
      </c>
      <c r="I247" s="187">
        <f t="shared" si="45"/>
        <v>465.79237121483624</v>
      </c>
      <c r="J247" s="87">
        <f t="shared" si="46"/>
        <v>2674.5797955155899</v>
      </c>
      <c r="K247" s="187">
        <f t="shared" si="50"/>
        <v>209.95372727963689</v>
      </c>
      <c r="L247" s="87">
        <f t="shared" si="47"/>
        <v>1205.5543020396749</v>
      </c>
      <c r="M247" s="88">
        <f t="shared" si="51"/>
        <v>12247.725341116984</v>
      </c>
      <c r="N247" s="88">
        <f t="shared" si="52"/>
        <v>101463.72534111698</v>
      </c>
      <c r="O247" s="88">
        <f t="shared" si="53"/>
        <v>17670.450250978229</v>
      </c>
      <c r="P247" s="89">
        <f t="shared" si="48"/>
        <v>0.94285563181010734</v>
      </c>
      <c r="Q247" s="195">
        <v>4447.9565600327633</v>
      </c>
      <c r="R247" s="92">
        <f t="shared" si="54"/>
        <v>0.12374042724707779</v>
      </c>
      <c r="S247" s="92">
        <f t="shared" si="54"/>
        <v>0.12178337321146811</v>
      </c>
      <c r="T247" s="91">
        <v>5742</v>
      </c>
      <c r="U247" s="190">
        <v>79392</v>
      </c>
      <c r="V247" s="190">
        <v>13850.662944870899</v>
      </c>
      <c r="W247" s="197"/>
      <c r="X247" s="88">
        <v>0</v>
      </c>
      <c r="Y247" s="88">
        <f t="shared" si="55"/>
        <v>0</v>
      </c>
      <c r="Z247" s="1"/>
    </row>
    <row r="248" spans="2:27">
      <c r="B248" s="207">
        <v>4613</v>
      </c>
      <c r="C248" t="s">
        <v>262</v>
      </c>
      <c r="D248" s="1">
        <v>214667</v>
      </c>
      <c r="E248" s="85">
        <f t="shared" si="49"/>
        <v>17498.125203782198</v>
      </c>
      <c r="F248" s="86">
        <f t="shared" si="42"/>
        <v>0.93366075341464982</v>
      </c>
      <c r="G248" s="187">
        <f t="shared" si="43"/>
        <v>746.6440416243255</v>
      </c>
      <c r="H248" s="187">
        <f t="shared" si="44"/>
        <v>9159.8291026472252</v>
      </c>
      <c r="I248" s="187">
        <f t="shared" si="45"/>
        <v>0</v>
      </c>
      <c r="J248" s="87">
        <f t="shared" si="46"/>
        <v>0</v>
      </c>
      <c r="K248" s="187">
        <f t="shared" si="50"/>
        <v>-255.83864393519934</v>
      </c>
      <c r="L248" s="87">
        <f t="shared" si="47"/>
        <v>-3138.6284837970252</v>
      </c>
      <c r="M248" s="88">
        <f t="shared" si="51"/>
        <v>6021.2006188502</v>
      </c>
      <c r="N248" s="88">
        <f t="shared" si="52"/>
        <v>220688.20061885021</v>
      </c>
      <c r="O248" s="88">
        <f t="shared" si="53"/>
        <v>17988.930601471326</v>
      </c>
      <c r="P248" s="89">
        <f t="shared" si="48"/>
        <v>0.95984902970423569</v>
      </c>
      <c r="Q248" s="195">
        <v>4516.3050391364604</v>
      </c>
      <c r="R248" s="92">
        <f t="shared" si="54"/>
        <v>6.289208526229792E-2</v>
      </c>
      <c r="S248" s="92">
        <f t="shared" si="54"/>
        <v>5.1109127681953005E-2</v>
      </c>
      <c r="T248" s="91">
        <v>12268</v>
      </c>
      <c r="U248" s="190">
        <v>201965</v>
      </c>
      <c r="V248" s="190">
        <v>16647.296406198482</v>
      </c>
      <c r="W248" s="197"/>
      <c r="X248" s="88">
        <v>0</v>
      </c>
      <c r="Y248" s="88">
        <f t="shared" si="55"/>
        <v>0</v>
      </c>
      <c r="Z248" s="1"/>
    </row>
    <row r="249" spans="2:27">
      <c r="B249" s="207">
        <v>4614</v>
      </c>
      <c r="C249" t="s">
        <v>263</v>
      </c>
      <c r="D249" s="1">
        <v>368860</v>
      </c>
      <c r="E249" s="85">
        <f t="shared" si="49"/>
        <v>19124.799087468244</v>
      </c>
      <c r="F249" s="86">
        <f t="shared" si="42"/>
        <v>1.0204564270148118</v>
      </c>
      <c r="G249" s="187">
        <f t="shared" si="43"/>
        <v>-229.36028858730205</v>
      </c>
      <c r="H249" s="187">
        <f t="shared" si="44"/>
        <v>-4423.6718859832945</v>
      </c>
      <c r="I249" s="187">
        <f t="shared" si="45"/>
        <v>0</v>
      </c>
      <c r="J249" s="87">
        <f t="shared" si="46"/>
        <v>0</v>
      </c>
      <c r="K249" s="187">
        <f t="shared" si="50"/>
        <v>-255.83864393519934</v>
      </c>
      <c r="L249" s="87">
        <f t="shared" si="47"/>
        <v>-4934.3599255781901</v>
      </c>
      <c r="M249" s="88">
        <f t="shared" si="51"/>
        <v>-9358.0318115614846</v>
      </c>
      <c r="N249" s="88">
        <f t="shared" si="52"/>
        <v>359501.96818843851</v>
      </c>
      <c r="O249" s="88">
        <f t="shared" si="53"/>
        <v>18639.60015494574</v>
      </c>
      <c r="P249" s="89">
        <f t="shared" si="48"/>
        <v>0.99456729914430031</v>
      </c>
      <c r="Q249" s="195">
        <v>-4665.1693927433171</v>
      </c>
      <c r="R249" s="92">
        <f t="shared" si="54"/>
        <v>0.11564798683701123</v>
      </c>
      <c r="S249" s="92">
        <f t="shared" si="54"/>
        <v>0.10471536540743714</v>
      </c>
      <c r="T249" s="91">
        <v>19287</v>
      </c>
      <c r="U249" s="190">
        <v>330624</v>
      </c>
      <c r="V249" s="190">
        <v>17311.969839773799</v>
      </c>
      <c r="W249" s="197"/>
      <c r="X249" s="88">
        <v>0</v>
      </c>
      <c r="Y249" s="88">
        <f t="shared" si="55"/>
        <v>0</v>
      </c>
      <c r="Z249" s="1"/>
    </row>
    <row r="250" spans="2:27">
      <c r="B250" s="207">
        <v>4615</v>
      </c>
      <c r="C250" t="s">
        <v>264</v>
      </c>
      <c r="D250" s="1">
        <v>51174</v>
      </c>
      <c r="E250" s="85">
        <f t="shared" si="49"/>
        <v>15976.89665938183</v>
      </c>
      <c r="F250" s="86">
        <f t="shared" si="42"/>
        <v>0.85249140685095515</v>
      </c>
      <c r="G250" s="187">
        <f t="shared" si="43"/>
        <v>1659.3811682645464</v>
      </c>
      <c r="H250" s="187">
        <f t="shared" si="44"/>
        <v>5314.9978819513426</v>
      </c>
      <c r="I250" s="187">
        <f t="shared" si="45"/>
        <v>311.9837302605232</v>
      </c>
      <c r="J250" s="87">
        <f t="shared" si="46"/>
        <v>999.2838880244559</v>
      </c>
      <c r="K250" s="187">
        <f t="shared" si="50"/>
        <v>56.145086325323859</v>
      </c>
      <c r="L250" s="87">
        <f t="shared" si="47"/>
        <v>179.83271150001232</v>
      </c>
      <c r="M250" s="88">
        <f t="shared" si="51"/>
        <v>5494.8305934513546</v>
      </c>
      <c r="N250" s="88">
        <f t="shared" si="52"/>
        <v>56668.830593451356</v>
      </c>
      <c r="O250" s="88">
        <f t="shared" si="53"/>
        <v>17692.422913971699</v>
      </c>
      <c r="P250" s="89">
        <f t="shared" si="48"/>
        <v>0.94402804387403383</v>
      </c>
      <c r="Q250" s="195">
        <v>2825.5924611259006</v>
      </c>
      <c r="R250" s="92">
        <f t="shared" si="54"/>
        <v>4.9034479931122137E-2</v>
      </c>
      <c r="S250" s="92">
        <f t="shared" si="54"/>
        <v>4.1829122903808844E-2</v>
      </c>
      <c r="T250" s="91">
        <v>3203</v>
      </c>
      <c r="U250" s="190">
        <v>48782</v>
      </c>
      <c r="V250" s="190">
        <v>15335.429110342659</v>
      </c>
      <c r="W250" s="197"/>
      <c r="X250" s="88">
        <v>0</v>
      </c>
      <c r="Y250" s="88">
        <f t="shared" si="55"/>
        <v>0</v>
      </c>
      <c r="Z250" s="1"/>
    </row>
    <row r="251" spans="2:27">
      <c r="B251" s="207">
        <v>4616</v>
      </c>
      <c r="C251" t="s">
        <v>265</v>
      </c>
      <c r="D251" s="1">
        <v>62470</v>
      </c>
      <c r="E251" s="85">
        <f t="shared" si="49"/>
        <v>21379.192334017793</v>
      </c>
      <c r="F251" s="86">
        <f t="shared" si="42"/>
        <v>1.1407457993077585</v>
      </c>
      <c r="G251" s="187">
        <f t="shared" si="43"/>
        <v>-1581.9962365170315</v>
      </c>
      <c r="H251" s="187">
        <f t="shared" si="44"/>
        <v>-4622.5930031027665</v>
      </c>
      <c r="I251" s="187">
        <f t="shared" si="45"/>
        <v>0</v>
      </c>
      <c r="J251" s="87">
        <f t="shared" si="46"/>
        <v>0</v>
      </c>
      <c r="K251" s="187">
        <f t="shared" si="50"/>
        <v>-255.83864393519934</v>
      </c>
      <c r="L251" s="87">
        <f t="shared" si="47"/>
        <v>-747.56051757865248</v>
      </c>
      <c r="M251" s="88">
        <f t="shared" si="51"/>
        <v>-5370.1535206814187</v>
      </c>
      <c r="N251" s="88">
        <f t="shared" si="52"/>
        <v>57099.846479318585</v>
      </c>
      <c r="O251" s="88">
        <f t="shared" si="53"/>
        <v>19541.357453565568</v>
      </c>
      <c r="P251" s="89">
        <f t="shared" si="48"/>
        <v>1.0426830480614795</v>
      </c>
      <c r="Q251" s="195">
        <v>-2824.0184769842795</v>
      </c>
      <c r="R251" s="92">
        <f t="shared" si="54"/>
        <v>0.2204032195045714</v>
      </c>
      <c r="S251" s="92">
        <f t="shared" si="54"/>
        <v>0.21539129663186249</v>
      </c>
      <c r="T251" s="91">
        <v>2922</v>
      </c>
      <c r="U251" s="190">
        <v>51188</v>
      </c>
      <c r="V251" s="190">
        <v>17590.378006872852</v>
      </c>
      <c r="W251" s="197"/>
      <c r="X251" s="88">
        <v>0</v>
      </c>
      <c r="Y251" s="88">
        <f t="shared" si="55"/>
        <v>0</v>
      </c>
      <c r="Z251" s="1"/>
    </row>
    <row r="252" spans="2:27">
      <c r="B252" s="207">
        <v>4617</v>
      </c>
      <c r="C252" t="s">
        <v>266</v>
      </c>
      <c r="D252" s="1">
        <v>242294</v>
      </c>
      <c r="E252" s="85">
        <f t="shared" si="49"/>
        <v>18511.269004507601</v>
      </c>
      <c r="F252" s="86">
        <f t="shared" si="42"/>
        <v>0.98771983650420281</v>
      </c>
      <c r="G252" s="187">
        <f t="shared" si="43"/>
        <v>138.75776118908325</v>
      </c>
      <c r="H252" s="187">
        <f t="shared" si="44"/>
        <v>1816.2003362039106</v>
      </c>
      <c r="I252" s="187">
        <f t="shared" si="45"/>
        <v>0</v>
      </c>
      <c r="J252" s="87">
        <f t="shared" si="46"/>
        <v>0</v>
      </c>
      <c r="K252" s="187">
        <f t="shared" si="50"/>
        <v>-255.83864393519934</v>
      </c>
      <c r="L252" s="87">
        <f t="shared" si="47"/>
        <v>-3348.6720104678238</v>
      </c>
      <c r="M252" s="88">
        <f t="shared" si="51"/>
        <v>-1532.4716742639132</v>
      </c>
      <c r="N252" s="88">
        <f t="shared" si="52"/>
        <v>240761.52832573609</v>
      </c>
      <c r="O252" s="88">
        <f t="shared" si="53"/>
        <v>18394.188121761483</v>
      </c>
      <c r="P252" s="89">
        <f t="shared" si="48"/>
        <v>0.98147266294005664</v>
      </c>
      <c r="Q252" s="195">
        <v>7566.798341804476</v>
      </c>
      <c r="R252" s="92">
        <f t="shared" si="54"/>
        <v>3.9799158870483221E-2</v>
      </c>
      <c r="S252" s="92">
        <f t="shared" si="54"/>
        <v>3.7336497557549822E-2</v>
      </c>
      <c r="T252" s="91">
        <v>13089</v>
      </c>
      <c r="U252" s="190">
        <v>233020</v>
      </c>
      <c r="V252" s="190">
        <v>17844.99923418594</v>
      </c>
      <c r="W252" s="197"/>
      <c r="X252" s="88">
        <v>0</v>
      </c>
      <c r="Y252" s="88">
        <f t="shared" si="55"/>
        <v>0</v>
      </c>
      <c r="Z252" s="1"/>
      <c r="AA252" s="1"/>
    </row>
    <row r="253" spans="2:27">
      <c r="B253" s="207">
        <v>4618</v>
      </c>
      <c r="C253" t="s">
        <v>267</v>
      </c>
      <c r="D253" s="1">
        <v>231852</v>
      </c>
      <c r="E253" s="85">
        <f t="shared" si="49"/>
        <v>21044.930561858942</v>
      </c>
      <c r="F253" s="86">
        <f t="shared" si="42"/>
        <v>1.1229103401144451</v>
      </c>
      <c r="G253" s="187">
        <f t="shared" si="43"/>
        <v>-1381.4391732217211</v>
      </c>
      <c r="H253" s="187">
        <f t="shared" si="44"/>
        <v>-15219.315371383702</v>
      </c>
      <c r="I253" s="187">
        <f t="shared" si="45"/>
        <v>0</v>
      </c>
      <c r="J253" s="87">
        <f t="shared" si="46"/>
        <v>0</v>
      </c>
      <c r="K253" s="187">
        <f t="shared" si="50"/>
        <v>-255.83864393519934</v>
      </c>
      <c r="L253" s="87">
        <f t="shared" si="47"/>
        <v>-2818.5743402340909</v>
      </c>
      <c r="M253" s="88">
        <f t="shared" si="51"/>
        <v>-18037.889711617794</v>
      </c>
      <c r="N253" s="88">
        <f t="shared" si="52"/>
        <v>213814.11028838222</v>
      </c>
      <c r="O253" s="88">
        <f t="shared" si="53"/>
        <v>19407.652744702027</v>
      </c>
      <c r="P253" s="89">
        <f t="shared" si="48"/>
        <v>1.0355488643841539</v>
      </c>
      <c r="Q253" s="195">
        <v>4507.2790688104651</v>
      </c>
      <c r="R253" s="92">
        <f t="shared" si="54"/>
        <v>9.659507446944364E-2</v>
      </c>
      <c r="S253" s="92">
        <f t="shared" si="54"/>
        <v>0.10963437325817883</v>
      </c>
      <c r="T253" s="91">
        <v>11017</v>
      </c>
      <c r="U253" s="190">
        <v>211429</v>
      </c>
      <c r="V253" s="190">
        <v>18965.644061715106</v>
      </c>
      <c r="W253" s="197"/>
      <c r="X253" s="88">
        <v>0</v>
      </c>
      <c r="Y253" s="88">
        <f t="shared" si="55"/>
        <v>0</v>
      </c>
      <c r="Z253" s="1"/>
    </row>
    <row r="254" spans="2:27">
      <c r="B254" s="207">
        <v>4619</v>
      </c>
      <c r="C254" t="s">
        <v>268</v>
      </c>
      <c r="D254" s="1">
        <v>43187</v>
      </c>
      <c r="E254" s="85">
        <f t="shared" si="49"/>
        <v>44614.669421487604</v>
      </c>
      <c r="F254" s="86">
        <f t="shared" si="42"/>
        <v>2.3805387937450573</v>
      </c>
      <c r="G254" s="187">
        <f t="shared" si="43"/>
        <v>-15523.282488998917</v>
      </c>
      <c r="H254" s="187">
        <f t="shared" si="44"/>
        <v>-15026.537449350952</v>
      </c>
      <c r="I254" s="187">
        <f t="shared" si="45"/>
        <v>0</v>
      </c>
      <c r="J254" s="87">
        <f t="shared" si="46"/>
        <v>0</v>
      </c>
      <c r="K254" s="187">
        <f t="shared" si="50"/>
        <v>-255.83864393519934</v>
      </c>
      <c r="L254" s="87">
        <f t="shared" si="47"/>
        <v>-247.65180732927297</v>
      </c>
      <c r="M254" s="88">
        <f t="shared" si="51"/>
        <v>-15274.189256680225</v>
      </c>
      <c r="N254" s="88">
        <f t="shared" si="52"/>
        <v>27912.810743319773</v>
      </c>
      <c r="O254" s="88">
        <f t="shared" si="53"/>
        <v>28835.548288553484</v>
      </c>
      <c r="P254" s="89">
        <f t="shared" si="48"/>
        <v>1.5386002458363988</v>
      </c>
      <c r="Q254" s="195">
        <v>19.818656495281175</v>
      </c>
      <c r="R254" s="92">
        <f t="shared" si="54"/>
        <v>-7.2483999828186069E-2</v>
      </c>
      <c r="S254" s="92">
        <f t="shared" si="54"/>
        <v>-7.8233065944953564E-2</v>
      </c>
      <c r="T254" s="91">
        <v>968</v>
      </c>
      <c r="U254" s="190">
        <v>46562</v>
      </c>
      <c r="V254" s="190">
        <v>48401.247401247405</v>
      </c>
      <c r="W254" s="197"/>
      <c r="X254" s="88">
        <v>0</v>
      </c>
      <c r="Y254" s="88">
        <f t="shared" si="55"/>
        <v>0</v>
      </c>
      <c r="Z254" s="1"/>
    </row>
    <row r="255" spans="2:27">
      <c r="B255" s="207">
        <v>4620</v>
      </c>
      <c r="C255" t="s">
        <v>269</v>
      </c>
      <c r="D255" s="1">
        <v>25121</v>
      </c>
      <c r="E255" s="85">
        <f t="shared" si="49"/>
        <v>23067.952249770431</v>
      </c>
      <c r="F255" s="86">
        <f t="shared" si="42"/>
        <v>1.2308542444649151</v>
      </c>
      <c r="G255" s="187">
        <f t="shared" si="43"/>
        <v>-2595.2521859686144</v>
      </c>
      <c r="H255" s="187">
        <f t="shared" si="44"/>
        <v>-2826.2296305198215</v>
      </c>
      <c r="I255" s="187">
        <f t="shared" si="45"/>
        <v>0</v>
      </c>
      <c r="J255" s="87">
        <f t="shared" si="46"/>
        <v>0</v>
      </c>
      <c r="K255" s="187">
        <f t="shared" si="50"/>
        <v>-255.83864393519934</v>
      </c>
      <c r="L255" s="87">
        <f t="shared" si="47"/>
        <v>-278.60828324543206</v>
      </c>
      <c r="M255" s="88">
        <f t="shared" si="51"/>
        <v>-3104.8379137652537</v>
      </c>
      <c r="N255" s="88">
        <f t="shared" si="52"/>
        <v>22016.162086234748</v>
      </c>
      <c r="O255" s="88">
        <f t="shared" si="53"/>
        <v>20216.861419866618</v>
      </c>
      <c r="P255" s="89">
        <f t="shared" si="48"/>
        <v>1.0787264261243419</v>
      </c>
      <c r="Q255" s="195">
        <v>1084.8959885571903</v>
      </c>
      <c r="R255" s="92">
        <f t="shared" si="54"/>
        <v>0.11086052887591757</v>
      </c>
      <c r="S255" s="92">
        <f t="shared" si="54"/>
        <v>7.7198088606950321E-2</v>
      </c>
      <c r="T255" s="91">
        <v>1089</v>
      </c>
      <c r="U255" s="190">
        <v>22614</v>
      </c>
      <c r="V255" s="190">
        <v>21414.772727272728</v>
      </c>
      <c r="W255" s="197"/>
      <c r="X255" s="88">
        <v>0</v>
      </c>
      <c r="Y255" s="88">
        <f t="shared" si="55"/>
        <v>0</v>
      </c>
      <c r="Z255" s="1"/>
      <c r="AA255" s="1"/>
    </row>
    <row r="256" spans="2:27">
      <c r="B256" s="207">
        <v>4621</v>
      </c>
      <c r="C256" t="s">
        <v>270</v>
      </c>
      <c r="D256" s="1">
        <v>270421</v>
      </c>
      <c r="E256" s="85">
        <f t="shared" si="49"/>
        <v>16418.007406957684</v>
      </c>
      <c r="F256" s="86">
        <f t="shared" si="42"/>
        <v>0.87602808795962328</v>
      </c>
      <c r="G256" s="187">
        <f t="shared" si="43"/>
        <v>1394.7147197190336</v>
      </c>
      <c r="H256" s="187">
        <f t="shared" si="44"/>
        <v>22972.346148492201</v>
      </c>
      <c r="I256" s="187">
        <f t="shared" si="45"/>
        <v>157.59496860897414</v>
      </c>
      <c r="J256" s="87">
        <f t="shared" si="46"/>
        <v>2595.7467279584134</v>
      </c>
      <c r="K256" s="187">
        <f t="shared" si="50"/>
        <v>-98.243675326225201</v>
      </c>
      <c r="L256" s="87">
        <f t="shared" si="47"/>
        <v>-1618.1715762982553</v>
      </c>
      <c r="M256" s="88">
        <f t="shared" si="51"/>
        <v>21354.174572193944</v>
      </c>
      <c r="N256" s="88">
        <f t="shared" si="52"/>
        <v>291775.17457219394</v>
      </c>
      <c r="O256" s="88">
        <f t="shared" si="53"/>
        <v>17714.478451350489</v>
      </c>
      <c r="P256" s="89">
        <f t="shared" si="48"/>
        <v>0.94520487792946706</v>
      </c>
      <c r="Q256" s="195">
        <v>11334.375156791964</v>
      </c>
      <c r="R256" s="89">
        <f t="shared" si="54"/>
        <v>6.4368847587447403E-2</v>
      </c>
      <c r="S256" s="89">
        <f t="shared" si="54"/>
        <v>4.3237852920390528E-2</v>
      </c>
      <c r="T256" s="91">
        <v>16471</v>
      </c>
      <c r="U256" s="190">
        <v>254067</v>
      </c>
      <c r="V256" s="190">
        <v>15737.549554013875</v>
      </c>
      <c r="W256" s="197"/>
      <c r="X256" s="88">
        <v>0</v>
      </c>
      <c r="Y256" s="88">
        <f t="shared" si="55"/>
        <v>0</v>
      </c>
    </row>
    <row r="257" spans="2:27">
      <c r="B257" s="207">
        <v>4622</v>
      </c>
      <c r="C257" t="s">
        <v>271</v>
      </c>
      <c r="D257" s="1">
        <v>141722</v>
      </c>
      <c r="E257" s="85">
        <f t="shared" si="49"/>
        <v>16681.026365348396</v>
      </c>
      <c r="F257" s="86">
        <f t="shared" si="42"/>
        <v>0.89006219024163968</v>
      </c>
      <c r="G257" s="187">
        <f t="shared" si="43"/>
        <v>1236.9033446846063</v>
      </c>
      <c r="H257" s="187">
        <f t="shared" si="44"/>
        <v>10508.730816440415</v>
      </c>
      <c r="I257" s="187">
        <f t="shared" si="45"/>
        <v>65.538333172224881</v>
      </c>
      <c r="J257" s="87">
        <f t="shared" si="46"/>
        <v>556.81367863122261</v>
      </c>
      <c r="K257" s="187">
        <f t="shared" si="50"/>
        <v>-190.30031076297445</v>
      </c>
      <c r="L257" s="87">
        <f t="shared" si="47"/>
        <v>-1616.7914402422309</v>
      </c>
      <c r="M257" s="88">
        <f t="shared" si="51"/>
        <v>8891.9393761981846</v>
      </c>
      <c r="N257" s="88">
        <f t="shared" si="52"/>
        <v>150613.93937619819</v>
      </c>
      <c r="O257" s="88">
        <f t="shared" si="53"/>
        <v>17727.629399270034</v>
      </c>
      <c r="P257" s="89">
        <f t="shared" si="48"/>
        <v>0.94590658304356834</v>
      </c>
      <c r="Q257" s="195">
        <v>6180.4222139671383</v>
      </c>
      <c r="R257" s="89">
        <f t="shared" si="54"/>
        <v>4.7906361142536026E-2</v>
      </c>
      <c r="S257" s="89">
        <f t="shared" si="54"/>
        <v>5.2223301189615386E-2</v>
      </c>
      <c r="T257" s="91">
        <v>8496</v>
      </c>
      <c r="U257" s="190">
        <v>135243</v>
      </c>
      <c r="V257" s="190">
        <v>15853.1239010667</v>
      </c>
      <c r="W257" s="197"/>
      <c r="X257" s="88">
        <v>0</v>
      </c>
      <c r="Y257" s="88">
        <f t="shared" si="55"/>
        <v>0</v>
      </c>
    </row>
    <row r="258" spans="2:27">
      <c r="B258" s="207">
        <v>4623</v>
      </c>
      <c r="C258" t="s">
        <v>272</v>
      </c>
      <c r="D258" s="1">
        <v>42294</v>
      </c>
      <c r="E258" s="85">
        <f t="shared" si="49"/>
        <v>16904.076738609114</v>
      </c>
      <c r="F258" s="86">
        <f t="shared" si="42"/>
        <v>0.90196365837738079</v>
      </c>
      <c r="G258" s="187">
        <f t="shared" si="43"/>
        <v>1103.0731207281758</v>
      </c>
      <c r="H258" s="187">
        <f t="shared" si="44"/>
        <v>2759.8889480618959</v>
      </c>
      <c r="I258" s="187">
        <f t="shared" si="45"/>
        <v>0</v>
      </c>
      <c r="J258" s="87">
        <f t="shared" si="46"/>
        <v>0</v>
      </c>
      <c r="K258" s="187">
        <f t="shared" si="50"/>
        <v>-255.83864393519934</v>
      </c>
      <c r="L258" s="87">
        <f t="shared" si="47"/>
        <v>-640.10828712586874</v>
      </c>
      <c r="M258" s="88">
        <f t="shared" si="51"/>
        <v>2119.7806609360273</v>
      </c>
      <c r="N258" s="88">
        <f t="shared" si="52"/>
        <v>44413.780660936027</v>
      </c>
      <c r="O258" s="88">
        <f t="shared" si="53"/>
        <v>17751.311215402089</v>
      </c>
      <c r="P258" s="89">
        <f t="shared" si="48"/>
        <v>0.94717019168932792</v>
      </c>
      <c r="Q258" s="195">
        <v>1961.4519406520558</v>
      </c>
      <c r="R258" s="89">
        <f t="shared" si="54"/>
        <v>8.7920567959666629E-2</v>
      </c>
      <c r="S258" s="89">
        <f t="shared" si="54"/>
        <v>8.4876825363456684E-2</v>
      </c>
      <c r="T258" s="91">
        <v>2502</v>
      </c>
      <c r="U258" s="190">
        <v>38876</v>
      </c>
      <c r="V258" s="190">
        <v>15581.563126252504</v>
      </c>
      <c r="W258" s="197"/>
      <c r="X258" s="88">
        <v>0</v>
      </c>
      <c r="Y258" s="88">
        <f t="shared" si="55"/>
        <v>0</v>
      </c>
      <c r="Z258" s="1"/>
      <c r="AA258" s="1"/>
    </row>
    <row r="259" spans="2:27">
      <c r="B259" s="207">
        <v>4624</v>
      </c>
      <c r="C259" t="s">
        <v>273</v>
      </c>
      <c r="D259" s="1">
        <v>438521</v>
      </c>
      <c r="E259" s="85">
        <f t="shared" si="49"/>
        <v>16814.455521472391</v>
      </c>
      <c r="F259" s="86">
        <f t="shared" si="42"/>
        <v>0.89718167104220481</v>
      </c>
      <c r="G259" s="187">
        <f t="shared" si="43"/>
        <v>1156.8458510102093</v>
      </c>
      <c r="H259" s="187">
        <f t="shared" si="44"/>
        <v>30170.539794346259</v>
      </c>
      <c r="I259" s="187">
        <f t="shared" si="45"/>
        <v>18.838128528826562</v>
      </c>
      <c r="J259" s="87">
        <f t="shared" si="46"/>
        <v>491.29839203179677</v>
      </c>
      <c r="K259" s="187">
        <f t="shared" si="50"/>
        <v>-237.00051540637278</v>
      </c>
      <c r="L259" s="87">
        <f t="shared" si="47"/>
        <v>-6180.9734417982017</v>
      </c>
      <c r="M259" s="88">
        <f t="shared" si="51"/>
        <v>23989.566352548056</v>
      </c>
      <c r="N259" s="88">
        <f t="shared" si="52"/>
        <v>462510.56635254808</v>
      </c>
      <c r="O259" s="88">
        <f t="shared" si="53"/>
        <v>17734.300857076232</v>
      </c>
      <c r="P259" s="89">
        <f t="shared" si="48"/>
        <v>0.94626255708359652</v>
      </c>
      <c r="Q259" s="195">
        <v>12000.773933646724</v>
      </c>
      <c r="R259" s="89">
        <f t="shared" si="54"/>
        <v>7.5283397781859107E-2</v>
      </c>
      <c r="S259" s="89">
        <f t="shared" si="54"/>
        <v>5.5327985031612924E-2</v>
      </c>
      <c r="T259" s="91">
        <v>26080</v>
      </c>
      <c r="U259" s="190">
        <v>407819</v>
      </c>
      <c r="V259" s="190">
        <v>15932.919206125956</v>
      </c>
      <c r="W259" s="197"/>
      <c r="X259" s="88">
        <v>0</v>
      </c>
      <c r="Y259" s="88">
        <f t="shared" si="55"/>
        <v>0</v>
      </c>
    </row>
    <row r="260" spans="2:27">
      <c r="B260" s="207">
        <v>4625</v>
      </c>
      <c r="C260" t="s">
        <v>274</v>
      </c>
      <c r="D260" s="1">
        <v>160582</v>
      </c>
      <c r="E260" s="85">
        <f t="shared" si="49"/>
        <v>30298.490566037734</v>
      </c>
      <c r="F260" s="86">
        <f t="shared" si="42"/>
        <v>1.6166595677975217</v>
      </c>
      <c r="G260" s="187">
        <f t="shared" si="43"/>
        <v>-6933.5751757289954</v>
      </c>
      <c r="H260" s="187">
        <f t="shared" si="44"/>
        <v>-36747.948431363671</v>
      </c>
      <c r="I260" s="187">
        <f t="shared" si="45"/>
        <v>0</v>
      </c>
      <c r="J260" s="87">
        <f t="shared" si="46"/>
        <v>0</v>
      </c>
      <c r="K260" s="187">
        <f t="shared" si="50"/>
        <v>-255.83864393519934</v>
      </c>
      <c r="L260" s="87">
        <f t="shared" si="47"/>
        <v>-1355.9448128565566</v>
      </c>
      <c r="M260" s="88">
        <f t="shared" si="51"/>
        <v>-38103.893244220228</v>
      </c>
      <c r="N260" s="88">
        <f t="shared" si="52"/>
        <v>122478.10675577977</v>
      </c>
      <c r="O260" s="88">
        <f t="shared" si="53"/>
        <v>23109.076746373539</v>
      </c>
      <c r="P260" s="89">
        <f t="shared" si="48"/>
        <v>1.2330485554573847</v>
      </c>
      <c r="Q260" s="195">
        <v>-4817.3647939824368</v>
      </c>
      <c r="R260" s="89">
        <f t="shared" si="54"/>
        <v>8.0741663021166338E-2</v>
      </c>
      <c r="S260" s="89">
        <f t="shared" si="54"/>
        <v>8.0129922457192054E-2</v>
      </c>
      <c r="T260" s="91">
        <v>5300</v>
      </c>
      <c r="U260" s="190">
        <v>148585</v>
      </c>
      <c r="V260" s="190">
        <v>28050.783462337171</v>
      </c>
      <c r="W260" s="197"/>
      <c r="X260" s="88">
        <v>0</v>
      </c>
      <c r="Y260" s="88">
        <f t="shared" si="55"/>
        <v>0</v>
      </c>
      <c r="Z260" s="1"/>
      <c r="AA260" s="1"/>
    </row>
    <row r="261" spans="2:27">
      <c r="B261" s="207">
        <v>4626</v>
      </c>
      <c r="C261" t="s">
        <v>275</v>
      </c>
      <c r="D261" s="1">
        <v>679598</v>
      </c>
      <c r="E261" s="85">
        <f t="shared" si="49"/>
        <v>17089.066586199959</v>
      </c>
      <c r="F261" s="86">
        <f t="shared" si="42"/>
        <v>0.91183430214431394</v>
      </c>
      <c r="G261" s="187">
        <f t="shared" si="43"/>
        <v>992.07921217366891</v>
      </c>
      <c r="H261" s="187">
        <f t="shared" si="44"/>
        <v>39453.006109722468</v>
      </c>
      <c r="I261" s="187">
        <f t="shared" si="45"/>
        <v>0</v>
      </c>
      <c r="J261" s="87">
        <f t="shared" si="46"/>
        <v>0</v>
      </c>
      <c r="K261" s="187">
        <f t="shared" si="50"/>
        <v>-255.83864393519934</v>
      </c>
      <c r="L261" s="87">
        <f t="shared" si="47"/>
        <v>-10174.191192015007</v>
      </c>
      <c r="M261" s="88">
        <f t="shared" si="51"/>
        <v>29278.814917707459</v>
      </c>
      <c r="N261" s="88">
        <f t="shared" si="52"/>
        <v>708876.81491770747</v>
      </c>
      <c r="O261" s="88">
        <f t="shared" si="53"/>
        <v>17825.307154438429</v>
      </c>
      <c r="P261" s="89">
        <f t="shared" si="48"/>
        <v>0.95111844919610133</v>
      </c>
      <c r="Q261" s="195">
        <v>10445.789598661522</v>
      </c>
      <c r="R261" s="89">
        <f t="shared" si="54"/>
        <v>6.9360741945940163E-2</v>
      </c>
      <c r="S261" s="89">
        <f t="shared" si="54"/>
        <v>5.8604749771870981E-2</v>
      </c>
      <c r="T261" s="91">
        <v>39768</v>
      </c>
      <c r="U261" s="190">
        <v>635518</v>
      </c>
      <c r="V261" s="190">
        <v>16143.009550904289</v>
      </c>
      <c r="W261" s="197"/>
      <c r="X261" s="88">
        <v>0</v>
      </c>
      <c r="Y261" s="88">
        <f t="shared" si="55"/>
        <v>0</v>
      </c>
    </row>
    <row r="262" spans="2:27">
      <c r="B262" s="207">
        <v>4627</v>
      </c>
      <c r="C262" t="s">
        <v>276</v>
      </c>
      <c r="D262" s="1">
        <v>470703</v>
      </c>
      <c r="E262" s="85">
        <f t="shared" si="49"/>
        <v>15614.62929175651</v>
      </c>
      <c r="F262" s="86">
        <f t="shared" si="42"/>
        <v>0.83316163183474423</v>
      </c>
      <c r="G262" s="187">
        <f t="shared" si="43"/>
        <v>1876.7415888397381</v>
      </c>
      <c r="H262" s="187">
        <f t="shared" si="44"/>
        <v>56574.375195573906</v>
      </c>
      <c r="I262" s="187">
        <f t="shared" si="45"/>
        <v>438.77730892938513</v>
      </c>
      <c r="J262" s="87">
        <f t="shared" si="46"/>
        <v>13226.941977676315</v>
      </c>
      <c r="K262" s="187">
        <f t="shared" si="50"/>
        <v>182.93866499418579</v>
      </c>
      <c r="L262" s="87">
        <f t="shared" si="47"/>
        <v>5514.6860562497304</v>
      </c>
      <c r="M262" s="88">
        <f t="shared" si="51"/>
        <v>62089.061251823638</v>
      </c>
      <c r="N262" s="88">
        <f t="shared" si="52"/>
        <v>532792.06125182367</v>
      </c>
      <c r="O262" s="88">
        <f t="shared" si="53"/>
        <v>17674.309545590437</v>
      </c>
      <c r="P262" s="89">
        <f t="shared" si="48"/>
        <v>0.94306155512322343</v>
      </c>
      <c r="Q262" s="195">
        <v>26650.46841730889</v>
      </c>
      <c r="R262" s="89">
        <f t="shared" si="54"/>
        <v>5.2315885017281391E-2</v>
      </c>
      <c r="S262" s="89">
        <f t="shared" si="54"/>
        <v>4.6870163402993915E-2</v>
      </c>
      <c r="T262" s="91">
        <v>30145</v>
      </c>
      <c r="U262" s="190">
        <v>447302</v>
      </c>
      <c r="V262" s="190">
        <v>14915.535696422021</v>
      </c>
      <c r="W262" s="197"/>
      <c r="X262" s="88">
        <v>0</v>
      </c>
      <c r="Y262" s="88">
        <f t="shared" si="55"/>
        <v>0</v>
      </c>
    </row>
    <row r="263" spans="2:27">
      <c r="B263" s="207">
        <v>4628</v>
      </c>
      <c r="C263" t="s">
        <v>277</v>
      </c>
      <c r="D263" s="1">
        <v>69905</v>
      </c>
      <c r="E263" s="85">
        <f t="shared" si="49"/>
        <v>18147.715472481828</v>
      </c>
      <c r="F263" s="86">
        <f t="shared" ref="F263:F326" si="56">E263/E$365</f>
        <v>0.96832143463744902</v>
      </c>
      <c r="G263" s="187">
        <f t="shared" ref="G263:G326" si="57">($E$365+$Y$365-E263-Y263)*0.6</f>
        <v>356.88988040454711</v>
      </c>
      <c r="H263" s="187">
        <f t="shared" ref="H263:H326" si="58">G263*T263/1000</f>
        <v>1374.7398193183155</v>
      </c>
      <c r="I263" s="187">
        <f t="shared" ref="I263:I326" si="59">IF(E263+Y263&lt;(E$365+Y$365)*0.9,((E$365+Y$365)*0.9-E263-Y263)*0.35,0)</f>
        <v>0</v>
      </c>
      <c r="J263" s="87">
        <f t="shared" ref="J263:J326" si="60">I263*T263/1000</f>
        <v>0</v>
      </c>
      <c r="K263" s="187">
        <f t="shared" si="50"/>
        <v>-255.83864393519934</v>
      </c>
      <c r="L263" s="87">
        <f t="shared" ref="L263:L326" si="61">K263*T263/1000</f>
        <v>-985.49045643838781</v>
      </c>
      <c r="M263" s="88">
        <f t="shared" si="51"/>
        <v>389.24936287992773</v>
      </c>
      <c r="N263" s="88">
        <f t="shared" si="52"/>
        <v>70294.249362879928</v>
      </c>
      <c r="O263" s="88">
        <f t="shared" si="53"/>
        <v>18248.766708951178</v>
      </c>
      <c r="P263" s="89">
        <f t="shared" ref="P263:P326" si="62">O263/O$365</f>
        <v>0.97371330219335539</v>
      </c>
      <c r="Q263" s="195">
        <v>3908.2684553923746</v>
      </c>
      <c r="R263" s="89">
        <f t="shared" si="54"/>
        <v>8.0114338689740425E-2</v>
      </c>
      <c r="S263" s="89">
        <f t="shared" si="54"/>
        <v>8.6563619528230482E-2</v>
      </c>
      <c r="T263" s="91">
        <v>3852</v>
      </c>
      <c r="U263" s="190">
        <v>64720</v>
      </c>
      <c r="V263" s="190">
        <v>16701.93548387097</v>
      </c>
      <c r="W263" s="197"/>
      <c r="X263" s="88">
        <v>0</v>
      </c>
      <c r="Y263" s="88">
        <f t="shared" si="55"/>
        <v>0</v>
      </c>
    </row>
    <row r="264" spans="2:27">
      <c r="B264" s="207">
        <v>4629</v>
      </c>
      <c r="C264" t="s">
        <v>278</v>
      </c>
      <c r="D264" s="1">
        <v>21263</v>
      </c>
      <c r="E264" s="85">
        <f t="shared" ref="E264:E327" si="63">D264/T264*1000</f>
        <v>55372.395833333336</v>
      </c>
      <c r="F264" s="86">
        <f t="shared" si="56"/>
        <v>2.9545469706062875</v>
      </c>
      <c r="G264" s="187">
        <f t="shared" si="57"/>
        <v>-21977.918336106359</v>
      </c>
      <c r="H264" s="187">
        <f t="shared" si="58"/>
        <v>-8439.5206410648407</v>
      </c>
      <c r="I264" s="187">
        <f t="shared" si="59"/>
        <v>0</v>
      </c>
      <c r="J264" s="87">
        <f t="shared" si="60"/>
        <v>0</v>
      </c>
      <c r="K264" s="187">
        <f t="shared" ref="K264:K327" si="64">I264+J$367</f>
        <v>-255.83864393519934</v>
      </c>
      <c r="L264" s="87">
        <f t="shared" si="61"/>
        <v>-98.242039271116553</v>
      </c>
      <c r="M264" s="88">
        <f t="shared" ref="M264:M327" si="65">+H264+L264</f>
        <v>-8537.7626803359581</v>
      </c>
      <c r="N264" s="88">
        <f t="shared" ref="N264:N327" si="66">D264+M264</f>
        <v>12725.237319664042</v>
      </c>
      <c r="O264" s="88">
        <f t="shared" ref="O264:O327" si="67">N264/T264*1000</f>
        <v>33138.63885329177</v>
      </c>
      <c r="P264" s="89">
        <f t="shared" si="62"/>
        <v>1.7682035165808905</v>
      </c>
      <c r="Q264" s="195">
        <v>545.87847530391082</v>
      </c>
      <c r="R264" s="89">
        <f t="shared" ref="R264:S327" si="68">(D264-U264)/U264</f>
        <v>1.5072299938768781E-3</v>
      </c>
      <c r="S264" s="89">
        <f t="shared" si="68"/>
        <v>-8.9251369852259496E-3</v>
      </c>
      <c r="T264" s="91">
        <v>384</v>
      </c>
      <c r="U264" s="190">
        <v>21231</v>
      </c>
      <c r="V264" s="190">
        <v>55871.052631578947</v>
      </c>
      <c r="W264" s="197"/>
      <c r="X264" s="88">
        <v>0</v>
      </c>
      <c r="Y264" s="88">
        <f t="shared" ref="Y264:Y327" si="69">X264*1000/T264</f>
        <v>0</v>
      </c>
    </row>
    <row r="265" spans="2:27">
      <c r="B265" s="207">
        <v>4630</v>
      </c>
      <c r="C265" t="s">
        <v>279</v>
      </c>
      <c r="D265" s="1">
        <v>118784</v>
      </c>
      <c r="E265" s="85">
        <f t="shared" si="63"/>
        <v>14485.853658536585</v>
      </c>
      <c r="F265" s="86">
        <f t="shared" si="56"/>
        <v>0.77293269325563208</v>
      </c>
      <c r="G265" s="187">
        <f t="shared" si="57"/>
        <v>2554.0069687716928</v>
      </c>
      <c r="H265" s="187">
        <f t="shared" si="58"/>
        <v>20942.857143927878</v>
      </c>
      <c r="I265" s="187">
        <f t="shared" si="59"/>
        <v>833.84878055635863</v>
      </c>
      <c r="J265" s="87">
        <f t="shared" si="60"/>
        <v>6837.5600005621409</v>
      </c>
      <c r="K265" s="187">
        <f t="shared" si="64"/>
        <v>578.01013662115929</v>
      </c>
      <c r="L265" s="87">
        <f t="shared" si="61"/>
        <v>4739.6831202935064</v>
      </c>
      <c r="M265" s="88">
        <f t="shared" si="65"/>
        <v>25682.540264221385</v>
      </c>
      <c r="N265" s="88">
        <f t="shared" si="66"/>
        <v>144466.54026422137</v>
      </c>
      <c r="O265" s="88">
        <f t="shared" si="67"/>
        <v>17617.870763929433</v>
      </c>
      <c r="P265" s="89">
        <f t="shared" si="62"/>
        <v>0.94005010819426749</v>
      </c>
      <c r="Q265" s="195">
        <v>12384.074955114691</v>
      </c>
      <c r="R265" s="89">
        <f t="shared" si="68"/>
        <v>4.9032075738307195E-2</v>
      </c>
      <c r="S265" s="89">
        <f t="shared" si="68"/>
        <v>4.2891400173009873E-2</v>
      </c>
      <c r="T265" s="91">
        <v>8200</v>
      </c>
      <c r="U265" s="190">
        <v>113232</v>
      </c>
      <c r="V265" s="190">
        <v>13890.088321884199</v>
      </c>
      <c r="W265" s="197"/>
      <c r="X265" s="88">
        <v>0</v>
      </c>
      <c r="Y265" s="88">
        <f t="shared" si="69"/>
        <v>0</v>
      </c>
      <c r="Z265" s="1"/>
      <c r="AA265" s="1"/>
    </row>
    <row r="266" spans="2:27">
      <c r="B266" s="207">
        <v>4631</v>
      </c>
      <c r="C266" t="s">
        <v>280</v>
      </c>
      <c r="D266" s="1">
        <v>481588</v>
      </c>
      <c r="E266" s="85">
        <f t="shared" si="63"/>
        <v>16060.428199826585</v>
      </c>
      <c r="F266" s="86">
        <f t="shared" si="56"/>
        <v>0.85694846268278102</v>
      </c>
      <c r="G266" s="187">
        <f t="shared" si="57"/>
        <v>1609.2622439976931</v>
      </c>
      <c r="H266" s="187">
        <f t="shared" si="58"/>
        <v>48255.337648514826</v>
      </c>
      <c r="I266" s="187">
        <f t="shared" si="59"/>
        <v>282.74769110485875</v>
      </c>
      <c r="J266" s="87">
        <f t="shared" si="60"/>
        <v>8478.4722654702946</v>
      </c>
      <c r="K266" s="187">
        <f t="shared" si="64"/>
        <v>26.909047169659402</v>
      </c>
      <c r="L266" s="87">
        <f t="shared" si="61"/>
        <v>806.89468842940687</v>
      </c>
      <c r="M266" s="88">
        <f t="shared" si="65"/>
        <v>49062.232336944231</v>
      </c>
      <c r="N266" s="88">
        <f t="shared" si="66"/>
        <v>530650.2323369442</v>
      </c>
      <c r="O266" s="88">
        <f t="shared" si="67"/>
        <v>17696.599490993936</v>
      </c>
      <c r="P266" s="89">
        <f t="shared" si="62"/>
        <v>0.94425089666562512</v>
      </c>
      <c r="Q266" s="195">
        <v>22516.773146837717</v>
      </c>
      <c r="R266" s="89">
        <f t="shared" si="68"/>
        <v>5.5116764636933074E-2</v>
      </c>
      <c r="S266" s="89">
        <f t="shared" si="68"/>
        <v>5.2794423995765886E-2</v>
      </c>
      <c r="T266" s="91">
        <v>29986</v>
      </c>
      <c r="U266" s="190">
        <v>456431</v>
      </c>
      <c r="V266" s="190">
        <v>15255.04679144385</v>
      </c>
      <c r="W266" s="197"/>
      <c r="X266" s="88">
        <v>0</v>
      </c>
      <c r="Y266" s="88">
        <f t="shared" si="69"/>
        <v>0</v>
      </c>
    </row>
    <row r="267" spans="2:27">
      <c r="B267" s="207">
        <v>4632</v>
      </c>
      <c r="C267" t="s">
        <v>281</v>
      </c>
      <c r="D267" s="1">
        <v>65409</v>
      </c>
      <c r="E267" s="85">
        <f t="shared" si="63"/>
        <v>22703.575147518222</v>
      </c>
      <c r="F267" s="86">
        <f t="shared" si="56"/>
        <v>1.2114118987362248</v>
      </c>
      <c r="G267" s="187">
        <f t="shared" si="57"/>
        <v>-2376.625924617289</v>
      </c>
      <c r="H267" s="187">
        <f t="shared" si="58"/>
        <v>-6847.0592888224101</v>
      </c>
      <c r="I267" s="187">
        <f t="shared" si="59"/>
        <v>0</v>
      </c>
      <c r="J267" s="87">
        <f t="shared" si="60"/>
        <v>0</v>
      </c>
      <c r="K267" s="187">
        <f t="shared" si="64"/>
        <v>-255.83864393519934</v>
      </c>
      <c r="L267" s="87">
        <f t="shared" si="61"/>
        <v>-737.07113317730932</v>
      </c>
      <c r="M267" s="88">
        <f t="shared" si="65"/>
        <v>-7584.1304219997191</v>
      </c>
      <c r="N267" s="88">
        <f t="shared" si="66"/>
        <v>57824.869578000282</v>
      </c>
      <c r="O267" s="88">
        <f t="shared" si="67"/>
        <v>20071.110578965734</v>
      </c>
      <c r="P267" s="89">
        <f t="shared" si="62"/>
        <v>1.0709494878328656</v>
      </c>
      <c r="Q267" s="195">
        <v>-2478.2711266912156</v>
      </c>
      <c r="R267" s="89">
        <f t="shared" si="68"/>
        <v>2.4464736009522765E-2</v>
      </c>
      <c r="S267" s="89">
        <f t="shared" si="68"/>
        <v>1.5574899702602223E-2</v>
      </c>
      <c r="T267" s="91">
        <v>2881</v>
      </c>
      <c r="U267" s="190">
        <v>63847</v>
      </c>
      <c r="V267" s="190">
        <v>22355.392156862745</v>
      </c>
      <c r="W267" s="197"/>
      <c r="X267" s="88">
        <v>0</v>
      </c>
      <c r="Y267" s="88">
        <f t="shared" si="69"/>
        <v>0</v>
      </c>
    </row>
    <row r="268" spans="2:27">
      <c r="B268" s="207">
        <v>4633</v>
      </c>
      <c r="C268" t="s">
        <v>282</v>
      </c>
      <c r="D268" s="1">
        <v>8401</v>
      </c>
      <c r="E268" s="85">
        <f t="shared" si="63"/>
        <v>16186.897880539498</v>
      </c>
      <c r="F268" s="86">
        <f t="shared" si="56"/>
        <v>0.86369660146927252</v>
      </c>
      <c r="G268" s="187">
        <f t="shared" si="57"/>
        <v>1533.3804355699451</v>
      </c>
      <c r="H268" s="187">
        <f t="shared" si="58"/>
        <v>795.82444606080151</v>
      </c>
      <c r="I268" s="187">
        <f t="shared" si="59"/>
        <v>238.48330285533919</v>
      </c>
      <c r="J268" s="87">
        <f t="shared" si="60"/>
        <v>123.77283418192103</v>
      </c>
      <c r="K268" s="187">
        <f t="shared" si="64"/>
        <v>-17.355341079860153</v>
      </c>
      <c r="L268" s="87">
        <f t="shared" si="61"/>
        <v>-9.0074220204474198</v>
      </c>
      <c r="M268" s="88">
        <f t="shared" si="65"/>
        <v>786.81702404035411</v>
      </c>
      <c r="N268" s="88">
        <f t="shared" si="66"/>
        <v>9187.8170240403542</v>
      </c>
      <c r="O268" s="88">
        <f t="shared" si="67"/>
        <v>17702.922975029582</v>
      </c>
      <c r="P268" s="89">
        <f t="shared" si="62"/>
        <v>0.94458830360494961</v>
      </c>
      <c r="Q268" s="195">
        <v>565.10647705378221</v>
      </c>
      <c r="R268" s="89">
        <f t="shared" si="68"/>
        <v>0.10466798159105851</v>
      </c>
      <c r="S268" s="89">
        <f t="shared" si="68"/>
        <v>9.1897253480179103E-2</v>
      </c>
      <c r="T268" s="91">
        <v>519</v>
      </c>
      <c r="U268" s="190">
        <v>7605</v>
      </c>
      <c r="V268" s="190">
        <v>14824.561403508773</v>
      </c>
      <c r="W268" s="197"/>
      <c r="X268" s="88">
        <v>0</v>
      </c>
      <c r="Y268" s="88">
        <f t="shared" si="69"/>
        <v>0</v>
      </c>
    </row>
    <row r="269" spans="2:27">
      <c r="B269" s="207">
        <v>4634</v>
      </c>
      <c r="C269" t="s">
        <v>283</v>
      </c>
      <c r="D269" s="1">
        <v>39435</v>
      </c>
      <c r="E269" s="85">
        <f t="shared" si="63"/>
        <v>23279.220779220777</v>
      </c>
      <c r="F269" s="86">
        <f t="shared" si="56"/>
        <v>1.242127059814115</v>
      </c>
      <c r="G269" s="187">
        <f t="shared" si="57"/>
        <v>-2722.013303638822</v>
      </c>
      <c r="H269" s="187">
        <f t="shared" si="58"/>
        <v>-4611.0905363641641</v>
      </c>
      <c r="I269" s="187">
        <f t="shared" si="59"/>
        <v>0</v>
      </c>
      <c r="J269" s="87">
        <f t="shared" si="60"/>
        <v>0</v>
      </c>
      <c r="K269" s="187">
        <f t="shared" si="64"/>
        <v>-255.83864393519934</v>
      </c>
      <c r="L269" s="87">
        <f t="shared" si="61"/>
        <v>-433.39066282622764</v>
      </c>
      <c r="M269" s="88">
        <f t="shared" si="65"/>
        <v>-5044.4811991903916</v>
      </c>
      <c r="N269" s="88">
        <f t="shared" si="66"/>
        <v>34390.518800809608</v>
      </c>
      <c r="O269" s="88">
        <f t="shared" si="67"/>
        <v>20301.36883164676</v>
      </c>
      <c r="P269" s="89">
        <f t="shared" si="62"/>
        <v>1.083235552264022</v>
      </c>
      <c r="Q269" s="195">
        <v>1053.4826488667422</v>
      </c>
      <c r="R269" s="89">
        <f t="shared" si="68"/>
        <v>6.2422544318120589E-2</v>
      </c>
      <c r="S269" s="89">
        <f t="shared" si="68"/>
        <v>3.7335825444020823E-2</v>
      </c>
      <c r="T269" s="91">
        <v>1694</v>
      </c>
      <c r="U269" s="190">
        <v>37118</v>
      </c>
      <c r="V269" s="190">
        <v>22441.354292623942</v>
      </c>
      <c r="W269" s="197"/>
      <c r="X269" s="88">
        <v>0</v>
      </c>
      <c r="Y269" s="88">
        <f t="shared" si="69"/>
        <v>0</v>
      </c>
    </row>
    <row r="270" spans="2:27">
      <c r="B270" s="207">
        <v>4635</v>
      </c>
      <c r="C270" t="s">
        <v>284</v>
      </c>
      <c r="D270" s="1">
        <v>43445</v>
      </c>
      <c r="E270" s="85">
        <f t="shared" si="63"/>
        <v>19447.17994628469</v>
      </c>
      <c r="F270" s="86">
        <f t="shared" si="56"/>
        <v>1.0376579472933367</v>
      </c>
      <c r="G270" s="187">
        <f t="shared" si="57"/>
        <v>-422.78880387716998</v>
      </c>
      <c r="H270" s="187">
        <f t="shared" si="58"/>
        <v>-944.51018786159773</v>
      </c>
      <c r="I270" s="187">
        <f t="shared" si="59"/>
        <v>0</v>
      </c>
      <c r="J270" s="87">
        <f t="shared" si="60"/>
        <v>0</v>
      </c>
      <c r="K270" s="187">
        <f t="shared" si="64"/>
        <v>-255.83864393519934</v>
      </c>
      <c r="L270" s="87">
        <f t="shared" si="61"/>
        <v>-571.54353055123534</v>
      </c>
      <c r="M270" s="88">
        <f t="shared" si="65"/>
        <v>-1516.0537184128329</v>
      </c>
      <c r="N270" s="88">
        <f t="shared" si="66"/>
        <v>41928.946281587167</v>
      </c>
      <c r="O270" s="88">
        <f t="shared" si="67"/>
        <v>18768.55249847232</v>
      </c>
      <c r="P270" s="89">
        <f t="shared" si="62"/>
        <v>1.0014479072557103</v>
      </c>
      <c r="Q270" s="195">
        <v>28.249254762870351</v>
      </c>
      <c r="R270" s="89">
        <f t="shared" si="68"/>
        <v>-2.142084872511037E-2</v>
      </c>
      <c r="S270" s="89">
        <f t="shared" si="68"/>
        <v>-2.4049082792992858E-2</v>
      </c>
      <c r="T270" s="91">
        <v>2234</v>
      </c>
      <c r="U270" s="190">
        <v>44396</v>
      </c>
      <c r="V270" s="190">
        <v>19926.391382405745</v>
      </c>
      <c r="W270" s="197"/>
      <c r="X270" s="88">
        <v>0</v>
      </c>
      <c r="Y270" s="88">
        <f t="shared" si="69"/>
        <v>0</v>
      </c>
    </row>
    <row r="271" spans="2:27">
      <c r="B271" s="207">
        <v>4636</v>
      </c>
      <c r="C271" t="s">
        <v>285</v>
      </c>
      <c r="D271" s="1">
        <v>14668</v>
      </c>
      <c r="E271" s="85">
        <f t="shared" si="63"/>
        <v>19557.333333333332</v>
      </c>
      <c r="F271" s="86">
        <f t="shared" si="56"/>
        <v>1.0435354852092718</v>
      </c>
      <c r="G271" s="187">
        <f t="shared" si="57"/>
        <v>-488.8808361063551</v>
      </c>
      <c r="H271" s="187">
        <f t="shared" si="58"/>
        <v>-366.6606270797663</v>
      </c>
      <c r="I271" s="187">
        <f t="shared" si="59"/>
        <v>0</v>
      </c>
      <c r="J271" s="87">
        <f t="shared" si="60"/>
        <v>0</v>
      </c>
      <c r="K271" s="187">
        <f t="shared" si="64"/>
        <v>-255.83864393519934</v>
      </c>
      <c r="L271" s="87">
        <f t="shared" si="61"/>
        <v>-191.87898295139951</v>
      </c>
      <c r="M271" s="88">
        <f t="shared" si="65"/>
        <v>-558.53961003116581</v>
      </c>
      <c r="N271" s="88">
        <f t="shared" si="66"/>
        <v>14109.460389968834</v>
      </c>
      <c r="O271" s="88">
        <f t="shared" si="67"/>
        <v>18812.613853291779</v>
      </c>
      <c r="P271" s="89">
        <f t="shared" si="62"/>
        <v>1.0037989224220845</v>
      </c>
      <c r="Q271" s="195">
        <v>-61.568602922044079</v>
      </c>
      <c r="R271" s="89">
        <f t="shared" si="68"/>
        <v>5.3811337021337738E-2</v>
      </c>
      <c r="S271" s="89">
        <f t="shared" si="68"/>
        <v>6.2241827717508275E-2</v>
      </c>
      <c r="T271" s="91">
        <v>750</v>
      </c>
      <c r="U271" s="190">
        <v>13919</v>
      </c>
      <c r="V271" s="190">
        <v>18411.375661375663</v>
      </c>
      <c r="W271" s="197"/>
      <c r="X271" s="88">
        <v>0</v>
      </c>
      <c r="Y271" s="88">
        <f t="shared" si="69"/>
        <v>0</v>
      </c>
    </row>
    <row r="272" spans="2:27">
      <c r="B272" s="207">
        <v>4637</v>
      </c>
      <c r="C272" t="s">
        <v>286</v>
      </c>
      <c r="D272" s="1">
        <v>20670</v>
      </c>
      <c r="E272" s="85">
        <f t="shared" si="63"/>
        <v>16301.261829652996</v>
      </c>
      <c r="F272" s="86">
        <f t="shared" si="56"/>
        <v>0.86979880554252398</v>
      </c>
      <c r="G272" s="187">
        <f t="shared" si="57"/>
        <v>1464.7620661018464</v>
      </c>
      <c r="H272" s="187">
        <f t="shared" si="58"/>
        <v>1857.3182998171412</v>
      </c>
      <c r="I272" s="187">
        <f t="shared" si="59"/>
        <v>198.45592066561483</v>
      </c>
      <c r="J272" s="87">
        <f t="shared" si="60"/>
        <v>251.6421074039996</v>
      </c>
      <c r="K272" s="187">
        <f t="shared" si="64"/>
        <v>-57.382723269584517</v>
      </c>
      <c r="L272" s="87">
        <f t="shared" si="61"/>
        <v>-72.761293105833175</v>
      </c>
      <c r="M272" s="88">
        <f t="shared" si="65"/>
        <v>1784.5570067113081</v>
      </c>
      <c r="N272" s="88">
        <f t="shared" si="66"/>
        <v>22454.557006711308</v>
      </c>
      <c r="O272" s="88">
        <f t="shared" si="67"/>
        <v>17708.641172485259</v>
      </c>
      <c r="P272" s="89">
        <f t="shared" si="62"/>
        <v>0.94489341380861236</v>
      </c>
      <c r="Q272" s="195">
        <v>1116.4977127248471</v>
      </c>
      <c r="R272" s="92">
        <f t="shared" si="68"/>
        <v>-1.9310148503107652E-2</v>
      </c>
      <c r="S272" s="92">
        <f t="shared" si="68"/>
        <v>-1.9310148503107735E-2</v>
      </c>
      <c r="T272" s="91">
        <v>1268</v>
      </c>
      <c r="U272" s="190">
        <v>21077</v>
      </c>
      <c r="V272" s="190">
        <v>16622.23974763407</v>
      </c>
      <c r="W272" s="197"/>
      <c r="X272" s="88">
        <v>0</v>
      </c>
      <c r="Y272" s="88">
        <f t="shared" si="69"/>
        <v>0</v>
      </c>
      <c r="Z272" s="1"/>
    </row>
    <row r="273" spans="2:28">
      <c r="B273" s="207">
        <v>4638</v>
      </c>
      <c r="C273" t="s">
        <v>287</v>
      </c>
      <c r="D273" s="1">
        <v>77597</v>
      </c>
      <c r="E273" s="85">
        <f t="shared" si="63"/>
        <v>20004.38257282805</v>
      </c>
      <c r="F273" s="86">
        <f t="shared" si="56"/>
        <v>1.067389030940552</v>
      </c>
      <c r="G273" s="187">
        <f t="shared" si="57"/>
        <v>-757.11037980318577</v>
      </c>
      <c r="H273" s="187">
        <f t="shared" si="58"/>
        <v>-2936.8311632565578</v>
      </c>
      <c r="I273" s="187">
        <f t="shared" si="59"/>
        <v>0</v>
      </c>
      <c r="J273" s="87">
        <f t="shared" si="60"/>
        <v>0</v>
      </c>
      <c r="K273" s="187">
        <f t="shared" si="64"/>
        <v>-255.83864393519934</v>
      </c>
      <c r="L273" s="87">
        <f t="shared" si="61"/>
        <v>-992.39809982463817</v>
      </c>
      <c r="M273" s="88">
        <f t="shared" si="65"/>
        <v>-3929.2292630811962</v>
      </c>
      <c r="N273" s="88">
        <f t="shared" si="66"/>
        <v>73667.770736918799</v>
      </c>
      <c r="O273" s="88">
        <f t="shared" si="67"/>
        <v>18991.433549089663</v>
      </c>
      <c r="P273" s="89">
        <f t="shared" si="62"/>
        <v>1.0133403407145964</v>
      </c>
      <c r="Q273" s="195">
        <v>2343.3567856871828</v>
      </c>
      <c r="R273" s="92">
        <f t="shared" si="68"/>
        <v>2.9875507658004407E-2</v>
      </c>
      <c r="S273" s="92">
        <f t="shared" si="68"/>
        <v>4.8460525842088091E-2</v>
      </c>
      <c r="T273" s="91">
        <v>3879</v>
      </c>
      <c r="U273" s="190">
        <v>75346</v>
      </c>
      <c r="V273" s="190">
        <v>19079.767029627754</v>
      </c>
      <c r="W273" s="197"/>
      <c r="X273" s="88">
        <v>0</v>
      </c>
      <c r="Y273" s="88">
        <f t="shared" si="69"/>
        <v>0</v>
      </c>
      <c r="Z273" s="1"/>
    </row>
    <row r="274" spans="2:28">
      <c r="B274" s="207">
        <v>4639</v>
      </c>
      <c r="C274" t="s">
        <v>288</v>
      </c>
      <c r="D274" s="1">
        <v>51955</v>
      </c>
      <c r="E274" s="85">
        <f t="shared" si="63"/>
        <v>20366.522932183456</v>
      </c>
      <c r="F274" s="86">
        <f t="shared" si="56"/>
        <v>1.0867120290800634</v>
      </c>
      <c r="G274" s="187">
        <f t="shared" si="57"/>
        <v>-974.3945954164293</v>
      </c>
      <c r="H274" s="187">
        <f t="shared" si="58"/>
        <v>-2485.6806129073111</v>
      </c>
      <c r="I274" s="187">
        <f t="shared" si="59"/>
        <v>0</v>
      </c>
      <c r="J274" s="87">
        <f t="shared" si="60"/>
        <v>0</v>
      </c>
      <c r="K274" s="187">
        <f t="shared" si="64"/>
        <v>-255.83864393519934</v>
      </c>
      <c r="L274" s="87">
        <f t="shared" si="61"/>
        <v>-652.64438067869355</v>
      </c>
      <c r="M274" s="88">
        <f t="shared" si="65"/>
        <v>-3138.3249935860049</v>
      </c>
      <c r="N274" s="88">
        <f t="shared" si="66"/>
        <v>48816.675006413992</v>
      </c>
      <c r="O274" s="88">
        <f t="shared" si="67"/>
        <v>19136.289692831826</v>
      </c>
      <c r="P274" s="89">
        <f t="shared" si="62"/>
        <v>1.0210695399704011</v>
      </c>
      <c r="Q274" s="195">
        <v>1743.2270585944871</v>
      </c>
      <c r="R274" s="92">
        <f t="shared" si="68"/>
        <v>4.3419757797280745E-2</v>
      </c>
      <c r="S274" s="92">
        <f t="shared" si="68"/>
        <v>4.7509995969751424E-2</v>
      </c>
      <c r="T274" s="91">
        <v>2551</v>
      </c>
      <c r="U274" s="190">
        <v>49793</v>
      </c>
      <c r="V274" s="190">
        <v>19442.795782897305</v>
      </c>
      <c r="W274" s="197"/>
      <c r="X274" s="88">
        <v>0</v>
      </c>
      <c r="Y274" s="88">
        <f t="shared" si="69"/>
        <v>0</v>
      </c>
      <c r="Z274" s="1"/>
      <c r="AA274" s="1"/>
    </row>
    <row r="275" spans="2:28">
      <c r="B275" s="207">
        <v>4640</v>
      </c>
      <c r="C275" t="s">
        <v>289</v>
      </c>
      <c r="D275" s="1">
        <v>193749</v>
      </c>
      <c r="E275" s="85">
        <f t="shared" si="63"/>
        <v>15727.656465622209</v>
      </c>
      <c r="F275" s="86">
        <f t="shared" si="56"/>
        <v>0.83919250857604044</v>
      </c>
      <c r="G275" s="187">
        <f t="shared" si="57"/>
        <v>1808.9252845203187</v>
      </c>
      <c r="H275" s="187">
        <f t="shared" si="58"/>
        <v>22284.150580005808</v>
      </c>
      <c r="I275" s="187">
        <f t="shared" si="59"/>
        <v>399.21779807639041</v>
      </c>
      <c r="J275" s="87">
        <f t="shared" si="60"/>
        <v>4917.9640545030534</v>
      </c>
      <c r="K275" s="187">
        <f t="shared" si="64"/>
        <v>143.37915414119107</v>
      </c>
      <c r="L275" s="87">
        <f t="shared" si="61"/>
        <v>1766.2877998653328</v>
      </c>
      <c r="M275" s="88">
        <f t="shared" si="65"/>
        <v>24050.438379871139</v>
      </c>
      <c r="N275" s="88">
        <f t="shared" si="66"/>
        <v>217799.43837987114</v>
      </c>
      <c r="O275" s="88">
        <f t="shared" si="67"/>
        <v>17679.960904283718</v>
      </c>
      <c r="P275" s="89">
        <f t="shared" si="62"/>
        <v>0.94336309896028814</v>
      </c>
      <c r="Q275" s="195">
        <v>14120.271301470486</v>
      </c>
      <c r="R275" s="92">
        <f t="shared" si="68"/>
        <v>4.1375751809987586E-2</v>
      </c>
      <c r="S275" s="92">
        <f t="shared" si="68"/>
        <v>3.1147124001804416E-2</v>
      </c>
      <c r="T275" s="91">
        <v>12319</v>
      </c>
      <c r="U275" s="190">
        <v>186051</v>
      </c>
      <c r="V275" s="190">
        <v>15252.582390555828</v>
      </c>
      <c r="W275" s="197"/>
      <c r="X275" s="88">
        <v>0</v>
      </c>
      <c r="Y275" s="88">
        <f t="shared" si="69"/>
        <v>0</v>
      </c>
    </row>
    <row r="276" spans="2:28">
      <c r="B276" s="207">
        <v>4641</v>
      </c>
      <c r="C276" t="s">
        <v>290</v>
      </c>
      <c r="D276" s="1">
        <v>60563</v>
      </c>
      <c r="E276" s="85">
        <f t="shared" si="63"/>
        <v>33646.111111111109</v>
      </c>
      <c r="F276" s="86">
        <f t="shared" si="56"/>
        <v>1.795281099182152</v>
      </c>
      <c r="G276" s="187">
        <f t="shared" si="57"/>
        <v>-8942.1475027730212</v>
      </c>
      <c r="H276" s="187">
        <f t="shared" si="58"/>
        <v>-16095.865504991438</v>
      </c>
      <c r="I276" s="187">
        <f t="shared" si="59"/>
        <v>0</v>
      </c>
      <c r="J276" s="87">
        <f t="shared" si="60"/>
        <v>0</v>
      </c>
      <c r="K276" s="187">
        <f t="shared" si="64"/>
        <v>-255.83864393519934</v>
      </c>
      <c r="L276" s="87">
        <f t="shared" si="61"/>
        <v>-460.50955908335879</v>
      </c>
      <c r="M276" s="88">
        <f t="shared" si="65"/>
        <v>-16556.375064074797</v>
      </c>
      <c r="N276" s="88">
        <f t="shared" si="66"/>
        <v>44006.624935925203</v>
      </c>
      <c r="O276" s="88">
        <f t="shared" si="67"/>
        <v>24448.12496440289</v>
      </c>
      <c r="P276" s="89">
        <f t="shared" si="62"/>
        <v>1.3044971680112367</v>
      </c>
      <c r="Q276" s="195">
        <v>433.75535298709292</v>
      </c>
      <c r="R276" s="92">
        <f t="shared" si="68"/>
        <v>1.9596289499823231E-2</v>
      </c>
      <c r="S276" s="92">
        <f t="shared" si="68"/>
        <v>5.4352299234367261E-3</v>
      </c>
      <c r="T276" s="91">
        <v>1800</v>
      </c>
      <c r="U276" s="190">
        <v>59399</v>
      </c>
      <c r="V276" s="190">
        <v>33464.225352112677</v>
      </c>
      <c r="W276" s="197"/>
      <c r="X276" s="88">
        <v>0</v>
      </c>
      <c r="Y276" s="88">
        <f t="shared" si="69"/>
        <v>0</v>
      </c>
    </row>
    <row r="277" spans="2:28">
      <c r="B277" s="207">
        <v>4642</v>
      </c>
      <c r="C277" t="s">
        <v>291</v>
      </c>
      <c r="D277" s="1">
        <v>46634</v>
      </c>
      <c r="E277" s="85">
        <f t="shared" si="63"/>
        <v>21589.814814814814</v>
      </c>
      <c r="F277" s="86">
        <f t="shared" si="56"/>
        <v>1.1519841429483964</v>
      </c>
      <c r="G277" s="187">
        <f t="shared" si="57"/>
        <v>-1708.369724995244</v>
      </c>
      <c r="H277" s="187">
        <f t="shared" si="58"/>
        <v>-3690.0786059897273</v>
      </c>
      <c r="I277" s="187">
        <f t="shared" si="59"/>
        <v>0</v>
      </c>
      <c r="J277" s="87">
        <f t="shared" si="60"/>
        <v>0</v>
      </c>
      <c r="K277" s="187">
        <f t="shared" si="64"/>
        <v>-255.83864393519934</v>
      </c>
      <c r="L277" s="87">
        <f t="shared" si="61"/>
        <v>-552.61147090003055</v>
      </c>
      <c r="M277" s="88">
        <f t="shared" si="65"/>
        <v>-4242.6900768897576</v>
      </c>
      <c r="N277" s="88">
        <f t="shared" si="66"/>
        <v>42391.309923110239</v>
      </c>
      <c r="O277" s="88">
        <f t="shared" si="67"/>
        <v>19625.606445884368</v>
      </c>
      <c r="P277" s="89">
        <f t="shared" si="62"/>
        <v>1.0471783855177341</v>
      </c>
      <c r="Q277" s="195">
        <v>1747.8664235845135</v>
      </c>
      <c r="R277" s="92">
        <f t="shared" si="68"/>
        <v>5.1001780442180705E-2</v>
      </c>
      <c r="S277" s="92">
        <f t="shared" si="68"/>
        <v>3.5917958593242066E-2</v>
      </c>
      <c r="T277" s="91">
        <v>2160</v>
      </c>
      <c r="U277" s="190">
        <v>44371</v>
      </c>
      <c r="V277" s="190">
        <v>20841.240018788161</v>
      </c>
      <c r="W277" s="197"/>
      <c r="X277" s="88">
        <v>0</v>
      </c>
      <c r="Y277" s="88">
        <f t="shared" si="69"/>
        <v>0</v>
      </c>
    </row>
    <row r="278" spans="2:28">
      <c r="B278" s="207">
        <v>4643</v>
      </c>
      <c r="C278" t="s">
        <v>292</v>
      </c>
      <c r="D278" s="1">
        <v>114197</v>
      </c>
      <c r="E278" s="85">
        <f t="shared" si="63"/>
        <v>21797.480435197558</v>
      </c>
      <c r="F278" s="86">
        <f t="shared" si="56"/>
        <v>1.1630647151426656</v>
      </c>
      <c r="G278" s="187">
        <f t="shared" si="57"/>
        <v>-1832.9690972248907</v>
      </c>
      <c r="H278" s="187">
        <f t="shared" si="58"/>
        <v>-9602.9251003612026</v>
      </c>
      <c r="I278" s="187">
        <f t="shared" si="59"/>
        <v>0</v>
      </c>
      <c r="J278" s="87">
        <f t="shared" si="60"/>
        <v>0</v>
      </c>
      <c r="K278" s="187">
        <f t="shared" si="64"/>
        <v>-255.83864393519934</v>
      </c>
      <c r="L278" s="87">
        <f t="shared" si="61"/>
        <v>-1340.3386555765094</v>
      </c>
      <c r="M278" s="88">
        <f t="shared" si="65"/>
        <v>-10943.263755937713</v>
      </c>
      <c r="N278" s="88">
        <f t="shared" si="66"/>
        <v>103253.73624406228</v>
      </c>
      <c r="O278" s="88">
        <f t="shared" si="67"/>
        <v>19708.672694037465</v>
      </c>
      <c r="P278" s="89">
        <f t="shared" si="62"/>
        <v>1.0516106143954418</v>
      </c>
      <c r="Q278" s="195">
        <v>-340.82361427812975</v>
      </c>
      <c r="R278" s="92">
        <f t="shared" si="68"/>
        <v>4.1116996544713597E-2</v>
      </c>
      <c r="S278" s="92">
        <f t="shared" si="68"/>
        <v>2.7802463471895151E-2</v>
      </c>
      <c r="T278" s="91">
        <v>5239</v>
      </c>
      <c r="U278" s="190">
        <v>109687</v>
      </c>
      <c r="V278" s="190">
        <v>21207.849961330241</v>
      </c>
      <c r="W278" s="197"/>
      <c r="X278" s="88">
        <v>0</v>
      </c>
      <c r="Y278" s="88">
        <f t="shared" si="69"/>
        <v>0</v>
      </c>
    </row>
    <row r="279" spans="2:28">
      <c r="B279" s="207">
        <v>4644</v>
      </c>
      <c r="C279" t="s">
        <v>293</v>
      </c>
      <c r="D279" s="1">
        <v>116404</v>
      </c>
      <c r="E279" s="85">
        <f t="shared" si="63"/>
        <v>21672.686650530628</v>
      </c>
      <c r="F279" s="86">
        <f t="shared" si="56"/>
        <v>1.156405998414064</v>
      </c>
      <c r="G279" s="187">
        <f t="shared" si="57"/>
        <v>-1758.0928264247325</v>
      </c>
      <c r="H279" s="187">
        <f t="shared" si="58"/>
        <v>-9442.7165707272379</v>
      </c>
      <c r="I279" s="187">
        <f t="shared" si="59"/>
        <v>0</v>
      </c>
      <c r="J279" s="87">
        <f t="shared" si="60"/>
        <v>0</v>
      </c>
      <c r="K279" s="187">
        <f t="shared" si="64"/>
        <v>-255.83864393519934</v>
      </c>
      <c r="L279" s="87">
        <f t="shared" si="61"/>
        <v>-1374.1093565759556</v>
      </c>
      <c r="M279" s="88">
        <f t="shared" si="65"/>
        <v>-10816.825927303194</v>
      </c>
      <c r="N279" s="88">
        <f t="shared" si="66"/>
        <v>105587.1740726968</v>
      </c>
      <c r="O279" s="88">
        <f t="shared" si="67"/>
        <v>19658.755180170694</v>
      </c>
      <c r="P279" s="89">
        <f t="shared" si="62"/>
        <v>1.0489471277040012</v>
      </c>
      <c r="Q279" s="195">
        <v>2431.0971116075907</v>
      </c>
      <c r="R279" s="92">
        <f t="shared" si="68"/>
        <v>0.10896861840977078</v>
      </c>
      <c r="S279" s="92">
        <f t="shared" si="68"/>
        <v>9.4721953976653395E-2</v>
      </c>
      <c r="T279" s="91">
        <v>5371</v>
      </c>
      <c r="U279" s="190">
        <v>104966</v>
      </c>
      <c r="V279" s="190">
        <v>19797.434930215011</v>
      </c>
      <c r="W279" s="197"/>
      <c r="X279" s="88">
        <v>0</v>
      </c>
      <c r="Y279" s="88">
        <f t="shared" si="69"/>
        <v>0</v>
      </c>
    </row>
    <row r="280" spans="2:28">
      <c r="B280" s="207">
        <v>4645</v>
      </c>
      <c r="C280" t="s">
        <v>294</v>
      </c>
      <c r="D280" s="1">
        <v>48166</v>
      </c>
      <c r="E280" s="85">
        <f t="shared" si="63"/>
        <v>16130.609511051574</v>
      </c>
      <c r="F280" s="86">
        <f t="shared" si="56"/>
        <v>0.8606931801968486</v>
      </c>
      <c r="G280" s="187">
        <f t="shared" si="57"/>
        <v>1567.1534572626995</v>
      </c>
      <c r="H280" s="187">
        <f t="shared" si="58"/>
        <v>4679.5202233864211</v>
      </c>
      <c r="I280" s="187">
        <f t="shared" si="59"/>
        <v>258.18423217611252</v>
      </c>
      <c r="J280" s="87">
        <f t="shared" si="60"/>
        <v>770.93811727787192</v>
      </c>
      <c r="K280" s="187">
        <f t="shared" si="64"/>
        <v>2.3455882409131732</v>
      </c>
      <c r="L280" s="87">
        <f t="shared" si="61"/>
        <v>7.0039264873667353</v>
      </c>
      <c r="M280" s="88">
        <f t="shared" si="65"/>
        <v>4686.5241498737878</v>
      </c>
      <c r="N280" s="88">
        <f t="shared" si="66"/>
        <v>52852.524149873789</v>
      </c>
      <c r="O280" s="88">
        <f t="shared" si="67"/>
        <v>17700.108556555188</v>
      </c>
      <c r="P280" s="89">
        <f t="shared" si="62"/>
        <v>0.94443813254132858</v>
      </c>
      <c r="Q280" s="195">
        <v>2446.4885385332245</v>
      </c>
      <c r="R280" s="92">
        <f t="shared" si="68"/>
        <v>3.4693132263538914E-2</v>
      </c>
      <c r="S280" s="92">
        <f t="shared" si="68"/>
        <v>2.1872085413655852E-2</v>
      </c>
      <c r="T280" s="91">
        <v>2986</v>
      </c>
      <c r="U280" s="190">
        <v>46551</v>
      </c>
      <c r="V280" s="190">
        <v>15785.350966429298</v>
      </c>
      <c r="W280" s="197"/>
      <c r="X280" s="88">
        <v>0</v>
      </c>
      <c r="Y280" s="88">
        <f t="shared" si="69"/>
        <v>0</v>
      </c>
    </row>
    <row r="281" spans="2:28">
      <c r="B281" s="207">
        <v>4646</v>
      </c>
      <c r="C281" t="s">
        <v>295</v>
      </c>
      <c r="D281" s="1">
        <v>48345</v>
      </c>
      <c r="E281" s="85">
        <f t="shared" si="63"/>
        <v>16850.819100731962</v>
      </c>
      <c r="F281" s="86">
        <f t="shared" si="56"/>
        <v>0.89912195015284946</v>
      </c>
      <c r="G281" s="187">
        <f t="shared" si="57"/>
        <v>1135.027703454467</v>
      </c>
      <c r="H281" s="187">
        <f t="shared" si="58"/>
        <v>3256.3944812108657</v>
      </c>
      <c r="I281" s="187">
        <f t="shared" si="59"/>
        <v>6.110875787976874</v>
      </c>
      <c r="J281" s="87">
        <f t="shared" si="60"/>
        <v>17.532102635705652</v>
      </c>
      <c r="K281" s="187">
        <f t="shared" si="64"/>
        <v>-249.72776814722246</v>
      </c>
      <c r="L281" s="87">
        <f t="shared" si="61"/>
        <v>-716.46896681438125</v>
      </c>
      <c r="M281" s="88">
        <f t="shared" si="65"/>
        <v>2539.9255143964847</v>
      </c>
      <c r="N281" s="88">
        <f t="shared" si="66"/>
        <v>50884.925514396484</v>
      </c>
      <c r="O281" s="88">
        <f t="shared" si="67"/>
        <v>17736.119036039207</v>
      </c>
      <c r="P281" s="89">
        <f t="shared" si="62"/>
        <v>0.9463595710391286</v>
      </c>
      <c r="Q281" s="195">
        <v>1095.1464020564572</v>
      </c>
      <c r="R281" s="92">
        <f t="shared" si="68"/>
        <v>0.10839810165761056</v>
      </c>
      <c r="S281" s="92">
        <f t="shared" si="68"/>
        <v>0.12539688746204941</v>
      </c>
      <c r="T281" s="91">
        <v>2869</v>
      </c>
      <c r="U281" s="190">
        <v>43617</v>
      </c>
      <c r="V281" s="190">
        <v>14973.223480947476</v>
      </c>
      <c r="W281" s="197"/>
      <c r="X281" s="88">
        <v>0</v>
      </c>
      <c r="Y281" s="88">
        <f t="shared" si="69"/>
        <v>0</v>
      </c>
      <c r="Z281" s="1"/>
      <c r="AA281" s="1"/>
    </row>
    <row r="282" spans="2:28">
      <c r="B282" s="207">
        <v>4647</v>
      </c>
      <c r="C282" t="s">
        <v>296</v>
      </c>
      <c r="D282" s="1">
        <v>383947</v>
      </c>
      <c r="E282" s="85">
        <f t="shared" si="63"/>
        <v>17102.316258351893</v>
      </c>
      <c r="F282" s="86">
        <f t="shared" si="56"/>
        <v>0.91254127496224757</v>
      </c>
      <c r="G282" s="187">
        <f t="shared" si="57"/>
        <v>984.12940888250807</v>
      </c>
      <c r="H282" s="187">
        <f t="shared" si="58"/>
        <v>22093.705229412306</v>
      </c>
      <c r="I282" s="187">
        <f t="shared" si="59"/>
        <v>0</v>
      </c>
      <c r="J282" s="87">
        <f t="shared" si="60"/>
        <v>0</v>
      </c>
      <c r="K282" s="187">
        <f t="shared" si="64"/>
        <v>-255.83864393519934</v>
      </c>
      <c r="L282" s="87">
        <f t="shared" si="61"/>
        <v>-5743.5775563452253</v>
      </c>
      <c r="M282" s="88">
        <f t="shared" si="65"/>
        <v>16350.12767306708</v>
      </c>
      <c r="N282" s="88">
        <f t="shared" si="66"/>
        <v>400297.12767306709</v>
      </c>
      <c r="O282" s="88">
        <f t="shared" si="67"/>
        <v>17830.607023299202</v>
      </c>
      <c r="P282" s="89">
        <f t="shared" si="62"/>
        <v>0.95140123832327472</v>
      </c>
      <c r="Q282" s="195">
        <v>9247.3264858667753</v>
      </c>
      <c r="R282" s="92">
        <f t="shared" si="68"/>
        <v>2.9873125720876584E-2</v>
      </c>
      <c r="S282" s="92">
        <f t="shared" si="68"/>
        <v>1.9092716609767246E-2</v>
      </c>
      <c r="T282" s="91">
        <v>22450</v>
      </c>
      <c r="U282" s="190">
        <v>372810</v>
      </c>
      <c r="V282" s="190">
        <v>16781.904118838622</v>
      </c>
      <c r="W282" s="197"/>
      <c r="X282" s="88">
        <v>0</v>
      </c>
      <c r="Y282" s="88">
        <f t="shared" si="69"/>
        <v>0</v>
      </c>
    </row>
    <row r="283" spans="2:28">
      <c r="B283" s="207">
        <v>4648</v>
      </c>
      <c r="C283" t="s">
        <v>297</v>
      </c>
      <c r="D283" s="1">
        <v>67701</v>
      </c>
      <c r="E283" s="85">
        <f t="shared" si="63"/>
        <v>19959.021226415094</v>
      </c>
      <c r="F283" s="86">
        <f t="shared" si="56"/>
        <v>1.064968651135596</v>
      </c>
      <c r="G283" s="187">
        <f t="shared" si="57"/>
        <v>-729.89357195541231</v>
      </c>
      <c r="H283" s="187">
        <f t="shared" si="58"/>
        <v>-2475.7989960727587</v>
      </c>
      <c r="I283" s="187">
        <f t="shared" si="59"/>
        <v>0</v>
      </c>
      <c r="J283" s="87">
        <f t="shared" si="60"/>
        <v>0</v>
      </c>
      <c r="K283" s="187">
        <f t="shared" si="64"/>
        <v>-255.83864393519934</v>
      </c>
      <c r="L283" s="87">
        <f t="shared" si="61"/>
        <v>-867.80468022819616</v>
      </c>
      <c r="M283" s="88">
        <f t="shared" si="65"/>
        <v>-3343.6036763009547</v>
      </c>
      <c r="N283" s="88">
        <f t="shared" si="66"/>
        <v>64357.396323699046</v>
      </c>
      <c r="O283" s="88">
        <f t="shared" si="67"/>
        <v>18973.289010524481</v>
      </c>
      <c r="P283" s="89">
        <f t="shared" si="62"/>
        <v>1.012372188792614</v>
      </c>
      <c r="Q283" s="195">
        <v>2825.9265318512321</v>
      </c>
      <c r="R283" s="92">
        <f t="shared" si="68"/>
        <v>-8.1020892548422062E-3</v>
      </c>
      <c r="S283" s="92">
        <f t="shared" si="68"/>
        <v>1.8215956726013883E-2</v>
      </c>
      <c r="T283" s="91">
        <v>3392</v>
      </c>
      <c r="U283" s="190">
        <v>68254</v>
      </c>
      <c r="V283" s="190">
        <v>19601.952900631823</v>
      </c>
      <c r="W283" s="197"/>
      <c r="X283" s="88">
        <v>0</v>
      </c>
      <c r="Y283" s="88">
        <f t="shared" si="69"/>
        <v>0</v>
      </c>
      <c r="Z283" s="1"/>
      <c r="AA283" s="1"/>
    </row>
    <row r="284" spans="2:28">
      <c r="B284" s="207">
        <v>4649</v>
      </c>
      <c r="C284" t="s">
        <v>298</v>
      </c>
      <c r="D284" s="1">
        <v>144974</v>
      </c>
      <c r="E284" s="85">
        <f t="shared" si="63"/>
        <v>15085.744016649323</v>
      </c>
      <c r="F284" s="86">
        <f t="shared" si="56"/>
        <v>0.80494149861042852</v>
      </c>
      <c r="G284" s="187">
        <f t="shared" si="57"/>
        <v>2194.0727539040499</v>
      </c>
      <c r="H284" s="187">
        <f t="shared" si="58"/>
        <v>21085.039165017923</v>
      </c>
      <c r="I284" s="187">
        <f t="shared" si="59"/>
        <v>623.88715521690028</v>
      </c>
      <c r="J284" s="87">
        <f t="shared" si="60"/>
        <v>5995.5555616344118</v>
      </c>
      <c r="K284" s="187">
        <f t="shared" si="64"/>
        <v>368.04851128170094</v>
      </c>
      <c r="L284" s="87">
        <f t="shared" si="61"/>
        <v>3536.9461934171459</v>
      </c>
      <c r="M284" s="88">
        <f t="shared" si="65"/>
        <v>24621.985358435068</v>
      </c>
      <c r="N284" s="88">
        <f t="shared" si="66"/>
        <v>169595.98535843508</v>
      </c>
      <c r="O284" s="88">
        <f t="shared" si="67"/>
        <v>17647.865281835078</v>
      </c>
      <c r="P284" s="89">
        <f t="shared" si="62"/>
        <v>0.94165054846200769</v>
      </c>
      <c r="Q284" s="195">
        <v>13845.10942910393</v>
      </c>
      <c r="R284" s="92">
        <f t="shared" si="68"/>
        <v>3.6409519520163566E-2</v>
      </c>
      <c r="S284" s="92">
        <f t="shared" si="68"/>
        <v>2.9183771569294477E-2</v>
      </c>
      <c r="T284" s="91">
        <v>9610</v>
      </c>
      <c r="U284" s="190">
        <v>139881</v>
      </c>
      <c r="V284" s="190">
        <v>14657.969192077964</v>
      </c>
      <c r="W284" s="197"/>
      <c r="X284" s="88">
        <v>0</v>
      </c>
      <c r="Y284" s="88">
        <f t="shared" si="69"/>
        <v>0</v>
      </c>
    </row>
    <row r="285" spans="2:28">
      <c r="B285" s="207">
        <v>4650</v>
      </c>
      <c r="C285" t="s">
        <v>299</v>
      </c>
      <c r="D285" s="1">
        <v>97294</v>
      </c>
      <c r="E285" s="85">
        <f t="shared" si="63"/>
        <v>16418.157273034089</v>
      </c>
      <c r="F285" s="86">
        <f t="shared" si="56"/>
        <v>0.87603608447766035</v>
      </c>
      <c r="G285" s="187">
        <f t="shared" si="57"/>
        <v>1394.624800073191</v>
      </c>
      <c r="H285" s="187">
        <f t="shared" si="58"/>
        <v>8264.5465652337298</v>
      </c>
      <c r="I285" s="187">
        <f t="shared" si="59"/>
        <v>157.54251548223255</v>
      </c>
      <c r="J285" s="87">
        <f t="shared" si="60"/>
        <v>933.59694674771015</v>
      </c>
      <c r="K285" s="187">
        <f t="shared" si="64"/>
        <v>-98.296128452966798</v>
      </c>
      <c r="L285" s="87">
        <f t="shared" si="61"/>
        <v>-582.50285721228124</v>
      </c>
      <c r="M285" s="88">
        <f t="shared" si="65"/>
        <v>7682.0437080214488</v>
      </c>
      <c r="N285" s="88">
        <f t="shared" si="66"/>
        <v>104976.04370802145</v>
      </c>
      <c r="O285" s="88">
        <f t="shared" si="67"/>
        <v>17714.485944654309</v>
      </c>
      <c r="P285" s="89">
        <f t="shared" si="62"/>
        <v>0.94520527775536889</v>
      </c>
      <c r="Q285" s="195">
        <v>225.35297365970018</v>
      </c>
      <c r="R285" s="92">
        <f t="shared" si="68"/>
        <v>0.15207635196741306</v>
      </c>
      <c r="S285" s="92">
        <f t="shared" si="68"/>
        <v>0.14546639652244323</v>
      </c>
      <c r="T285" s="91">
        <v>5926</v>
      </c>
      <c r="U285" s="190">
        <v>84451</v>
      </c>
      <c r="V285" s="190">
        <v>14333.16361167685</v>
      </c>
      <c r="W285" s="197"/>
      <c r="X285" s="88">
        <v>0</v>
      </c>
      <c r="Y285" s="88">
        <f t="shared" si="69"/>
        <v>0</v>
      </c>
    </row>
    <row r="286" spans="2:28" ht="27.95" customHeight="1">
      <c r="B286" s="207">
        <v>4651</v>
      </c>
      <c r="C286" t="s">
        <v>300</v>
      </c>
      <c r="D286" s="1">
        <v>112772</v>
      </c>
      <c r="E286" s="85">
        <f t="shared" si="63"/>
        <v>15509.833585476552</v>
      </c>
      <c r="F286" s="86">
        <f t="shared" si="56"/>
        <v>0.82756996775985148</v>
      </c>
      <c r="G286" s="187">
        <f t="shared" si="57"/>
        <v>1939.6190126077129</v>
      </c>
      <c r="H286" s="187">
        <f t="shared" si="58"/>
        <v>14102.969840670681</v>
      </c>
      <c r="I286" s="187">
        <f t="shared" si="59"/>
        <v>475.45580612737035</v>
      </c>
      <c r="J286" s="87">
        <f t="shared" si="60"/>
        <v>3457.03916635211</v>
      </c>
      <c r="K286" s="187">
        <f t="shared" si="64"/>
        <v>219.61716219217101</v>
      </c>
      <c r="L286" s="87">
        <f t="shared" si="61"/>
        <v>1596.8363862992753</v>
      </c>
      <c r="M286" s="88">
        <f t="shared" si="65"/>
        <v>15699.806226969957</v>
      </c>
      <c r="N286" s="88">
        <f t="shared" si="66"/>
        <v>128471.80622696996</v>
      </c>
      <c r="O286" s="88">
        <f t="shared" si="67"/>
        <v>17669.069760276438</v>
      </c>
      <c r="P286" s="89">
        <f t="shared" si="62"/>
        <v>0.94278197191947877</v>
      </c>
      <c r="Q286" s="195">
        <v>6096.3544754437662</v>
      </c>
      <c r="R286" s="92">
        <f t="shared" si="68"/>
        <v>0.12092718128143451</v>
      </c>
      <c r="S286" s="92">
        <f t="shared" si="68"/>
        <v>0.11676475054362696</v>
      </c>
      <c r="T286" s="91">
        <v>7271</v>
      </c>
      <c r="U286" s="190">
        <v>100606</v>
      </c>
      <c r="V286" s="190">
        <v>13888.183324130316</v>
      </c>
      <c r="W286" s="197"/>
      <c r="X286" s="88">
        <v>0</v>
      </c>
      <c r="Y286" s="88">
        <f t="shared" si="69"/>
        <v>0</v>
      </c>
      <c r="Z286" s="1"/>
      <c r="AA286" s="1"/>
    </row>
    <row r="287" spans="2:28">
      <c r="B287" s="207">
        <v>5001</v>
      </c>
      <c r="C287" t="s">
        <v>301</v>
      </c>
      <c r="D287" s="1">
        <v>4095915</v>
      </c>
      <c r="E287" s="85">
        <f t="shared" si="63"/>
        <v>19089.390161489526</v>
      </c>
      <c r="F287" s="86">
        <f t="shared" si="56"/>
        <v>1.018567086064174</v>
      </c>
      <c r="G287" s="187">
        <f t="shared" si="57"/>
        <v>-208.11493300007132</v>
      </c>
      <c r="H287" s="187">
        <f t="shared" si="58"/>
        <v>-44654.180599160296</v>
      </c>
      <c r="I287" s="187">
        <f t="shared" si="59"/>
        <v>0</v>
      </c>
      <c r="J287" s="87">
        <f t="shared" si="60"/>
        <v>0</v>
      </c>
      <c r="K287" s="187">
        <f t="shared" si="64"/>
        <v>-255.83864393519934</v>
      </c>
      <c r="L287" s="87">
        <f t="shared" si="61"/>
        <v>-54894.018635956047</v>
      </c>
      <c r="M287" s="88">
        <f t="shared" si="65"/>
        <v>-99548.199235116335</v>
      </c>
      <c r="N287" s="88">
        <f t="shared" si="66"/>
        <v>3996366.8007648839</v>
      </c>
      <c r="O287" s="88">
        <f t="shared" si="67"/>
        <v>18625.436584554256</v>
      </c>
      <c r="P287" s="89">
        <f t="shared" si="62"/>
        <v>0.99381156276404536</v>
      </c>
      <c r="Q287" s="195">
        <v>-67630.400381291576</v>
      </c>
      <c r="R287" s="92">
        <f t="shared" si="68"/>
        <v>5.7963718530350448E-2</v>
      </c>
      <c r="S287" s="92">
        <f t="shared" si="68"/>
        <v>4.8570663354528233E-2</v>
      </c>
      <c r="T287" s="91">
        <v>214565</v>
      </c>
      <c r="U287" s="190">
        <v>3871508</v>
      </c>
      <c r="V287" s="190">
        <v>18205.153766575753</v>
      </c>
      <c r="W287" s="197"/>
      <c r="X287" s="88">
        <v>0</v>
      </c>
      <c r="Y287" s="88">
        <f t="shared" si="69"/>
        <v>0</v>
      </c>
      <c r="Z287" s="1"/>
      <c r="AA287" s="1"/>
      <c r="AB287" s="45"/>
    </row>
    <row r="288" spans="2:28">
      <c r="B288" s="207">
        <v>5006</v>
      </c>
      <c r="C288" t="s">
        <v>302</v>
      </c>
      <c r="D288" s="1">
        <v>332331</v>
      </c>
      <c r="E288" s="85">
        <f t="shared" si="63"/>
        <v>13828.68675099867</v>
      </c>
      <c r="F288" s="86">
        <f t="shared" si="56"/>
        <v>0.73786773956114127</v>
      </c>
      <c r="G288" s="187">
        <f t="shared" si="57"/>
        <v>2948.3071132944424</v>
      </c>
      <c r="H288" s="187">
        <f t="shared" si="58"/>
        <v>70853.716546692041</v>
      </c>
      <c r="I288" s="187">
        <f t="shared" si="59"/>
        <v>1063.8571981946291</v>
      </c>
      <c r="J288" s="87">
        <f t="shared" si="60"/>
        <v>25566.616187013326</v>
      </c>
      <c r="K288" s="187">
        <f t="shared" si="64"/>
        <v>808.01855425942972</v>
      </c>
      <c r="L288" s="87">
        <f t="shared" si="61"/>
        <v>19418.301895962613</v>
      </c>
      <c r="M288" s="88">
        <f t="shared" si="65"/>
        <v>90272.018442654662</v>
      </c>
      <c r="N288" s="88">
        <f t="shared" si="66"/>
        <v>422603.01844265463</v>
      </c>
      <c r="O288" s="88">
        <f t="shared" si="67"/>
        <v>17585.012418552542</v>
      </c>
      <c r="P288" s="89">
        <f t="shared" si="62"/>
        <v>0.9382968605095432</v>
      </c>
      <c r="Q288" s="195">
        <v>36434.522892843408</v>
      </c>
      <c r="R288" s="92">
        <f t="shared" si="68"/>
        <v>6.7966874584245177E-2</v>
      </c>
      <c r="S288" s="92">
        <f t="shared" si="68"/>
        <v>6.4545043303328734E-2</v>
      </c>
      <c r="T288" s="91">
        <v>24032</v>
      </c>
      <c r="U288" s="190">
        <v>311181</v>
      </c>
      <c r="V288" s="190">
        <v>12990.231684408265</v>
      </c>
      <c r="W288" s="197"/>
      <c r="X288" s="88">
        <v>0</v>
      </c>
      <c r="Y288" s="88">
        <f t="shared" si="69"/>
        <v>0</v>
      </c>
      <c r="Z288" s="1"/>
      <c r="AA288" s="1"/>
    </row>
    <row r="289" spans="2:25">
      <c r="B289" s="207">
        <v>5007</v>
      </c>
      <c r="C289" t="s">
        <v>303</v>
      </c>
      <c r="D289" s="1">
        <v>219737</v>
      </c>
      <c r="E289" s="85">
        <f t="shared" si="63"/>
        <v>14568.520851289531</v>
      </c>
      <c r="F289" s="86">
        <f t="shared" si="56"/>
        <v>0.77734362943133772</v>
      </c>
      <c r="G289" s="187">
        <f t="shared" si="57"/>
        <v>2504.4066531199251</v>
      </c>
      <c r="H289" s="187">
        <f t="shared" si="58"/>
        <v>37773.965549007829</v>
      </c>
      <c r="I289" s="187">
        <f t="shared" si="59"/>
        <v>804.91526309282744</v>
      </c>
      <c r="J289" s="87">
        <f t="shared" si="60"/>
        <v>12140.536913229118</v>
      </c>
      <c r="K289" s="187">
        <f t="shared" si="64"/>
        <v>549.0766191576281</v>
      </c>
      <c r="L289" s="87">
        <f t="shared" si="61"/>
        <v>8281.7226467545042</v>
      </c>
      <c r="M289" s="88">
        <f t="shared" si="65"/>
        <v>46055.688195762334</v>
      </c>
      <c r="N289" s="88">
        <f t="shared" si="66"/>
        <v>265792.68819576234</v>
      </c>
      <c r="O289" s="88">
        <f t="shared" si="67"/>
        <v>17622.004123567083</v>
      </c>
      <c r="P289" s="89">
        <f t="shared" si="62"/>
        <v>0.94027065500305285</v>
      </c>
      <c r="Q289" s="195">
        <v>20564.895688779863</v>
      </c>
      <c r="R289" s="89">
        <f t="shared" si="68"/>
        <v>6.5515502409977402E-2</v>
      </c>
      <c r="S289" s="89">
        <f t="shared" si="68"/>
        <v>5.4212546738983722E-2</v>
      </c>
      <c r="T289" s="91">
        <v>15083</v>
      </c>
      <c r="U289" s="190">
        <v>206226</v>
      </c>
      <c r="V289" s="190">
        <v>13819.339274944718</v>
      </c>
      <c r="W289" s="197"/>
      <c r="X289" s="88">
        <v>0</v>
      </c>
      <c r="Y289" s="88">
        <f t="shared" si="69"/>
        <v>0</v>
      </c>
    </row>
    <row r="290" spans="2:25">
      <c r="B290" s="207">
        <v>5014</v>
      </c>
      <c r="C290" t="s">
        <v>304</v>
      </c>
      <c r="D290" s="1">
        <v>130583</v>
      </c>
      <c r="E290" s="85">
        <f t="shared" si="63"/>
        <v>23947.001650467635</v>
      </c>
      <c r="F290" s="86">
        <f t="shared" si="56"/>
        <v>1.2777583508297643</v>
      </c>
      <c r="G290" s="187">
        <f t="shared" si="57"/>
        <v>-3122.6818263869368</v>
      </c>
      <c r="H290" s="187">
        <f t="shared" si="58"/>
        <v>-17027.983999287968</v>
      </c>
      <c r="I290" s="187">
        <f t="shared" si="59"/>
        <v>0</v>
      </c>
      <c r="J290" s="87">
        <f t="shared" si="60"/>
        <v>0</v>
      </c>
      <c r="K290" s="187">
        <f t="shared" si="64"/>
        <v>-255.83864393519934</v>
      </c>
      <c r="L290" s="87">
        <f t="shared" si="61"/>
        <v>-1395.088125378642</v>
      </c>
      <c r="M290" s="88">
        <f t="shared" si="65"/>
        <v>-18423.072124666611</v>
      </c>
      <c r="N290" s="88">
        <f t="shared" si="66"/>
        <v>112159.92787533339</v>
      </c>
      <c r="O290" s="88">
        <f t="shared" si="67"/>
        <v>20568.481180145496</v>
      </c>
      <c r="P290" s="89">
        <f t="shared" si="62"/>
        <v>1.0974880686702813</v>
      </c>
      <c r="Q290" s="195">
        <v>-7556.7975889785575</v>
      </c>
      <c r="R290" s="89">
        <f t="shared" si="68"/>
        <v>-0.53050834660616886</v>
      </c>
      <c r="S290" s="89">
        <f t="shared" si="68"/>
        <v>-0.53584641418555956</v>
      </c>
      <c r="T290" s="91">
        <v>5453</v>
      </c>
      <c r="U290" s="190">
        <v>278137</v>
      </c>
      <c r="V290" s="190">
        <v>51592.839918382488</v>
      </c>
      <c r="W290" s="197"/>
      <c r="X290" s="88">
        <v>0</v>
      </c>
      <c r="Y290" s="88">
        <f t="shared" si="69"/>
        <v>0</v>
      </c>
    </row>
    <row r="291" spans="2:25">
      <c r="B291" s="207">
        <v>5020</v>
      </c>
      <c r="C291" t="s">
        <v>305</v>
      </c>
      <c r="D291" s="1">
        <v>12636</v>
      </c>
      <c r="E291" s="85">
        <f t="shared" si="63"/>
        <v>14071.269487750556</v>
      </c>
      <c r="F291" s="86">
        <f t="shared" si="56"/>
        <v>0.75081141084726277</v>
      </c>
      <c r="G291" s="187">
        <f t="shared" si="57"/>
        <v>2802.7574712433102</v>
      </c>
      <c r="H291" s="187">
        <f t="shared" si="58"/>
        <v>2516.8762091764925</v>
      </c>
      <c r="I291" s="187">
        <f t="shared" si="59"/>
        <v>978.95324033146869</v>
      </c>
      <c r="J291" s="87">
        <f t="shared" si="60"/>
        <v>879.10000981765893</v>
      </c>
      <c r="K291" s="187">
        <f t="shared" si="64"/>
        <v>723.11459639626935</v>
      </c>
      <c r="L291" s="87">
        <f t="shared" si="61"/>
        <v>649.35690756384986</v>
      </c>
      <c r="M291" s="88">
        <f t="shared" si="65"/>
        <v>3166.2331167403422</v>
      </c>
      <c r="N291" s="88">
        <f t="shared" si="66"/>
        <v>15802.233116740343</v>
      </c>
      <c r="O291" s="88">
        <f t="shared" si="67"/>
        <v>17597.141555390139</v>
      </c>
      <c r="P291" s="89">
        <f t="shared" si="62"/>
        <v>0.93894404407384935</v>
      </c>
      <c r="Q291" s="195">
        <v>1638.2770621576813</v>
      </c>
      <c r="R291" s="89">
        <f t="shared" si="68"/>
        <v>-3.652306519252764E-2</v>
      </c>
      <c r="S291" s="89">
        <f t="shared" si="68"/>
        <v>-3.008558010472713E-2</v>
      </c>
      <c r="T291" s="91">
        <v>898</v>
      </c>
      <c r="U291" s="190">
        <v>13115</v>
      </c>
      <c r="V291" s="190">
        <v>14507.743362831858</v>
      </c>
      <c r="W291" s="197"/>
      <c r="X291" s="88">
        <v>0</v>
      </c>
      <c r="Y291" s="88">
        <f t="shared" si="69"/>
        <v>0</v>
      </c>
    </row>
    <row r="292" spans="2:25">
      <c r="B292" s="207">
        <v>5021</v>
      </c>
      <c r="C292" t="s">
        <v>306</v>
      </c>
      <c r="D292" s="1">
        <v>109039</v>
      </c>
      <c r="E292" s="85">
        <f t="shared" si="63"/>
        <v>14756.935985925023</v>
      </c>
      <c r="F292" s="86">
        <f t="shared" si="56"/>
        <v>0.78739703884004808</v>
      </c>
      <c r="G292" s="187">
        <f t="shared" si="57"/>
        <v>2391.3575723386298</v>
      </c>
      <c r="H292" s="187">
        <f t="shared" si="58"/>
        <v>17669.741102010135</v>
      </c>
      <c r="I292" s="187">
        <f t="shared" si="59"/>
        <v>738.96996597040527</v>
      </c>
      <c r="J292" s="87">
        <f t="shared" si="60"/>
        <v>5460.2490785553246</v>
      </c>
      <c r="K292" s="187">
        <f t="shared" si="64"/>
        <v>483.13132203520593</v>
      </c>
      <c r="L292" s="87">
        <f t="shared" si="61"/>
        <v>3569.8573385181367</v>
      </c>
      <c r="M292" s="88">
        <f t="shared" si="65"/>
        <v>21239.598440528272</v>
      </c>
      <c r="N292" s="88">
        <f t="shared" si="66"/>
        <v>130278.59844052827</v>
      </c>
      <c r="O292" s="88">
        <f t="shared" si="67"/>
        <v>17631.424880298859</v>
      </c>
      <c r="P292" s="89">
        <f t="shared" si="62"/>
        <v>0.94077332547348846</v>
      </c>
      <c r="Q292" s="195">
        <v>10208.285871139324</v>
      </c>
      <c r="R292" s="89">
        <f t="shared" si="68"/>
        <v>8.1920982312094909E-3</v>
      </c>
      <c r="S292" s="89">
        <f t="shared" si="68"/>
        <v>-9.9550866469541224E-3</v>
      </c>
      <c r="T292" s="91">
        <v>7389</v>
      </c>
      <c r="U292" s="190">
        <v>108153</v>
      </c>
      <c r="V292" s="190">
        <v>14905.3197353914</v>
      </c>
      <c r="W292" s="197"/>
      <c r="X292" s="88">
        <v>0</v>
      </c>
      <c r="Y292" s="88">
        <f t="shared" si="69"/>
        <v>0</v>
      </c>
    </row>
    <row r="293" spans="2:25">
      <c r="B293" s="207">
        <v>5022</v>
      </c>
      <c r="C293" t="s">
        <v>307</v>
      </c>
      <c r="D293" s="1">
        <v>36035</v>
      </c>
      <c r="E293" s="85">
        <f t="shared" si="63"/>
        <v>14506.843800322062</v>
      </c>
      <c r="F293" s="86">
        <f t="shared" si="56"/>
        <v>0.7740526801894021</v>
      </c>
      <c r="G293" s="187">
        <f t="shared" si="57"/>
        <v>2541.4128837004068</v>
      </c>
      <c r="H293" s="187">
        <f t="shared" si="58"/>
        <v>6312.8696031118106</v>
      </c>
      <c r="I293" s="187">
        <f t="shared" si="59"/>
        <v>826.50223093144189</v>
      </c>
      <c r="J293" s="87">
        <f t="shared" si="60"/>
        <v>2053.0315416337016</v>
      </c>
      <c r="K293" s="187">
        <f t="shared" si="64"/>
        <v>570.66358699624254</v>
      </c>
      <c r="L293" s="87">
        <f t="shared" si="61"/>
        <v>1417.5283500986666</v>
      </c>
      <c r="M293" s="88">
        <f t="shared" si="65"/>
        <v>7730.3979532104768</v>
      </c>
      <c r="N293" s="88">
        <f t="shared" si="66"/>
        <v>43765.397953210479</v>
      </c>
      <c r="O293" s="88">
        <f t="shared" si="67"/>
        <v>17618.920271018713</v>
      </c>
      <c r="P293" s="89">
        <f t="shared" si="62"/>
        <v>0.94010610754095625</v>
      </c>
      <c r="Q293" s="195">
        <v>6373.8653930666551</v>
      </c>
      <c r="R293" s="89">
        <f t="shared" si="68"/>
        <v>3.3884202674011592E-2</v>
      </c>
      <c r="S293" s="89">
        <f t="shared" si="68"/>
        <v>3.2635550255323165E-2</v>
      </c>
      <c r="T293" s="91">
        <v>2484</v>
      </c>
      <c r="U293" s="190">
        <v>34854</v>
      </c>
      <c r="V293" s="190">
        <v>14048.367593712213</v>
      </c>
      <c r="W293" s="197"/>
      <c r="X293" s="88">
        <v>0</v>
      </c>
      <c r="Y293" s="88">
        <f t="shared" si="69"/>
        <v>0</v>
      </c>
    </row>
    <row r="294" spans="2:25">
      <c r="B294" s="207">
        <v>5025</v>
      </c>
      <c r="C294" t="s">
        <v>308</v>
      </c>
      <c r="D294" s="1">
        <v>86356</v>
      </c>
      <c r="E294" s="85">
        <f t="shared" si="63"/>
        <v>15190.149516270889</v>
      </c>
      <c r="F294" s="86">
        <f t="shared" si="56"/>
        <v>0.81051234213235246</v>
      </c>
      <c r="G294" s="187">
        <f t="shared" si="57"/>
        <v>2131.4294541311106</v>
      </c>
      <c r="H294" s="187">
        <f t="shared" si="58"/>
        <v>12117.176446735364</v>
      </c>
      <c r="I294" s="187">
        <f t="shared" si="59"/>
        <v>587.34523034935239</v>
      </c>
      <c r="J294" s="87">
        <f t="shared" si="60"/>
        <v>3339.0576345360682</v>
      </c>
      <c r="K294" s="187">
        <f t="shared" si="64"/>
        <v>331.50658641415305</v>
      </c>
      <c r="L294" s="87">
        <f t="shared" si="61"/>
        <v>1884.6149437644601</v>
      </c>
      <c r="M294" s="88">
        <f t="shared" si="65"/>
        <v>14001.791390499824</v>
      </c>
      <c r="N294" s="88">
        <f t="shared" si="66"/>
        <v>100357.79139049983</v>
      </c>
      <c r="O294" s="88">
        <f t="shared" si="67"/>
        <v>17653.08555681615</v>
      </c>
      <c r="P294" s="89">
        <f t="shared" si="62"/>
        <v>0.94192909063810359</v>
      </c>
      <c r="Q294" s="195">
        <v>7399.679953637441</v>
      </c>
      <c r="R294" s="89">
        <f t="shared" si="68"/>
        <v>0.10096000611956092</v>
      </c>
      <c r="S294" s="89">
        <f t="shared" si="68"/>
        <v>8.4111541645963517E-2</v>
      </c>
      <c r="T294" s="91">
        <v>5685</v>
      </c>
      <c r="U294" s="190">
        <v>78437</v>
      </c>
      <c r="V294" s="190">
        <v>14011.611289746337</v>
      </c>
      <c r="W294" s="197"/>
      <c r="X294" s="88">
        <v>0</v>
      </c>
      <c r="Y294" s="88">
        <f t="shared" si="69"/>
        <v>0</v>
      </c>
    </row>
    <row r="295" spans="2:25">
      <c r="B295" s="207">
        <v>5026</v>
      </c>
      <c r="C295" t="s">
        <v>309</v>
      </c>
      <c r="D295" s="1">
        <v>25699</v>
      </c>
      <c r="E295" s="85">
        <f t="shared" si="63"/>
        <v>12628.501228501229</v>
      </c>
      <c r="F295" s="86">
        <f t="shared" si="56"/>
        <v>0.67382852929591197</v>
      </c>
      <c r="G295" s="187">
        <f t="shared" si="57"/>
        <v>3668.4184267929068</v>
      </c>
      <c r="H295" s="187">
        <f t="shared" si="58"/>
        <v>7465.2314985235653</v>
      </c>
      <c r="I295" s="187">
        <f t="shared" si="59"/>
        <v>1483.9221310687333</v>
      </c>
      <c r="J295" s="87">
        <f t="shared" si="60"/>
        <v>3019.7815367248722</v>
      </c>
      <c r="K295" s="187">
        <f t="shared" si="64"/>
        <v>1228.0834871335339</v>
      </c>
      <c r="L295" s="87">
        <f t="shared" si="61"/>
        <v>2499.1498963167414</v>
      </c>
      <c r="M295" s="88">
        <f t="shared" si="65"/>
        <v>9964.3813948403076</v>
      </c>
      <c r="N295" s="88">
        <f t="shared" si="66"/>
        <v>35663.381394840311</v>
      </c>
      <c r="O295" s="88">
        <f t="shared" si="67"/>
        <v>17525.003142427671</v>
      </c>
      <c r="P295" s="89">
        <f t="shared" si="62"/>
        <v>0.93509489999628181</v>
      </c>
      <c r="Q295" s="195">
        <v>4201.2130528851676</v>
      </c>
      <c r="R295" s="89">
        <f t="shared" si="68"/>
        <v>4.735705261441904E-2</v>
      </c>
      <c r="S295" s="89">
        <f t="shared" si="68"/>
        <v>2.7799525342012233E-2</v>
      </c>
      <c r="T295" s="91">
        <v>2035</v>
      </c>
      <c r="U295" s="190">
        <v>24537</v>
      </c>
      <c r="V295" s="190">
        <v>12286.93039559339</v>
      </c>
      <c r="W295" s="197"/>
      <c r="X295" s="88">
        <v>0</v>
      </c>
      <c r="Y295" s="88">
        <f t="shared" si="69"/>
        <v>0</v>
      </c>
    </row>
    <row r="296" spans="2:25">
      <c r="B296" s="207">
        <v>5027</v>
      </c>
      <c r="C296" t="s">
        <v>310</v>
      </c>
      <c r="D296" s="1">
        <v>77583</v>
      </c>
      <c r="E296" s="85">
        <f t="shared" si="63"/>
        <v>12635.667752442996</v>
      </c>
      <c r="F296" s="86">
        <f t="shared" si="56"/>
        <v>0.6742109189556561</v>
      </c>
      <c r="G296" s="187">
        <f t="shared" si="57"/>
        <v>3664.1185124278463</v>
      </c>
      <c r="H296" s="187">
        <f t="shared" si="58"/>
        <v>22497.687666306978</v>
      </c>
      <c r="I296" s="187">
        <f t="shared" si="59"/>
        <v>1481.4138476891148</v>
      </c>
      <c r="J296" s="87">
        <f t="shared" si="60"/>
        <v>9095.8810248111658</v>
      </c>
      <c r="K296" s="187">
        <f t="shared" si="64"/>
        <v>1225.5752037539155</v>
      </c>
      <c r="L296" s="87">
        <f t="shared" si="61"/>
        <v>7525.0317510490404</v>
      </c>
      <c r="M296" s="88">
        <f t="shared" si="65"/>
        <v>30022.71941735602</v>
      </c>
      <c r="N296" s="88">
        <f t="shared" si="66"/>
        <v>107605.71941735601</v>
      </c>
      <c r="O296" s="88">
        <f t="shared" si="67"/>
        <v>17525.36146862476</v>
      </c>
      <c r="P296" s="89">
        <f t="shared" si="62"/>
        <v>0.93511401947926898</v>
      </c>
      <c r="Q296" s="195">
        <v>13728.110759073686</v>
      </c>
      <c r="R296" s="89">
        <f t="shared" si="68"/>
        <v>4.2782258064516132E-2</v>
      </c>
      <c r="S296" s="89">
        <f t="shared" si="68"/>
        <v>4.1593418356624993E-2</v>
      </c>
      <c r="T296" s="91">
        <v>6140</v>
      </c>
      <c r="U296" s="190">
        <v>74400</v>
      </c>
      <c r="V296" s="190">
        <v>12131.094081200064</v>
      </c>
      <c r="W296" s="197"/>
      <c r="X296" s="88">
        <v>0</v>
      </c>
      <c r="Y296" s="88">
        <f t="shared" si="69"/>
        <v>0</v>
      </c>
    </row>
    <row r="297" spans="2:25">
      <c r="B297" s="207">
        <v>5028</v>
      </c>
      <c r="C297" t="s">
        <v>311</v>
      </c>
      <c r="D297" s="1">
        <v>256862</v>
      </c>
      <c r="E297" s="85">
        <f t="shared" si="63"/>
        <v>14627.676537585421</v>
      </c>
      <c r="F297" s="86">
        <f t="shared" si="56"/>
        <v>0.7805000443039346</v>
      </c>
      <c r="G297" s="187">
        <f t="shared" si="57"/>
        <v>2468.9132413423913</v>
      </c>
      <c r="H297" s="187">
        <f t="shared" si="58"/>
        <v>43354.116517972398</v>
      </c>
      <c r="I297" s="187">
        <f t="shared" si="59"/>
        <v>784.21077288926608</v>
      </c>
      <c r="J297" s="87">
        <f t="shared" si="60"/>
        <v>13770.741171935511</v>
      </c>
      <c r="K297" s="187">
        <f t="shared" si="64"/>
        <v>528.37212895406674</v>
      </c>
      <c r="L297" s="87">
        <f t="shared" si="61"/>
        <v>9278.2145844334118</v>
      </c>
      <c r="M297" s="88">
        <f t="shared" si="65"/>
        <v>52632.331102405806</v>
      </c>
      <c r="N297" s="88">
        <f t="shared" si="66"/>
        <v>309494.33110240579</v>
      </c>
      <c r="O297" s="88">
        <f t="shared" si="67"/>
        <v>17624.96190788188</v>
      </c>
      <c r="P297" s="89">
        <f t="shared" si="62"/>
        <v>0.94042847574668287</v>
      </c>
      <c r="Q297" s="195">
        <v>22386.472952660239</v>
      </c>
      <c r="R297" s="89">
        <f t="shared" si="68"/>
        <v>5.6193358443395451E-2</v>
      </c>
      <c r="S297" s="89">
        <f t="shared" si="68"/>
        <v>4.2960867620072701E-2</v>
      </c>
      <c r="T297" s="91">
        <v>17560</v>
      </c>
      <c r="U297" s="190">
        <v>243196</v>
      </c>
      <c r="V297" s="190">
        <v>14025.144175317186</v>
      </c>
      <c r="W297" s="197"/>
      <c r="X297" s="88">
        <v>0</v>
      </c>
      <c r="Y297" s="88">
        <f t="shared" si="69"/>
        <v>0</v>
      </c>
    </row>
    <row r="298" spans="2:25">
      <c r="B298" s="207">
        <v>5029</v>
      </c>
      <c r="C298" t="s">
        <v>312</v>
      </c>
      <c r="D298" s="1">
        <v>122743</v>
      </c>
      <c r="E298" s="85">
        <f t="shared" si="63"/>
        <v>14467.586044318718</v>
      </c>
      <c r="F298" s="86">
        <f t="shared" si="56"/>
        <v>0.77195797429259394</v>
      </c>
      <c r="G298" s="187">
        <f t="shared" si="57"/>
        <v>2564.9675373024133</v>
      </c>
      <c r="H298" s="187">
        <f t="shared" si="58"/>
        <v>21761.184586473675</v>
      </c>
      <c r="I298" s="187">
        <f t="shared" si="59"/>
        <v>840.24244553261235</v>
      </c>
      <c r="J298" s="87">
        <f t="shared" si="60"/>
        <v>7128.6169078986832</v>
      </c>
      <c r="K298" s="187">
        <f t="shared" si="64"/>
        <v>584.40380159741301</v>
      </c>
      <c r="L298" s="87">
        <f t="shared" si="61"/>
        <v>4958.0818527524516</v>
      </c>
      <c r="M298" s="88">
        <f t="shared" si="65"/>
        <v>26719.266439226129</v>
      </c>
      <c r="N298" s="88">
        <f t="shared" si="66"/>
        <v>149462.26643922614</v>
      </c>
      <c r="O298" s="88">
        <f t="shared" si="67"/>
        <v>17616.957383218545</v>
      </c>
      <c r="P298" s="89">
        <f t="shared" si="62"/>
        <v>0.9400013722461158</v>
      </c>
      <c r="Q298" s="195">
        <v>11338.825941364998</v>
      </c>
      <c r="R298" s="89">
        <f t="shared" si="68"/>
        <v>6.3612415729363436E-2</v>
      </c>
      <c r="S298" s="89">
        <f t="shared" si="68"/>
        <v>5.8221640873592266E-2</v>
      </c>
      <c r="T298" s="91">
        <v>8484</v>
      </c>
      <c r="U298" s="190">
        <v>115402</v>
      </c>
      <c r="V298" s="190">
        <v>13671.602890652766</v>
      </c>
      <c r="W298" s="197"/>
      <c r="X298" s="88">
        <v>0</v>
      </c>
      <c r="Y298" s="88">
        <f t="shared" si="69"/>
        <v>0</v>
      </c>
    </row>
    <row r="299" spans="2:25">
      <c r="B299" s="207">
        <v>5031</v>
      </c>
      <c r="C299" t="s">
        <v>313</v>
      </c>
      <c r="D299" s="1">
        <v>254583</v>
      </c>
      <c r="E299" s="85">
        <f t="shared" si="63"/>
        <v>17221.335317594534</v>
      </c>
      <c r="F299" s="86">
        <f t="shared" si="56"/>
        <v>0.91889186528144173</v>
      </c>
      <c r="G299" s="187">
        <f t="shared" si="57"/>
        <v>912.71797333692371</v>
      </c>
      <c r="H299" s="187">
        <f t="shared" si="58"/>
        <v>13492.709799839742</v>
      </c>
      <c r="I299" s="187">
        <f t="shared" si="59"/>
        <v>0</v>
      </c>
      <c r="J299" s="87">
        <f t="shared" si="60"/>
        <v>0</v>
      </c>
      <c r="K299" s="187">
        <f t="shared" si="64"/>
        <v>-255.83864393519934</v>
      </c>
      <c r="L299" s="87">
        <f t="shared" si="61"/>
        <v>-3782.0626732940518</v>
      </c>
      <c r="M299" s="88">
        <f t="shared" si="65"/>
        <v>9710.6471265456894</v>
      </c>
      <c r="N299" s="88">
        <f t="shared" si="66"/>
        <v>264293.64712654566</v>
      </c>
      <c r="O299" s="88">
        <f t="shared" si="67"/>
        <v>17878.214646996257</v>
      </c>
      <c r="P299" s="89">
        <f t="shared" si="62"/>
        <v>0.95394147445095234</v>
      </c>
      <c r="Q299" s="195">
        <v>2845.2809906712037</v>
      </c>
      <c r="R299" s="89">
        <f t="shared" si="68"/>
        <v>3.9759360909625563E-2</v>
      </c>
      <c r="S299" s="89">
        <f t="shared" si="68"/>
        <v>3.1248850007233382E-2</v>
      </c>
      <c r="T299" s="91">
        <v>14783</v>
      </c>
      <c r="U299" s="190">
        <v>244848</v>
      </c>
      <c r="V299" s="190">
        <v>16699.495293957167</v>
      </c>
      <c r="W299" s="197"/>
      <c r="X299" s="88">
        <v>0</v>
      </c>
      <c r="Y299" s="88">
        <f t="shared" si="69"/>
        <v>0</v>
      </c>
    </row>
    <row r="300" spans="2:25">
      <c r="B300" s="207">
        <v>5032</v>
      </c>
      <c r="C300" t="s">
        <v>314</v>
      </c>
      <c r="D300" s="1">
        <v>60835</v>
      </c>
      <c r="E300" s="85">
        <f t="shared" si="63"/>
        <v>14429.554079696394</v>
      </c>
      <c r="F300" s="86">
        <f t="shared" si="56"/>
        <v>0.76992867387728758</v>
      </c>
      <c r="G300" s="187">
        <f t="shared" si="57"/>
        <v>2587.7867160758074</v>
      </c>
      <c r="H300" s="187">
        <f t="shared" si="58"/>
        <v>10910.108794975604</v>
      </c>
      <c r="I300" s="187">
        <f t="shared" si="59"/>
        <v>853.55363315042553</v>
      </c>
      <c r="J300" s="87">
        <f t="shared" si="60"/>
        <v>3598.5821173621944</v>
      </c>
      <c r="K300" s="187">
        <f t="shared" si="64"/>
        <v>597.71498921522618</v>
      </c>
      <c r="L300" s="87">
        <f t="shared" si="61"/>
        <v>2519.9663945313932</v>
      </c>
      <c r="M300" s="88">
        <f t="shared" si="65"/>
        <v>13430.075189506997</v>
      </c>
      <c r="N300" s="88">
        <f t="shared" si="66"/>
        <v>74265.075189506999</v>
      </c>
      <c r="O300" s="88">
        <f t="shared" si="67"/>
        <v>17615.055784987431</v>
      </c>
      <c r="P300" s="89">
        <f t="shared" si="62"/>
        <v>0.93989990722535066</v>
      </c>
      <c r="Q300" s="195">
        <v>8097.3547818004372</v>
      </c>
      <c r="R300" s="89">
        <f t="shared" si="68"/>
        <v>4.2087772791119943E-2</v>
      </c>
      <c r="S300" s="89">
        <f t="shared" si="68"/>
        <v>2.429120741138539E-2</v>
      </c>
      <c r="T300" s="91">
        <v>4216</v>
      </c>
      <c r="U300" s="190">
        <v>58378</v>
      </c>
      <c r="V300" s="190">
        <v>14087.355212355213</v>
      </c>
      <c r="W300" s="197"/>
      <c r="X300" s="88">
        <v>0</v>
      </c>
      <c r="Y300" s="88">
        <f t="shared" si="69"/>
        <v>0</v>
      </c>
    </row>
    <row r="301" spans="2:25">
      <c r="B301" s="207">
        <v>5033</v>
      </c>
      <c r="C301" t="s">
        <v>315</v>
      </c>
      <c r="D301" s="1">
        <v>26118</v>
      </c>
      <c r="E301" s="85">
        <f t="shared" si="63"/>
        <v>33787.839586028458</v>
      </c>
      <c r="F301" s="86">
        <f t="shared" si="56"/>
        <v>1.8028434130375264</v>
      </c>
      <c r="G301" s="187">
        <f t="shared" si="57"/>
        <v>-9027.18458772343</v>
      </c>
      <c r="H301" s="187">
        <f t="shared" si="58"/>
        <v>-6978.0136863102116</v>
      </c>
      <c r="I301" s="187">
        <f t="shared" si="59"/>
        <v>0</v>
      </c>
      <c r="J301" s="87">
        <f t="shared" si="60"/>
        <v>0</v>
      </c>
      <c r="K301" s="187">
        <f t="shared" si="64"/>
        <v>-255.83864393519934</v>
      </c>
      <c r="L301" s="87">
        <f t="shared" si="61"/>
        <v>-197.7632717619091</v>
      </c>
      <c r="M301" s="88">
        <f t="shared" si="65"/>
        <v>-7175.7769580721206</v>
      </c>
      <c r="N301" s="88">
        <f t="shared" si="66"/>
        <v>18942.223041927879</v>
      </c>
      <c r="O301" s="88">
        <f t="shared" si="67"/>
        <v>24504.816354369828</v>
      </c>
      <c r="P301" s="89">
        <f t="shared" si="62"/>
        <v>1.3075220935533864</v>
      </c>
      <c r="Q301" s="195">
        <v>865.15849325501586</v>
      </c>
      <c r="R301" s="89">
        <f t="shared" si="68"/>
        <v>8.4499439438608145E-2</v>
      </c>
      <c r="S301" s="89">
        <f t="shared" si="68"/>
        <v>5.6439945533340065E-2</v>
      </c>
      <c r="T301" s="91">
        <v>773</v>
      </c>
      <c r="U301" s="190">
        <v>24083</v>
      </c>
      <c r="V301" s="190">
        <v>31982.735723771581</v>
      </c>
      <c r="W301" s="197"/>
      <c r="X301" s="88">
        <v>0</v>
      </c>
      <c r="Y301" s="88">
        <f t="shared" si="69"/>
        <v>0</v>
      </c>
    </row>
    <row r="302" spans="2:25">
      <c r="B302" s="207">
        <v>5034</v>
      </c>
      <c r="C302" t="s">
        <v>316</v>
      </c>
      <c r="D302" s="1">
        <v>36784</v>
      </c>
      <c r="E302" s="85">
        <f t="shared" si="63"/>
        <v>14989.405052974735</v>
      </c>
      <c r="F302" s="86">
        <f t="shared" si="56"/>
        <v>0.79980106737222023</v>
      </c>
      <c r="G302" s="187">
        <f t="shared" si="57"/>
        <v>2251.8761321088032</v>
      </c>
      <c r="H302" s="187">
        <f t="shared" si="58"/>
        <v>5526.1040281950027</v>
      </c>
      <c r="I302" s="187">
        <f t="shared" si="59"/>
        <v>657.60579250300634</v>
      </c>
      <c r="J302" s="87">
        <f t="shared" si="60"/>
        <v>1613.7646148023775</v>
      </c>
      <c r="K302" s="187">
        <f t="shared" si="64"/>
        <v>401.767148567807</v>
      </c>
      <c r="L302" s="87">
        <f t="shared" si="61"/>
        <v>985.93658258539836</v>
      </c>
      <c r="M302" s="88">
        <f t="shared" si="65"/>
        <v>6512.040610780401</v>
      </c>
      <c r="N302" s="88">
        <f t="shared" si="66"/>
        <v>43296.040610780401</v>
      </c>
      <c r="O302" s="88">
        <f t="shared" si="67"/>
        <v>17643.048333651346</v>
      </c>
      <c r="P302" s="89">
        <f t="shared" si="62"/>
        <v>0.94139352690009714</v>
      </c>
      <c r="Q302" s="195">
        <v>5742.5999897687489</v>
      </c>
      <c r="R302" s="89">
        <f t="shared" si="68"/>
        <v>1.6413373860182372E-2</v>
      </c>
      <c r="S302" s="89">
        <f t="shared" si="68"/>
        <v>4.8161552505306968E-3</v>
      </c>
      <c r="T302" s="91">
        <v>2454</v>
      </c>
      <c r="U302" s="190">
        <v>36190</v>
      </c>
      <c r="V302" s="190">
        <v>14917.559769167354</v>
      </c>
      <c r="W302" s="197"/>
      <c r="X302" s="88">
        <v>0</v>
      </c>
      <c r="Y302" s="88">
        <f t="shared" si="69"/>
        <v>0</v>
      </c>
    </row>
    <row r="303" spans="2:25">
      <c r="B303" s="207">
        <v>5035</v>
      </c>
      <c r="C303" t="s">
        <v>317</v>
      </c>
      <c r="D303" s="1">
        <v>371415</v>
      </c>
      <c r="E303" s="85">
        <f t="shared" si="63"/>
        <v>15026.702269692923</v>
      </c>
      <c r="F303" s="86">
        <f t="shared" si="56"/>
        <v>0.80179116328568678</v>
      </c>
      <c r="G303" s="187">
        <f t="shared" si="57"/>
        <v>2229.4978020778899</v>
      </c>
      <c r="H303" s="187">
        <f t="shared" si="58"/>
        <v>55106.4971739592</v>
      </c>
      <c r="I303" s="187">
        <f t="shared" si="59"/>
        <v>644.55176665164026</v>
      </c>
      <c r="J303" s="87">
        <f t="shared" si="60"/>
        <v>15931.386016328592</v>
      </c>
      <c r="K303" s="187">
        <f t="shared" si="64"/>
        <v>388.71312271644092</v>
      </c>
      <c r="L303" s="87">
        <f t="shared" si="61"/>
        <v>9607.8222541822706</v>
      </c>
      <c r="M303" s="88">
        <f t="shared" si="65"/>
        <v>64714.319428141469</v>
      </c>
      <c r="N303" s="88">
        <f t="shared" si="66"/>
        <v>436129.31942814146</v>
      </c>
      <c r="O303" s="88">
        <f t="shared" si="67"/>
        <v>17644.913194487257</v>
      </c>
      <c r="P303" s="89">
        <f t="shared" si="62"/>
        <v>0.94149303169577059</v>
      </c>
      <c r="Q303" s="195">
        <v>26130.77421531341</v>
      </c>
      <c r="R303" s="89">
        <f t="shared" si="68"/>
        <v>7.1867640947499659E-2</v>
      </c>
      <c r="S303" s="89">
        <f t="shared" si="68"/>
        <v>6.4235294594513478E-2</v>
      </c>
      <c r="T303" s="91">
        <v>24717</v>
      </c>
      <c r="U303" s="190">
        <v>346512</v>
      </c>
      <c r="V303" s="190">
        <v>14119.718022900452</v>
      </c>
      <c r="W303" s="197"/>
      <c r="X303" s="88">
        <v>0</v>
      </c>
      <c r="Y303" s="88">
        <f t="shared" si="69"/>
        <v>0</v>
      </c>
    </row>
    <row r="304" spans="2:25">
      <c r="B304" s="207">
        <v>5036</v>
      </c>
      <c r="C304" t="s">
        <v>318</v>
      </c>
      <c r="D304" s="1">
        <v>33774</v>
      </c>
      <c r="E304" s="85">
        <f t="shared" si="63"/>
        <v>12768.998109640832</v>
      </c>
      <c r="F304" s="86">
        <f t="shared" si="56"/>
        <v>0.68132512806689671</v>
      </c>
      <c r="G304" s="187">
        <f t="shared" si="57"/>
        <v>3584.1202981091451</v>
      </c>
      <c r="H304" s="187">
        <f t="shared" si="58"/>
        <v>9479.9981884986883</v>
      </c>
      <c r="I304" s="187">
        <f t="shared" si="59"/>
        <v>1434.7482226698723</v>
      </c>
      <c r="J304" s="87">
        <f t="shared" si="60"/>
        <v>3794.909048961812</v>
      </c>
      <c r="K304" s="187">
        <f t="shared" si="64"/>
        <v>1178.909578734673</v>
      </c>
      <c r="L304" s="87">
        <f t="shared" si="61"/>
        <v>3118.2158357532098</v>
      </c>
      <c r="M304" s="88">
        <f t="shared" si="65"/>
        <v>12598.214024251898</v>
      </c>
      <c r="N304" s="88">
        <f t="shared" si="66"/>
        <v>46372.214024251894</v>
      </c>
      <c r="O304" s="88">
        <f t="shared" si="67"/>
        <v>17532.027986484649</v>
      </c>
      <c r="P304" s="89">
        <f t="shared" si="62"/>
        <v>0.93546972993483091</v>
      </c>
      <c r="Q304" s="195">
        <v>5752.8109458876042</v>
      </c>
      <c r="R304" s="89">
        <f t="shared" si="68"/>
        <v>2.342353262022363E-2</v>
      </c>
      <c r="S304" s="89">
        <f t="shared" si="68"/>
        <v>2.3423532620223744E-2</v>
      </c>
      <c r="T304" s="91">
        <v>2645</v>
      </c>
      <c r="U304" s="190">
        <v>33001</v>
      </c>
      <c r="V304" s="190">
        <v>12476.748582230623</v>
      </c>
      <c r="W304" s="197"/>
      <c r="X304" s="88">
        <v>0</v>
      </c>
      <c r="Y304" s="88">
        <f t="shared" si="69"/>
        <v>0</v>
      </c>
    </row>
    <row r="305" spans="2:27">
      <c r="B305" s="207">
        <v>5037</v>
      </c>
      <c r="C305" t="s">
        <v>319</v>
      </c>
      <c r="D305" s="1">
        <v>293578</v>
      </c>
      <c r="E305" s="85">
        <f t="shared" si="63"/>
        <v>14269.369106639449</v>
      </c>
      <c r="F305" s="86">
        <f t="shared" si="56"/>
        <v>0.76138156263603729</v>
      </c>
      <c r="G305" s="187">
        <f t="shared" si="57"/>
        <v>2683.8976999099746</v>
      </c>
      <c r="H305" s="187">
        <f t="shared" si="58"/>
        <v>55218.511277947815</v>
      </c>
      <c r="I305" s="187">
        <f t="shared" si="59"/>
        <v>909.6183737203562</v>
      </c>
      <c r="J305" s="87">
        <f t="shared" si="60"/>
        <v>18714.488420922607</v>
      </c>
      <c r="K305" s="187">
        <f t="shared" si="64"/>
        <v>653.77972978515686</v>
      </c>
      <c r="L305" s="87">
        <f t="shared" si="61"/>
        <v>13450.864160599816</v>
      </c>
      <c r="M305" s="88">
        <f t="shared" si="65"/>
        <v>68669.375438547635</v>
      </c>
      <c r="N305" s="88">
        <f t="shared" si="66"/>
        <v>362247.37543854763</v>
      </c>
      <c r="O305" s="88">
        <f t="shared" si="67"/>
        <v>17607.046536334579</v>
      </c>
      <c r="P305" s="89">
        <f t="shared" si="62"/>
        <v>0.93947255166328791</v>
      </c>
      <c r="Q305" s="195">
        <v>30765.258771527944</v>
      </c>
      <c r="R305" s="89">
        <f t="shared" si="68"/>
        <v>5.6275342973407645E-2</v>
      </c>
      <c r="S305" s="89">
        <f t="shared" si="68"/>
        <v>4.4467073852970156E-2</v>
      </c>
      <c r="T305" s="91">
        <v>20574</v>
      </c>
      <c r="U305" s="190">
        <v>277937</v>
      </c>
      <c r="V305" s="190">
        <v>13661.865906409752</v>
      </c>
      <c r="W305" s="197"/>
      <c r="X305" s="88">
        <v>0</v>
      </c>
      <c r="Y305" s="88">
        <f t="shared" si="69"/>
        <v>0</v>
      </c>
    </row>
    <row r="306" spans="2:27">
      <c r="B306" s="207">
        <v>5038</v>
      </c>
      <c r="C306" t="s">
        <v>320</v>
      </c>
      <c r="D306" s="1">
        <v>209810</v>
      </c>
      <c r="E306" s="85">
        <f t="shared" si="63"/>
        <v>13809.649180543671</v>
      </c>
      <c r="F306" s="86">
        <f t="shared" si="56"/>
        <v>0.73685193745850475</v>
      </c>
      <c r="G306" s="187">
        <f t="shared" si="57"/>
        <v>2959.7296555674416</v>
      </c>
      <c r="H306" s="187">
        <f t="shared" si="58"/>
        <v>44967.172657036142</v>
      </c>
      <c r="I306" s="187">
        <f t="shared" si="59"/>
        <v>1070.5203478538788</v>
      </c>
      <c r="J306" s="87">
        <f t="shared" si="60"/>
        <v>16264.41564494398</v>
      </c>
      <c r="K306" s="187">
        <f t="shared" si="64"/>
        <v>814.68170391867943</v>
      </c>
      <c r="L306" s="87">
        <f t="shared" si="61"/>
        <v>12377.459127636495</v>
      </c>
      <c r="M306" s="88">
        <f t="shared" si="65"/>
        <v>57344.631784672638</v>
      </c>
      <c r="N306" s="88">
        <f t="shared" si="66"/>
        <v>267154.63178467262</v>
      </c>
      <c r="O306" s="88">
        <f t="shared" si="67"/>
        <v>17584.060540029794</v>
      </c>
      <c r="P306" s="89">
        <f t="shared" si="62"/>
        <v>0.93824607040441144</v>
      </c>
      <c r="Q306" s="195">
        <v>22788.220718665572</v>
      </c>
      <c r="R306" s="89">
        <f t="shared" si="68"/>
        <v>8.3858102977109883E-2</v>
      </c>
      <c r="S306" s="89">
        <f t="shared" si="68"/>
        <v>7.0232295192694263E-2</v>
      </c>
      <c r="T306" s="91">
        <v>15193</v>
      </c>
      <c r="U306" s="190">
        <v>193577</v>
      </c>
      <c r="V306" s="190">
        <v>12903.412878282894</v>
      </c>
      <c r="W306" s="197"/>
      <c r="X306" s="88">
        <v>0</v>
      </c>
      <c r="Y306" s="88">
        <f t="shared" si="69"/>
        <v>0</v>
      </c>
    </row>
    <row r="307" spans="2:27">
      <c r="B307" s="207">
        <v>5041</v>
      </c>
      <c r="C307" t="s">
        <v>321</v>
      </c>
      <c r="D307" s="1">
        <v>28388</v>
      </c>
      <c r="E307" s="85">
        <f t="shared" si="63"/>
        <v>13428.571428571429</v>
      </c>
      <c r="F307" s="86">
        <f t="shared" si="56"/>
        <v>0.71651848248133621</v>
      </c>
      <c r="G307" s="187">
        <f t="shared" si="57"/>
        <v>3188.3763067507866</v>
      </c>
      <c r="H307" s="187">
        <f t="shared" si="58"/>
        <v>6740.2275124711623</v>
      </c>
      <c r="I307" s="187">
        <f t="shared" si="59"/>
        <v>1203.8975610441632</v>
      </c>
      <c r="J307" s="87">
        <f t="shared" si="60"/>
        <v>2545.039444047361</v>
      </c>
      <c r="K307" s="187">
        <f t="shared" si="64"/>
        <v>948.0589171089639</v>
      </c>
      <c r="L307" s="87">
        <f t="shared" si="61"/>
        <v>2004.1965507683499</v>
      </c>
      <c r="M307" s="88">
        <f t="shared" si="65"/>
        <v>8744.4240632395122</v>
      </c>
      <c r="N307" s="88">
        <f t="shared" si="66"/>
        <v>37132.424063239509</v>
      </c>
      <c r="O307" s="88">
        <f t="shared" si="67"/>
        <v>17565.006652431177</v>
      </c>
      <c r="P307" s="89">
        <f t="shared" si="62"/>
        <v>0.9372293976555528</v>
      </c>
      <c r="Q307" s="195">
        <v>3569.6446652576142</v>
      </c>
      <c r="R307" s="89">
        <f t="shared" si="68"/>
        <v>8.0624286258089081E-2</v>
      </c>
      <c r="S307" s="89">
        <f t="shared" si="68"/>
        <v>3.3084996465278259E-2</v>
      </c>
      <c r="T307" s="91">
        <v>2114</v>
      </c>
      <c r="U307" s="190">
        <v>26270</v>
      </c>
      <c r="V307" s="190">
        <v>12998.515586343394</v>
      </c>
      <c r="W307" s="197"/>
      <c r="X307" s="88">
        <v>0</v>
      </c>
      <c r="Y307" s="88">
        <f t="shared" si="69"/>
        <v>0</v>
      </c>
    </row>
    <row r="308" spans="2:27">
      <c r="B308" s="207">
        <v>5042</v>
      </c>
      <c r="C308" t="s">
        <v>322</v>
      </c>
      <c r="D308" s="1">
        <v>19351</v>
      </c>
      <c r="E308" s="85">
        <f t="shared" si="63"/>
        <v>14873.943120676402</v>
      </c>
      <c r="F308" s="86">
        <f t="shared" si="56"/>
        <v>0.79364027737643994</v>
      </c>
      <c r="G308" s="187">
        <f t="shared" si="57"/>
        <v>2321.153291487803</v>
      </c>
      <c r="H308" s="187">
        <f t="shared" si="58"/>
        <v>3019.8204322256315</v>
      </c>
      <c r="I308" s="187">
        <f t="shared" si="59"/>
        <v>698.0174688074228</v>
      </c>
      <c r="J308" s="87">
        <f t="shared" si="60"/>
        <v>908.12072691845708</v>
      </c>
      <c r="K308" s="187">
        <f t="shared" si="64"/>
        <v>442.17882487222346</v>
      </c>
      <c r="L308" s="87">
        <f t="shared" si="61"/>
        <v>575.27465115876271</v>
      </c>
      <c r="M308" s="88">
        <f t="shared" si="65"/>
        <v>3595.0950833843945</v>
      </c>
      <c r="N308" s="88">
        <f t="shared" si="66"/>
        <v>22946.095083384396</v>
      </c>
      <c r="O308" s="88">
        <f t="shared" si="67"/>
        <v>17637.275237036429</v>
      </c>
      <c r="P308" s="89">
        <f t="shared" si="62"/>
        <v>0.94108548740030806</v>
      </c>
      <c r="Q308" s="195">
        <v>2376.3914898297839</v>
      </c>
      <c r="R308" s="89">
        <f t="shared" si="68"/>
        <v>2.7886964835865294E-2</v>
      </c>
      <c r="S308" s="89">
        <f t="shared" si="68"/>
        <v>2.3146517649842754E-2</v>
      </c>
      <c r="T308" s="91">
        <v>1301</v>
      </c>
      <c r="U308" s="190">
        <v>18826</v>
      </c>
      <c r="V308" s="190">
        <v>14537.451737451738</v>
      </c>
      <c r="W308" s="197"/>
      <c r="X308" s="88">
        <v>0</v>
      </c>
      <c r="Y308" s="88">
        <f t="shared" si="69"/>
        <v>0</v>
      </c>
    </row>
    <row r="309" spans="2:27">
      <c r="B309" s="207">
        <v>5043</v>
      </c>
      <c r="C309" s="212" t="s">
        <v>323</v>
      </c>
      <c r="D309" s="1">
        <v>8068</v>
      </c>
      <c r="E309" s="85">
        <f t="shared" si="63"/>
        <v>19073.286052009458</v>
      </c>
      <c r="F309" s="86">
        <f t="shared" si="56"/>
        <v>1.0177078068662528</v>
      </c>
      <c r="G309" s="187">
        <f t="shared" si="57"/>
        <v>-198.45246731203079</v>
      </c>
      <c r="H309" s="187">
        <f t="shared" si="58"/>
        <v>-83.945393672989027</v>
      </c>
      <c r="I309" s="187">
        <f t="shared" si="59"/>
        <v>0</v>
      </c>
      <c r="J309" s="87">
        <f t="shared" si="60"/>
        <v>0</v>
      </c>
      <c r="K309" s="187">
        <f t="shared" si="64"/>
        <v>-255.83864393519934</v>
      </c>
      <c r="L309" s="87">
        <f t="shared" si="61"/>
        <v>-108.21974638458933</v>
      </c>
      <c r="M309" s="88">
        <f t="shared" si="65"/>
        <v>-192.16514005757836</v>
      </c>
      <c r="N309" s="88">
        <f t="shared" si="66"/>
        <v>7875.8348599424216</v>
      </c>
      <c r="O309" s="88">
        <f t="shared" si="67"/>
        <v>18618.994940762226</v>
      </c>
      <c r="P309" s="89">
        <f t="shared" si="62"/>
        <v>0.99346785108487667</v>
      </c>
      <c r="Q309" s="195">
        <v>759.85050795196616</v>
      </c>
      <c r="R309" s="89">
        <f t="shared" si="68"/>
        <v>2.5810553083280355E-2</v>
      </c>
      <c r="S309" s="89">
        <f t="shared" si="68"/>
        <v>4.0361057382334156E-2</v>
      </c>
      <c r="T309" s="91">
        <v>423</v>
      </c>
      <c r="U309" s="190">
        <v>7865</v>
      </c>
      <c r="V309" s="190">
        <v>18333.333333333332</v>
      </c>
      <c r="W309" s="197"/>
      <c r="X309" s="88">
        <v>0</v>
      </c>
      <c r="Y309" s="88">
        <f t="shared" si="69"/>
        <v>0</v>
      </c>
    </row>
    <row r="310" spans="2:27">
      <c r="B310" s="207">
        <v>5044</v>
      </c>
      <c r="C310" s="212" t="s">
        <v>324</v>
      </c>
      <c r="D310" s="1">
        <v>20529</v>
      </c>
      <c r="E310" s="85">
        <f t="shared" si="63"/>
        <v>25344.444444444445</v>
      </c>
      <c r="F310" s="86">
        <f t="shared" si="56"/>
        <v>1.3523227671134155</v>
      </c>
      <c r="G310" s="187">
        <f t="shared" si="57"/>
        <v>-3961.147502773023</v>
      </c>
      <c r="H310" s="187">
        <f t="shared" si="58"/>
        <v>-3208.5294772461484</v>
      </c>
      <c r="I310" s="187">
        <f t="shared" si="59"/>
        <v>0</v>
      </c>
      <c r="J310" s="87">
        <f t="shared" si="60"/>
        <v>0</v>
      </c>
      <c r="K310" s="187">
        <f t="shared" si="64"/>
        <v>-255.83864393519934</v>
      </c>
      <c r="L310" s="87">
        <f t="shared" si="61"/>
        <v>-207.22930158751146</v>
      </c>
      <c r="M310" s="88">
        <f t="shared" si="65"/>
        <v>-3415.75877883366</v>
      </c>
      <c r="N310" s="88">
        <f t="shared" si="66"/>
        <v>17113.24122116634</v>
      </c>
      <c r="O310" s="88">
        <f t="shared" si="67"/>
        <v>21127.458297736222</v>
      </c>
      <c r="P310" s="89">
        <f t="shared" si="62"/>
        <v>1.127313835183742</v>
      </c>
      <c r="Q310" s="195">
        <v>1105.4499088441912</v>
      </c>
      <c r="R310" s="89">
        <f t="shared" si="68"/>
        <v>5.0184162062615098E-2</v>
      </c>
      <c r="S310" s="89">
        <f t="shared" si="68"/>
        <v>5.5370256690084774E-2</v>
      </c>
      <c r="T310" s="91">
        <v>810</v>
      </c>
      <c r="U310" s="190">
        <v>19548</v>
      </c>
      <c r="V310" s="190">
        <v>24014.742014742016</v>
      </c>
      <c r="W310" s="197"/>
      <c r="X310" s="88">
        <v>0</v>
      </c>
      <c r="Y310" s="88">
        <f t="shared" si="69"/>
        <v>0</v>
      </c>
    </row>
    <row r="311" spans="2:27">
      <c r="B311" s="207">
        <v>5045</v>
      </c>
      <c r="C311" t="s">
        <v>325</v>
      </c>
      <c r="D311" s="1">
        <v>34991</v>
      </c>
      <c r="E311" s="85">
        <f t="shared" si="63"/>
        <v>15069.336778639105</v>
      </c>
      <c r="F311" s="86">
        <f t="shared" si="56"/>
        <v>0.80406604515334834</v>
      </c>
      <c r="G311" s="187">
        <f t="shared" si="57"/>
        <v>2203.9170967101813</v>
      </c>
      <c r="H311" s="187">
        <f t="shared" si="58"/>
        <v>5117.4954985610411</v>
      </c>
      <c r="I311" s="187">
        <f t="shared" si="59"/>
        <v>629.62968852047698</v>
      </c>
      <c r="J311" s="87">
        <f t="shared" si="60"/>
        <v>1462.0001367445477</v>
      </c>
      <c r="K311" s="187">
        <f t="shared" si="64"/>
        <v>373.79104458527763</v>
      </c>
      <c r="L311" s="87">
        <f t="shared" si="61"/>
        <v>867.94280552701468</v>
      </c>
      <c r="M311" s="88">
        <f t="shared" si="65"/>
        <v>5985.4383040880557</v>
      </c>
      <c r="N311" s="88">
        <f t="shared" si="66"/>
        <v>40976.438304088057</v>
      </c>
      <c r="O311" s="88">
        <f t="shared" si="67"/>
        <v>17647.044919934564</v>
      </c>
      <c r="P311" s="89">
        <f t="shared" si="62"/>
        <v>0.94160677578915353</v>
      </c>
      <c r="Q311" s="195">
        <v>4344.0601763141858</v>
      </c>
      <c r="R311" s="89">
        <f t="shared" si="68"/>
        <v>6.0622594040799005E-2</v>
      </c>
      <c r="S311" s="89">
        <f t="shared" si="68"/>
        <v>4.8746544322857258E-2</v>
      </c>
      <c r="T311" s="91">
        <v>2322</v>
      </c>
      <c r="U311" s="190">
        <v>32991</v>
      </c>
      <c r="V311" s="190">
        <v>14368.90243902439</v>
      </c>
      <c r="W311" s="197"/>
      <c r="X311" s="88">
        <v>0</v>
      </c>
      <c r="Y311" s="88">
        <f t="shared" si="69"/>
        <v>0</v>
      </c>
    </row>
    <row r="312" spans="2:27">
      <c r="B312" s="207">
        <v>5046</v>
      </c>
      <c r="C312" t="s">
        <v>326</v>
      </c>
      <c r="D312" s="1">
        <v>14374</v>
      </c>
      <c r="E312" s="85">
        <f t="shared" si="63"/>
        <v>11762.684124386253</v>
      </c>
      <c r="F312" s="86">
        <f t="shared" si="56"/>
        <v>0.62763046862752969</v>
      </c>
      <c r="G312" s="187">
        <f t="shared" si="57"/>
        <v>4187.9086892618925</v>
      </c>
      <c r="H312" s="187">
        <f t="shared" si="58"/>
        <v>5117.6244182780329</v>
      </c>
      <c r="I312" s="187">
        <f t="shared" si="59"/>
        <v>1786.958117508975</v>
      </c>
      <c r="J312" s="87">
        <f t="shared" si="60"/>
        <v>2183.6628195959674</v>
      </c>
      <c r="K312" s="187">
        <f t="shared" si="64"/>
        <v>1531.1194735737756</v>
      </c>
      <c r="L312" s="87">
        <f t="shared" si="61"/>
        <v>1871.0279967071538</v>
      </c>
      <c r="M312" s="88">
        <f t="shared" si="65"/>
        <v>6988.6524149851866</v>
      </c>
      <c r="N312" s="88">
        <f t="shared" si="66"/>
        <v>21362.652414985187</v>
      </c>
      <c r="O312" s="88">
        <f t="shared" si="67"/>
        <v>17481.712287221922</v>
      </c>
      <c r="P312" s="89">
        <f t="shared" si="62"/>
        <v>0.93278499696286266</v>
      </c>
      <c r="Q312" s="195">
        <v>3120.0598774573346</v>
      </c>
      <c r="R312" s="89">
        <f t="shared" si="68"/>
        <v>8.4093823063579459E-2</v>
      </c>
      <c r="S312" s="89">
        <f t="shared" si="68"/>
        <v>7.8770940135280479E-2</v>
      </c>
      <c r="T312" s="91">
        <v>1222</v>
      </c>
      <c r="U312" s="190">
        <v>13259</v>
      </c>
      <c r="V312" s="190">
        <v>10903.782894736842</v>
      </c>
      <c r="W312" s="197"/>
      <c r="X312" s="88">
        <v>0</v>
      </c>
      <c r="Y312" s="88">
        <f t="shared" si="69"/>
        <v>0</v>
      </c>
    </row>
    <row r="313" spans="2:27">
      <c r="B313" s="207">
        <v>5047</v>
      </c>
      <c r="C313" t="s">
        <v>327</v>
      </c>
      <c r="D313" s="1">
        <v>54244</v>
      </c>
      <c r="E313" s="85">
        <f t="shared" si="63"/>
        <v>13823.649337410805</v>
      </c>
      <c r="F313" s="86">
        <f t="shared" si="56"/>
        <v>0.73759895445925561</v>
      </c>
      <c r="G313" s="187">
        <f t="shared" si="57"/>
        <v>2951.3295614471613</v>
      </c>
      <c r="H313" s="187">
        <f t="shared" si="58"/>
        <v>11581.017199118662</v>
      </c>
      <c r="I313" s="187">
        <f t="shared" si="59"/>
        <v>1065.6202929503818</v>
      </c>
      <c r="J313" s="87">
        <f t="shared" si="60"/>
        <v>4181.494029537298</v>
      </c>
      <c r="K313" s="187">
        <f t="shared" si="64"/>
        <v>809.78164901518244</v>
      </c>
      <c r="L313" s="87">
        <f t="shared" si="61"/>
        <v>3177.583190735576</v>
      </c>
      <c r="M313" s="88">
        <f t="shared" si="65"/>
        <v>14758.600389854237</v>
      </c>
      <c r="N313" s="88">
        <f t="shared" si="66"/>
        <v>69002.60038985424</v>
      </c>
      <c r="O313" s="88">
        <f t="shared" si="67"/>
        <v>17584.760547873149</v>
      </c>
      <c r="P313" s="89">
        <f t="shared" si="62"/>
        <v>0.93828342125444897</v>
      </c>
      <c r="Q313" s="195">
        <v>5900.247429740255</v>
      </c>
      <c r="R313" s="89">
        <f t="shared" si="68"/>
        <v>8.2930724695548019E-2</v>
      </c>
      <c r="S313" s="89">
        <f t="shared" si="68"/>
        <v>6.8855936989260222E-2</v>
      </c>
      <c r="T313" s="91">
        <v>3924</v>
      </c>
      <c r="U313" s="190">
        <v>50090</v>
      </c>
      <c r="V313" s="190">
        <v>12933.126775109735</v>
      </c>
      <c r="W313" s="197"/>
      <c r="X313" s="88">
        <v>0</v>
      </c>
      <c r="Y313" s="88">
        <f t="shared" si="69"/>
        <v>0</v>
      </c>
    </row>
    <row r="314" spans="2:27">
      <c r="B314" s="207">
        <v>5049</v>
      </c>
      <c r="C314" t="s">
        <v>328</v>
      </c>
      <c r="D314" s="1">
        <v>20154</v>
      </c>
      <c r="E314" s="85">
        <f t="shared" si="63"/>
        <v>18059.139784946237</v>
      </c>
      <c r="F314" s="86">
        <f t="shared" si="56"/>
        <v>0.96359523441910644</v>
      </c>
      <c r="G314" s="187">
        <f t="shared" si="57"/>
        <v>410.03529292590173</v>
      </c>
      <c r="H314" s="187">
        <f t="shared" si="58"/>
        <v>457.59938690530629</v>
      </c>
      <c r="I314" s="187">
        <f t="shared" si="59"/>
        <v>0</v>
      </c>
      <c r="J314" s="87">
        <f t="shared" si="60"/>
        <v>0</v>
      </c>
      <c r="K314" s="187">
        <f t="shared" si="64"/>
        <v>-255.83864393519934</v>
      </c>
      <c r="L314" s="87">
        <f t="shared" si="61"/>
        <v>-285.51592663168248</v>
      </c>
      <c r="M314" s="88">
        <f t="shared" si="65"/>
        <v>172.08346027362381</v>
      </c>
      <c r="N314" s="88">
        <f t="shared" si="66"/>
        <v>20326.083460273625</v>
      </c>
      <c r="O314" s="88">
        <f t="shared" si="67"/>
        <v>18213.33643393694</v>
      </c>
      <c r="P314" s="89">
        <f t="shared" si="62"/>
        <v>0.97182282210601834</v>
      </c>
      <c r="Q314" s="195">
        <v>345.58431885199661</v>
      </c>
      <c r="R314" s="89">
        <f t="shared" si="68"/>
        <v>3.5929067077872009E-2</v>
      </c>
      <c r="S314" s="89">
        <f t="shared" si="68"/>
        <v>2.8503052260109501E-2</v>
      </c>
      <c r="T314" s="91">
        <v>1116</v>
      </c>
      <c r="U314" s="190">
        <v>19455</v>
      </c>
      <c r="V314" s="190">
        <v>17558.664259927798</v>
      </c>
      <c r="W314" s="197"/>
      <c r="X314" s="88">
        <v>0</v>
      </c>
      <c r="Y314" s="88">
        <f t="shared" si="69"/>
        <v>0</v>
      </c>
    </row>
    <row r="315" spans="2:27">
      <c r="B315" s="207">
        <v>5052</v>
      </c>
      <c r="C315" t="s">
        <v>329</v>
      </c>
      <c r="D315" s="1">
        <v>8812</v>
      </c>
      <c r="E315" s="85">
        <f t="shared" si="63"/>
        <v>14589.403973509932</v>
      </c>
      <c r="F315" s="86">
        <f t="shared" si="56"/>
        <v>0.77845790604091047</v>
      </c>
      <c r="G315" s="187">
        <f t="shared" si="57"/>
        <v>2491.8767797876849</v>
      </c>
      <c r="H315" s="187">
        <f t="shared" si="58"/>
        <v>1505.0935749917617</v>
      </c>
      <c r="I315" s="187">
        <f t="shared" si="59"/>
        <v>797.60617031568722</v>
      </c>
      <c r="J315" s="87">
        <f t="shared" si="60"/>
        <v>481.75412687067507</v>
      </c>
      <c r="K315" s="187">
        <f t="shared" si="64"/>
        <v>541.76752638048788</v>
      </c>
      <c r="L315" s="87">
        <f t="shared" si="61"/>
        <v>327.22758593381468</v>
      </c>
      <c r="M315" s="88">
        <f t="shared" si="65"/>
        <v>1832.3211609255764</v>
      </c>
      <c r="N315" s="88">
        <f t="shared" si="66"/>
        <v>10644.321160925576</v>
      </c>
      <c r="O315" s="88">
        <f t="shared" si="67"/>
        <v>17623.048279678107</v>
      </c>
      <c r="P315" s="89">
        <f t="shared" si="62"/>
        <v>0.94032636883353171</v>
      </c>
      <c r="Q315" s="195">
        <v>445.5556186450342</v>
      </c>
      <c r="R315" s="89">
        <f t="shared" si="68"/>
        <v>0.17165270575721314</v>
      </c>
      <c r="S315" s="89">
        <f t="shared" si="68"/>
        <v>0.12897661382565895</v>
      </c>
      <c r="T315" s="91">
        <v>604</v>
      </c>
      <c r="U315" s="190">
        <v>7521</v>
      </c>
      <c r="V315" s="190">
        <v>12922.680412371134</v>
      </c>
      <c r="W315" s="197"/>
      <c r="X315" s="88">
        <v>0</v>
      </c>
      <c r="Y315" s="88">
        <f t="shared" si="69"/>
        <v>0</v>
      </c>
    </row>
    <row r="316" spans="2:27">
      <c r="B316" s="207">
        <v>5053</v>
      </c>
      <c r="C316" t="s">
        <v>330</v>
      </c>
      <c r="D316" s="1">
        <v>100304</v>
      </c>
      <c r="E316" s="85">
        <f t="shared" si="63"/>
        <v>14457.19227443067</v>
      </c>
      <c r="F316" s="86">
        <f t="shared" si="56"/>
        <v>0.77140338602033742</v>
      </c>
      <c r="G316" s="187">
        <f t="shared" si="57"/>
        <v>2571.2037992352421</v>
      </c>
      <c r="H316" s="187">
        <f t="shared" si="58"/>
        <v>17839.01195909411</v>
      </c>
      <c r="I316" s="187">
        <f t="shared" si="59"/>
        <v>843.88026499342891</v>
      </c>
      <c r="J316" s="87">
        <f t="shared" si="60"/>
        <v>5854.84127852441</v>
      </c>
      <c r="K316" s="187">
        <f t="shared" si="64"/>
        <v>588.04162105822957</v>
      </c>
      <c r="L316" s="87">
        <f t="shared" si="61"/>
        <v>4079.8327669019968</v>
      </c>
      <c r="M316" s="88">
        <f t="shared" si="65"/>
        <v>21918.844725996107</v>
      </c>
      <c r="N316" s="88">
        <f t="shared" si="66"/>
        <v>122222.84472599611</v>
      </c>
      <c r="O316" s="88">
        <f t="shared" si="67"/>
        <v>17616.437694724144</v>
      </c>
      <c r="P316" s="89">
        <f t="shared" si="62"/>
        <v>0.93997364283250306</v>
      </c>
      <c r="Q316" s="195">
        <v>9728.533248608026</v>
      </c>
      <c r="R316" s="92">
        <f t="shared" si="68"/>
        <v>4.9512409492319928E-2</v>
      </c>
      <c r="S316" s="92">
        <f t="shared" si="68"/>
        <v>3.4839203421297184E-2</v>
      </c>
      <c r="T316" s="91">
        <v>6938</v>
      </c>
      <c r="U316" s="190">
        <v>95572</v>
      </c>
      <c r="V316" s="190">
        <v>13970.472153193978</v>
      </c>
      <c r="W316" s="197"/>
      <c r="X316" s="88">
        <v>0</v>
      </c>
      <c r="Y316" s="88">
        <f t="shared" si="69"/>
        <v>0</v>
      </c>
      <c r="Z316" s="1"/>
    </row>
    <row r="317" spans="2:27">
      <c r="B317" s="207">
        <v>5054</v>
      </c>
      <c r="C317" t="s">
        <v>331</v>
      </c>
      <c r="D317" s="1">
        <v>128506</v>
      </c>
      <c r="E317" s="85">
        <f t="shared" si="63"/>
        <v>12821.111443679538</v>
      </c>
      <c r="F317" s="86">
        <f t="shared" si="56"/>
        <v>0.68410577880261159</v>
      </c>
      <c r="G317" s="187">
        <f t="shared" si="57"/>
        <v>3552.8522976859213</v>
      </c>
      <c r="H317" s="187">
        <f t="shared" si="58"/>
        <v>35610.238579705991</v>
      </c>
      <c r="I317" s="187">
        <f t="shared" si="59"/>
        <v>1416.5085557563252</v>
      </c>
      <c r="J317" s="87">
        <f t="shared" si="60"/>
        <v>14197.665254345648</v>
      </c>
      <c r="K317" s="187">
        <f t="shared" si="64"/>
        <v>1160.6699118211259</v>
      </c>
      <c r="L317" s="87">
        <f t="shared" si="61"/>
        <v>11633.394526183145</v>
      </c>
      <c r="M317" s="88">
        <f t="shared" si="65"/>
        <v>47243.633105889137</v>
      </c>
      <c r="N317" s="88">
        <f t="shared" si="66"/>
        <v>175749.63310588914</v>
      </c>
      <c r="O317" s="88">
        <f t="shared" si="67"/>
        <v>17534.633653186585</v>
      </c>
      <c r="P317" s="89">
        <f t="shared" si="62"/>
        <v>0.93560876247161673</v>
      </c>
      <c r="Q317" s="195">
        <v>20487.244314038358</v>
      </c>
      <c r="R317" s="92">
        <f t="shared" si="68"/>
        <v>4.7352806937471473E-2</v>
      </c>
      <c r="S317" s="92">
        <f t="shared" si="68"/>
        <v>4.2546039590457309E-2</v>
      </c>
      <c r="T317" s="91">
        <v>10023</v>
      </c>
      <c r="U317" s="190">
        <v>122696</v>
      </c>
      <c r="V317" s="190">
        <v>12297.885135812368</v>
      </c>
      <c r="W317" s="197"/>
      <c r="X317" s="88">
        <v>0</v>
      </c>
      <c r="Y317" s="88">
        <f t="shared" si="69"/>
        <v>0</v>
      </c>
      <c r="Z317" s="1"/>
      <c r="AA317" s="1"/>
    </row>
    <row r="318" spans="2:27">
      <c r="B318" s="207">
        <v>5055</v>
      </c>
      <c r="C318" t="s">
        <v>332</v>
      </c>
      <c r="D318" s="1">
        <v>95078</v>
      </c>
      <c r="E318" s="85">
        <f t="shared" si="63"/>
        <v>15604.464139176103</v>
      </c>
      <c r="F318" s="86">
        <f t="shared" si="56"/>
        <v>0.83261924206976845</v>
      </c>
      <c r="G318" s="187">
        <f t="shared" si="57"/>
        <v>1882.840680387982</v>
      </c>
      <c r="H318" s="187">
        <f t="shared" si="58"/>
        <v>11472.148265603975</v>
      </c>
      <c r="I318" s="187">
        <f t="shared" si="59"/>
        <v>442.33511233252739</v>
      </c>
      <c r="J318" s="87">
        <f t="shared" si="60"/>
        <v>2695.1478394420892</v>
      </c>
      <c r="K318" s="187">
        <f t="shared" si="64"/>
        <v>186.49646839732804</v>
      </c>
      <c r="L318" s="87">
        <f t="shared" si="61"/>
        <v>1136.3229819449198</v>
      </c>
      <c r="M318" s="88">
        <f t="shared" si="65"/>
        <v>12608.471247548896</v>
      </c>
      <c r="N318" s="88">
        <f t="shared" si="66"/>
        <v>107686.47124754889</v>
      </c>
      <c r="O318" s="88">
        <f t="shared" si="67"/>
        <v>17673.801287961414</v>
      </c>
      <c r="P318" s="89">
        <f t="shared" si="62"/>
        <v>0.94303443563497458</v>
      </c>
      <c r="Q318" s="195">
        <v>7353.4546099407062</v>
      </c>
      <c r="R318" s="92">
        <f t="shared" si="68"/>
        <v>6.2383373372814126E-2</v>
      </c>
      <c r="S318" s="92">
        <f t="shared" si="68"/>
        <v>2.5244417435113544E-2</v>
      </c>
      <c r="T318" s="91">
        <v>6093</v>
      </c>
      <c r="U318" s="190">
        <v>89495</v>
      </c>
      <c r="V318" s="190">
        <v>15220.238095238095</v>
      </c>
      <c r="W318" s="197"/>
      <c r="X318" s="88">
        <v>0</v>
      </c>
      <c r="Y318" s="88">
        <f t="shared" si="69"/>
        <v>0</v>
      </c>
      <c r="Z318" s="1"/>
      <c r="AA318" s="1"/>
    </row>
    <row r="319" spans="2:27">
      <c r="B319" s="207">
        <v>5056</v>
      </c>
      <c r="C319" t="s">
        <v>333</v>
      </c>
      <c r="D319" s="1">
        <v>85657</v>
      </c>
      <c r="E319" s="85">
        <f t="shared" si="63"/>
        <v>16091.865489385686</v>
      </c>
      <c r="F319" s="86">
        <f t="shared" si="56"/>
        <v>0.8586258860131798</v>
      </c>
      <c r="G319" s="187">
        <f t="shared" si="57"/>
        <v>1590.3998702622328</v>
      </c>
      <c r="H319" s="187">
        <f t="shared" si="58"/>
        <v>8465.6985094058637</v>
      </c>
      <c r="I319" s="187">
        <f t="shared" si="59"/>
        <v>271.74463975917359</v>
      </c>
      <c r="J319" s="87">
        <f t="shared" si="60"/>
        <v>1446.4967174380811</v>
      </c>
      <c r="K319" s="187">
        <f t="shared" si="64"/>
        <v>15.905995823974251</v>
      </c>
      <c r="L319" s="87">
        <f t="shared" si="61"/>
        <v>84.667615771014937</v>
      </c>
      <c r="M319" s="88">
        <f t="shared" si="65"/>
        <v>8550.366125176879</v>
      </c>
      <c r="N319" s="88">
        <f t="shared" si="66"/>
        <v>94207.366125176879</v>
      </c>
      <c r="O319" s="88">
        <f t="shared" si="67"/>
        <v>17698.171355471892</v>
      </c>
      <c r="P319" s="89">
        <f t="shared" si="62"/>
        <v>0.94433476783214509</v>
      </c>
      <c r="Q319" s="195">
        <v>5758.9463918252013</v>
      </c>
      <c r="R319" s="92">
        <f t="shared" si="68"/>
        <v>8.206061065423631E-2</v>
      </c>
      <c r="S319" s="92">
        <f t="shared" si="68"/>
        <v>7.3522841417437937E-2</v>
      </c>
      <c r="T319" s="91">
        <v>5323</v>
      </c>
      <c r="U319" s="190">
        <v>79161</v>
      </c>
      <c r="V319" s="190">
        <v>14989.774663889415</v>
      </c>
      <c r="W319" s="197"/>
      <c r="X319" s="88">
        <v>0</v>
      </c>
      <c r="Y319" s="88">
        <f t="shared" si="69"/>
        <v>0</v>
      </c>
      <c r="Z319" s="1"/>
      <c r="AA319" s="1"/>
    </row>
    <row r="320" spans="2:27">
      <c r="B320" s="207">
        <v>5057</v>
      </c>
      <c r="C320" t="s">
        <v>334</v>
      </c>
      <c r="D320" s="1">
        <v>156328</v>
      </c>
      <c r="E320" s="85">
        <f t="shared" si="63"/>
        <v>14857.251473103972</v>
      </c>
      <c r="F320" s="86">
        <f t="shared" si="56"/>
        <v>0.79274964846238694</v>
      </c>
      <c r="G320" s="187">
        <f t="shared" si="57"/>
        <v>2331.168280031261</v>
      </c>
      <c r="H320" s="187">
        <f t="shared" si="58"/>
        <v>24528.552642488925</v>
      </c>
      <c r="I320" s="187">
        <f t="shared" si="59"/>
        <v>703.85954545777338</v>
      </c>
      <c r="J320" s="87">
        <f t="shared" si="60"/>
        <v>7406.0101373066909</v>
      </c>
      <c r="K320" s="187">
        <f t="shared" si="64"/>
        <v>448.02090152257404</v>
      </c>
      <c r="L320" s="87">
        <f t="shared" si="61"/>
        <v>4714.0759258205235</v>
      </c>
      <c r="M320" s="88">
        <f t="shared" si="65"/>
        <v>29242.628568309447</v>
      </c>
      <c r="N320" s="88">
        <f t="shared" si="66"/>
        <v>185570.62856830945</v>
      </c>
      <c r="O320" s="88">
        <f t="shared" si="67"/>
        <v>17636.440654657807</v>
      </c>
      <c r="P320" s="89">
        <f t="shared" si="62"/>
        <v>0.94104095595460546</v>
      </c>
      <c r="Q320" s="195">
        <v>12847.385131428879</v>
      </c>
      <c r="R320" s="92">
        <f t="shared" si="68"/>
        <v>8.0195132737247959E-2</v>
      </c>
      <c r="S320" s="92">
        <f t="shared" si="68"/>
        <v>7.5062101313862262E-2</v>
      </c>
      <c r="T320" s="91">
        <v>10522</v>
      </c>
      <c r="U320" s="190">
        <v>144722</v>
      </c>
      <c r="V320" s="190">
        <v>13819.900687547748</v>
      </c>
      <c r="W320" s="197"/>
      <c r="X320" s="88">
        <v>0</v>
      </c>
      <c r="Y320" s="88">
        <f t="shared" si="69"/>
        <v>0</v>
      </c>
      <c r="Z320" s="1"/>
      <c r="AA320" s="1"/>
    </row>
    <row r="321" spans="2:27">
      <c r="B321" s="207">
        <v>5058</v>
      </c>
      <c r="C321" t="s">
        <v>335</v>
      </c>
      <c r="D321" s="1">
        <v>63794</v>
      </c>
      <c r="E321" s="85">
        <f t="shared" si="63"/>
        <v>14702.466005992164</v>
      </c>
      <c r="F321" s="86">
        <f t="shared" si="56"/>
        <v>0.78449064275987823</v>
      </c>
      <c r="G321" s="187">
        <f t="shared" si="57"/>
        <v>2424.0395602983454</v>
      </c>
      <c r="H321" s="187">
        <f t="shared" si="58"/>
        <v>10517.907652134521</v>
      </c>
      <c r="I321" s="187">
        <f t="shared" si="59"/>
        <v>758.03445894690594</v>
      </c>
      <c r="J321" s="87">
        <f t="shared" si="60"/>
        <v>3289.1115173706248</v>
      </c>
      <c r="K321" s="187">
        <f t="shared" si="64"/>
        <v>502.1958150117066</v>
      </c>
      <c r="L321" s="87">
        <f t="shared" si="61"/>
        <v>2179.0276413357951</v>
      </c>
      <c r="M321" s="88">
        <f t="shared" si="65"/>
        <v>12696.935293470317</v>
      </c>
      <c r="N321" s="88">
        <f t="shared" si="66"/>
        <v>76490.93529347032</v>
      </c>
      <c r="O321" s="88">
        <f t="shared" si="67"/>
        <v>17628.701381302217</v>
      </c>
      <c r="P321" s="89">
        <f t="shared" si="62"/>
        <v>0.94062800566948002</v>
      </c>
      <c r="Q321" s="195">
        <v>6692.9964061271512</v>
      </c>
      <c r="R321" s="92">
        <f t="shared" si="68"/>
        <v>6.739617842920724E-2</v>
      </c>
      <c r="S321" s="92">
        <f t="shared" si="68"/>
        <v>4.5994134750170425E-2</v>
      </c>
      <c r="T321" s="91">
        <v>4339</v>
      </c>
      <c r="U321" s="190">
        <v>59766</v>
      </c>
      <c r="V321" s="190">
        <v>14055.973659454374</v>
      </c>
      <c r="W321" s="197"/>
      <c r="X321" s="88">
        <v>0</v>
      </c>
      <c r="Y321" s="88">
        <f t="shared" si="69"/>
        <v>0</v>
      </c>
      <c r="Z321" s="1"/>
      <c r="AA321" s="1"/>
    </row>
    <row r="322" spans="2:27">
      <c r="B322" s="207">
        <v>5059</v>
      </c>
      <c r="C322" t="s">
        <v>336</v>
      </c>
      <c r="D322" s="1">
        <v>271834</v>
      </c>
      <c r="E322" s="85">
        <f t="shared" si="63"/>
        <v>14464.641089767467</v>
      </c>
      <c r="F322" s="86">
        <f t="shared" si="56"/>
        <v>0.77180083811639955</v>
      </c>
      <c r="G322" s="187">
        <f t="shared" si="57"/>
        <v>2566.734510033164</v>
      </c>
      <c r="H322" s="187">
        <f t="shared" si="58"/>
        <v>48236.641647053249</v>
      </c>
      <c r="I322" s="187">
        <f t="shared" si="59"/>
        <v>841.27317962555014</v>
      </c>
      <c r="J322" s="87">
        <f t="shared" si="60"/>
        <v>15810.046864702965</v>
      </c>
      <c r="K322" s="187">
        <f t="shared" si="64"/>
        <v>585.4345356903508</v>
      </c>
      <c r="L322" s="87">
        <f t="shared" si="61"/>
        <v>11002.071229228763</v>
      </c>
      <c r="M322" s="88">
        <f t="shared" si="65"/>
        <v>59238.712876282014</v>
      </c>
      <c r="N322" s="88">
        <f t="shared" si="66"/>
        <v>331072.71287628199</v>
      </c>
      <c r="O322" s="88">
        <f t="shared" si="67"/>
        <v>17616.810135490978</v>
      </c>
      <c r="P322" s="89">
        <f t="shared" si="62"/>
        <v>0.93999351543730592</v>
      </c>
      <c r="Q322" s="195">
        <v>24877.285333106149</v>
      </c>
      <c r="R322" s="92">
        <f t="shared" si="68"/>
        <v>5.2058378453690837E-2</v>
      </c>
      <c r="S322" s="92">
        <f t="shared" si="68"/>
        <v>4.6292294646915443E-2</v>
      </c>
      <c r="T322" s="91">
        <v>18793</v>
      </c>
      <c r="U322" s="190">
        <v>258383</v>
      </c>
      <c r="V322" s="190">
        <v>13824.665596575709</v>
      </c>
      <c r="W322" s="197"/>
      <c r="X322" s="88">
        <v>0</v>
      </c>
      <c r="Y322" s="88">
        <f t="shared" si="69"/>
        <v>0</v>
      </c>
      <c r="Z322" s="1"/>
      <c r="AA322" s="1"/>
    </row>
    <row r="323" spans="2:27">
      <c r="B323" s="207">
        <v>5060</v>
      </c>
      <c r="C323" t="s">
        <v>337</v>
      </c>
      <c r="D323" s="1">
        <v>196022</v>
      </c>
      <c r="E323" s="85">
        <f t="shared" si="63"/>
        <v>19665.128410914927</v>
      </c>
      <c r="F323" s="86">
        <f t="shared" si="56"/>
        <v>1.0492871890162299</v>
      </c>
      <c r="G323" s="187">
        <f t="shared" si="57"/>
        <v>-553.55788265531226</v>
      </c>
      <c r="H323" s="187">
        <f t="shared" si="58"/>
        <v>-5517.8649743081523</v>
      </c>
      <c r="I323" s="187">
        <f t="shared" si="59"/>
        <v>0</v>
      </c>
      <c r="J323" s="87">
        <f t="shared" si="60"/>
        <v>0</v>
      </c>
      <c r="K323" s="187">
        <f t="shared" si="64"/>
        <v>-255.83864393519934</v>
      </c>
      <c r="L323" s="87">
        <f t="shared" si="61"/>
        <v>-2550.1996027460673</v>
      </c>
      <c r="M323" s="88">
        <f t="shared" si="65"/>
        <v>-8068.0645770542196</v>
      </c>
      <c r="N323" s="88">
        <f t="shared" si="66"/>
        <v>187953.93542294577</v>
      </c>
      <c r="O323" s="88">
        <f t="shared" si="67"/>
        <v>18855.731884324414</v>
      </c>
      <c r="P323" s="89">
        <f t="shared" si="62"/>
        <v>1.0060996039448675</v>
      </c>
      <c r="Q323" s="195">
        <v>-4734.204578569259</v>
      </c>
      <c r="R323" s="89">
        <f t="shared" si="68"/>
        <v>5.7531911220449074E-2</v>
      </c>
      <c r="S323" s="89">
        <f t="shared" si="68"/>
        <v>4.9256681578073953E-2</v>
      </c>
      <c r="T323" s="91">
        <v>9968</v>
      </c>
      <c r="U323" s="190">
        <v>185358</v>
      </c>
      <c r="V323" s="190">
        <v>18741.961577350859</v>
      </c>
      <c r="W323" s="197"/>
      <c r="X323" s="88">
        <v>0</v>
      </c>
      <c r="Y323" s="88">
        <f t="shared" si="69"/>
        <v>0</v>
      </c>
    </row>
    <row r="324" spans="2:27" ht="28.5" customHeight="1">
      <c r="B324" s="207">
        <v>5061</v>
      </c>
      <c r="C324" t="s">
        <v>338</v>
      </c>
      <c r="D324" s="1">
        <v>28245</v>
      </c>
      <c r="E324" s="85">
        <f t="shared" si="63"/>
        <v>14425.434116445353</v>
      </c>
      <c r="F324" s="86">
        <f t="shared" si="56"/>
        <v>0.7697088418696747</v>
      </c>
      <c r="G324" s="187">
        <f t="shared" si="57"/>
        <v>2590.2586940264323</v>
      </c>
      <c r="H324" s="187">
        <f t="shared" si="58"/>
        <v>5071.7265229037548</v>
      </c>
      <c r="I324" s="187">
        <f t="shared" si="59"/>
        <v>854.99562028829007</v>
      </c>
      <c r="J324" s="87">
        <f t="shared" si="60"/>
        <v>1674.0814245244719</v>
      </c>
      <c r="K324" s="187">
        <f t="shared" si="64"/>
        <v>599.15697635309073</v>
      </c>
      <c r="L324" s="87">
        <f t="shared" si="61"/>
        <v>1173.1493596993516</v>
      </c>
      <c r="M324" s="88">
        <f t="shared" si="65"/>
        <v>6244.8758826031062</v>
      </c>
      <c r="N324" s="88">
        <f t="shared" si="66"/>
        <v>34489.875882603104</v>
      </c>
      <c r="O324" s="88">
        <f t="shared" si="67"/>
        <v>17614.849786824874</v>
      </c>
      <c r="P324" s="89">
        <f t="shared" si="62"/>
        <v>0.93988891562496979</v>
      </c>
      <c r="Q324" s="195">
        <v>4327.1455319651895</v>
      </c>
      <c r="R324" s="89">
        <f t="shared" si="68"/>
        <v>3.7389356153817901E-2</v>
      </c>
      <c r="S324" s="89">
        <f t="shared" si="68"/>
        <v>3.6859535236476795E-2</v>
      </c>
      <c r="T324" s="91">
        <v>1958</v>
      </c>
      <c r="U324" s="190">
        <v>27227</v>
      </c>
      <c r="V324" s="190">
        <v>13912.621359223302</v>
      </c>
      <c r="W324" s="197"/>
      <c r="X324" s="88">
        <v>0</v>
      </c>
      <c r="Y324" s="88">
        <f t="shared" si="69"/>
        <v>0</v>
      </c>
    </row>
    <row r="325" spans="2:27">
      <c r="B325" s="207">
        <v>5501</v>
      </c>
      <c r="C325" t="s">
        <v>339</v>
      </c>
      <c r="D325" s="1">
        <v>1400828</v>
      </c>
      <c r="E325" s="85">
        <f t="shared" si="63"/>
        <v>17789.42155057464</v>
      </c>
      <c r="F325" s="86">
        <f t="shared" si="56"/>
        <v>0.94920367378159176</v>
      </c>
      <c r="G325" s="187">
        <f t="shared" si="57"/>
        <v>571.86623354886035</v>
      </c>
      <c r="H325" s="187">
        <f t="shared" si="58"/>
        <v>45031.606560805005</v>
      </c>
      <c r="I325" s="187">
        <f t="shared" si="59"/>
        <v>0</v>
      </c>
      <c r="J325" s="87">
        <f t="shared" si="60"/>
        <v>0</v>
      </c>
      <c r="K325" s="187">
        <f t="shared" si="64"/>
        <v>-255.83864393519934</v>
      </c>
      <c r="L325" s="87">
        <f t="shared" si="61"/>
        <v>-20146.014016677273</v>
      </c>
      <c r="M325" s="88">
        <f t="shared" si="65"/>
        <v>24885.592544127732</v>
      </c>
      <c r="N325" s="88">
        <f t="shared" si="66"/>
        <v>1425713.5925441277</v>
      </c>
      <c r="O325" s="88">
        <f t="shared" si="67"/>
        <v>18105.449140188302</v>
      </c>
      <c r="P325" s="89">
        <f t="shared" si="62"/>
        <v>0.96606619785101255</v>
      </c>
      <c r="Q325" s="195">
        <v>25637.49515053803</v>
      </c>
      <c r="R325" s="89">
        <f t="shared" si="68"/>
        <v>3.5052006481506796E-2</v>
      </c>
      <c r="S325" s="89">
        <f t="shared" si="68"/>
        <v>2.5154309346697108E-2</v>
      </c>
      <c r="T325" s="91">
        <v>78745</v>
      </c>
      <c r="U325" s="190">
        <v>1353389</v>
      </c>
      <c r="V325" s="190">
        <v>17352.920812391018</v>
      </c>
      <c r="W325" s="197"/>
      <c r="X325" s="88">
        <v>0</v>
      </c>
      <c r="Y325" s="88">
        <f t="shared" si="69"/>
        <v>0</v>
      </c>
    </row>
    <row r="326" spans="2:27">
      <c r="B326" s="207">
        <v>5503</v>
      </c>
      <c r="C326" t="s">
        <v>340</v>
      </c>
      <c r="D326" s="1">
        <v>407834</v>
      </c>
      <c r="E326" s="85">
        <f t="shared" si="63"/>
        <v>16276.899744572158</v>
      </c>
      <c r="F326" s="86">
        <f t="shared" si="56"/>
        <v>0.86849889926991308</v>
      </c>
      <c r="G326" s="187">
        <f t="shared" si="57"/>
        <v>1479.3793171503494</v>
      </c>
      <c r="H326" s="187">
        <f t="shared" si="58"/>
        <v>37067.328170519148</v>
      </c>
      <c r="I326" s="187">
        <f t="shared" si="59"/>
        <v>206.98265044390826</v>
      </c>
      <c r="J326" s="87">
        <f t="shared" si="60"/>
        <v>5186.1572895225654</v>
      </c>
      <c r="K326" s="187">
        <f t="shared" si="64"/>
        <v>-48.855993491291088</v>
      </c>
      <c r="L326" s="87">
        <f t="shared" si="61"/>
        <v>-1224.1357729177894</v>
      </c>
      <c r="M326" s="88">
        <f t="shared" si="65"/>
        <v>35843.192397601357</v>
      </c>
      <c r="N326" s="88">
        <f t="shared" si="66"/>
        <v>443677.19239760138</v>
      </c>
      <c r="O326" s="88">
        <f t="shared" si="67"/>
        <v>17707.423068231219</v>
      </c>
      <c r="P326" s="89">
        <f t="shared" si="62"/>
        <v>0.94482841849498189</v>
      </c>
      <c r="Q326" s="195">
        <v>14522.637716506575</v>
      </c>
      <c r="R326" s="89">
        <f t="shared" si="68"/>
        <v>4.9676604046503127E-2</v>
      </c>
      <c r="S326" s="89">
        <f t="shared" si="68"/>
        <v>4.3266940875242195E-2</v>
      </c>
      <c r="T326" s="91">
        <v>25056</v>
      </c>
      <c r="U326" s="190">
        <v>388533</v>
      </c>
      <c r="V326" s="190">
        <v>15601.855198168894</v>
      </c>
      <c r="W326" s="197"/>
      <c r="X326" s="88">
        <v>0</v>
      </c>
      <c r="Y326" s="88">
        <f t="shared" si="69"/>
        <v>0</v>
      </c>
    </row>
    <row r="327" spans="2:27">
      <c r="B327" s="207">
        <v>5510</v>
      </c>
      <c r="C327" t="s">
        <v>345</v>
      </c>
      <c r="D327" s="1">
        <v>37437</v>
      </c>
      <c r="E327" s="85">
        <f t="shared" si="63"/>
        <v>13158.875219683656</v>
      </c>
      <c r="F327" s="86">
        <f t="shared" ref="F327:F362" si="70">E327/E$365</f>
        <v>0.70212809707428658</v>
      </c>
      <c r="G327" s="187">
        <f t="shared" ref="G327:G363" si="71">($E$365+$Y$365-E327-Y327)*0.6</f>
        <v>3350.1940320834506</v>
      </c>
      <c r="H327" s="187">
        <f t="shared" ref="H327:H362" si="72">G327*T327/1000</f>
        <v>9531.3020212774172</v>
      </c>
      <c r="I327" s="187">
        <f t="shared" ref="I327:I362" si="73">IF(E327+Y327&lt;(E$365+Y$365)*0.9,((E$365+Y$365)*0.9-E327-Y327)*0.35,0)</f>
        <v>1298.291234154884</v>
      </c>
      <c r="J327" s="87">
        <f t="shared" ref="J327:J363" si="74">I327*T327/1000</f>
        <v>3693.6385611706451</v>
      </c>
      <c r="K327" s="187">
        <f t="shared" si="64"/>
        <v>1042.4525902196847</v>
      </c>
      <c r="L327" s="87">
        <f t="shared" ref="L327:L362" si="75">K327*T327/1000</f>
        <v>2965.7776191750031</v>
      </c>
      <c r="M327" s="88">
        <f t="shared" si="65"/>
        <v>12497.079640452421</v>
      </c>
      <c r="N327" s="88">
        <f t="shared" si="66"/>
        <v>49934.079640452423</v>
      </c>
      <c r="O327" s="88">
        <f t="shared" si="67"/>
        <v>17551.521841986792</v>
      </c>
      <c r="P327" s="89">
        <f t="shared" ref="P327:P362" si="76">O327/O$365</f>
        <v>0.9365098783852005</v>
      </c>
      <c r="Q327" s="195">
        <v>5684.5700911343047</v>
      </c>
      <c r="R327" s="89">
        <f t="shared" si="68"/>
        <v>7.0178949173860847E-2</v>
      </c>
      <c r="S327" s="89">
        <f t="shared" si="68"/>
        <v>7.8078336847903426E-2</v>
      </c>
      <c r="T327" s="91">
        <v>2845</v>
      </c>
      <c r="U327" s="190">
        <v>34982</v>
      </c>
      <c r="V327" s="190">
        <v>12205.86182833217</v>
      </c>
      <c r="W327" s="197"/>
      <c r="X327" s="88">
        <v>0</v>
      </c>
      <c r="Y327" s="88">
        <f t="shared" si="69"/>
        <v>0</v>
      </c>
    </row>
    <row r="328" spans="2:27">
      <c r="B328" s="207">
        <v>5512</v>
      </c>
      <c r="C328" t="s">
        <v>346</v>
      </c>
      <c r="D328" s="1">
        <v>61425</v>
      </c>
      <c r="E328" s="85">
        <f t="shared" ref="E328:E362" si="77">D328/T328*1000</f>
        <v>14348.283111422565</v>
      </c>
      <c r="F328" s="86">
        <f t="shared" si="70"/>
        <v>0.76559223711131441</v>
      </c>
      <c r="G328" s="187">
        <f t="shared" si="71"/>
        <v>2636.5492970401051</v>
      </c>
      <c r="H328" s="187">
        <f t="shared" si="72"/>
        <v>11287.06754062869</v>
      </c>
      <c r="I328" s="187">
        <f t="shared" si="73"/>
        <v>881.99847204626587</v>
      </c>
      <c r="J328" s="87">
        <f t="shared" si="74"/>
        <v>3775.835458830064</v>
      </c>
      <c r="K328" s="187">
        <f t="shared" ref="K328:K362" si="78">I328+J$367</f>
        <v>626.15982811106653</v>
      </c>
      <c r="L328" s="87">
        <f t="shared" si="75"/>
        <v>2680.5902241434756</v>
      </c>
      <c r="M328" s="88">
        <f t="shared" ref="M328:M362" si="79">+H328+L328</f>
        <v>13967.657764772166</v>
      </c>
      <c r="N328" s="88">
        <f t="shared" ref="N328:N362" si="80">D328+M328</f>
        <v>75392.657764772172</v>
      </c>
      <c r="O328" s="88">
        <f t="shared" ref="O328:O362" si="81">N328/T328*1000</f>
        <v>17610.992236573737</v>
      </c>
      <c r="P328" s="89">
        <f t="shared" si="76"/>
        <v>0.93968308538705181</v>
      </c>
      <c r="Q328" s="195">
        <v>6297.0377540056124</v>
      </c>
      <c r="R328" s="89">
        <f t="shared" ref="R328:S362" si="82">(D328-U328)/U328</f>
        <v>5.3927456161422048E-2</v>
      </c>
      <c r="S328" s="89">
        <f t="shared" si="82"/>
        <v>3.5463415233576503E-2</v>
      </c>
      <c r="T328" s="91">
        <v>4281</v>
      </c>
      <c r="U328" s="190">
        <v>58282</v>
      </c>
      <c r="V328" s="190">
        <v>13856.871136471707</v>
      </c>
      <c r="W328" s="197"/>
      <c r="X328" s="88">
        <v>0</v>
      </c>
      <c r="Y328" s="88">
        <f t="shared" ref="Y328:Y362" si="83">X328*1000/T328</f>
        <v>0</v>
      </c>
    </row>
    <row r="329" spans="2:27">
      <c r="B329" s="207">
        <v>5514</v>
      </c>
      <c r="C329" t="s">
        <v>347</v>
      </c>
      <c r="D329" s="1">
        <v>21505</v>
      </c>
      <c r="E329" s="85">
        <f t="shared" si="77"/>
        <v>16403.508771929824</v>
      </c>
      <c r="F329" s="86">
        <f t="shared" si="70"/>
        <v>0.87525447328113937</v>
      </c>
      <c r="G329" s="187">
        <f t="shared" si="71"/>
        <v>1403.4139007357494</v>
      </c>
      <c r="H329" s="187">
        <f t="shared" si="72"/>
        <v>1839.8756238645674</v>
      </c>
      <c r="I329" s="187">
        <f t="shared" si="73"/>
        <v>162.66949086872501</v>
      </c>
      <c r="J329" s="87">
        <f t="shared" si="74"/>
        <v>213.25970252889849</v>
      </c>
      <c r="K329" s="187">
        <f t="shared" si="78"/>
        <v>-93.169153066474337</v>
      </c>
      <c r="L329" s="87">
        <f t="shared" si="75"/>
        <v>-122.14475967014786</v>
      </c>
      <c r="M329" s="88">
        <f t="shared" si="79"/>
        <v>1717.7308641944196</v>
      </c>
      <c r="N329" s="88">
        <f t="shared" si="80"/>
        <v>23222.730864194418</v>
      </c>
      <c r="O329" s="88">
        <f t="shared" si="81"/>
        <v>17713.753519599097</v>
      </c>
      <c r="P329" s="89">
        <f t="shared" si="76"/>
        <v>0.94516619719554296</v>
      </c>
      <c r="Q329" s="195">
        <v>1244.2331241185129</v>
      </c>
      <c r="R329" s="89">
        <f>(D329-U329)/U329</f>
        <v>1.9629225736095966E-2</v>
      </c>
      <c r="S329" s="89">
        <f t="shared" si="82"/>
        <v>-5.2587492628018845E-3</v>
      </c>
      <c r="T329" s="91">
        <v>1311</v>
      </c>
      <c r="U329" s="190">
        <v>21091</v>
      </c>
      <c r="V329" s="190">
        <v>16490.226739640344</v>
      </c>
      <c r="W329" s="197"/>
      <c r="X329" s="88">
        <v>0</v>
      </c>
      <c r="Y329" s="88">
        <f t="shared" si="83"/>
        <v>0</v>
      </c>
    </row>
    <row r="330" spans="2:27">
      <c r="B330" s="207">
        <v>5516</v>
      </c>
      <c r="C330" t="s">
        <v>348</v>
      </c>
      <c r="D330" s="1">
        <v>17747</v>
      </c>
      <c r="E330" s="85">
        <f t="shared" si="77"/>
        <v>16585.981308411214</v>
      </c>
      <c r="F330" s="86">
        <f t="shared" si="70"/>
        <v>0.88499079896772614</v>
      </c>
      <c r="G330" s="187">
        <f t="shared" si="71"/>
        <v>1293.9303788469158</v>
      </c>
      <c r="H330" s="187">
        <f t="shared" si="72"/>
        <v>1384.5055053661999</v>
      </c>
      <c r="I330" s="187">
        <f t="shared" si="73"/>
        <v>98.804103100238706</v>
      </c>
      <c r="J330" s="87">
        <f t="shared" si="74"/>
        <v>105.72039031725541</v>
      </c>
      <c r="K330" s="187">
        <f t="shared" si="78"/>
        <v>-157.03454083496064</v>
      </c>
      <c r="L330" s="87">
        <f t="shared" si="75"/>
        <v>-168.02695869340789</v>
      </c>
      <c r="M330" s="88">
        <f t="shared" si="79"/>
        <v>1216.4785466727922</v>
      </c>
      <c r="N330" s="88">
        <f t="shared" si="80"/>
        <v>18963.478546672792</v>
      </c>
      <c r="O330" s="88">
        <f t="shared" si="81"/>
        <v>17722.877146423169</v>
      </c>
      <c r="P330" s="89">
        <f t="shared" si="76"/>
        <v>0.94565301347987241</v>
      </c>
      <c r="Q330" s="195">
        <v>469.43892706984434</v>
      </c>
      <c r="R330" s="89">
        <f t="shared" si="82"/>
        <v>-0.13610475587791462</v>
      </c>
      <c r="S330" s="89">
        <f t="shared" si="82"/>
        <v>-0.12883834728249519</v>
      </c>
      <c r="T330" s="91">
        <v>1070</v>
      </c>
      <c r="U330" s="190">
        <v>20543</v>
      </c>
      <c r="V330" s="190">
        <v>19038.924930491194</v>
      </c>
      <c r="W330" s="197"/>
      <c r="X330" s="88">
        <v>0</v>
      </c>
      <c r="Y330" s="88">
        <f t="shared" si="83"/>
        <v>0</v>
      </c>
    </row>
    <row r="331" spans="2:27">
      <c r="B331" s="207">
        <v>5518</v>
      </c>
      <c r="C331" t="s">
        <v>349</v>
      </c>
      <c r="D331" s="1">
        <v>11052</v>
      </c>
      <c r="E331" s="85">
        <f t="shared" si="77"/>
        <v>11208.924949290062</v>
      </c>
      <c r="F331" s="86">
        <f t="shared" si="70"/>
        <v>0.59808311983390972</v>
      </c>
      <c r="G331" s="187">
        <f t="shared" si="71"/>
        <v>4520.1641943196073</v>
      </c>
      <c r="H331" s="187">
        <f t="shared" si="72"/>
        <v>4456.8818955991328</v>
      </c>
      <c r="I331" s="187">
        <f t="shared" si="73"/>
        <v>1980.7738287926418</v>
      </c>
      <c r="J331" s="87">
        <f t="shared" si="74"/>
        <v>1953.0429951895449</v>
      </c>
      <c r="K331" s="187">
        <f t="shared" si="78"/>
        <v>1724.9351848574424</v>
      </c>
      <c r="L331" s="87">
        <f t="shared" si="75"/>
        <v>1700.7860922694383</v>
      </c>
      <c r="M331" s="88">
        <f t="shared" si="79"/>
        <v>6157.6679878685709</v>
      </c>
      <c r="N331" s="88">
        <f t="shared" si="80"/>
        <v>17209.667987868572</v>
      </c>
      <c r="O331" s="88">
        <f t="shared" si="81"/>
        <v>17454.024328467109</v>
      </c>
      <c r="P331" s="89">
        <f t="shared" si="76"/>
        <v>0.93130762952318147</v>
      </c>
      <c r="Q331" s="195">
        <v>2633.9470860662286</v>
      </c>
      <c r="R331" s="89">
        <f t="shared" si="82"/>
        <v>7.9296875000000003E-2</v>
      </c>
      <c r="S331" s="89">
        <f t="shared" si="82"/>
        <v>7.6013010268762671E-2</v>
      </c>
      <c r="T331" s="91">
        <v>986</v>
      </c>
      <c r="U331" s="190">
        <v>10240</v>
      </c>
      <c r="V331" s="190">
        <v>10417.09053916582</v>
      </c>
      <c r="W331" s="197"/>
      <c r="X331" s="88">
        <v>0</v>
      </c>
      <c r="Y331" s="88">
        <f t="shared" si="83"/>
        <v>0</v>
      </c>
    </row>
    <row r="332" spans="2:27">
      <c r="B332" s="207">
        <v>5520</v>
      </c>
      <c r="C332" t="s">
        <v>350</v>
      </c>
      <c r="D332" s="1">
        <v>79592</v>
      </c>
      <c r="E332" s="85">
        <f t="shared" si="77"/>
        <v>19967.887606623179</v>
      </c>
      <c r="F332" s="86">
        <f t="shared" si="70"/>
        <v>1.0654417413169004</v>
      </c>
      <c r="G332" s="187">
        <f t="shared" si="71"/>
        <v>-735.21340008026311</v>
      </c>
      <c r="H332" s="187">
        <f t="shared" si="72"/>
        <v>-2930.5606127199289</v>
      </c>
      <c r="I332" s="187">
        <f t="shared" si="73"/>
        <v>0</v>
      </c>
      <c r="J332" s="87">
        <f t="shared" si="74"/>
        <v>0</v>
      </c>
      <c r="K332" s="187">
        <f t="shared" si="78"/>
        <v>-255.83864393519934</v>
      </c>
      <c r="L332" s="87">
        <f t="shared" si="75"/>
        <v>-1019.7728347257046</v>
      </c>
      <c r="M332" s="88">
        <f t="shared" si="79"/>
        <v>-3950.3334474456333</v>
      </c>
      <c r="N332" s="88">
        <f t="shared" si="80"/>
        <v>75641.666552554365</v>
      </c>
      <c r="O332" s="88">
        <f t="shared" si="81"/>
        <v>18976.835562607717</v>
      </c>
      <c r="P332" s="89">
        <f t="shared" si="76"/>
        <v>1.012561424865136</v>
      </c>
      <c r="Q332" s="195">
        <v>972.46979833697696</v>
      </c>
      <c r="R332" s="89">
        <f t="shared" si="82"/>
        <v>6.7203003486189322E-2</v>
      </c>
      <c r="S332" s="89">
        <f t="shared" si="82"/>
        <v>5.7296703654531142E-2</v>
      </c>
      <c r="T332" s="91">
        <v>3986</v>
      </c>
      <c r="U332" s="190">
        <v>74580</v>
      </c>
      <c r="V332" s="190">
        <v>18885.793871866295</v>
      </c>
      <c r="W332" s="197"/>
      <c r="X332" s="88">
        <v>0</v>
      </c>
      <c r="Y332" s="88">
        <f t="shared" si="83"/>
        <v>0</v>
      </c>
    </row>
    <row r="333" spans="2:27">
      <c r="B333" s="207">
        <v>5522</v>
      </c>
      <c r="C333" t="s">
        <v>351</v>
      </c>
      <c r="D333" s="1">
        <v>28568</v>
      </c>
      <c r="E333" s="85">
        <f t="shared" si="77"/>
        <v>13807.636539391011</v>
      </c>
      <c r="F333" s="86">
        <f t="shared" si="70"/>
        <v>0.73674454743625595</v>
      </c>
      <c r="G333" s="187">
        <f t="shared" si="71"/>
        <v>2960.9372402590375</v>
      </c>
      <c r="H333" s="187">
        <f t="shared" si="72"/>
        <v>6126.1791500959489</v>
      </c>
      <c r="I333" s="187">
        <f t="shared" si="73"/>
        <v>1071.2247722573097</v>
      </c>
      <c r="J333" s="87">
        <f t="shared" si="74"/>
        <v>2216.3640538003738</v>
      </c>
      <c r="K333" s="187">
        <f t="shared" si="78"/>
        <v>815.38612832211038</v>
      </c>
      <c r="L333" s="87">
        <f t="shared" si="75"/>
        <v>1687.0338994984463</v>
      </c>
      <c r="M333" s="88">
        <f t="shared" si="79"/>
        <v>7813.2130495943948</v>
      </c>
      <c r="N333" s="88">
        <f t="shared" si="80"/>
        <v>36381.213049594393</v>
      </c>
      <c r="O333" s="88">
        <f t="shared" si="81"/>
        <v>17583.959907972159</v>
      </c>
      <c r="P333" s="89">
        <f t="shared" si="76"/>
        <v>0.93824070090329892</v>
      </c>
      <c r="Q333" s="195">
        <v>3716.5026075771075</v>
      </c>
      <c r="R333" s="89">
        <f t="shared" si="82"/>
        <v>8.5162956772772164E-2</v>
      </c>
      <c r="S333" s="89">
        <f t="shared" si="82"/>
        <v>7.4148736331869275E-2</v>
      </c>
      <c r="T333" s="91">
        <v>2069</v>
      </c>
      <c r="U333" s="190">
        <v>26326</v>
      </c>
      <c r="V333" s="190">
        <v>12854.4921875</v>
      </c>
      <c r="W333" s="197"/>
      <c r="X333" s="88">
        <v>0</v>
      </c>
      <c r="Y333" s="88">
        <f t="shared" si="83"/>
        <v>0</v>
      </c>
    </row>
    <row r="334" spans="2:27">
      <c r="B334" s="207">
        <v>5524</v>
      </c>
      <c r="C334" t="s">
        <v>352</v>
      </c>
      <c r="D334" s="1">
        <v>113723</v>
      </c>
      <c r="E334" s="85">
        <f t="shared" si="77"/>
        <v>16938.188859100384</v>
      </c>
      <c r="F334" s="86">
        <f t="shared" si="70"/>
        <v>0.90378380469291675</v>
      </c>
      <c r="G334" s="187">
        <f t="shared" si="71"/>
        <v>1082.6058484334135</v>
      </c>
      <c r="H334" s="187">
        <f t="shared" si="72"/>
        <v>7268.6156663819384</v>
      </c>
      <c r="I334" s="187">
        <f t="shared" si="73"/>
        <v>0</v>
      </c>
      <c r="J334" s="87">
        <f t="shared" si="74"/>
        <v>0</v>
      </c>
      <c r="K334" s="187">
        <f t="shared" si="78"/>
        <v>-255.83864393519934</v>
      </c>
      <c r="L334" s="87">
        <f t="shared" si="75"/>
        <v>-1717.7006553809283</v>
      </c>
      <c r="M334" s="88">
        <f t="shared" si="79"/>
        <v>5550.9150110010105</v>
      </c>
      <c r="N334" s="88">
        <f t="shared" si="80"/>
        <v>119273.91501100101</v>
      </c>
      <c r="O334" s="88">
        <f t="shared" si="81"/>
        <v>17764.956063598598</v>
      </c>
      <c r="P334" s="89">
        <f t="shared" si="76"/>
        <v>0.9478982502155423</v>
      </c>
      <c r="Q334" s="195">
        <v>3655.8314666418655</v>
      </c>
      <c r="R334" s="89">
        <f t="shared" si="82"/>
        <v>5.8429894364558609E-2</v>
      </c>
      <c r="S334" s="89">
        <f t="shared" si="82"/>
        <v>6.9149768182966226E-2</v>
      </c>
      <c r="T334" s="91">
        <v>6714</v>
      </c>
      <c r="U334" s="190">
        <v>107445</v>
      </c>
      <c r="V334" s="190">
        <v>15842.671778236509</v>
      </c>
      <c r="W334" s="197"/>
      <c r="X334" s="88">
        <v>0</v>
      </c>
      <c r="Y334" s="88">
        <f t="shared" si="83"/>
        <v>0</v>
      </c>
    </row>
    <row r="335" spans="2:27">
      <c r="B335" s="207">
        <v>5526</v>
      </c>
      <c r="C335" t="s">
        <v>353</v>
      </c>
      <c r="D335" s="1">
        <v>51662</v>
      </c>
      <c r="E335" s="85">
        <f t="shared" si="77"/>
        <v>14824.103299856528</v>
      </c>
      <c r="F335" s="86">
        <f t="shared" si="70"/>
        <v>0.79098093621189747</v>
      </c>
      <c r="G335" s="187">
        <f t="shared" si="71"/>
        <v>2351.0571839797271</v>
      </c>
      <c r="H335" s="187">
        <f t="shared" si="72"/>
        <v>8193.4342861693494</v>
      </c>
      <c r="I335" s="187">
        <f t="shared" si="73"/>
        <v>715.46140609437873</v>
      </c>
      <c r="J335" s="87">
        <f t="shared" si="74"/>
        <v>2493.38300023891</v>
      </c>
      <c r="K335" s="187">
        <f t="shared" si="78"/>
        <v>459.62276215917939</v>
      </c>
      <c r="L335" s="87">
        <f t="shared" si="75"/>
        <v>1601.7853261247401</v>
      </c>
      <c r="M335" s="88">
        <f t="shared" si="79"/>
        <v>9795.2196122940895</v>
      </c>
      <c r="N335" s="88">
        <f t="shared" si="80"/>
        <v>61457.219612294088</v>
      </c>
      <c r="O335" s="88">
        <f t="shared" si="81"/>
        <v>17634.783245995433</v>
      </c>
      <c r="P335" s="89">
        <f t="shared" si="76"/>
        <v>0.94095252034208088</v>
      </c>
      <c r="Q335" s="195">
        <v>4776.8793559237411</v>
      </c>
      <c r="R335" s="89">
        <f t="shared" si="82"/>
        <v>6.9628770782003774E-2</v>
      </c>
      <c r="S335" s="89">
        <f t="shared" si="82"/>
        <v>5.2134125176674019E-2</v>
      </c>
      <c r="T335" s="91">
        <v>3485</v>
      </c>
      <c r="U335" s="190">
        <v>48299</v>
      </c>
      <c r="V335" s="190">
        <v>14089.556592765461</v>
      </c>
      <c r="W335" s="197"/>
      <c r="X335" s="88">
        <v>0</v>
      </c>
      <c r="Y335" s="88">
        <f t="shared" si="83"/>
        <v>0</v>
      </c>
    </row>
    <row r="336" spans="2:27">
      <c r="B336" s="207">
        <v>5528</v>
      </c>
      <c r="C336" t="s">
        <v>354</v>
      </c>
      <c r="D336" s="1">
        <v>14674</v>
      </c>
      <c r="E336" s="85">
        <f t="shared" si="77"/>
        <v>13675.675675675675</v>
      </c>
      <c r="F336" s="86">
        <f t="shared" si="70"/>
        <v>0.72970341142866368</v>
      </c>
      <c r="G336" s="187">
        <f t="shared" si="71"/>
        <v>3040.113758488239</v>
      </c>
      <c r="H336" s="187">
        <f t="shared" si="72"/>
        <v>3262.0420628578804</v>
      </c>
      <c r="I336" s="187">
        <f t="shared" si="73"/>
        <v>1117.4110745576772</v>
      </c>
      <c r="J336" s="87">
        <f t="shared" si="74"/>
        <v>1198.9820830003878</v>
      </c>
      <c r="K336" s="187">
        <f t="shared" si="78"/>
        <v>861.5724306224779</v>
      </c>
      <c r="L336" s="87">
        <f t="shared" si="75"/>
        <v>924.46721805791879</v>
      </c>
      <c r="M336" s="88">
        <f t="shared" si="79"/>
        <v>4186.5092809157995</v>
      </c>
      <c r="N336" s="88">
        <f t="shared" si="80"/>
        <v>18860.509280915801</v>
      </c>
      <c r="O336" s="88">
        <f t="shared" si="81"/>
        <v>17577.361864786395</v>
      </c>
      <c r="P336" s="89">
        <f t="shared" si="76"/>
        <v>0.93788864410291939</v>
      </c>
      <c r="Q336" s="195">
        <v>1809.5350642485446</v>
      </c>
      <c r="R336" s="89">
        <f t="shared" si="82"/>
        <v>0.10339123242349049</v>
      </c>
      <c r="S336" s="89">
        <f t="shared" si="82"/>
        <v>8.5909731071021331E-2</v>
      </c>
      <c r="T336" s="91">
        <v>1073</v>
      </c>
      <c r="U336" s="190">
        <v>13299</v>
      </c>
      <c r="V336" s="190">
        <v>12593.75</v>
      </c>
      <c r="W336" s="197"/>
      <c r="X336" s="88">
        <v>0</v>
      </c>
      <c r="Y336" s="88">
        <f t="shared" si="83"/>
        <v>0</v>
      </c>
    </row>
    <row r="337" spans="2:25">
      <c r="B337" s="207">
        <v>5530</v>
      </c>
      <c r="C337" t="s">
        <v>355</v>
      </c>
      <c r="D337" s="1">
        <v>237705</v>
      </c>
      <c r="E337" s="85">
        <f t="shared" si="77"/>
        <v>15959.782462736674</v>
      </c>
      <c r="F337" s="86">
        <f t="shared" si="70"/>
        <v>0.85157823166517299</v>
      </c>
      <c r="G337" s="187">
        <f t="shared" si="71"/>
        <v>1669.6496862516399</v>
      </c>
      <c r="H337" s="187">
        <f t="shared" si="72"/>
        <v>24867.762427031925</v>
      </c>
      <c r="I337" s="187">
        <f t="shared" si="73"/>
        <v>317.97369908632777</v>
      </c>
      <c r="J337" s="87">
        <f t="shared" si="74"/>
        <v>4735.9002741917657</v>
      </c>
      <c r="K337" s="187">
        <f t="shared" si="78"/>
        <v>62.135055151128427</v>
      </c>
      <c r="L337" s="87">
        <f t="shared" si="75"/>
        <v>925.4395114209068</v>
      </c>
      <c r="M337" s="88">
        <f t="shared" si="79"/>
        <v>25793.201938452832</v>
      </c>
      <c r="N337" s="88">
        <f t="shared" si="80"/>
        <v>263498.20193845284</v>
      </c>
      <c r="O337" s="88">
        <f t="shared" si="81"/>
        <v>17691.567204139443</v>
      </c>
      <c r="P337" s="89">
        <f t="shared" si="76"/>
        <v>0.94398238511474475</v>
      </c>
      <c r="Q337" s="195">
        <v>16814.73904652174</v>
      </c>
      <c r="R337" s="89">
        <f t="shared" si="82"/>
        <v>2.7558033977434834E-2</v>
      </c>
      <c r="S337" s="89">
        <f t="shared" si="82"/>
        <v>2.4591403424122818E-2</v>
      </c>
      <c r="T337" s="91">
        <v>14894</v>
      </c>
      <c r="U337" s="190">
        <v>231330</v>
      </c>
      <c r="V337" s="190">
        <v>15576.728839808768</v>
      </c>
      <c r="W337" s="197"/>
      <c r="X337" s="88">
        <v>0</v>
      </c>
      <c r="Y337" s="88">
        <f t="shared" si="83"/>
        <v>0</v>
      </c>
    </row>
    <row r="338" spans="2:25">
      <c r="B338" s="207">
        <v>5532</v>
      </c>
      <c r="C338" t="s">
        <v>356</v>
      </c>
      <c r="D338" s="1">
        <v>73316</v>
      </c>
      <c r="E338" s="85">
        <f t="shared" si="77"/>
        <v>13160.2943816191</v>
      </c>
      <c r="F338" s="86">
        <f t="shared" si="70"/>
        <v>0.70220382037529361</v>
      </c>
      <c r="G338" s="187">
        <f t="shared" si="71"/>
        <v>3349.3425349221839</v>
      </c>
      <c r="H338" s="187">
        <f t="shared" si="72"/>
        <v>18659.187262051484</v>
      </c>
      <c r="I338" s="187">
        <f t="shared" si="73"/>
        <v>1297.7945274774784</v>
      </c>
      <c r="J338" s="87">
        <f t="shared" si="74"/>
        <v>7230.0133125770317</v>
      </c>
      <c r="K338" s="187">
        <f t="shared" si="78"/>
        <v>1041.955883542279</v>
      </c>
      <c r="L338" s="87">
        <f t="shared" si="75"/>
        <v>5804.7362272140363</v>
      </c>
      <c r="M338" s="88">
        <f t="shared" si="79"/>
        <v>24463.923489265522</v>
      </c>
      <c r="N338" s="88">
        <f t="shared" si="80"/>
        <v>97779.923489265522</v>
      </c>
      <c r="O338" s="88">
        <f t="shared" si="81"/>
        <v>17551.592800083563</v>
      </c>
      <c r="P338" s="89">
        <f t="shared" si="76"/>
        <v>0.93651366455025076</v>
      </c>
      <c r="Q338" s="195">
        <v>11443.976740846825</v>
      </c>
      <c r="R338" s="89">
        <f t="shared" si="82"/>
        <v>5.5833177321101976E-2</v>
      </c>
      <c r="S338" s="89">
        <f t="shared" si="82"/>
        <v>4.5598930044968719E-2</v>
      </c>
      <c r="T338" s="91">
        <v>5571</v>
      </c>
      <c r="U338" s="190">
        <v>69439</v>
      </c>
      <c r="V338" s="190">
        <v>12586.369403661409</v>
      </c>
      <c r="W338" s="197"/>
      <c r="X338" s="88">
        <v>0</v>
      </c>
      <c r="Y338" s="88">
        <f t="shared" si="83"/>
        <v>0</v>
      </c>
    </row>
    <row r="339" spans="2:25">
      <c r="B339" s="207">
        <v>5534</v>
      </c>
      <c r="C339" t="s">
        <v>357</v>
      </c>
      <c r="D339" s="1">
        <v>33499</v>
      </c>
      <c r="E339" s="85">
        <f t="shared" si="77"/>
        <v>14974.966472954851</v>
      </c>
      <c r="F339" s="86">
        <f t="shared" si="70"/>
        <v>0.79903065709439869</v>
      </c>
      <c r="G339" s="187">
        <f t="shared" si="71"/>
        <v>2260.5392801207331</v>
      </c>
      <c r="H339" s="187">
        <f t="shared" si="72"/>
        <v>5056.8263696300801</v>
      </c>
      <c r="I339" s="187">
        <f t="shared" si="73"/>
        <v>662.65929550996555</v>
      </c>
      <c r="J339" s="87">
        <f t="shared" si="74"/>
        <v>1482.368844055793</v>
      </c>
      <c r="K339" s="187">
        <f t="shared" si="78"/>
        <v>406.8206515747662</v>
      </c>
      <c r="L339" s="87">
        <f t="shared" si="75"/>
        <v>910.05779757275195</v>
      </c>
      <c r="M339" s="88">
        <f t="shared" si="79"/>
        <v>5966.884167202832</v>
      </c>
      <c r="N339" s="88">
        <f t="shared" si="80"/>
        <v>39465.884167202836</v>
      </c>
      <c r="O339" s="88">
        <f t="shared" si="81"/>
        <v>17642.32640465035</v>
      </c>
      <c r="P339" s="89">
        <f t="shared" si="76"/>
        <v>0.94135500638620595</v>
      </c>
      <c r="Q339" s="195">
        <v>2006.6362895843358</v>
      </c>
      <c r="R339" s="89">
        <f t="shared" si="82"/>
        <v>7.5685569327596167E-2</v>
      </c>
      <c r="S339" s="89">
        <f t="shared" si="82"/>
        <v>4.3948757715785214E-2</v>
      </c>
      <c r="T339" s="91">
        <v>2237</v>
      </c>
      <c r="U339" s="190">
        <v>31142</v>
      </c>
      <c r="V339" s="190">
        <v>14344.541685859051</v>
      </c>
      <c r="W339" s="197"/>
      <c r="X339" s="88">
        <v>0</v>
      </c>
      <c r="Y339" s="88">
        <f t="shared" si="83"/>
        <v>0</v>
      </c>
    </row>
    <row r="340" spans="2:25">
      <c r="B340" s="207">
        <v>5536</v>
      </c>
      <c r="C340" t="s">
        <v>358</v>
      </c>
      <c r="D340" s="1">
        <v>36591</v>
      </c>
      <c r="E340" s="85">
        <f t="shared" si="77"/>
        <v>13339.773970105723</v>
      </c>
      <c r="F340" s="86">
        <f t="shared" si="70"/>
        <v>0.71178044906307736</v>
      </c>
      <c r="G340" s="187">
        <f t="shared" si="71"/>
        <v>3241.6547818302101</v>
      </c>
      <c r="H340" s="187">
        <f t="shared" si="72"/>
        <v>8891.859066560266</v>
      </c>
      <c r="I340" s="187">
        <f t="shared" si="73"/>
        <v>1234.9766715071603</v>
      </c>
      <c r="J340" s="87">
        <f t="shared" si="74"/>
        <v>3387.5410099441406</v>
      </c>
      <c r="K340" s="187">
        <f t="shared" si="78"/>
        <v>979.13802757196095</v>
      </c>
      <c r="L340" s="87">
        <f t="shared" si="75"/>
        <v>2685.775609629889</v>
      </c>
      <c r="M340" s="88">
        <f t="shared" si="79"/>
        <v>11577.634676190155</v>
      </c>
      <c r="N340" s="88">
        <f t="shared" si="80"/>
        <v>48168.634676190151</v>
      </c>
      <c r="O340" s="88">
        <f t="shared" si="81"/>
        <v>17560.566779507895</v>
      </c>
      <c r="P340" s="89">
        <f t="shared" si="76"/>
        <v>0.93699249598463996</v>
      </c>
      <c r="Q340" s="195">
        <v>5725.1014270584919</v>
      </c>
      <c r="R340" s="89">
        <f t="shared" si="82"/>
        <v>0.12125390696819269</v>
      </c>
      <c r="S340" s="89">
        <f t="shared" si="82"/>
        <v>0.10939960025945124</v>
      </c>
      <c r="T340" s="91">
        <v>2743</v>
      </c>
      <c r="U340" s="190">
        <v>32634</v>
      </c>
      <c r="V340" s="190">
        <v>12024.318349299927</v>
      </c>
      <c r="W340" s="197"/>
      <c r="X340" s="88">
        <v>0</v>
      </c>
      <c r="Y340" s="88">
        <f t="shared" si="83"/>
        <v>0</v>
      </c>
    </row>
    <row r="341" spans="2:25">
      <c r="B341" s="207">
        <v>5538</v>
      </c>
      <c r="C341" t="s">
        <v>359</v>
      </c>
      <c r="D341" s="1">
        <v>27755</v>
      </c>
      <c r="E341" s="85">
        <f t="shared" si="77"/>
        <v>15208.219178082192</v>
      </c>
      <c r="F341" s="86">
        <f t="shared" si="70"/>
        <v>0.81147649879852168</v>
      </c>
      <c r="G341" s="187">
        <f t="shared" si="71"/>
        <v>2120.5876570443288</v>
      </c>
      <c r="H341" s="187">
        <f t="shared" si="72"/>
        <v>3870.0724741059003</v>
      </c>
      <c r="I341" s="187">
        <f t="shared" si="73"/>
        <v>581.02084871539626</v>
      </c>
      <c r="J341" s="87">
        <f t="shared" si="74"/>
        <v>1060.3630489055981</v>
      </c>
      <c r="K341" s="187">
        <f t="shared" si="78"/>
        <v>325.18220478019691</v>
      </c>
      <c r="L341" s="87">
        <f t="shared" si="75"/>
        <v>593.45752372385937</v>
      </c>
      <c r="M341" s="88">
        <f t="shared" si="79"/>
        <v>4463.5299978297598</v>
      </c>
      <c r="N341" s="88">
        <f t="shared" si="80"/>
        <v>32218.529997829759</v>
      </c>
      <c r="O341" s="88">
        <f t="shared" si="81"/>
        <v>17653.989039906719</v>
      </c>
      <c r="P341" s="89">
        <f t="shared" si="76"/>
        <v>0.94197729847141221</v>
      </c>
      <c r="Q341" s="195">
        <v>3249.3834503761327</v>
      </c>
      <c r="R341" s="89">
        <f t="shared" si="82"/>
        <v>4.0019485142578783E-2</v>
      </c>
      <c r="S341" s="89">
        <f t="shared" si="82"/>
        <v>4.6288095737958716E-2</v>
      </c>
      <c r="T341" s="91">
        <v>1825</v>
      </c>
      <c r="U341" s="190">
        <v>26687</v>
      </c>
      <c r="V341" s="190">
        <v>14535.403050108933</v>
      </c>
      <c r="W341" s="197"/>
      <c r="X341" s="88">
        <v>0</v>
      </c>
      <c r="Y341" s="88">
        <f t="shared" si="83"/>
        <v>0</v>
      </c>
    </row>
    <row r="342" spans="2:25">
      <c r="B342" s="207">
        <v>5540</v>
      </c>
      <c r="C342" t="s">
        <v>360</v>
      </c>
      <c r="D342" s="1">
        <v>27327</v>
      </c>
      <c r="E342" s="85">
        <f t="shared" si="77"/>
        <v>13843.465045592704</v>
      </c>
      <c r="F342" s="86">
        <f t="shared" si="70"/>
        <v>0.73865627624745245</v>
      </c>
      <c r="G342" s="187">
        <f t="shared" si="71"/>
        <v>2939.4401365380218</v>
      </c>
      <c r="H342" s="187">
        <f t="shared" si="72"/>
        <v>5802.4548295260547</v>
      </c>
      <c r="I342" s="187">
        <f t="shared" si="73"/>
        <v>1058.684795086717</v>
      </c>
      <c r="J342" s="87">
        <f t="shared" si="74"/>
        <v>2089.8437855011794</v>
      </c>
      <c r="K342" s="187">
        <f t="shared" si="78"/>
        <v>802.84615115151769</v>
      </c>
      <c r="L342" s="87">
        <f t="shared" si="75"/>
        <v>1584.8183023730958</v>
      </c>
      <c r="M342" s="88">
        <f t="shared" si="79"/>
        <v>7387.27313189915</v>
      </c>
      <c r="N342" s="88">
        <f t="shared" si="80"/>
        <v>34714.27313189915</v>
      </c>
      <c r="O342" s="88">
        <f t="shared" si="81"/>
        <v>17585.751333282242</v>
      </c>
      <c r="P342" s="89">
        <f t="shared" si="76"/>
        <v>0.93833628734385865</v>
      </c>
      <c r="Q342" s="195">
        <v>4653.9582635849292</v>
      </c>
      <c r="R342" s="89">
        <f t="shared" si="82"/>
        <v>4.4290736777743811E-2</v>
      </c>
      <c r="S342" s="89">
        <f t="shared" si="82"/>
        <v>5.8045326015951082E-2</v>
      </c>
      <c r="T342" s="91">
        <v>1974</v>
      </c>
      <c r="U342" s="190">
        <v>26168</v>
      </c>
      <c r="V342" s="190">
        <v>13084</v>
      </c>
      <c r="W342" s="197"/>
      <c r="X342" s="88">
        <v>0</v>
      </c>
      <c r="Y342" s="88">
        <f t="shared" si="83"/>
        <v>0</v>
      </c>
    </row>
    <row r="343" spans="2:25">
      <c r="B343" s="207">
        <v>5542</v>
      </c>
      <c r="C343" t="s">
        <v>361</v>
      </c>
      <c r="D343" s="1">
        <v>39400</v>
      </c>
      <c r="E343" s="85">
        <f t="shared" si="77"/>
        <v>14101.646385110951</v>
      </c>
      <c r="F343" s="86">
        <f t="shared" si="70"/>
        <v>0.75243225402592362</v>
      </c>
      <c r="G343" s="187">
        <f t="shared" si="71"/>
        <v>2784.5313328270736</v>
      </c>
      <c r="H343" s="187">
        <f t="shared" si="72"/>
        <v>7779.9805439188431</v>
      </c>
      <c r="I343" s="187">
        <f t="shared" si="73"/>
        <v>968.32132625533063</v>
      </c>
      <c r="J343" s="87">
        <f t="shared" si="74"/>
        <v>2705.489785557394</v>
      </c>
      <c r="K343" s="187">
        <f t="shared" si="78"/>
        <v>712.48268232013129</v>
      </c>
      <c r="L343" s="87">
        <f t="shared" si="75"/>
        <v>1990.6766144024468</v>
      </c>
      <c r="M343" s="88">
        <f t="shared" si="79"/>
        <v>9770.6571583212899</v>
      </c>
      <c r="N343" s="88">
        <f t="shared" si="80"/>
        <v>49170.657158321294</v>
      </c>
      <c r="O343" s="88">
        <f t="shared" si="81"/>
        <v>17598.660400258159</v>
      </c>
      <c r="P343" s="89">
        <f t="shared" si="76"/>
        <v>0.93902508623278247</v>
      </c>
      <c r="Q343" s="195">
        <v>5542.3857590963971</v>
      </c>
      <c r="R343" s="89">
        <f t="shared" si="82"/>
        <v>5.3955006286279861E-2</v>
      </c>
      <c r="S343" s="89">
        <f t="shared" si="82"/>
        <v>5.2446122955877167E-2</v>
      </c>
      <c r="T343" s="91">
        <v>2794</v>
      </c>
      <c r="U343" s="190">
        <v>37383</v>
      </c>
      <c r="V343" s="190">
        <v>13398.924731182795</v>
      </c>
      <c r="W343" s="197"/>
      <c r="X343" s="88">
        <v>0</v>
      </c>
      <c r="Y343" s="88">
        <f t="shared" si="83"/>
        <v>0</v>
      </c>
    </row>
    <row r="344" spans="2:25">
      <c r="B344" s="207">
        <v>5544</v>
      </c>
      <c r="C344" t="s">
        <v>362</v>
      </c>
      <c r="D344" s="1">
        <v>66107</v>
      </c>
      <c r="E344" s="85">
        <f t="shared" si="77"/>
        <v>13789.528577388402</v>
      </c>
      <c r="F344" s="86">
        <f t="shared" si="70"/>
        <v>0.73577834715769674</v>
      </c>
      <c r="G344" s="187">
        <f t="shared" si="71"/>
        <v>2971.8020174606027</v>
      </c>
      <c r="H344" s="187">
        <f t="shared" si="72"/>
        <v>14246.818871706129</v>
      </c>
      <c r="I344" s="187">
        <f t="shared" si="73"/>
        <v>1077.5625589582226</v>
      </c>
      <c r="J344" s="87">
        <f t="shared" si="74"/>
        <v>5165.8349076457189</v>
      </c>
      <c r="K344" s="187">
        <f t="shared" si="78"/>
        <v>821.72391502302321</v>
      </c>
      <c r="L344" s="87">
        <f t="shared" si="75"/>
        <v>3939.3444486203734</v>
      </c>
      <c r="M344" s="88">
        <f t="shared" si="79"/>
        <v>18186.163320326501</v>
      </c>
      <c r="N344" s="88">
        <f t="shared" si="80"/>
        <v>84293.163320326508</v>
      </c>
      <c r="O344" s="88">
        <f t="shared" si="81"/>
        <v>17583.054509872029</v>
      </c>
      <c r="P344" s="89">
        <f t="shared" si="76"/>
        <v>0.9381923908893709</v>
      </c>
      <c r="Q344" s="195">
        <v>9508.3272115633899</v>
      </c>
      <c r="R344" s="89">
        <f t="shared" si="82"/>
        <v>1.4051019312481785E-2</v>
      </c>
      <c r="S344" s="89">
        <f t="shared" si="82"/>
        <v>9.3974685354949582E-3</v>
      </c>
      <c r="T344" s="91">
        <v>4794</v>
      </c>
      <c r="U344" s="190">
        <v>65191</v>
      </c>
      <c r="V344" s="190">
        <v>13661.148365465215</v>
      </c>
      <c r="W344" s="197"/>
      <c r="X344" s="88">
        <v>0</v>
      </c>
      <c r="Y344" s="88">
        <f t="shared" si="83"/>
        <v>0</v>
      </c>
    </row>
    <row r="345" spans="2:25">
      <c r="B345" s="207">
        <v>5546</v>
      </c>
      <c r="C345" t="s">
        <v>363</v>
      </c>
      <c r="D345" s="1">
        <v>17248</v>
      </c>
      <c r="E345" s="85">
        <f t="shared" si="77"/>
        <v>14907.51944684529</v>
      </c>
      <c r="F345" s="86">
        <f t="shared" si="70"/>
        <v>0.79543183490746983</v>
      </c>
      <c r="G345" s="187">
        <f t="shared" si="71"/>
        <v>2301.0074957864699</v>
      </c>
      <c r="H345" s="187">
        <f t="shared" si="72"/>
        <v>2662.2656726249456</v>
      </c>
      <c r="I345" s="187">
        <f t="shared" si="73"/>
        <v>686.26575464831194</v>
      </c>
      <c r="J345" s="87">
        <f t="shared" si="74"/>
        <v>794.00947812809693</v>
      </c>
      <c r="K345" s="187">
        <f t="shared" si="78"/>
        <v>430.4271107131126</v>
      </c>
      <c r="L345" s="87">
        <f t="shared" si="75"/>
        <v>498.0041670950713</v>
      </c>
      <c r="M345" s="88">
        <f t="shared" si="79"/>
        <v>3160.269839720017</v>
      </c>
      <c r="N345" s="88">
        <f t="shared" si="80"/>
        <v>20408.269839720018</v>
      </c>
      <c r="O345" s="88">
        <f t="shared" si="81"/>
        <v>17638.954053344871</v>
      </c>
      <c r="P345" s="89">
        <f t="shared" si="76"/>
        <v>0.94117506527685946</v>
      </c>
      <c r="Q345" s="195">
        <v>2576.0307205225922</v>
      </c>
      <c r="R345" s="89">
        <f t="shared" si="82"/>
        <v>6.3509680601800469E-2</v>
      </c>
      <c r="S345" s="89">
        <f t="shared" si="82"/>
        <v>2.766103968263859E-2</v>
      </c>
      <c r="T345" s="91">
        <v>1157</v>
      </c>
      <c r="U345" s="190">
        <v>16218</v>
      </c>
      <c r="V345" s="190">
        <v>14506.261180679787</v>
      </c>
      <c r="W345" s="197"/>
      <c r="X345" s="88">
        <v>0</v>
      </c>
      <c r="Y345" s="88">
        <f t="shared" si="83"/>
        <v>0</v>
      </c>
    </row>
    <row r="346" spans="2:25">
      <c r="B346" s="207">
        <v>5601</v>
      </c>
      <c r="C346" t="s">
        <v>341</v>
      </c>
      <c r="D346" s="1">
        <v>339895</v>
      </c>
      <c r="E346" s="85">
        <f t="shared" si="77"/>
        <v>15657.591671273263</v>
      </c>
      <c r="F346" s="86">
        <f t="shared" si="70"/>
        <v>0.83545400814140303</v>
      </c>
      <c r="G346" s="187">
        <f t="shared" si="71"/>
        <v>1850.9641611296861</v>
      </c>
      <c r="H346" s="187">
        <f t="shared" si="72"/>
        <v>40180.730009803228</v>
      </c>
      <c r="I346" s="187">
        <f t="shared" si="73"/>
        <v>423.74047609852141</v>
      </c>
      <c r="J346" s="87">
        <f t="shared" si="74"/>
        <v>9198.5582551467032</v>
      </c>
      <c r="K346" s="187">
        <f t="shared" si="78"/>
        <v>167.90183216332207</v>
      </c>
      <c r="L346" s="87">
        <f t="shared" si="75"/>
        <v>3644.8129726013954</v>
      </c>
      <c r="M346" s="88">
        <f t="shared" si="79"/>
        <v>43825.542982404622</v>
      </c>
      <c r="N346" s="88">
        <f t="shared" si="80"/>
        <v>383720.54298240464</v>
      </c>
      <c r="O346" s="88">
        <f t="shared" si="81"/>
        <v>17676.457664566271</v>
      </c>
      <c r="P346" s="89">
        <f t="shared" si="76"/>
        <v>0.94317617393855624</v>
      </c>
      <c r="Q346" s="195">
        <v>27080.398625076807</v>
      </c>
      <c r="R346" s="89">
        <f t="shared" si="82"/>
        <v>2.9248779660606353E-2</v>
      </c>
      <c r="S346" s="89">
        <f t="shared" si="82"/>
        <v>1.0710163811735191E-2</v>
      </c>
      <c r="T346" s="91">
        <v>21708</v>
      </c>
      <c r="U346" s="190">
        <v>330236</v>
      </c>
      <c r="V346" s="190">
        <v>15491.673312379789</v>
      </c>
      <c r="W346" s="197"/>
      <c r="X346" s="88">
        <v>0</v>
      </c>
      <c r="Y346" s="88">
        <f t="shared" si="83"/>
        <v>0</v>
      </c>
    </row>
    <row r="347" spans="2:25">
      <c r="B347" s="207">
        <v>5603</v>
      </c>
      <c r="C347" t="s">
        <v>344</v>
      </c>
      <c r="D347" s="1">
        <v>196638</v>
      </c>
      <c r="E347" s="85">
        <f t="shared" si="77"/>
        <v>17343.270418063148</v>
      </c>
      <c r="F347" s="86">
        <f t="shared" si="70"/>
        <v>0.92539804902657852</v>
      </c>
      <c r="G347" s="187">
        <f t="shared" si="71"/>
        <v>839.55691305575522</v>
      </c>
      <c r="H347" s="187">
        <f t="shared" si="72"/>
        <v>9518.8962802261522</v>
      </c>
      <c r="I347" s="187">
        <f t="shared" si="73"/>
        <v>0</v>
      </c>
      <c r="J347" s="87">
        <f t="shared" si="74"/>
        <v>0</v>
      </c>
      <c r="K347" s="187">
        <f t="shared" si="78"/>
        <v>-255.83864393519934</v>
      </c>
      <c r="L347" s="87">
        <f t="shared" si="75"/>
        <v>-2900.6985449372901</v>
      </c>
      <c r="M347" s="88">
        <f t="shared" si="79"/>
        <v>6618.1977352888625</v>
      </c>
      <c r="N347" s="88">
        <f t="shared" si="80"/>
        <v>203256.19773528885</v>
      </c>
      <c r="O347" s="88">
        <f t="shared" si="81"/>
        <v>17926.988687183704</v>
      </c>
      <c r="P347" s="89">
        <f t="shared" si="76"/>
        <v>0.9565439479490071</v>
      </c>
      <c r="Q347" s="195">
        <v>5442.4181067598256</v>
      </c>
      <c r="R347" s="89">
        <f t="shared" si="82"/>
        <v>1.5875803993490558E-2</v>
      </c>
      <c r="S347" s="89">
        <f t="shared" si="82"/>
        <v>1.336702620977055E-2</v>
      </c>
      <c r="T347" s="91">
        <v>11338</v>
      </c>
      <c r="U347" s="190">
        <v>193565</v>
      </c>
      <c r="V347" s="190">
        <v>17114.500442086646</v>
      </c>
      <c r="W347" s="197"/>
      <c r="X347" s="88">
        <v>0</v>
      </c>
      <c r="Y347" s="88">
        <f t="shared" si="83"/>
        <v>0</v>
      </c>
    </row>
    <row r="348" spans="2:25">
      <c r="B348" s="207">
        <v>5605</v>
      </c>
      <c r="C348" t="s">
        <v>377</v>
      </c>
      <c r="D348" s="1">
        <v>154572</v>
      </c>
      <c r="E348" s="85">
        <f t="shared" si="77"/>
        <v>15360.429295438737</v>
      </c>
      <c r="F348" s="86">
        <f t="shared" si="70"/>
        <v>0.81959808960858893</v>
      </c>
      <c r="G348" s="187">
        <f t="shared" si="71"/>
        <v>2029.2615866304022</v>
      </c>
      <c r="H348" s="187">
        <f t="shared" si="72"/>
        <v>20420.459346261738</v>
      </c>
      <c r="I348" s="187">
        <f t="shared" si="73"/>
        <v>527.74730764060575</v>
      </c>
      <c r="J348" s="87">
        <f t="shared" si="74"/>
        <v>5310.7211567874156</v>
      </c>
      <c r="K348" s="187">
        <f t="shared" si="78"/>
        <v>271.90866370540641</v>
      </c>
      <c r="L348" s="87">
        <f t="shared" si="75"/>
        <v>2736.2168828675049</v>
      </c>
      <c r="M348" s="88">
        <f t="shared" si="79"/>
        <v>23156.676229129243</v>
      </c>
      <c r="N348" s="88">
        <f t="shared" si="80"/>
        <v>177728.67622912925</v>
      </c>
      <c r="O348" s="88">
        <f t="shared" si="81"/>
        <v>17661.599545774545</v>
      </c>
      <c r="P348" s="89">
        <f t="shared" si="76"/>
        <v>0.94238337801191552</v>
      </c>
      <c r="Q348" s="195">
        <v>13179.876143087698</v>
      </c>
      <c r="R348" s="89">
        <f t="shared" si="82"/>
        <v>6.4618775397754666E-2</v>
      </c>
      <c r="S348" s="89">
        <f t="shared" si="82"/>
        <v>4.2084362284396624E-2</v>
      </c>
      <c r="T348" s="91">
        <v>10063</v>
      </c>
      <c r="U348" s="190">
        <v>145190</v>
      </c>
      <c r="V348" s="190">
        <v>14740.10152284264</v>
      </c>
      <c r="W348" s="197"/>
      <c r="X348" s="88">
        <v>0</v>
      </c>
      <c r="Y348" s="88">
        <f t="shared" si="83"/>
        <v>0</v>
      </c>
    </row>
    <row r="349" spans="2:25">
      <c r="B349" s="207">
        <v>5607</v>
      </c>
      <c r="C349" t="s">
        <v>343</v>
      </c>
      <c r="D349" s="1">
        <v>85304</v>
      </c>
      <c r="E349" s="85">
        <f t="shared" si="77"/>
        <v>14689.857069054589</v>
      </c>
      <c r="F349" s="86">
        <f t="shared" si="70"/>
        <v>0.78381785813730909</v>
      </c>
      <c r="G349" s="187">
        <f t="shared" si="71"/>
        <v>2431.6049224608905</v>
      </c>
      <c r="H349" s="187">
        <f t="shared" si="72"/>
        <v>14120.329784730391</v>
      </c>
      <c r="I349" s="187">
        <f t="shared" si="73"/>
        <v>762.44758687505725</v>
      </c>
      <c r="J349" s="87">
        <f t="shared" si="74"/>
        <v>4427.5331369834566</v>
      </c>
      <c r="K349" s="187">
        <f t="shared" si="78"/>
        <v>506.60894293985791</v>
      </c>
      <c r="L349" s="87">
        <f t="shared" si="75"/>
        <v>2941.8781316517548</v>
      </c>
      <c r="M349" s="88">
        <f t="shared" si="79"/>
        <v>17062.207916382147</v>
      </c>
      <c r="N349" s="88">
        <f t="shared" si="80"/>
        <v>102366.20791638215</v>
      </c>
      <c r="O349" s="88">
        <f t="shared" si="81"/>
        <v>17628.070934455336</v>
      </c>
      <c r="P349" s="89">
        <f t="shared" si="76"/>
        <v>0.94059436643835148</v>
      </c>
      <c r="Q349" s="195">
        <v>8439.7895322379245</v>
      </c>
      <c r="R349" s="89">
        <f t="shared" si="82"/>
        <v>4.1384867055692554E-2</v>
      </c>
      <c r="S349" s="89">
        <f t="shared" si="82"/>
        <v>3.0076737459080838E-3</v>
      </c>
      <c r="T349" s="91">
        <v>5807</v>
      </c>
      <c r="U349" s="190">
        <v>81914</v>
      </c>
      <c r="V349" s="190">
        <v>14645.807259073843</v>
      </c>
      <c r="W349" s="197"/>
      <c r="X349" s="88">
        <v>0</v>
      </c>
      <c r="Y349" s="88">
        <f t="shared" si="83"/>
        <v>0</v>
      </c>
    </row>
    <row r="350" spans="2:25">
      <c r="B350" s="207">
        <v>5610</v>
      </c>
      <c r="C350" t="s">
        <v>370</v>
      </c>
      <c r="D350" s="1">
        <v>34543</v>
      </c>
      <c r="E350" s="85">
        <f t="shared" si="77"/>
        <v>13467.056530214424</v>
      </c>
      <c r="F350" s="86">
        <f t="shared" si="70"/>
        <v>0.7185719612727367</v>
      </c>
      <c r="G350" s="187">
        <f t="shared" si="71"/>
        <v>3165.2852457649897</v>
      </c>
      <c r="H350" s="187">
        <f t="shared" si="72"/>
        <v>8118.9566553871982</v>
      </c>
      <c r="I350" s="187">
        <f t="shared" si="73"/>
        <v>1190.427775469115</v>
      </c>
      <c r="J350" s="87">
        <f t="shared" si="74"/>
        <v>3053.4472440782802</v>
      </c>
      <c r="K350" s="187">
        <f t="shared" si="78"/>
        <v>934.58913153391563</v>
      </c>
      <c r="L350" s="87">
        <f t="shared" si="75"/>
        <v>2397.2211223844938</v>
      </c>
      <c r="M350" s="88">
        <f t="shared" si="79"/>
        <v>10516.177777771692</v>
      </c>
      <c r="N350" s="88">
        <f t="shared" si="80"/>
        <v>45059.177777771692</v>
      </c>
      <c r="O350" s="88">
        <f t="shared" si="81"/>
        <v>17566.930907513331</v>
      </c>
      <c r="P350" s="89">
        <f t="shared" si="76"/>
        <v>0.937332071595123</v>
      </c>
      <c r="Q350" s="195">
        <v>4778.0472877889251</v>
      </c>
      <c r="R350" s="89">
        <f t="shared" si="82"/>
        <v>5.716908951798011E-2</v>
      </c>
      <c r="S350" s="89">
        <f t="shared" si="82"/>
        <v>4.81017522979428E-2</v>
      </c>
      <c r="T350" s="91">
        <v>2565</v>
      </c>
      <c r="U350" s="190">
        <v>32675</v>
      </c>
      <c r="V350" s="190">
        <v>12848.997247345655</v>
      </c>
      <c r="W350" s="197"/>
      <c r="X350" s="88">
        <v>0</v>
      </c>
      <c r="Y350" s="88">
        <f t="shared" si="83"/>
        <v>0</v>
      </c>
    </row>
    <row r="351" spans="2:25">
      <c r="B351" s="207">
        <v>5612</v>
      </c>
      <c r="C351" t="s">
        <v>364</v>
      </c>
      <c r="D351" s="1">
        <v>33656</v>
      </c>
      <c r="E351" s="85">
        <f t="shared" si="77"/>
        <v>11817.415730337078</v>
      </c>
      <c r="F351" s="86">
        <f t="shared" si="70"/>
        <v>0.63055082448580158</v>
      </c>
      <c r="G351" s="187">
        <f t="shared" si="71"/>
        <v>4155.0697256913973</v>
      </c>
      <c r="H351" s="187">
        <f t="shared" si="72"/>
        <v>11833.6385787691</v>
      </c>
      <c r="I351" s="187">
        <f t="shared" si="73"/>
        <v>1767.8020554261864</v>
      </c>
      <c r="J351" s="87">
        <f t="shared" si="74"/>
        <v>5034.7002538537781</v>
      </c>
      <c r="K351" s="187">
        <f t="shared" si="78"/>
        <v>1511.963411490987</v>
      </c>
      <c r="L351" s="87">
        <f t="shared" si="75"/>
        <v>4306.0717959263302</v>
      </c>
      <c r="M351" s="88">
        <f t="shared" si="79"/>
        <v>16139.710374695431</v>
      </c>
      <c r="N351" s="88">
        <f t="shared" si="80"/>
        <v>49795.710374695431</v>
      </c>
      <c r="O351" s="88">
        <f t="shared" si="81"/>
        <v>17484.448867519466</v>
      </c>
      <c r="P351" s="89">
        <f t="shared" si="76"/>
        <v>0.93293101475577633</v>
      </c>
      <c r="Q351" s="195">
        <v>7759.9662283130092</v>
      </c>
      <c r="R351" s="89">
        <f t="shared" si="82"/>
        <v>0.10416324923722975</v>
      </c>
      <c r="S351" s="89">
        <f t="shared" si="82"/>
        <v>0.10377555146713247</v>
      </c>
      <c r="T351" s="91">
        <v>2848</v>
      </c>
      <c r="U351" s="190">
        <v>30481</v>
      </c>
      <c r="V351" s="190">
        <v>10706.357569371266</v>
      </c>
      <c r="W351" s="197"/>
      <c r="X351" s="88">
        <v>0</v>
      </c>
      <c r="Y351" s="88">
        <f t="shared" si="83"/>
        <v>0</v>
      </c>
    </row>
    <row r="352" spans="2:25">
      <c r="B352" s="207">
        <v>5614</v>
      </c>
      <c r="C352" t="s">
        <v>365</v>
      </c>
      <c r="D352" s="1">
        <v>11857</v>
      </c>
      <c r="E352" s="85">
        <f t="shared" si="77"/>
        <v>13723.37962962963</v>
      </c>
      <c r="F352" s="86">
        <f t="shared" si="70"/>
        <v>0.73224878752300548</v>
      </c>
      <c r="G352" s="187">
        <f t="shared" si="71"/>
        <v>3011.4913861158661</v>
      </c>
      <c r="H352" s="187">
        <f t="shared" si="72"/>
        <v>2601.9285576041084</v>
      </c>
      <c r="I352" s="187">
        <f t="shared" si="73"/>
        <v>1100.714690673793</v>
      </c>
      <c r="J352" s="87">
        <f t="shared" si="74"/>
        <v>951.01749274215717</v>
      </c>
      <c r="K352" s="187">
        <f t="shared" si="78"/>
        <v>844.87604673859369</v>
      </c>
      <c r="L352" s="87">
        <f t="shared" si="75"/>
        <v>729.97290438214486</v>
      </c>
      <c r="M352" s="88">
        <f t="shared" si="79"/>
        <v>3331.9014619862533</v>
      </c>
      <c r="N352" s="88">
        <f t="shared" si="80"/>
        <v>15188.901461986254</v>
      </c>
      <c r="O352" s="88">
        <f t="shared" si="81"/>
        <v>17579.74706248409</v>
      </c>
      <c r="P352" s="89">
        <f t="shared" si="76"/>
        <v>0.93801591290763642</v>
      </c>
      <c r="Q352" s="195">
        <v>1298.3875074657444</v>
      </c>
      <c r="R352" s="89">
        <f t="shared" si="82"/>
        <v>7.1964560166350236E-2</v>
      </c>
      <c r="S352" s="89">
        <f t="shared" si="82"/>
        <v>6.9483160721520762E-2</v>
      </c>
      <c r="T352" s="91">
        <v>864</v>
      </c>
      <c r="U352" s="190">
        <v>11061</v>
      </c>
      <c r="V352" s="190">
        <v>12831.786542923433</v>
      </c>
      <c r="W352" s="197"/>
      <c r="X352" s="88">
        <v>0</v>
      </c>
      <c r="Y352" s="88">
        <f t="shared" si="83"/>
        <v>0</v>
      </c>
    </row>
    <row r="353" spans="2:28">
      <c r="B353" s="207">
        <v>5616</v>
      </c>
      <c r="C353" t="s">
        <v>366</v>
      </c>
      <c r="D353" s="1">
        <v>13091</v>
      </c>
      <c r="E353" s="85">
        <f t="shared" si="77"/>
        <v>13371.807967313585</v>
      </c>
      <c r="F353" s="86">
        <f t="shared" si="70"/>
        <v>0.71348971137659134</v>
      </c>
      <c r="G353" s="187">
        <f t="shared" si="71"/>
        <v>3222.4343835054929</v>
      </c>
      <c r="H353" s="187">
        <f t="shared" si="72"/>
        <v>3154.7632614518775</v>
      </c>
      <c r="I353" s="187">
        <f t="shared" si="73"/>
        <v>1223.7647724844087</v>
      </c>
      <c r="J353" s="87">
        <f t="shared" si="74"/>
        <v>1198.065712262236</v>
      </c>
      <c r="K353" s="187">
        <f t="shared" si="78"/>
        <v>967.92612854920935</v>
      </c>
      <c r="L353" s="87">
        <f t="shared" si="75"/>
        <v>947.59967984967602</v>
      </c>
      <c r="M353" s="88">
        <f t="shared" si="79"/>
        <v>4102.3629413015533</v>
      </c>
      <c r="N353" s="88">
        <f t="shared" si="80"/>
        <v>17193.362941301551</v>
      </c>
      <c r="O353" s="88">
        <f t="shared" si="81"/>
        <v>17562.168479368287</v>
      </c>
      <c r="P353" s="89">
        <f t="shared" si="76"/>
        <v>0.93707795910031566</v>
      </c>
      <c r="Q353" s="195">
        <v>1366.522765982596</v>
      </c>
      <c r="R353" s="89">
        <f t="shared" si="82"/>
        <v>3.6500395882818684E-2</v>
      </c>
      <c r="S353" s="89">
        <f t="shared" si="82"/>
        <v>2.6971791630576246E-2</v>
      </c>
      <c r="T353" s="91">
        <v>979</v>
      </c>
      <c r="U353" s="190">
        <v>12630</v>
      </c>
      <c r="V353" s="190">
        <v>13020.618556701031</v>
      </c>
      <c r="W353" s="197"/>
      <c r="X353" s="88">
        <v>0</v>
      </c>
      <c r="Y353" s="88">
        <f t="shared" si="83"/>
        <v>0</v>
      </c>
    </row>
    <row r="354" spans="2:28">
      <c r="B354" s="207">
        <v>5618</v>
      </c>
      <c r="C354" t="s">
        <v>367</v>
      </c>
      <c r="D354" s="1">
        <v>18081</v>
      </c>
      <c r="E354" s="85">
        <f t="shared" si="77"/>
        <v>16245.283018867924</v>
      </c>
      <c r="F354" s="86">
        <f t="shared" si="70"/>
        <v>0.86681190162886645</v>
      </c>
      <c r="G354" s="187">
        <f t="shared" si="71"/>
        <v>1498.34935257289</v>
      </c>
      <c r="H354" s="187">
        <f t="shared" si="72"/>
        <v>1667.6628294136265</v>
      </c>
      <c r="I354" s="187">
        <f t="shared" si="73"/>
        <v>218.04850444039027</v>
      </c>
      <c r="J354" s="87">
        <f t="shared" si="74"/>
        <v>242.68798544215437</v>
      </c>
      <c r="K354" s="187">
        <f t="shared" si="78"/>
        <v>-37.790139494809068</v>
      </c>
      <c r="L354" s="87">
        <f t="shared" si="75"/>
        <v>-42.060425257722493</v>
      </c>
      <c r="M354" s="88">
        <f t="shared" si="79"/>
        <v>1625.602404155904</v>
      </c>
      <c r="N354" s="88">
        <f t="shared" si="80"/>
        <v>19706.602404155903</v>
      </c>
      <c r="O354" s="88">
        <f t="shared" si="81"/>
        <v>17705.842231946004</v>
      </c>
      <c r="P354" s="89">
        <f t="shared" si="76"/>
        <v>0.94474406861292937</v>
      </c>
      <c r="Q354" s="195">
        <v>1068.3514623523301</v>
      </c>
      <c r="R354" s="89">
        <f t="shared" si="82"/>
        <v>4.015417361790255E-2</v>
      </c>
      <c r="S354" s="89">
        <f t="shared" si="82"/>
        <v>4.5761473745222721E-2</v>
      </c>
      <c r="T354" s="91">
        <v>1113</v>
      </c>
      <c r="U354" s="190">
        <v>17383</v>
      </c>
      <c r="V354" s="190">
        <v>15534.405719392314</v>
      </c>
      <c r="W354" s="197"/>
      <c r="X354" s="88">
        <v>0</v>
      </c>
      <c r="Y354" s="88">
        <f t="shared" si="83"/>
        <v>0</v>
      </c>
    </row>
    <row r="355" spans="2:28">
      <c r="B355" s="207">
        <v>5620</v>
      </c>
      <c r="C355" t="s">
        <v>368</v>
      </c>
      <c r="D355" s="1">
        <v>46729</v>
      </c>
      <c r="E355" s="85">
        <f t="shared" si="77"/>
        <v>15834.971196204677</v>
      </c>
      <c r="F355" s="86">
        <f t="shared" si="70"/>
        <v>0.8449185821434223</v>
      </c>
      <c r="G355" s="187">
        <f t="shared" si="71"/>
        <v>1744.536446170838</v>
      </c>
      <c r="H355" s="187">
        <f t="shared" si="72"/>
        <v>5148.1270526501421</v>
      </c>
      <c r="I355" s="187">
        <f t="shared" si="73"/>
        <v>361.65764237252665</v>
      </c>
      <c r="J355" s="87">
        <f t="shared" si="74"/>
        <v>1067.2517026413263</v>
      </c>
      <c r="K355" s="187">
        <f t="shared" si="78"/>
        <v>105.81899843732731</v>
      </c>
      <c r="L355" s="87">
        <f t="shared" si="75"/>
        <v>312.2718643885529</v>
      </c>
      <c r="M355" s="88">
        <f t="shared" si="79"/>
        <v>5460.3989170386949</v>
      </c>
      <c r="N355" s="88">
        <f t="shared" si="80"/>
        <v>52189.398917038692</v>
      </c>
      <c r="O355" s="88">
        <f t="shared" si="81"/>
        <v>17685.32664081284</v>
      </c>
      <c r="P355" s="89">
        <f t="shared" si="76"/>
        <v>0.94364940263865715</v>
      </c>
      <c r="Q355" s="195">
        <v>2699.5169381150577</v>
      </c>
      <c r="R355" s="89">
        <f t="shared" si="82"/>
        <v>5.1365702200422983E-2</v>
      </c>
      <c r="S355" s="89">
        <f t="shared" si="82"/>
        <v>4.4596488936509769E-2</v>
      </c>
      <c r="T355" s="91">
        <v>2951</v>
      </c>
      <c r="U355" s="190">
        <v>44446</v>
      </c>
      <c r="V355" s="190">
        <v>15158.935879945429</v>
      </c>
      <c r="W355" s="197"/>
      <c r="X355" s="88">
        <v>0</v>
      </c>
      <c r="Y355" s="88">
        <f t="shared" si="83"/>
        <v>0</v>
      </c>
    </row>
    <row r="356" spans="2:28">
      <c r="B356" s="207">
        <v>5622</v>
      </c>
      <c r="C356" t="s">
        <v>369</v>
      </c>
      <c r="D356" s="1">
        <v>59098</v>
      </c>
      <c r="E356" s="85">
        <f t="shared" si="77"/>
        <v>15196.194394445873</v>
      </c>
      <c r="F356" s="86">
        <f t="shared" si="70"/>
        <v>0.81083488328721487</v>
      </c>
      <c r="G356" s="187">
        <f t="shared" si="71"/>
        <v>2127.8025272261207</v>
      </c>
      <c r="H356" s="187">
        <f t="shared" si="72"/>
        <v>8275.0240283823841</v>
      </c>
      <c r="I356" s="187">
        <f t="shared" si="73"/>
        <v>585.2295229881081</v>
      </c>
      <c r="J356" s="87">
        <f t="shared" si="74"/>
        <v>2275.9576149007526</v>
      </c>
      <c r="K356" s="187">
        <f t="shared" si="78"/>
        <v>329.39087905290876</v>
      </c>
      <c r="L356" s="87">
        <f t="shared" si="75"/>
        <v>1281.0011286367624</v>
      </c>
      <c r="M356" s="88">
        <f t="shared" si="79"/>
        <v>9556.0251570191467</v>
      </c>
      <c r="N356" s="88">
        <f t="shared" si="80"/>
        <v>68654.025157019147</v>
      </c>
      <c r="O356" s="88">
        <f t="shared" si="81"/>
        <v>17653.387800724904</v>
      </c>
      <c r="P356" s="89">
        <f t="shared" si="76"/>
        <v>0.94194521769584694</v>
      </c>
      <c r="Q356" s="195">
        <v>4313.1258293220753</v>
      </c>
      <c r="R356" s="89">
        <f t="shared" si="82"/>
        <v>8.1945003844604736E-2</v>
      </c>
      <c r="S356" s="89">
        <f t="shared" si="82"/>
        <v>7.4711635343715083E-2</v>
      </c>
      <c r="T356" s="91">
        <v>3889</v>
      </c>
      <c r="U356" s="190">
        <v>54622</v>
      </c>
      <c r="V356" s="190">
        <v>14139.787729743723</v>
      </c>
      <c r="W356" s="197"/>
      <c r="X356" s="88">
        <v>0</v>
      </c>
      <c r="Y356" s="88">
        <f t="shared" si="83"/>
        <v>0</v>
      </c>
    </row>
    <row r="357" spans="2:28">
      <c r="B357" s="207">
        <v>5624</v>
      </c>
      <c r="C357" t="s">
        <v>371</v>
      </c>
      <c r="D357" s="1">
        <v>19745</v>
      </c>
      <c r="E357" s="85">
        <f t="shared" si="77"/>
        <v>16251.028806584362</v>
      </c>
      <c r="F357" s="86">
        <f t="shared" si="70"/>
        <v>0.86711848398702274</v>
      </c>
      <c r="G357" s="187">
        <f t="shared" si="71"/>
        <v>1494.9018799430271</v>
      </c>
      <c r="H357" s="187">
        <f t="shared" si="72"/>
        <v>1816.305784130778</v>
      </c>
      <c r="I357" s="187">
        <f t="shared" si="73"/>
        <v>216.03747873963701</v>
      </c>
      <c r="J357" s="87">
        <f t="shared" si="74"/>
        <v>262.48553666865894</v>
      </c>
      <c r="K357" s="187">
        <f t="shared" si="78"/>
        <v>-39.801165195562334</v>
      </c>
      <c r="L357" s="87">
        <f t="shared" si="75"/>
        <v>-48.358415712608235</v>
      </c>
      <c r="M357" s="88">
        <f t="shared" si="79"/>
        <v>1767.9473684181698</v>
      </c>
      <c r="N357" s="88">
        <f t="shared" si="80"/>
        <v>21512.947368418168</v>
      </c>
      <c r="O357" s="88">
        <f t="shared" si="81"/>
        <v>17706.129521331826</v>
      </c>
      <c r="P357" s="89">
        <f t="shared" si="76"/>
        <v>0.94475939773083728</v>
      </c>
      <c r="Q357" s="195">
        <v>1820.0238335652116</v>
      </c>
      <c r="R357" s="89">
        <f t="shared" si="82"/>
        <v>-1.5850072272342121E-2</v>
      </c>
      <c r="S357" s="89">
        <f t="shared" si="82"/>
        <v>-6.9400729266596243E-3</v>
      </c>
      <c r="T357" s="91">
        <v>1215</v>
      </c>
      <c r="U357" s="190">
        <v>20063</v>
      </c>
      <c r="V357" s="190">
        <v>16364.600326264273</v>
      </c>
      <c r="W357" s="197"/>
      <c r="X357" s="88">
        <v>0</v>
      </c>
      <c r="Y357" s="88">
        <f t="shared" si="83"/>
        <v>0</v>
      </c>
    </row>
    <row r="358" spans="2:28">
      <c r="B358" s="207">
        <v>5626</v>
      </c>
      <c r="C358" t="s">
        <v>372</v>
      </c>
      <c r="D358" s="1">
        <v>13497</v>
      </c>
      <c r="E358" s="85">
        <f t="shared" si="77"/>
        <v>12614.018691588784</v>
      </c>
      <c r="F358" s="86">
        <f t="shared" si="70"/>
        <v>0.67305577357679613</v>
      </c>
      <c r="G358" s="187">
        <f t="shared" si="71"/>
        <v>3677.1079489403733</v>
      </c>
      <c r="H358" s="187">
        <f t="shared" si="72"/>
        <v>3934.505505366199</v>
      </c>
      <c r="I358" s="187">
        <f t="shared" si="73"/>
        <v>1488.9910189880889</v>
      </c>
      <c r="J358" s="87">
        <f t="shared" si="74"/>
        <v>1593.2203903172551</v>
      </c>
      <c r="K358" s="187">
        <f t="shared" si="78"/>
        <v>1233.1523750528895</v>
      </c>
      <c r="L358" s="87">
        <f t="shared" si="75"/>
        <v>1319.4730413065918</v>
      </c>
      <c r="M358" s="88">
        <f t="shared" si="79"/>
        <v>5253.9785466727908</v>
      </c>
      <c r="N358" s="88">
        <f t="shared" si="80"/>
        <v>18750.978546672792</v>
      </c>
      <c r="O358" s="88">
        <f t="shared" si="81"/>
        <v>17524.279015582048</v>
      </c>
      <c r="P358" s="89">
        <f t="shared" si="76"/>
        <v>0.93505626221032589</v>
      </c>
      <c r="Q358" s="195">
        <v>2823.5389270698452</v>
      </c>
      <c r="R358" s="89">
        <f t="shared" si="82"/>
        <v>5.0677253619803832E-2</v>
      </c>
      <c r="S358" s="89">
        <f t="shared" si="82"/>
        <v>3.4966191883432862E-2</v>
      </c>
      <c r="T358" s="91">
        <v>1070</v>
      </c>
      <c r="U358" s="190">
        <v>12846</v>
      </c>
      <c r="V358" s="190">
        <v>12187.855787476281</v>
      </c>
      <c r="W358" s="197"/>
      <c r="X358" s="88">
        <v>0</v>
      </c>
      <c r="Y358" s="88">
        <f t="shared" si="83"/>
        <v>0</v>
      </c>
    </row>
    <row r="359" spans="2:28">
      <c r="B359" s="207">
        <v>5628</v>
      </c>
      <c r="C359" t="s">
        <v>374</v>
      </c>
      <c r="D359" s="1">
        <v>39283</v>
      </c>
      <c r="E359" s="85">
        <f t="shared" si="77"/>
        <v>13994.656216601355</v>
      </c>
      <c r="F359" s="86">
        <f t="shared" si="70"/>
        <v>0.74672349836351493</v>
      </c>
      <c r="G359" s="187">
        <f t="shared" si="71"/>
        <v>2848.7254339328306</v>
      </c>
      <c r="H359" s="187">
        <f t="shared" si="72"/>
        <v>7996.3722930494559</v>
      </c>
      <c r="I359" s="187">
        <f t="shared" si="73"/>
        <v>1005.7678852336891</v>
      </c>
      <c r="J359" s="87">
        <f t="shared" si="74"/>
        <v>2823.1904538509652</v>
      </c>
      <c r="K359" s="187">
        <f t="shared" si="78"/>
        <v>749.92924129848973</v>
      </c>
      <c r="L359" s="87">
        <f t="shared" si="75"/>
        <v>2105.0513803248605</v>
      </c>
      <c r="M359" s="88">
        <f t="shared" si="79"/>
        <v>10101.423673374316</v>
      </c>
      <c r="N359" s="88">
        <f t="shared" si="80"/>
        <v>49384.423673374316</v>
      </c>
      <c r="O359" s="88">
        <f t="shared" si="81"/>
        <v>17593.310891832676</v>
      </c>
      <c r="P359" s="89">
        <f t="shared" si="76"/>
        <v>0.93873964844966185</v>
      </c>
      <c r="Q359" s="195">
        <v>4987.9523535374265</v>
      </c>
      <c r="R359" s="89">
        <f t="shared" si="82"/>
        <v>5.2176242132047676E-2</v>
      </c>
      <c r="S359" s="89">
        <f t="shared" si="82"/>
        <v>5.1051721745016813E-2</v>
      </c>
      <c r="T359" s="91">
        <v>2807</v>
      </c>
      <c r="U359" s="190">
        <v>37335</v>
      </c>
      <c r="V359" s="190">
        <v>13314.907275320969</v>
      </c>
      <c r="W359" s="197"/>
      <c r="X359" s="88">
        <v>0</v>
      </c>
      <c r="Y359" s="88">
        <f t="shared" si="83"/>
        <v>0</v>
      </c>
    </row>
    <row r="360" spans="2:28">
      <c r="B360" s="207">
        <v>5630</v>
      </c>
      <c r="C360" t="s">
        <v>373</v>
      </c>
      <c r="D360" s="1">
        <v>12639</v>
      </c>
      <c r="E360" s="85">
        <f t="shared" si="77"/>
        <v>14169.282511210762</v>
      </c>
      <c r="F360" s="86">
        <f t="shared" si="70"/>
        <v>0.75604116616462225</v>
      </c>
      <c r="G360" s="187">
        <f t="shared" si="71"/>
        <v>2743.9496571671866</v>
      </c>
      <c r="H360" s="187">
        <f t="shared" si="72"/>
        <v>2447.6030941931303</v>
      </c>
      <c r="I360" s="187">
        <f t="shared" si="73"/>
        <v>944.64868212039676</v>
      </c>
      <c r="J360" s="87">
        <f t="shared" si="74"/>
        <v>842.62662445139392</v>
      </c>
      <c r="K360" s="187">
        <f t="shared" si="78"/>
        <v>688.81003818519741</v>
      </c>
      <c r="L360" s="87">
        <f t="shared" si="75"/>
        <v>614.41855406119601</v>
      </c>
      <c r="M360" s="88">
        <f t="shared" si="79"/>
        <v>3062.0216482543265</v>
      </c>
      <c r="N360" s="88">
        <f t="shared" si="80"/>
        <v>15701.021648254326</v>
      </c>
      <c r="O360" s="88">
        <f t="shared" si="81"/>
        <v>17602.042206563143</v>
      </c>
      <c r="P360" s="89">
        <f t="shared" si="76"/>
        <v>0.939205531839717</v>
      </c>
      <c r="Q360" s="195">
        <v>1903.0847878002817</v>
      </c>
      <c r="R360" s="89">
        <f t="shared" si="82"/>
        <v>-3.7321959022012338E-2</v>
      </c>
      <c r="S360" s="89">
        <f t="shared" si="82"/>
        <v>-2.0054191470837712E-2</v>
      </c>
      <c r="T360" s="91">
        <v>892</v>
      </c>
      <c r="U360" s="190">
        <v>13129</v>
      </c>
      <c r="V360" s="190">
        <v>14459.251101321586</v>
      </c>
      <c r="W360" s="197"/>
      <c r="X360" s="88">
        <v>0</v>
      </c>
      <c r="Y360" s="88">
        <f t="shared" si="83"/>
        <v>0</v>
      </c>
    </row>
    <row r="361" spans="2:28">
      <c r="B361" s="207">
        <v>5632</v>
      </c>
      <c r="C361" t="s">
        <v>376</v>
      </c>
      <c r="D361" s="1">
        <v>29804</v>
      </c>
      <c r="E361" s="85">
        <f t="shared" si="77"/>
        <v>14105.063890203501</v>
      </c>
      <c r="F361" s="86">
        <f t="shared" si="70"/>
        <v>0.7526146044401737</v>
      </c>
      <c r="G361" s="187">
        <f t="shared" si="71"/>
        <v>2782.4808297715435</v>
      </c>
      <c r="H361" s="187">
        <f t="shared" si="72"/>
        <v>5879.3819933072709</v>
      </c>
      <c r="I361" s="187">
        <f t="shared" si="73"/>
        <v>967.12519947293822</v>
      </c>
      <c r="J361" s="87">
        <f t="shared" si="74"/>
        <v>2043.5355464863183</v>
      </c>
      <c r="K361" s="187">
        <f t="shared" si="78"/>
        <v>711.28655553773888</v>
      </c>
      <c r="L361" s="87">
        <f t="shared" si="75"/>
        <v>1502.9484918512424</v>
      </c>
      <c r="M361" s="88">
        <f t="shared" si="79"/>
        <v>7382.3304851585135</v>
      </c>
      <c r="N361" s="88">
        <f t="shared" si="80"/>
        <v>37186.330485158513</v>
      </c>
      <c r="O361" s="88">
        <f t="shared" si="81"/>
        <v>17598.831275512784</v>
      </c>
      <c r="P361" s="89">
        <f t="shared" si="76"/>
        <v>0.93903420375349489</v>
      </c>
      <c r="Q361" s="195">
        <v>4357.3126195313835</v>
      </c>
      <c r="R361" s="89">
        <f t="shared" si="82"/>
        <v>-1.4580922466523392E-2</v>
      </c>
      <c r="S361" s="89">
        <f t="shared" si="82"/>
        <v>-1.2715481713975437E-2</v>
      </c>
      <c r="T361" s="91">
        <v>2113</v>
      </c>
      <c r="U361" s="190">
        <v>30245</v>
      </c>
      <c r="V361" s="190">
        <v>14286.726499763816</v>
      </c>
      <c r="W361" s="197"/>
      <c r="X361" s="88">
        <v>0</v>
      </c>
      <c r="Y361" s="88">
        <f t="shared" si="83"/>
        <v>0</v>
      </c>
    </row>
    <row r="362" spans="2:28">
      <c r="B362" s="207">
        <v>5634</v>
      </c>
      <c r="C362" t="s">
        <v>342</v>
      </c>
      <c r="D362" s="1">
        <v>25125</v>
      </c>
      <c r="E362" s="85">
        <f t="shared" si="77"/>
        <v>12740.872210953346</v>
      </c>
      <c r="F362" s="86">
        <f t="shared" si="70"/>
        <v>0.67982439313368537</v>
      </c>
      <c r="G362" s="187">
        <f t="shared" si="71"/>
        <v>3600.9958373216364</v>
      </c>
      <c r="H362" s="187">
        <f t="shared" si="72"/>
        <v>7101.1637911982671</v>
      </c>
      <c r="I362" s="187">
        <f t="shared" si="73"/>
        <v>1444.5922872104923</v>
      </c>
      <c r="J362" s="87">
        <f t="shared" si="74"/>
        <v>2848.7359903790907</v>
      </c>
      <c r="K362" s="187">
        <f t="shared" si="78"/>
        <v>1188.7536432752929</v>
      </c>
      <c r="L362" s="87">
        <f t="shared" si="75"/>
        <v>2344.2221845388776</v>
      </c>
      <c r="M362" s="88">
        <f t="shared" si="79"/>
        <v>9445.3859757371447</v>
      </c>
      <c r="N362" s="88">
        <f t="shared" si="80"/>
        <v>34570.385975737147</v>
      </c>
      <c r="O362" s="88">
        <f t="shared" si="81"/>
        <v>17530.621691550277</v>
      </c>
      <c r="P362" s="89">
        <f t="shared" si="76"/>
        <v>0.93539469318817048</v>
      </c>
      <c r="Q362" s="195">
        <v>4742.5441721324605</v>
      </c>
      <c r="R362" s="89">
        <f t="shared" si="82"/>
        <v>2.4590163934426229E-2</v>
      </c>
      <c r="S362" s="89">
        <f t="shared" si="82"/>
        <v>4.3269710371428077E-3</v>
      </c>
      <c r="T362" s="91">
        <v>1972</v>
      </c>
      <c r="U362" s="190">
        <v>24522</v>
      </c>
      <c r="V362" s="190">
        <v>12685.98034143818</v>
      </c>
      <c r="W362" s="197"/>
      <c r="X362" s="88">
        <v>0</v>
      </c>
      <c r="Y362" s="88">
        <f t="shared" si="83"/>
        <v>0</v>
      </c>
    </row>
    <row r="363" spans="2:28">
      <c r="B363" s="207">
        <v>5636</v>
      </c>
      <c r="C363" t="s">
        <v>375</v>
      </c>
      <c r="D363" s="1">
        <v>12451</v>
      </c>
      <c r="E363" s="85">
        <f t="shared" ref="E363" si="84">D363/T363*1000</f>
        <v>14494.761350407451</v>
      </c>
      <c r="F363" s="86">
        <f t="shared" ref="F363" si="85">E363/E$365</f>
        <v>0.77340798773469666</v>
      </c>
      <c r="G363" s="187">
        <f t="shared" si="71"/>
        <v>2548.6623536491738</v>
      </c>
      <c r="H363" s="187">
        <f t="shared" ref="H363" si="86">G363*T363/1000</f>
        <v>2189.3009617846405</v>
      </c>
      <c r="I363" s="187">
        <f t="shared" ref="I363" si="87">IF(E363+Y363&lt;(E$365+Y$365)*0.9,((E$365+Y$365)*0.9-E363-Y363)*0.35,0)</f>
        <v>830.73108840155578</v>
      </c>
      <c r="J363" s="87">
        <f t="shared" si="74"/>
        <v>713.59800493693638</v>
      </c>
      <c r="K363" s="187">
        <f t="shared" ref="K363" si="88">I363+J$367</f>
        <v>574.89244446635644</v>
      </c>
      <c r="L363" s="87">
        <f t="shared" ref="L363" si="89">K363*T363/1000</f>
        <v>493.8326097966002</v>
      </c>
      <c r="M363" s="88">
        <f t="shared" ref="M363" si="90">+H363+L363</f>
        <v>2683.1335715812406</v>
      </c>
      <c r="N363" s="88">
        <f t="shared" ref="N363" si="91">D363+M363</f>
        <v>15134.13357158124</v>
      </c>
      <c r="O363" s="88">
        <f t="shared" ref="O363" si="92">N363/T363*1000</f>
        <v>17618.316148522979</v>
      </c>
      <c r="P363" s="89">
        <f t="shared" ref="P363" si="93">O363/O$365</f>
        <v>0.94007387291822087</v>
      </c>
      <c r="Q363" s="195">
        <v>1360.7272788345756</v>
      </c>
      <c r="R363" s="89">
        <f t="shared" ref="R363" si="94">(D363-U363)/U363</f>
        <v>0.13397085610200365</v>
      </c>
      <c r="S363" s="89">
        <f t="shared" ref="S363" si="95">(E363-V363)/V363</f>
        <v>0.14057138495009441</v>
      </c>
      <c r="T363" s="91">
        <v>859</v>
      </c>
      <c r="U363" s="190">
        <v>10980</v>
      </c>
      <c r="V363" s="190">
        <v>12708.333333333334</v>
      </c>
      <c r="W363" s="197"/>
      <c r="X363" s="88">
        <v>0</v>
      </c>
      <c r="Y363" s="88">
        <f t="shared" ref="Y363" si="96">X363*1000/T363</f>
        <v>0</v>
      </c>
    </row>
    <row r="364" spans="2:28">
      <c r="B364" s="85"/>
      <c r="C364" s="85"/>
      <c r="D364" s="85"/>
      <c r="E364" s="85"/>
      <c r="F364" s="86"/>
      <c r="G364" s="187"/>
      <c r="H364" s="187"/>
      <c r="I364" s="187"/>
      <c r="J364" s="87"/>
      <c r="K364" s="187"/>
      <c r="L364" s="87"/>
      <c r="M364" s="88"/>
      <c r="N364" s="88"/>
      <c r="O364" s="88"/>
      <c r="P364" s="89"/>
      <c r="Q364" s="90"/>
      <c r="R364" s="89"/>
      <c r="S364" s="89"/>
      <c r="T364" s="91"/>
      <c r="U364" s="1"/>
      <c r="V364" s="125"/>
      <c r="X364" s="88"/>
      <c r="Y364" s="88"/>
    </row>
    <row r="365" spans="2:28" ht="23.25" customHeight="1">
      <c r="B365" s="204"/>
      <c r="C365" s="213" t="s">
        <v>379</v>
      </c>
      <c r="D365" s="166">
        <f>SUM(D7:D363)</f>
        <v>104018667</v>
      </c>
      <c r="E365" s="214">
        <f>D365/T365*1000</f>
        <v>18741.416665300349</v>
      </c>
      <c r="F365" s="215">
        <f>E365/E$365</f>
        <v>1</v>
      </c>
      <c r="G365" s="216">
        <f>($E$365-E365)*0.6</f>
        <v>0</v>
      </c>
      <c r="H365" s="166">
        <f>SUM(H7:H363)</f>
        <v>-5.9058038459625095E-9</v>
      </c>
      <c r="I365" s="217">
        <f>IF(E365&lt;E$365*0.9,(E$365*0.9-E365)*0.35,0)</f>
        <v>0</v>
      </c>
      <c r="J365" s="166">
        <f>SUM(J7:J363)</f>
        <v>1419956.4090850751</v>
      </c>
      <c r="K365" s="94"/>
      <c r="L365" s="166">
        <f>SUM(L7:L363)</f>
        <v>6.3948846218409017E-10</v>
      </c>
      <c r="M365" s="166">
        <f>SUM(M7:M363)</f>
        <v>-3.4556251193862408E-9</v>
      </c>
      <c r="N365" s="166">
        <f>SUM(N7:N363)</f>
        <v>104018666.99999996</v>
      </c>
      <c r="O365" s="218">
        <f t="shared" ref="O365" si="97">N365/T365*1000</f>
        <v>18741.416665300341</v>
      </c>
      <c r="P365" s="219">
        <f>O365/O$365</f>
        <v>1</v>
      </c>
      <c r="Q365" s="166">
        <f>SUM(Q7:Q363)</f>
        <v>1.0083795132231899E-8</v>
      </c>
      <c r="R365" s="219">
        <f>(D365-U365)/U365</f>
        <v>4.3346434242639488E-2</v>
      </c>
      <c r="S365" s="219">
        <f>(E365-V365)/V365</f>
        <v>3.1838274026174854E-2</v>
      </c>
      <c r="T365" s="166">
        <f>SUM(T7:T363)</f>
        <v>5550203</v>
      </c>
      <c r="U365" s="166">
        <f>SUM(U7:U363)</f>
        <v>99697151</v>
      </c>
      <c r="V365" s="166">
        <v>18163.133833146541</v>
      </c>
      <c r="W365" s="205"/>
      <c r="X365" s="95">
        <f>SUM(X7:X362)</f>
        <v>6190</v>
      </c>
      <c r="Y365" s="96">
        <f>X365*1000/T365</f>
        <v>1.1152745223913432</v>
      </c>
      <c r="Z365" s="1"/>
      <c r="AA365" s="45"/>
      <c r="AB365" s="1"/>
    </row>
    <row r="367" spans="2:28" ht="19.5" customHeight="1">
      <c r="B367" s="189" t="s">
        <v>417</v>
      </c>
      <c r="C367" s="101" t="s">
        <v>418</v>
      </c>
      <c r="D367" s="97"/>
      <c r="E367" s="97"/>
      <c r="F367" s="97"/>
      <c r="G367" s="97"/>
      <c r="H367" s="97"/>
      <c r="I367" s="97"/>
      <c r="J367" s="98">
        <f>-J365*1000/$T$365</f>
        <v>-255.83864393519934</v>
      </c>
      <c r="S367" s="99"/>
    </row>
    <row r="368" spans="2:28" ht="20.25" customHeight="1">
      <c r="B368" s="100"/>
      <c r="C368" s="101" t="s">
        <v>415</v>
      </c>
      <c r="D368" s="101"/>
      <c r="E368" s="101"/>
      <c r="F368" s="101"/>
      <c r="G368" s="101"/>
      <c r="H368" s="101"/>
      <c r="I368" s="101"/>
      <c r="J368" s="102">
        <f>J365/D365</f>
        <v>1.3650976791358758E-2</v>
      </c>
    </row>
    <row r="369" spans="2:10" ht="21.75" customHeight="1">
      <c r="B369" s="100" t="s">
        <v>416</v>
      </c>
      <c r="C369" s="101" t="s">
        <v>447</v>
      </c>
      <c r="D369" s="165"/>
      <c r="E369" s="103"/>
      <c r="F369" s="103"/>
      <c r="G369" s="103"/>
      <c r="H369" s="103"/>
      <c r="I369" s="103"/>
      <c r="J369" s="103"/>
    </row>
    <row r="371" spans="2:10">
      <c r="C371" s="232" t="s">
        <v>445</v>
      </c>
    </row>
  </sheetData>
  <mergeCells count="10">
    <mergeCell ref="R1:S1"/>
    <mergeCell ref="D2:F2"/>
    <mergeCell ref="G2:H2"/>
    <mergeCell ref="N2:P2"/>
    <mergeCell ref="G3:H3"/>
    <mergeCell ref="D1:F1"/>
    <mergeCell ref="G1:H1"/>
    <mergeCell ref="I1:L1"/>
    <mergeCell ref="N1:P1"/>
    <mergeCell ref="R2:S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390012-6A72-417C-A5EE-B33A081868F9}">
  <dimension ref="A1:T25"/>
  <sheetViews>
    <sheetView workbookViewId="0">
      <selection activeCell="F36" sqref="F36"/>
    </sheetView>
  </sheetViews>
  <sheetFormatPr baseColWidth="10" defaultRowHeight="15"/>
  <cols>
    <col min="2" max="2" width="18.85546875" customWidth="1"/>
    <col min="11" max="11" width="12.5703125" customWidth="1"/>
  </cols>
  <sheetData>
    <row r="1" spans="1:20" ht="33" customHeight="1">
      <c r="A1" s="48"/>
      <c r="B1" s="2"/>
      <c r="C1" s="251" t="s">
        <v>440</v>
      </c>
      <c r="D1" s="251"/>
      <c r="E1" s="251"/>
      <c r="F1" s="252" t="s">
        <v>383</v>
      </c>
      <c r="G1" s="252"/>
      <c r="H1" s="252" t="s">
        <v>441</v>
      </c>
      <c r="I1" s="252"/>
      <c r="J1" s="252"/>
      <c r="K1" s="4" t="s">
        <v>384</v>
      </c>
      <c r="L1" s="49" t="s">
        <v>5</v>
      </c>
      <c r="M1" s="44"/>
      <c r="N1" s="253" t="s">
        <v>385</v>
      </c>
      <c r="O1" s="254"/>
      <c r="Q1" s="120"/>
    </row>
    <row r="2" spans="1:20">
      <c r="A2" s="108"/>
      <c r="B2" s="109"/>
      <c r="C2" s="255" t="s">
        <v>448</v>
      </c>
      <c r="D2" s="255"/>
      <c r="E2" s="255"/>
      <c r="F2" s="256" t="str">
        <f>C2</f>
        <v>Jan-mai</v>
      </c>
      <c r="G2" s="256"/>
      <c r="H2" s="256" t="str">
        <f>C2</f>
        <v>Jan-mai</v>
      </c>
      <c r="I2" s="257"/>
      <c r="J2" s="257"/>
      <c r="K2" s="105" t="s">
        <v>386</v>
      </c>
      <c r="L2" s="106" t="s">
        <v>11</v>
      </c>
      <c r="M2" s="107"/>
      <c r="N2" s="258" t="str">
        <f>C2</f>
        <v>Jan-mai</v>
      </c>
      <c r="O2" s="259"/>
      <c r="P2" s="26"/>
      <c r="Q2" s="260" t="str">
        <f>C2</f>
        <v>Jan-mai</v>
      </c>
      <c r="R2" s="261"/>
      <c r="S2" s="262"/>
      <c r="T2" s="262"/>
    </row>
    <row r="3" spans="1:20">
      <c r="C3" s="263"/>
      <c r="D3" s="264"/>
      <c r="E3" s="46" t="s">
        <v>13</v>
      </c>
      <c r="F3" s="3"/>
      <c r="G3" s="3"/>
      <c r="H3" s="265"/>
      <c r="I3" s="265"/>
      <c r="J3" s="47" t="s">
        <v>19</v>
      </c>
      <c r="K3" s="104" t="str">
        <f>RIGHT(C2,3)</f>
        <v>mai</v>
      </c>
      <c r="L3" s="193" t="s">
        <v>439</v>
      </c>
      <c r="M3" s="44"/>
      <c r="N3" s="117" t="s">
        <v>387</v>
      </c>
      <c r="O3" s="50" t="s">
        <v>387</v>
      </c>
      <c r="Q3" s="266" t="s">
        <v>421</v>
      </c>
      <c r="R3" s="267"/>
      <c r="S3" s="268"/>
      <c r="T3" s="269"/>
    </row>
    <row r="4" spans="1:20">
      <c r="A4" s="48" t="s">
        <v>381</v>
      </c>
      <c r="B4" s="2" t="s">
        <v>382</v>
      </c>
      <c r="C4" s="110" t="s">
        <v>20</v>
      </c>
      <c r="D4" s="110" t="s">
        <v>21</v>
      </c>
      <c r="E4" s="110" t="s">
        <v>22</v>
      </c>
      <c r="F4" s="110" t="s">
        <v>21</v>
      </c>
      <c r="G4" s="110" t="s">
        <v>20</v>
      </c>
      <c r="H4" s="110" t="s">
        <v>20</v>
      </c>
      <c r="I4" s="110" t="s">
        <v>21</v>
      </c>
      <c r="J4" s="110" t="s">
        <v>24</v>
      </c>
      <c r="K4" s="111" t="s">
        <v>388</v>
      </c>
      <c r="L4" s="112"/>
      <c r="M4" s="113"/>
      <c r="N4" s="118" t="s">
        <v>25</v>
      </c>
      <c r="O4" s="114" t="s">
        <v>414</v>
      </c>
      <c r="P4" s="115"/>
      <c r="Q4" s="122" t="s">
        <v>25</v>
      </c>
      <c r="R4" s="116" t="s">
        <v>389</v>
      </c>
      <c r="S4" s="21"/>
      <c r="T4" s="21"/>
    </row>
    <row r="5" spans="1:20">
      <c r="A5" s="5"/>
      <c r="B5" s="5"/>
      <c r="C5" s="6">
        <v>1</v>
      </c>
      <c r="D5" s="6">
        <v>2</v>
      </c>
      <c r="E5" s="6">
        <v>3</v>
      </c>
      <c r="F5" s="6"/>
      <c r="G5" s="6"/>
      <c r="H5" s="6"/>
      <c r="I5" s="6"/>
      <c r="J5" s="6"/>
      <c r="K5" s="6"/>
      <c r="L5" s="51"/>
      <c r="M5" s="29"/>
      <c r="N5" s="119"/>
      <c r="O5" s="6"/>
      <c r="Q5" s="123"/>
      <c r="R5" s="8"/>
      <c r="S5" s="22"/>
      <c r="T5" s="22"/>
    </row>
    <row r="6" spans="1:20">
      <c r="A6" s="9"/>
      <c r="B6" s="10"/>
      <c r="C6" s="234"/>
      <c r="D6" s="11"/>
      <c r="E6" s="11"/>
      <c r="F6" s="11"/>
      <c r="G6" s="11"/>
      <c r="H6" s="11"/>
      <c r="I6" s="11"/>
      <c r="J6" s="11"/>
      <c r="K6" s="235"/>
      <c r="L6" s="12"/>
      <c r="N6" s="120"/>
      <c r="Q6" s="124"/>
      <c r="R6" s="23"/>
      <c r="S6" s="23"/>
      <c r="T6" s="23"/>
    </row>
    <row r="7" spans="1:20">
      <c r="A7" s="19">
        <v>3</v>
      </c>
      <c r="B7" t="s">
        <v>26</v>
      </c>
      <c r="C7" s="194">
        <v>3396813</v>
      </c>
      <c r="D7" s="52">
        <f t="shared" ref="D7:D21" si="0">C7*1000/L7</f>
        <v>4732.848922266654</v>
      </c>
      <c r="E7" s="37">
        <f>D7/D$23</f>
        <v>1.2983644023938505</v>
      </c>
      <c r="F7" s="53">
        <f t="shared" ref="F7:F10" si="1">($D$23-D7)*0.875</f>
        <v>-951.65843502431449</v>
      </c>
      <c r="G7" s="52">
        <f t="shared" ref="G7:G10" si="2">(F7*L7)/1000</f>
        <v>-683014.77540130075</v>
      </c>
      <c r="H7" s="52">
        <f>G7+C7</f>
        <v>2713798.2245986992</v>
      </c>
      <c r="I7" s="54">
        <f t="shared" ref="I7:I10" si="3">H7*1000/L7</f>
        <v>3781.1904872423388</v>
      </c>
      <c r="J7" s="37">
        <f>I7/I$23</f>
        <v>1.0372955502992312</v>
      </c>
      <c r="K7" s="236">
        <v>-328753.24482334277</v>
      </c>
      <c r="L7" s="63">
        <v>717710</v>
      </c>
      <c r="N7" s="121">
        <f>(C7-Q7)/Q7</f>
        <v>-1.0907148961247714E-3</v>
      </c>
      <c r="O7" s="27">
        <f>(D7-R7)/R7</f>
        <v>-1.3161802424103829E-2</v>
      </c>
      <c r="Q7" s="1">
        <v>3400522</v>
      </c>
      <c r="R7" s="24">
        <v>4795.9725656065903</v>
      </c>
      <c r="S7" s="24"/>
      <c r="T7" s="1"/>
    </row>
    <row r="8" spans="1:20">
      <c r="A8" s="19">
        <v>11</v>
      </c>
      <c r="B8" t="s">
        <v>391</v>
      </c>
      <c r="C8" s="194">
        <v>1984768</v>
      </c>
      <c r="D8" s="52">
        <f t="shared" si="0"/>
        <v>3974.1698820825081</v>
      </c>
      <c r="E8" s="37">
        <f t="shared" ref="E8:E21" si="4">D8/D$23</f>
        <v>1.0902356675037301</v>
      </c>
      <c r="F8" s="53">
        <f t="shared" si="1"/>
        <v>-287.81427486318682</v>
      </c>
      <c r="G8" s="52">
        <f t="shared" si="2"/>
        <v>-143739.34170934817</v>
      </c>
      <c r="H8" s="52">
        <f t="shared" ref="H8:H10" si="5">G8+C8</f>
        <v>1841028.6582906519</v>
      </c>
      <c r="I8" s="54">
        <f t="shared" si="3"/>
        <v>3686.3556072193214</v>
      </c>
      <c r="J8" s="37">
        <f t="shared" ref="J8:J21" si="6">I8/I$23</f>
        <v>1.0112794584379663</v>
      </c>
      <c r="K8" s="236">
        <v>-62748.126864526275</v>
      </c>
      <c r="L8" s="63">
        <v>499417</v>
      </c>
      <c r="N8" s="121">
        <f>(C8-Q8)/Q8</f>
        <v>4.6555822483384975E-2</v>
      </c>
      <c r="O8" s="27">
        <f t="shared" ref="O8:O10" si="7">(D8-R8)/R8</f>
        <v>3.1746534859034857E-2</v>
      </c>
      <c r="Q8" s="1">
        <v>1896476</v>
      </c>
      <c r="R8" s="24">
        <v>3851.8858535594595</v>
      </c>
      <c r="S8" s="24"/>
      <c r="T8" s="1"/>
    </row>
    <row r="9" spans="1:20">
      <c r="A9" s="20">
        <v>15</v>
      </c>
      <c r="B9" t="s">
        <v>392</v>
      </c>
      <c r="C9" s="194">
        <v>902746</v>
      </c>
      <c r="D9" s="52">
        <f t="shared" si="0"/>
        <v>3335.7943124039257</v>
      </c>
      <c r="E9" s="37">
        <f t="shared" si="4"/>
        <v>0.91510983343598706</v>
      </c>
      <c r="F9" s="53">
        <f t="shared" si="1"/>
        <v>270.76434860557282</v>
      </c>
      <c r="G9" s="52">
        <f t="shared" si="2"/>
        <v>73275.331077034527</v>
      </c>
      <c r="H9" s="52">
        <f t="shared" si="5"/>
        <v>976021.33107703459</v>
      </c>
      <c r="I9" s="54">
        <f t="shared" si="3"/>
        <v>3606.5586610094988</v>
      </c>
      <c r="J9" s="37">
        <f t="shared" si="6"/>
        <v>0.98938872917949849</v>
      </c>
      <c r="K9" s="236">
        <v>42900.730984907255</v>
      </c>
      <c r="L9" s="63">
        <v>270624</v>
      </c>
      <c r="N9" s="121">
        <f t="shared" ref="N9:N10" si="8">(C9-Q9)/Q9</f>
        <v>3.9949681303401693E-2</v>
      </c>
      <c r="O9" s="27">
        <f t="shared" si="7"/>
        <v>3.1268831378545095E-2</v>
      </c>
      <c r="Q9" s="1">
        <v>868067</v>
      </c>
      <c r="R9" s="24">
        <v>3234.6505691874872</v>
      </c>
      <c r="S9" s="24"/>
      <c r="T9" s="1"/>
    </row>
    <row r="10" spans="1:20">
      <c r="A10" s="20">
        <v>18</v>
      </c>
      <c r="B10" t="s">
        <v>393</v>
      </c>
      <c r="C10" s="194">
        <v>801534</v>
      </c>
      <c r="D10" s="52">
        <f t="shared" si="0"/>
        <v>3297.3946955952956</v>
      </c>
      <c r="E10" s="37">
        <f t="shared" si="4"/>
        <v>0.90457565067445223</v>
      </c>
      <c r="F10" s="53">
        <f t="shared" si="1"/>
        <v>304.36401331312413</v>
      </c>
      <c r="G10" s="52">
        <f t="shared" si="2"/>
        <v>73985.108720167525</v>
      </c>
      <c r="H10" s="52">
        <f t="shared" si="5"/>
        <v>875519.10872016754</v>
      </c>
      <c r="I10" s="54">
        <f t="shared" si="3"/>
        <v>3601.7587089084195</v>
      </c>
      <c r="J10" s="37">
        <f t="shared" si="6"/>
        <v>0.98807195633430644</v>
      </c>
      <c r="K10" s="236">
        <v>49134.303430838467</v>
      </c>
      <c r="L10" s="63">
        <v>243081</v>
      </c>
      <c r="N10" s="121">
        <f t="shared" si="8"/>
        <v>3.7526713723378506E-2</v>
      </c>
      <c r="O10" s="27">
        <f t="shared" si="7"/>
        <v>2.9003049400352126E-2</v>
      </c>
      <c r="Q10" s="1">
        <v>772543</v>
      </c>
      <c r="R10" s="24">
        <v>3204.4557083837999</v>
      </c>
      <c r="S10" s="24"/>
      <c r="T10" s="1"/>
    </row>
    <row r="11" spans="1:20">
      <c r="A11" s="20">
        <v>31</v>
      </c>
      <c r="B11" t="s">
        <v>428</v>
      </c>
      <c r="C11" s="194">
        <v>956794</v>
      </c>
      <c r="D11" s="52">
        <f t="shared" si="0"/>
        <v>3065.1541556677516</v>
      </c>
      <c r="E11" s="37">
        <f t="shared" si="4"/>
        <v>0.84086500729937474</v>
      </c>
      <c r="F11" s="53">
        <f t="shared" ref="F11:F21" si="9">($D$23-D11)*0.875</f>
        <v>507.57448574972511</v>
      </c>
      <c r="G11" s="52">
        <f t="shared" ref="G11:G21" si="10">(F11*L11)/1000</f>
        <v>158440.39087574818</v>
      </c>
      <c r="H11" s="52">
        <f t="shared" ref="H11:H21" si="11">G11+C11</f>
        <v>1115234.3908757481</v>
      </c>
      <c r="I11" s="54">
        <f t="shared" ref="I11:I21" si="12">H11*1000/L11</f>
        <v>3572.7286414174764</v>
      </c>
      <c r="J11" s="37">
        <f t="shared" si="6"/>
        <v>0.9801081259124218</v>
      </c>
      <c r="K11" s="236">
        <v>60019.962063234474</v>
      </c>
      <c r="L11" s="63">
        <v>312152</v>
      </c>
      <c r="N11" s="121">
        <f t="shared" ref="N11:N21" si="13">(C11-Q11)/Q11</f>
        <v>2.8883770246060474E-2</v>
      </c>
      <c r="O11" s="27">
        <f t="shared" ref="O11:O21" si="14">(D11-R11)/R11</f>
        <v>1.9025139332896509E-2</v>
      </c>
      <c r="Q11" s="1">
        <v>929934</v>
      </c>
      <c r="R11" s="24">
        <v>3007.9279081126015</v>
      </c>
      <c r="S11" s="24"/>
      <c r="T11" s="1"/>
    </row>
    <row r="12" spans="1:20">
      <c r="A12" s="20">
        <v>32</v>
      </c>
      <c r="B12" t="s">
        <v>429</v>
      </c>
      <c r="C12" s="194">
        <v>2962748</v>
      </c>
      <c r="D12" s="52">
        <f t="shared" si="0"/>
        <v>4065.2247589540657</v>
      </c>
      <c r="E12" s="37">
        <f t="shared" si="4"/>
        <v>1.1152147895370119</v>
      </c>
      <c r="F12" s="53">
        <f t="shared" si="9"/>
        <v>-367.48729212579968</v>
      </c>
      <c r="G12" s="52">
        <f t="shared" si="10"/>
        <v>-267825.84096315916</v>
      </c>
      <c r="H12" s="52">
        <f t="shared" si="11"/>
        <v>2694922.1590368408</v>
      </c>
      <c r="I12" s="54">
        <f t="shared" si="12"/>
        <v>3697.7374668282664</v>
      </c>
      <c r="J12" s="37">
        <f t="shared" si="6"/>
        <v>1.0144018486921267</v>
      </c>
      <c r="K12" s="236">
        <v>-148746.30394063954</v>
      </c>
      <c r="L12" s="63">
        <v>728803</v>
      </c>
      <c r="N12" s="121">
        <f t="shared" si="13"/>
        <v>1.5372393710118911E-2</v>
      </c>
      <c r="O12" s="27">
        <f t="shared" si="14"/>
        <v>-2.4369529978343395E-3</v>
      </c>
      <c r="Q12" s="1">
        <v>2917893</v>
      </c>
      <c r="R12" s="24">
        <v>4075.1557219072092</v>
      </c>
      <c r="S12" s="24"/>
      <c r="T12" s="1"/>
    </row>
    <row r="13" spans="1:20">
      <c r="A13" s="20">
        <v>33</v>
      </c>
      <c r="B13" t="s">
        <v>430</v>
      </c>
      <c r="C13" s="194">
        <v>927876</v>
      </c>
      <c r="D13" s="52">
        <f t="shared" si="0"/>
        <v>3438.8831031172749</v>
      </c>
      <c r="E13" s="37">
        <f t="shared" si="4"/>
        <v>0.94339022403082151</v>
      </c>
      <c r="F13" s="53">
        <f t="shared" si="9"/>
        <v>180.56165673139225</v>
      </c>
      <c r="G13" s="52">
        <f t="shared" si="10"/>
        <v>48718.965657607529</v>
      </c>
      <c r="H13" s="52">
        <f t="shared" si="11"/>
        <v>976594.96565760754</v>
      </c>
      <c r="I13" s="54">
        <f t="shared" si="12"/>
        <v>3619.4447598486672</v>
      </c>
      <c r="J13" s="37">
        <f t="shared" si="6"/>
        <v>0.99292377800385268</v>
      </c>
      <c r="K13" s="236">
        <v>20372.310626521248</v>
      </c>
      <c r="L13" s="63">
        <v>269819</v>
      </c>
      <c r="N13" s="121">
        <f t="shared" si="13"/>
        <v>2.114650017993509E-2</v>
      </c>
      <c r="O13" s="27">
        <f t="shared" si="14"/>
        <v>1.0704896015675255E-2</v>
      </c>
      <c r="Q13" s="1">
        <v>908661</v>
      </c>
      <c r="R13" s="24">
        <v>3402.4601213210512</v>
      </c>
      <c r="S13" s="24"/>
      <c r="T13" s="1"/>
    </row>
    <row r="14" spans="1:20">
      <c r="A14" s="20">
        <v>34</v>
      </c>
      <c r="B14" t="s">
        <v>394</v>
      </c>
      <c r="C14" s="194">
        <v>1115064</v>
      </c>
      <c r="D14" s="52">
        <f t="shared" si="0"/>
        <v>2963.1999659849484</v>
      </c>
      <c r="E14" s="37">
        <f t="shared" si="4"/>
        <v>0.81289587227453108</v>
      </c>
      <c r="F14" s="53">
        <f t="shared" si="9"/>
        <v>596.7844017221779</v>
      </c>
      <c r="G14" s="52">
        <f t="shared" si="10"/>
        <v>224572.35750566245</v>
      </c>
      <c r="H14" s="52">
        <f t="shared" si="11"/>
        <v>1339636.3575056624</v>
      </c>
      <c r="I14" s="54">
        <f t="shared" si="12"/>
        <v>3559.9843677071262</v>
      </c>
      <c r="J14" s="37">
        <f t="shared" si="6"/>
        <v>0.97661198403431637</v>
      </c>
      <c r="K14" s="236">
        <v>100831.44725724451</v>
      </c>
      <c r="L14" s="63">
        <v>376304</v>
      </c>
      <c r="N14" s="121">
        <f t="shared" si="13"/>
        <v>3.7778555420708959E-2</v>
      </c>
      <c r="O14" s="27">
        <f t="shared" si="14"/>
        <v>3.0398630109508985E-2</v>
      </c>
      <c r="Q14" s="1">
        <v>1074472</v>
      </c>
      <c r="R14" s="24">
        <v>2875.780187780359</v>
      </c>
      <c r="S14" s="24"/>
      <c r="T14" s="1"/>
    </row>
    <row r="15" spans="1:20">
      <c r="A15" s="20">
        <v>39</v>
      </c>
      <c r="B15" t="s">
        <v>431</v>
      </c>
      <c r="C15" s="194">
        <v>840511</v>
      </c>
      <c r="D15" s="52">
        <f t="shared" si="0"/>
        <v>3277.7149497722594</v>
      </c>
      <c r="E15" s="37">
        <f t="shared" si="4"/>
        <v>0.89917689786310073</v>
      </c>
      <c r="F15" s="53">
        <f t="shared" si="9"/>
        <v>321.58379090828083</v>
      </c>
      <c r="G15" s="52">
        <f t="shared" si="10"/>
        <v>82464.374670192265</v>
      </c>
      <c r="H15" s="52">
        <f t="shared" si="11"/>
        <v>922975.37467019225</v>
      </c>
      <c r="I15" s="54">
        <f t="shared" si="12"/>
        <v>3599.29874068054</v>
      </c>
      <c r="J15" s="37">
        <f t="shared" si="6"/>
        <v>0.98739711223288751</v>
      </c>
      <c r="K15" s="236">
        <v>29949.230082778064</v>
      </c>
      <c r="L15" s="63">
        <v>256432</v>
      </c>
      <c r="N15" s="121">
        <f t="shared" si="13"/>
        <v>1.2927460640359418E-2</v>
      </c>
      <c r="O15" s="27">
        <f t="shared" si="14"/>
        <v>1.5630743536934758E-3</v>
      </c>
      <c r="Q15" s="1">
        <v>829784</v>
      </c>
      <c r="R15" s="24">
        <v>3272.5996332156733</v>
      </c>
      <c r="S15" s="24"/>
      <c r="T15" s="1"/>
    </row>
    <row r="16" spans="1:20">
      <c r="A16" s="20">
        <v>40</v>
      </c>
      <c r="B16" t="s">
        <v>432</v>
      </c>
      <c r="C16" s="194">
        <v>573016</v>
      </c>
      <c r="D16" s="52">
        <f t="shared" si="0"/>
        <v>3235.6784288481194</v>
      </c>
      <c r="E16" s="37">
        <f t="shared" si="4"/>
        <v>0.88764500169130223</v>
      </c>
      <c r="F16" s="53">
        <f t="shared" si="9"/>
        <v>358.36574671690329</v>
      </c>
      <c r="G16" s="52">
        <f t="shared" si="10"/>
        <v>63464.065183336555</v>
      </c>
      <c r="H16" s="52">
        <f t="shared" si="11"/>
        <v>636480.06518333661</v>
      </c>
      <c r="I16" s="54">
        <f t="shared" si="12"/>
        <v>3594.0441755650231</v>
      </c>
      <c r="J16" s="37">
        <f t="shared" si="6"/>
        <v>0.98595562521141289</v>
      </c>
      <c r="K16" s="236">
        <v>33537.594754845006</v>
      </c>
      <c r="L16" s="63">
        <v>177093</v>
      </c>
      <c r="N16" s="121">
        <f t="shared" si="13"/>
        <v>3.0726668993081914E-2</v>
      </c>
      <c r="O16" s="27">
        <f t="shared" si="14"/>
        <v>2.1722732321771989E-2</v>
      </c>
      <c r="Q16" s="1">
        <v>555934</v>
      </c>
      <c r="R16" s="24">
        <v>3166.8850329828078</v>
      </c>
      <c r="S16" s="24"/>
      <c r="T16" s="1"/>
    </row>
    <row r="17" spans="1:20">
      <c r="A17" s="20">
        <v>42</v>
      </c>
      <c r="B17" t="s">
        <v>395</v>
      </c>
      <c r="C17" s="194">
        <v>988962</v>
      </c>
      <c r="D17" s="52">
        <f t="shared" si="0"/>
        <v>3091.9556041894639</v>
      </c>
      <c r="E17" s="37">
        <f t="shared" si="4"/>
        <v>0.84821745975765372</v>
      </c>
      <c r="F17" s="53">
        <f t="shared" si="9"/>
        <v>484.1232182932269</v>
      </c>
      <c r="G17" s="52">
        <f t="shared" si="10"/>
        <v>154846.81137108861</v>
      </c>
      <c r="H17" s="52">
        <f t="shared" si="11"/>
        <v>1143808.8113710885</v>
      </c>
      <c r="I17" s="54">
        <f t="shared" si="12"/>
        <v>3576.0788224826902</v>
      </c>
      <c r="J17" s="37">
        <f t="shared" si="6"/>
        <v>0.98102718246970655</v>
      </c>
      <c r="K17" s="236">
        <v>72425.244260570282</v>
      </c>
      <c r="L17" s="63">
        <v>319850</v>
      </c>
      <c r="N17" s="121">
        <f t="shared" si="13"/>
        <v>4.1775869479113117E-2</v>
      </c>
      <c r="O17" s="27">
        <f t="shared" si="14"/>
        <v>2.9402236438152794E-2</v>
      </c>
      <c r="Q17" s="1">
        <v>949304</v>
      </c>
      <c r="R17" s="24">
        <v>3003.6418173016382</v>
      </c>
      <c r="S17" s="24"/>
      <c r="T17" s="1"/>
    </row>
    <row r="18" spans="1:20">
      <c r="A18" s="20">
        <v>46</v>
      </c>
      <c r="B18" t="s">
        <v>396</v>
      </c>
      <c r="C18" s="194">
        <v>2382011</v>
      </c>
      <c r="D18" s="52">
        <f t="shared" si="0"/>
        <v>3657.3232877679839</v>
      </c>
      <c r="E18" s="37">
        <f t="shared" si="4"/>
        <v>1.0033150102348551</v>
      </c>
      <c r="F18" s="53">
        <f t="shared" si="9"/>
        <v>-10.573504837978078</v>
      </c>
      <c r="G18" s="52">
        <f t="shared" si="10"/>
        <v>-6886.5131274702835</v>
      </c>
      <c r="H18" s="52">
        <f t="shared" si="11"/>
        <v>2375124.4868725296</v>
      </c>
      <c r="I18" s="54">
        <f t="shared" si="12"/>
        <v>3646.7497829300055</v>
      </c>
      <c r="J18" s="37">
        <f t="shared" si="6"/>
        <v>1.0004143762793569</v>
      </c>
      <c r="K18" s="236">
        <v>24327.550771971837</v>
      </c>
      <c r="L18" s="63">
        <v>651299</v>
      </c>
      <c r="N18" s="121">
        <f t="shared" si="13"/>
        <v>4.0401185929578004E-2</v>
      </c>
      <c r="O18" s="27">
        <f t="shared" si="14"/>
        <v>3.2263903911449274E-2</v>
      </c>
      <c r="Q18" s="1">
        <v>2289512</v>
      </c>
      <c r="R18" s="24">
        <v>3543.0118925108904</v>
      </c>
      <c r="S18" s="24"/>
      <c r="T18" s="1"/>
    </row>
    <row r="19" spans="1:20">
      <c r="A19" s="20">
        <v>50</v>
      </c>
      <c r="B19" t="s">
        <v>397</v>
      </c>
      <c r="C19" s="194">
        <v>1602128</v>
      </c>
      <c r="D19" s="52">
        <f t="shared" si="0"/>
        <v>3317.3373971956039</v>
      </c>
      <c r="E19" s="37">
        <f t="shared" si="4"/>
        <v>0.91004654025294374</v>
      </c>
      <c r="F19" s="53">
        <f t="shared" si="9"/>
        <v>286.91414941285439</v>
      </c>
      <c r="G19" s="52">
        <f t="shared" si="10"/>
        <v>138566.9099438345</v>
      </c>
      <c r="H19" s="52">
        <f t="shared" si="11"/>
        <v>1740694.9099438344</v>
      </c>
      <c r="I19" s="54">
        <f t="shared" si="12"/>
        <v>3604.2515466084578</v>
      </c>
      <c r="J19" s="37">
        <f t="shared" si="6"/>
        <v>0.98875581753161779</v>
      </c>
      <c r="K19" s="236">
        <v>57698.068608278831</v>
      </c>
      <c r="L19" s="63">
        <v>482956</v>
      </c>
      <c r="N19" s="121">
        <f t="shared" si="13"/>
        <v>2.4635330594368923E-2</v>
      </c>
      <c r="O19" s="27">
        <f t="shared" si="14"/>
        <v>1.5117871254291711E-2</v>
      </c>
      <c r="Q19" s="1">
        <v>1563608</v>
      </c>
      <c r="R19" s="24">
        <v>3267.9332037536315</v>
      </c>
      <c r="S19" s="24"/>
      <c r="T19" s="1"/>
    </row>
    <row r="20" spans="1:20">
      <c r="A20" s="20">
        <v>55</v>
      </c>
      <c r="B20" t="s">
        <v>433</v>
      </c>
      <c r="C20" s="194">
        <v>561918</v>
      </c>
      <c r="D20" s="52">
        <f t="shared" si="0"/>
        <v>3313.0004127115149</v>
      </c>
      <c r="E20" s="37">
        <f t="shared" si="4"/>
        <v>0.90885677350560823</v>
      </c>
      <c r="F20" s="53">
        <f t="shared" si="9"/>
        <v>290.7090108364323</v>
      </c>
      <c r="G20" s="52">
        <f t="shared" si="10"/>
        <v>49307.155327967281</v>
      </c>
      <c r="H20" s="52">
        <f t="shared" si="11"/>
        <v>611225.15532796725</v>
      </c>
      <c r="I20" s="54">
        <f t="shared" si="12"/>
        <v>3603.7094235479472</v>
      </c>
      <c r="J20" s="37">
        <f t="shared" si="6"/>
        <v>0.98860709668820101</v>
      </c>
      <c r="K20" s="236">
        <v>29884.127466891765</v>
      </c>
      <c r="L20" s="63">
        <v>169610</v>
      </c>
      <c r="N20" s="121">
        <f t="shared" si="13"/>
        <v>2.878077180802566E-2</v>
      </c>
      <c r="O20" s="27">
        <f t="shared" si="14"/>
        <v>2.1077502070414797E-2</v>
      </c>
      <c r="Q20" s="1">
        <v>546198</v>
      </c>
      <c r="R20" s="24">
        <v>3244.612094570512</v>
      </c>
      <c r="S20" s="24"/>
      <c r="T20" s="1"/>
    </row>
    <row r="21" spans="1:20">
      <c r="A21" s="20">
        <v>56</v>
      </c>
      <c r="B21" t="s">
        <v>434</v>
      </c>
      <c r="C21" s="194">
        <v>234929</v>
      </c>
      <c r="D21" s="52">
        <f t="shared" si="0"/>
        <v>3130.1746765618964</v>
      </c>
      <c r="E21" s="37">
        <f t="shared" si="4"/>
        <v>0.85870211368933158</v>
      </c>
      <c r="F21" s="53">
        <f t="shared" si="9"/>
        <v>450.68152996734847</v>
      </c>
      <c r="G21" s="52">
        <f t="shared" si="10"/>
        <v>33825.000868639399</v>
      </c>
      <c r="H21" s="52">
        <f t="shared" si="11"/>
        <v>268754.00086863938</v>
      </c>
      <c r="I21" s="54">
        <f t="shared" si="12"/>
        <v>3580.8562065292449</v>
      </c>
      <c r="J21" s="37">
        <f t="shared" si="6"/>
        <v>0.98233776421116648</v>
      </c>
      <c r="K21" s="236">
        <v>19167.105320427021</v>
      </c>
      <c r="L21" s="63">
        <v>75053</v>
      </c>
      <c r="N21" s="121">
        <f t="shared" si="13"/>
        <v>2.7021001276513894E-2</v>
      </c>
      <c r="O21" s="27">
        <f t="shared" si="14"/>
        <v>1.4144410571263016E-2</v>
      </c>
      <c r="Q21" s="1">
        <v>228748</v>
      </c>
      <c r="R21" s="24">
        <v>3086.5177029360966</v>
      </c>
      <c r="S21" s="24"/>
      <c r="T21" s="1"/>
    </row>
    <row r="22" spans="1:20">
      <c r="A22" s="13"/>
      <c r="B22" s="9"/>
      <c r="C22" s="55"/>
      <c r="D22" s="52"/>
      <c r="E22" s="37"/>
      <c r="F22" s="56"/>
      <c r="G22" s="52"/>
      <c r="H22" s="52"/>
      <c r="I22" s="54"/>
      <c r="J22" s="37"/>
      <c r="K22" s="57"/>
      <c r="L22" s="14"/>
      <c r="N22" s="121"/>
      <c r="O22" s="27"/>
      <c r="Q22" s="15"/>
      <c r="R22" s="15"/>
      <c r="S22" s="15"/>
      <c r="T22" s="25"/>
    </row>
    <row r="23" spans="1:20">
      <c r="A23" s="16" t="s">
        <v>379</v>
      </c>
      <c r="B23" s="17"/>
      <c r="C23" s="58">
        <f>SUM(C7:C21)</f>
        <v>20231818</v>
      </c>
      <c r="D23" s="58">
        <f>C23*1000/L23</f>
        <v>3645.2392822388661</v>
      </c>
      <c r="E23" s="59">
        <f>D23/D$23</f>
        <v>1</v>
      </c>
      <c r="F23" s="60"/>
      <c r="G23" s="58">
        <f>SUM(G7:G21)</f>
        <v>5.9662852436304092E-10</v>
      </c>
      <c r="H23" s="58">
        <f>SUM(H7:H22)</f>
        <v>20231818</v>
      </c>
      <c r="I23" s="61">
        <f>H23*1000/L23</f>
        <v>3645.2392822388661</v>
      </c>
      <c r="J23" s="59">
        <f>I23/I$23</f>
        <v>1</v>
      </c>
      <c r="K23" s="62">
        <f>SUM(K7:K21)</f>
        <v>6.9121597334742546E-11</v>
      </c>
      <c r="L23" s="18">
        <f>SUM(L7:L21)</f>
        <v>5550203</v>
      </c>
      <c r="N23" s="230">
        <f>(C23-Q23)/Q23</f>
        <v>2.5348201894458328E-2</v>
      </c>
      <c r="O23" s="127">
        <f>(D23-R23)/R23</f>
        <v>1.4038563026875922E-2</v>
      </c>
      <c r="Q23" s="126">
        <f>SUM(Q7:Q21)</f>
        <v>19731656</v>
      </c>
      <c r="R23" s="272">
        <v>3594.7738233523701</v>
      </c>
      <c r="S23" s="15"/>
      <c r="T23" s="24"/>
    </row>
    <row r="25" spans="1:20">
      <c r="A25" s="64" t="s">
        <v>417</v>
      </c>
      <c r="B25" s="172" t="str">
        <f>komm!C369</f>
        <v>Utbetales/trekkes ved 7. termin rammetilskudd i juli</v>
      </c>
      <c r="C25" s="65"/>
      <c r="D25" s="65"/>
      <c r="E25" s="65"/>
      <c r="O25" s="66"/>
      <c r="Q25" s="45"/>
    </row>
  </sheetData>
  <mergeCells count="14">
    <mergeCell ref="Q2:R2"/>
    <mergeCell ref="S2:T2"/>
    <mergeCell ref="C3:D3"/>
    <mergeCell ref="H3:I3"/>
    <mergeCell ref="Q3:R3"/>
    <mergeCell ref="S3:T3"/>
    <mergeCell ref="C1:E1"/>
    <mergeCell ref="F1:G1"/>
    <mergeCell ref="H1:J1"/>
    <mergeCell ref="N1:O1"/>
    <mergeCell ref="C2:E2"/>
    <mergeCell ref="F2:G2"/>
    <mergeCell ref="H2:J2"/>
    <mergeCell ref="N2:O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AB731D-BFF1-46DE-95F0-186DFB26424E}">
  <dimension ref="B1:T63"/>
  <sheetViews>
    <sheetView tabSelected="1" zoomScaleNormal="100" workbookViewId="0">
      <selection activeCell="P6" sqref="P6"/>
    </sheetView>
  </sheetViews>
  <sheetFormatPr baseColWidth="10" defaultColWidth="11.5703125" defaultRowHeight="15"/>
  <cols>
    <col min="1" max="1" width="11.5703125" style="29"/>
    <col min="2" max="2" width="23" style="29" customWidth="1"/>
    <col min="3" max="3" width="12.85546875" style="29" customWidth="1"/>
    <col min="4" max="5" width="13.85546875" style="29" customWidth="1"/>
    <col min="6" max="6" width="14.85546875" style="29" customWidth="1"/>
    <col min="7" max="7" width="11.5703125" style="29" bestFit="1" customWidth="1"/>
    <col min="8" max="9" width="12.140625" style="29" customWidth="1"/>
    <col min="10" max="10" width="14.85546875" style="29" customWidth="1"/>
    <col min="11" max="13" width="14.5703125" style="29" customWidth="1"/>
    <col min="14" max="14" width="13.85546875" style="29" customWidth="1"/>
    <col min="15" max="15" width="11.5703125" style="29" bestFit="1" customWidth="1"/>
    <col min="16" max="16" width="12.42578125" style="29" bestFit="1" customWidth="1"/>
    <col min="17" max="17" width="11.5703125" style="29"/>
    <col min="18" max="18" width="13.85546875" style="29" bestFit="1" customWidth="1"/>
    <col min="19" max="19" width="12.28515625" style="29" customWidth="1"/>
    <col min="20" max="16384" width="11.5703125" style="29"/>
  </cols>
  <sheetData>
    <row r="1" spans="2:18">
      <c r="B1" s="133" t="s">
        <v>398</v>
      </c>
      <c r="C1" s="271"/>
      <c r="D1" s="271"/>
      <c r="E1" s="129"/>
      <c r="F1" s="129"/>
      <c r="G1" s="271"/>
      <c r="H1" s="271"/>
      <c r="I1" s="129"/>
      <c r="J1" s="129"/>
      <c r="K1" s="271"/>
      <c r="L1" s="271"/>
      <c r="M1" s="156"/>
    </row>
    <row r="2" spans="2:18">
      <c r="B2" s="134"/>
      <c r="C2" s="132" t="s">
        <v>444</v>
      </c>
      <c r="D2" s="132">
        <v>2023</v>
      </c>
      <c r="E2" s="132">
        <v>-2024</v>
      </c>
      <c r="F2" s="132"/>
      <c r="G2" s="132" t="s">
        <v>444</v>
      </c>
      <c r="H2" s="132">
        <v>2023</v>
      </c>
      <c r="I2" s="132">
        <v>-2024</v>
      </c>
      <c r="J2" s="132"/>
      <c r="K2" s="132" t="str">
        <f>G2</f>
        <v>2022 -</v>
      </c>
      <c r="L2" s="132">
        <f>H2</f>
        <v>2023</v>
      </c>
      <c r="M2" s="132">
        <f>I2</f>
        <v>-2024</v>
      </c>
    </row>
    <row r="3" spans="2:18">
      <c r="B3" s="7" t="s">
        <v>390</v>
      </c>
      <c r="C3" s="28">
        <v>25046985</v>
      </c>
      <c r="D3" s="28">
        <v>25063955</v>
      </c>
      <c r="E3" s="28">
        <v>25701680.805999998</v>
      </c>
      <c r="F3" s="7"/>
      <c r="G3" s="28">
        <v>5183875</v>
      </c>
      <c r="H3" s="28">
        <v>4993742</v>
      </c>
      <c r="I3" s="28">
        <v>5090096.4759999998</v>
      </c>
      <c r="J3" s="7"/>
      <c r="K3" s="28">
        <f t="shared" ref="K3:K14" si="0">C3+G3</f>
        <v>30230860</v>
      </c>
      <c r="L3" s="28">
        <f t="shared" ref="L3:L14" si="1">D3+H3</f>
        <v>30057697</v>
      </c>
      <c r="M3" s="28">
        <f t="shared" ref="M3:M14" si="2">E3+I3</f>
        <v>30791777.281999998</v>
      </c>
      <c r="P3" s="162"/>
      <c r="Q3" s="162"/>
      <c r="R3" s="162"/>
    </row>
    <row r="4" spans="2:18">
      <c r="B4" s="7" t="s">
        <v>399</v>
      </c>
      <c r="C4" s="28">
        <v>26348339</v>
      </c>
      <c r="D4" s="28">
        <v>26304885</v>
      </c>
      <c r="E4" s="28">
        <v>26869918</v>
      </c>
      <c r="F4" s="7"/>
      <c r="G4" s="28">
        <v>5437205</v>
      </c>
      <c r="H4" s="28">
        <v>5229541</v>
      </c>
      <c r="I4" s="28">
        <v>5310162</v>
      </c>
      <c r="J4" s="28"/>
      <c r="K4" s="28">
        <f t="shared" si="0"/>
        <v>31785544</v>
      </c>
      <c r="L4" s="28">
        <f t="shared" si="1"/>
        <v>31534426</v>
      </c>
      <c r="M4" s="28">
        <f t="shared" si="2"/>
        <v>32180080</v>
      </c>
      <c r="P4" s="162"/>
      <c r="Q4" s="162"/>
    </row>
    <row r="5" spans="2:18">
      <c r="B5" s="7" t="s">
        <v>400</v>
      </c>
      <c r="C5" s="28">
        <v>58238448</v>
      </c>
      <c r="D5" s="28">
        <v>60452989</v>
      </c>
      <c r="E5" s="28">
        <v>61849967</v>
      </c>
      <c r="F5" s="28"/>
      <c r="G5" s="28">
        <v>11795438</v>
      </c>
      <c r="H5" s="28">
        <v>11982449</v>
      </c>
      <c r="I5" s="28">
        <v>12068811</v>
      </c>
      <c r="J5" s="28"/>
      <c r="K5" s="28">
        <f t="shared" si="0"/>
        <v>70033886</v>
      </c>
      <c r="L5" s="28">
        <f t="shared" si="1"/>
        <v>72435438</v>
      </c>
      <c r="M5" s="28">
        <f t="shared" si="2"/>
        <v>73918778</v>
      </c>
      <c r="N5" s="162"/>
      <c r="P5" s="162"/>
    </row>
    <row r="6" spans="2:18">
      <c r="B6" s="7" t="s">
        <v>401</v>
      </c>
      <c r="C6" s="28">
        <v>60397398</v>
      </c>
      <c r="D6" s="28">
        <v>62209675</v>
      </c>
      <c r="E6" s="28">
        <v>63631848</v>
      </c>
      <c r="F6" s="28"/>
      <c r="G6" s="28">
        <v>12221762</v>
      </c>
      <c r="H6" s="28">
        <v>12319395</v>
      </c>
      <c r="I6" s="28">
        <v>12407989</v>
      </c>
      <c r="J6" s="28"/>
      <c r="K6" s="28">
        <f t="shared" si="0"/>
        <v>72619160</v>
      </c>
      <c r="L6" s="28">
        <f t="shared" si="1"/>
        <v>74529070</v>
      </c>
      <c r="M6" s="28">
        <f t="shared" si="2"/>
        <v>76039837</v>
      </c>
      <c r="O6" s="162"/>
      <c r="P6" s="162"/>
    </row>
    <row r="7" spans="2:18">
      <c r="B7" s="7" t="s">
        <v>402</v>
      </c>
      <c r="C7" s="28">
        <v>97791092</v>
      </c>
      <c r="D7" s="28">
        <v>99697151</v>
      </c>
      <c r="E7" s="28">
        <v>104018526</v>
      </c>
      <c r="F7" s="28"/>
      <c r="G7" s="28">
        <v>19699908</v>
      </c>
      <c r="H7" s="28">
        <v>19731661</v>
      </c>
      <c r="I7" s="273">
        <v>20231818</v>
      </c>
      <c r="J7" s="28"/>
      <c r="K7" s="28">
        <f t="shared" si="0"/>
        <v>117491000</v>
      </c>
      <c r="L7" s="28">
        <f t="shared" si="1"/>
        <v>119428812</v>
      </c>
      <c r="M7" s="28">
        <f t="shared" si="2"/>
        <v>124250344</v>
      </c>
      <c r="O7" s="162"/>
      <c r="P7" s="162"/>
      <c r="Q7" s="162"/>
    </row>
    <row r="8" spans="2:18">
      <c r="B8" s="7" t="s">
        <v>403</v>
      </c>
      <c r="C8" s="28">
        <v>102840296</v>
      </c>
      <c r="D8" s="28">
        <v>104847661</v>
      </c>
      <c r="E8" s="28"/>
      <c r="F8" s="28"/>
      <c r="G8" s="28">
        <v>20707889</v>
      </c>
      <c r="H8" s="28">
        <v>20742396</v>
      </c>
      <c r="I8" s="28"/>
      <c r="J8" s="28"/>
      <c r="K8" s="28">
        <f t="shared" si="0"/>
        <v>123548185</v>
      </c>
      <c r="L8" s="28">
        <f t="shared" si="1"/>
        <v>125590057</v>
      </c>
      <c r="M8" s="28">
        <f t="shared" si="2"/>
        <v>0</v>
      </c>
      <c r="O8" s="162"/>
      <c r="P8" s="162"/>
      <c r="Q8" s="162"/>
      <c r="R8" s="162"/>
    </row>
    <row r="9" spans="2:18">
      <c r="B9" s="7" t="s">
        <v>404</v>
      </c>
      <c r="C9" s="28">
        <v>124903414</v>
      </c>
      <c r="D9" s="28">
        <v>127895476</v>
      </c>
      <c r="E9" s="28"/>
      <c r="F9" s="28"/>
      <c r="G9" s="28">
        <v>25114257</v>
      </c>
      <c r="H9" s="28">
        <v>25309163</v>
      </c>
      <c r="I9" s="28"/>
      <c r="J9" s="28"/>
      <c r="K9" s="28">
        <f t="shared" si="0"/>
        <v>150017671</v>
      </c>
      <c r="L9" s="28">
        <f t="shared" si="1"/>
        <v>153204639</v>
      </c>
      <c r="M9" s="28">
        <f t="shared" si="2"/>
        <v>0</v>
      </c>
      <c r="O9" s="162"/>
      <c r="P9" s="162"/>
      <c r="Q9" s="162"/>
      <c r="R9" s="162"/>
    </row>
    <row r="10" spans="2:18">
      <c r="B10" s="7" t="s">
        <v>405</v>
      </c>
      <c r="C10" s="28">
        <v>129404724</v>
      </c>
      <c r="D10" s="28">
        <v>130669635</v>
      </c>
      <c r="E10" s="28"/>
      <c r="F10" s="28"/>
      <c r="G10" s="28">
        <v>26034503</v>
      </c>
      <c r="H10" s="28">
        <v>25857833</v>
      </c>
      <c r="I10" s="28"/>
      <c r="J10" s="28"/>
      <c r="K10" s="28">
        <f t="shared" si="0"/>
        <v>155439227</v>
      </c>
      <c r="L10" s="28">
        <f t="shared" si="1"/>
        <v>156527468</v>
      </c>
      <c r="M10" s="28">
        <f t="shared" si="2"/>
        <v>0</v>
      </c>
      <c r="P10" s="162"/>
      <c r="Q10" s="162"/>
    </row>
    <row r="11" spans="2:18">
      <c r="B11" s="7" t="s">
        <v>406</v>
      </c>
      <c r="C11" s="28">
        <v>165668406</v>
      </c>
      <c r="D11" s="28">
        <v>167176502</v>
      </c>
      <c r="E11" s="28"/>
      <c r="F11" s="28"/>
      <c r="G11" s="28">
        <v>33286461</v>
      </c>
      <c r="H11" s="28">
        <v>33077457</v>
      </c>
      <c r="I11" s="28"/>
      <c r="J11" s="28"/>
      <c r="K11" s="28">
        <f t="shared" si="0"/>
        <v>198954867</v>
      </c>
      <c r="L11" s="28">
        <f t="shared" si="1"/>
        <v>200253959</v>
      </c>
      <c r="M11" s="28">
        <f t="shared" si="2"/>
        <v>0</v>
      </c>
    </row>
    <row r="12" spans="2:18" ht="15.75" thickBot="1">
      <c r="B12" s="7" t="s">
        <v>407</v>
      </c>
      <c r="C12" s="28">
        <v>167290401</v>
      </c>
      <c r="D12" s="28">
        <v>168506575</v>
      </c>
      <c r="E12" s="28"/>
      <c r="F12" s="28"/>
      <c r="G12" s="28">
        <v>33623340</v>
      </c>
      <c r="H12" s="28">
        <v>33339082</v>
      </c>
      <c r="I12" s="28"/>
      <c r="J12" s="28"/>
      <c r="K12" s="28">
        <f t="shared" si="0"/>
        <v>200913741</v>
      </c>
      <c r="L12" s="28">
        <f t="shared" si="1"/>
        <v>201845657</v>
      </c>
      <c r="M12" s="28">
        <f t="shared" si="2"/>
        <v>0</v>
      </c>
    </row>
    <row r="13" spans="2:18">
      <c r="B13" s="7" t="s">
        <v>408</v>
      </c>
      <c r="C13" s="28">
        <v>216186638</v>
      </c>
      <c r="D13" s="28">
        <v>205956451.00000006</v>
      </c>
      <c r="E13" s="28"/>
      <c r="F13" s="30" t="s">
        <v>21</v>
      </c>
      <c r="G13" s="28">
        <v>43645701</v>
      </c>
      <c r="H13" s="28">
        <v>40808867</v>
      </c>
      <c r="I13" s="28"/>
      <c r="J13" s="30" t="s">
        <v>21</v>
      </c>
      <c r="K13" s="28">
        <f t="shared" si="0"/>
        <v>259832339</v>
      </c>
      <c r="L13" s="28">
        <f t="shared" si="1"/>
        <v>246765318.00000006</v>
      </c>
      <c r="M13" s="28">
        <f t="shared" si="2"/>
        <v>0</v>
      </c>
      <c r="N13" s="31"/>
      <c r="O13" s="135"/>
    </row>
    <row r="14" spans="2:18">
      <c r="B14" s="38" t="s">
        <v>409</v>
      </c>
      <c r="C14" s="28">
        <v>220842958</v>
      </c>
      <c r="D14" s="28">
        <v>210494834</v>
      </c>
      <c r="E14" s="28"/>
      <c r="F14" s="198">
        <f>E14*1000/$O$15</f>
        <v>0</v>
      </c>
      <c r="G14" s="28">
        <v>44561358</v>
      </c>
      <c r="H14" s="28">
        <v>41690857.868000008</v>
      </c>
      <c r="I14" s="28"/>
      <c r="J14" s="198">
        <f>I14*1000/$O$15</f>
        <v>0</v>
      </c>
      <c r="K14" s="28">
        <f t="shared" si="0"/>
        <v>265404316</v>
      </c>
      <c r="L14" s="28">
        <f t="shared" si="1"/>
        <v>252185691.868</v>
      </c>
      <c r="M14" s="28">
        <f t="shared" si="2"/>
        <v>0</v>
      </c>
      <c r="O14" s="191" t="s">
        <v>425</v>
      </c>
      <c r="P14" s="191"/>
    </row>
    <row r="15" spans="2:18">
      <c r="B15" s="130" t="s">
        <v>423</v>
      </c>
      <c r="C15" s="133"/>
      <c r="D15" s="199"/>
      <c r="E15" s="199">
        <v>220250000</v>
      </c>
      <c r="F15" s="200">
        <f>E15*1000/$O$15</f>
        <v>39683.233207866448</v>
      </c>
      <c r="G15" s="133"/>
      <c r="H15" s="201"/>
      <c r="I15" s="202">
        <v>43250000</v>
      </c>
      <c r="J15" s="200">
        <f>I15*1000/$O$15</f>
        <v>7792.5077695356367</v>
      </c>
      <c r="K15" s="133"/>
      <c r="L15" s="203"/>
      <c r="M15" s="203">
        <f>E15+I15</f>
        <v>263500000</v>
      </c>
      <c r="N15" s="32"/>
      <c r="O15" s="192">
        <v>5550203</v>
      </c>
      <c r="P15" s="191"/>
    </row>
    <row r="16" spans="2:18">
      <c r="B16" s="7" t="s">
        <v>422</v>
      </c>
      <c r="C16" s="38"/>
      <c r="D16" s="167"/>
      <c r="E16" s="167">
        <v>220400000</v>
      </c>
      <c r="F16" s="41">
        <f>E16*1000/$O$15</f>
        <v>39710.259246373513</v>
      </c>
      <c r="G16" s="38"/>
      <c r="H16" s="168"/>
      <c r="I16" s="168">
        <v>43100000</v>
      </c>
      <c r="J16" s="41">
        <f>I16*1000/$O$15</f>
        <v>7765.4817310285771</v>
      </c>
      <c r="K16" s="38"/>
      <c r="L16" s="42"/>
      <c r="M16" s="42">
        <f>E16+I16</f>
        <v>263500000</v>
      </c>
      <c r="N16" s="32"/>
      <c r="O16" s="136"/>
    </row>
    <row r="17" spans="2:20">
      <c r="B17" s="40" t="s">
        <v>423</v>
      </c>
      <c r="C17" s="43"/>
      <c r="D17" s="38"/>
      <c r="E17" s="38"/>
      <c r="F17" s="41">
        <f>E17*1000/$O$15</f>
        <v>0</v>
      </c>
      <c r="G17" s="43"/>
      <c r="H17" s="38"/>
      <c r="I17" s="38"/>
      <c r="J17" s="41">
        <f>I17*1000/$O$15</f>
        <v>0</v>
      </c>
      <c r="K17" s="43"/>
      <c r="L17" s="38"/>
      <c r="M17" s="38">
        <f>E17+I17</f>
        <v>0</v>
      </c>
      <c r="N17" s="33"/>
      <c r="O17" s="146"/>
    </row>
    <row r="18" spans="2:20" ht="15.75" thickBot="1">
      <c r="B18" s="40"/>
      <c r="C18" s="196"/>
      <c r="D18" s="196"/>
      <c r="E18" s="169"/>
      <c r="F18" s="170">
        <f>E18*1000/$O$15</f>
        <v>0</v>
      </c>
      <c r="G18" s="43"/>
      <c r="H18" s="38"/>
      <c r="I18" s="38"/>
      <c r="J18" s="170">
        <f>I18*1000/$O$15</f>
        <v>0</v>
      </c>
      <c r="K18" s="43"/>
      <c r="L18" s="38"/>
      <c r="M18" s="38">
        <f>E18+I18</f>
        <v>0</v>
      </c>
      <c r="N18" s="33"/>
      <c r="O18" s="146"/>
    </row>
    <row r="19" spans="2:20">
      <c r="B19" s="137"/>
      <c r="C19" s="138"/>
      <c r="D19" s="139"/>
      <c r="E19" s="139"/>
      <c r="F19" s="140"/>
      <c r="G19" s="138"/>
      <c r="H19" s="139"/>
      <c r="I19" s="139"/>
      <c r="J19" s="140"/>
      <c r="K19" s="138"/>
      <c r="L19" s="141"/>
      <c r="M19" s="141"/>
      <c r="N19" s="33"/>
      <c r="O19" s="32"/>
      <c r="P19" s="145"/>
      <c r="Q19" s="145"/>
    </row>
    <row r="20" spans="2:20">
      <c r="B20" s="158"/>
      <c r="C20" s="158"/>
      <c r="D20" s="158"/>
      <c r="E20" s="158"/>
      <c r="F20" s="140"/>
      <c r="G20" s="138"/>
      <c r="H20" s="142"/>
      <c r="I20" s="142"/>
      <c r="J20" s="140"/>
      <c r="K20" s="138"/>
      <c r="L20" s="141"/>
      <c r="M20" s="141"/>
      <c r="N20" s="143"/>
      <c r="O20" s="32"/>
      <c r="P20" s="145"/>
    </row>
    <row r="21" spans="2:20">
      <c r="B21" s="159"/>
      <c r="C21" s="160"/>
      <c r="D21" s="161"/>
      <c r="E21" s="161"/>
      <c r="F21" s="140"/>
      <c r="G21" s="138"/>
      <c r="H21" s="142"/>
      <c r="I21" s="142"/>
      <c r="J21" s="140"/>
      <c r="K21" s="138"/>
      <c r="L21" s="141"/>
      <c r="M21" s="141"/>
      <c r="N21" s="33"/>
      <c r="O21" s="32"/>
    </row>
    <row r="22" spans="2:20">
      <c r="B22" s="34" t="s">
        <v>410</v>
      </c>
      <c r="C22" s="271"/>
      <c r="D22" s="271"/>
      <c r="E22" s="271"/>
      <c r="F22" s="35"/>
      <c r="G22" s="271"/>
      <c r="H22" s="271"/>
      <c r="I22" s="129"/>
      <c r="J22" s="35"/>
      <c r="K22" s="271"/>
      <c r="L22" s="271"/>
      <c r="M22" s="271"/>
    </row>
    <row r="23" spans="2:20">
      <c r="B23" s="36" t="s">
        <v>411</v>
      </c>
      <c r="C23" s="132" t="str">
        <f t="shared" ref="C23:L23" si="3">C2</f>
        <v>2022 -</v>
      </c>
      <c r="D23" s="132">
        <f>D2</f>
        <v>2023</v>
      </c>
      <c r="E23" s="132">
        <f>E2</f>
        <v>-2024</v>
      </c>
      <c r="F23" s="132"/>
      <c r="G23" s="132" t="str">
        <f t="shared" si="3"/>
        <v>2022 -</v>
      </c>
      <c r="H23" s="132">
        <f t="shared" si="3"/>
        <v>2023</v>
      </c>
      <c r="I23" s="132">
        <f t="shared" si="3"/>
        <v>-2024</v>
      </c>
      <c r="J23" s="132"/>
      <c r="K23" s="132" t="str">
        <f t="shared" si="3"/>
        <v>2022 -</v>
      </c>
      <c r="L23" s="132">
        <f t="shared" si="3"/>
        <v>2023</v>
      </c>
      <c r="M23" s="132">
        <f t="shared" ref="M23" si="4">M2</f>
        <v>-2024</v>
      </c>
      <c r="P23"/>
      <c r="R23" s="44"/>
      <c r="S23" s="44"/>
      <c r="T23" s="44"/>
    </row>
    <row r="24" spans="2:20">
      <c r="B24" s="7" t="s">
        <v>390</v>
      </c>
      <c r="C24" s="37">
        <v>0.19071798478692495</v>
      </c>
      <c r="D24" s="37">
        <f>(D3-C3)/C3</f>
        <v>6.775266564019582E-4</v>
      </c>
      <c r="E24" s="37">
        <f>(E3-D3)/D3</f>
        <v>2.5443941548729958E-2</v>
      </c>
      <c r="F24" s="7"/>
      <c r="G24" s="37">
        <v>0.21789441089515518</v>
      </c>
      <c r="H24" s="37">
        <f>(H3-G3)/G3</f>
        <v>-3.6677774830604519E-2</v>
      </c>
      <c r="I24" s="37">
        <f>(I3-H3)/H3</f>
        <v>1.9295044878169475E-2</v>
      </c>
      <c r="J24" s="7"/>
      <c r="K24" s="37">
        <v>0.19529161023657679</v>
      </c>
      <c r="L24" s="37">
        <f>(L3-K3)/K3</f>
        <v>-5.7280209693009064E-3</v>
      </c>
      <c r="M24" s="37">
        <f>(M3-L3)/L3</f>
        <v>2.4422372811862391E-2</v>
      </c>
      <c r="O24" s="144"/>
      <c r="P24"/>
      <c r="R24" s="171"/>
      <c r="S24" s="31"/>
      <c r="T24" s="145"/>
    </row>
    <row r="25" spans="2:20">
      <c r="B25" s="7" t="s">
        <v>399</v>
      </c>
      <c r="C25" s="37">
        <v>0.18706135092763768</v>
      </c>
      <c r="D25" s="37">
        <f t="shared" ref="D25:D30" si="5">(D4-C4)/C4</f>
        <v>-1.6492121192155603E-3</v>
      </c>
      <c r="E25" s="37">
        <f>(E4-D4)/D4</f>
        <v>2.1480154731716182E-2</v>
      </c>
      <c r="F25" s="7"/>
      <c r="G25" s="37">
        <v>0.21441677471374504</v>
      </c>
      <c r="H25" s="37">
        <f t="shared" ref="H25:H30" si="6">(H4-G4)/G4</f>
        <v>-3.8193152548046283E-2</v>
      </c>
      <c r="I25" s="37">
        <f>(I4-H4)/H4</f>
        <v>1.5416458155696647E-2</v>
      </c>
      <c r="J25" s="7"/>
      <c r="K25" s="37">
        <v>0.1916530304678177</v>
      </c>
      <c r="L25" s="37">
        <f t="shared" ref="L25:L29" si="7">(L4-K4)/K4</f>
        <v>-7.9003838977869945E-3</v>
      </c>
      <c r="M25" s="37">
        <f>(M4-L4)/L4</f>
        <v>2.0474575944398037E-2</v>
      </c>
      <c r="O25" s="144"/>
      <c r="P25"/>
      <c r="R25" s="171"/>
      <c r="S25" s="31"/>
      <c r="T25" s="145"/>
    </row>
    <row r="26" spans="2:20">
      <c r="B26" s="7" t="s">
        <v>400</v>
      </c>
      <c r="C26" s="37">
        <v>8.88802359492845E-2</v>
      </c>
      <c r="D26" s="37">
        <f t="shared" si="5"/>
        <v>3.8025412353021495E-2</v>
      </c>
      <c r="E26" s="37">
        <f>(E5-D5)/D5</f>
        <v>2.3108501715274989E-2</v>
      </c>
      <c r="F26" s="7"/>
      <c r="G26" s="37">
        <v>7.772182725496124E-2</v>
      </c>
      <c r="H26" s="37">
        <f t="shared" si="6"/>
        <v>1.5854519348921167E-2</v>
      </c>
      <c r="I26" s="37">
        <f>(I5-H5)/H5</f>
        <v>7.2073747194751261E-3</v>
      </c>
      <c r="J26" s="7"/>
      <c r="K26" s="37">
        <v>8.6984731203032878E-2</v>
      </c>
      <c r="L26" s="37">
        <f t="shared" si="7"/>
        <v>3.4291285792708973E-2</v>
      </c>
      <c r="M26" s="37">
        <f>(M5-L5)/L5</f>
        <v>2.0478098027101044E-2</v>
      </c>
      <c r="O26" s="144"/>
      <c r="P26"/>
      <c r="R26" s="171"/>
      <c r="S26" s="171"/>
      <c r="T26" s="145"/>
    </row>
    <row r="27" spans="2:20">
      <c r="B27" s="7" t="s">
        <v>401</v>
      </c>
      <c r="C27" s="37">
        <v>9.3784666680478412E-2</v>
      </c>
      <c r="D27" s="37">
        <f t="shared" si="5"/>
        <v>3.0005878730073769E-2</v>
      </c>
      <c r="E27" s="37">
        <f>(E6-D6)/D6</f>
        <v>2.2860961739472198E-2</v>
      </c>
      <c r="F27" s="7"/>
      <c r="G27" s="37">
        <v>8.3334625997186745E-2</v>
      </c>
      <c r="H27" s="37">
        <f t="shared" si="6"/>
        <v>7.9884553471095254E-3</v>
      </c>
      <c r="I27" s="37">
        <f>(I6-H6)/H6</f>
        <v>7.1914245788855706E-3</v>
      </c>
      <c r="J27" s="7"/>
      <c r="K27" s="37">
        <v>9.201184396934145E-2</v>
      </c>
      <c r="L27" s="37">
        <f t="shared" si="7"/>
        <v>2.6300359299116102E-2</v>
      </c>
      <c r="M27" s="37">
        <f>(M6-L6)/L6</f>
        <v>2.027084196810721E-2</v>
      </c>
      <c r="O27" s="144"/>
      <c r="R27" s="171"/>
    </row>
    <row r="28" spans="2:20">
      <c r="B28" s="7" t="s">
        <v>402</v>
      </c>
      <c r="C28" s="37">
        <v>0.12414225621717354</v>
      </c>
      <c r="D28" s="37">
        <f t="shared" si="5"/>
        <v>1.949113115538172E-2</v>
      </c>
      <c r="E28" s="37">
        <f>(E7-D7)/D7</f>
        <v>4.334501995949714E-2</v>
      </c>
      <c r="F28" s="7"/>
      <c r="G28" s="37">
        <v>0.10399978749305865</v>
      </c>
      <c r="H28" s="37">
        <f t="shared" si="6"/>
        <v>1.6118349385184946E-3</v>
      </c>
      <c r="I28" s="37">
        <f>(I7-H7)/H7</f>
        <v>2.534794207137453E-2</v>
      </c>
      <c r="J28" s="7"/>
      <c r="K28" s="37">
        <v>0.12071380458122613</v>
      </c>
      <c r="L28" s="37">
        <f t="shared" si="7"/>
        <v>1.6493280336366191E-2</v>
      </c>
      <c r="M28" s="37">
        <f>(M7-L7)/L7</f>
        <v>4.0371598103144488E-2</v>
      </c>
      <c r="O28" s="144"/>
      <c r="R28" s="171"/>
    </row>
    <row r="29" spans="2:20">
      <c r="B29" s="7" t="s">
        <v>403</v>
      </c>
      <c r="C29" s="37">
        <v>0.13394565487367316</v>
      </c>
      <c r="D29" s="37">
        <f t="shared" si="5"/>
        <v>1.951924564666753E-2</v>
      </c>
      <c r="E29" s="37"/>
      <c r="F29" s="7"/>
      <c r="G29" s="37">
        <v>0.11344475619176839</v>
      </c>
      <c r="H29" s="37">
        <f t="shared" si="6"/>
        <v>1.6663697588875429E-3</v>
      </c>
      <c r="I29" s="37"/>
      <c r="J29" s="7"/>
      <c r="K29" s="37">
        <v>0.13045700221438322</v>
      </c>
      <c r="L29" s="37">
        <f t="shared" si="7"/>
        <v>1.6526928339740482E-2</v>
      </c>
      <c r="M29" s="37"/>
      <c r="O29" s="144"/>
    </row>
    <row r="30" spans="2:20">
      <c r="B30" s="7" t="s">
        <v>404</v>
      </c>
      <c r="C30" s="37">
        <v>0.10559415528621811</v>
      </c>
      <c r="D30" s="37">
        <f t="shared" si="5"/>
        <v>2.3955005745479464E-2</v>
      </c>
      <c r="E30" s="37"/>
      <c r="F30" s="7"/>
      <c r="G30" s="37">
        <v>8.2000718368055961E-2</v>
      </c>
      <c r="H30" s="37">
        <f t="shared" si="6"/>
        <v>7.7607711030431839E-3</v>
      </c>
      <c r="I30" s="37"/>
      <c r="J30" s="7"/>
      <c r="K30" s="37">
        <v>0.10157296296468447</v>
      </c>
      <c r="L30" s="37">
        <f t="shared" ref="L30:L35" si="8">(L9-K9)/K9</f>
        <v>2.1243950654319915E-2</v>
      </c>
      <c r="M30" s="37"/>
      <c r="O30" s="144"/>
    </row>
    <row r="31" spans="2:20">
      <c r="B31" s="7" t="s">
        <v>405</v>
      </c>
      <c r="C31" s="37">
        <v>0.11626707417611175</v>
      </c>
      <c r="D31" s="37">
        <f>(D10-C10)/C10</f>
        <v>9.774844077562423E-3</v>
      </c>
      <c r="E31" s="37"/>
      <c r="F31" s="7"/>
      <c r="G31" s="37">
        <v>9.3629953338264668E-2</v>
      </c>
      <c r="H31" s="37">
        <f>(H10-G10)/G10</f>
        <v>-6.7859947240014526E-3</v>
      </c>
      <c r="I31" s="37"/>
      <c r="J31" s="7"/>
      <c r="K31" s="37">
        <v>0.11241047480797835</v>
      </c>
      <c r="L31" s="37">
        <f t="shared" si="8"/>
        <v>7.0010705856122148E-3</v>
      </c>
      <c r="M31" s="37"/>
      <c r="O31" s="144"/>
    </row>
    <row r="32" spans="2:20">
      <c r="B32" s="7" t="s">
        <v>406</v>
      </c>
      <c r="C32" s="37">
        <v>0.10022929644670268</v>
      </c>
      <c r="D32" s="37">
        <f>(D11-C11)/C11</f>
        <v>9.10309959763843E-3</v>
      </c>
      <c r="E32" s="37"/>
      <c r="F32" s="7"/>
      <c r="G32" s="37">
        <v>7.5351622284985556E-2</v>
      </c>
      <c r="H32" s="37">
        <f>(H11-G11)/G11</f>
        <v>-6.2789492700951292E-3</v>
      </c>
      <c r="I32" s="37"/>
      <c r="J32" s="7"/>
      <c r="K32" s="37">
        <v>9.5987226461542535E-2</v>
      </c>
      <c r="L32" s="37">
        <f t="shared" si="8"/>
        <v>6.5295814050128267E-3</v>
      </c>
      <c r="M32" s="37"/>
      <c r="O32" s="144"/>
    </row>
    <row r="33" spans="2:19">
      <c r="B33" s="7" t="s">
        <v>407</v>
      </c>
      <c r="C33" s="37">
        <v>9.7573038196394943E-2</v>
      </c>
      <c r="D33" s="37">
        <f>(D12-C12)/C12</f>
        <v>7.2698373172050681E-3</v>
      </c>
      <c r="E33" s="37"/>
      <c r="F33" s="7"/>
      <c r="G33" s="37">
        <v>7.3429833028006611E-2</v>
      </c>
      <c r="H33" s="37">
        <f>(H12-G12)/G12</f>
        <v>-8.4541868832781041E-3</v>
      </c>
      <c r="I33" s="37"/>
      <c r="J33" s="7"/>
      <c r="K33" s="37">
        <v>9.3457238038095261E-2</v>
      </c>
      <c r="L33" s="37">
        <f t="shared" si="8"/>
        <v>4.638388570943985E-3</v>
      </c>
      <c r="M33" s="37"/>
      <c r="O33" s="144"/>
    </row>
    <row r="34" spans="2:19">
      <c r="B34" s="38" t="s">
        <v>408</v>
      </c>
      <c r="C34" s="39">
        <v>0.13610393658121803</v>
      </c>
      <c r="D34" s="39">
        <f>(D13-C13)/C13</f>
        <v>-4.7321088364397156E-2</v>
      </c>
      <c r="E34" s="39"/>
      <c r="F34" s="38"/>
      <c r="G34" s="39">
        <v>0.11056539758734973</v>
      </c>
      <c r="H34" s="39">
        <f>(H13-G13)/G13</f>
        <v>-6.4996871054952235E-2</v>
      </c>
      <c r="I34" s="39"/>
      <c r="J34" s="38"/>
      <c r="K34" s="39">
        <v>0.13173230159837249</v>
      </c>
      <c r="L34" s="39">
        <f t="shared" si="8"/>
        <v>-5.0290202714143063E-2</v>
      </c>
      <c r="M34" s="39"/>
      <c r="O34" s="144"/>
    </row>
    <row r="35" spans="2:19">
      <c r="B35" s="239" t="s">
        <v>409</v>
      </c>
      <c r="C35" s="240">
        <v>0.12700596682061102</v>
      </c>
      <c r="D35" s="240">
        <f>(D14-C14)/C14</f>
        <v>-4.6857387229888491E-2</v>
      </c>
      <c r="E35" s="240"/>
      <c r="F35" s="239"/>
      <c r="G35" s="240">
        <v>0.10162638708359681</v>
      </c>
      <c r="H35" s="240">
        <f>(H14-G14)/G14</f>
        <v>-6.4416801031961179E-2</v>
      </c>
      <c r="I35" s="240"/>
      <c r="J35" s="239"/>
      <c r="K35" s="240">
        <v>0.12266336426832546</v>
      </c>
      <c r="L35" s="240">
        <f t="shared" si="8"/>
        <v>-4.9805611043642561E-2</v>
      </c>
      <c r="M35" s="240"/>
      <c r="O35" s="144"/>
    </row>
    <row r="36" spans="2:19">
      <c r="B36" s="238" t="str">
        <f>B15</f>
        <v>Anslag NB2024</v>
      </c>
      <c r="D36" s="39"/>
      <c r="E36" s="39">
        <f>(E15-D$14)/D$14</f>
        <v>4.6343968707564576E-2</v>
      </c>
      <c r="H36" s="39"/>
      <c r="I36" s="39">
        <f>(I15-H$14)/H$14</f>
        <v>3.7397698481918693E-2</v>
      </c>
      <c r="L36" s="39"/>
      <c r="M36" s="39">
        <f>(M15-L$14)/L$14</f>
        <v>4.4864988367072693E-2</v>
      </c>
      <c r="P36" s="31"/>
      <c r="Q36" s="145"/>
      <c r="R36" s="145"/>
      <c r="S36" s="145"/>
    </row>
    <row r="37" spans="2:19">
      <c r="B37" s="130" t="str">
        <f>B16</f>
        <v>Anslag RNB2024</v>
      </c>
      <c r="D37" s="39"/>
      <c r="E37" s="39">
        <f>(E16-D$14)/D$14</f>
        <v>4.7056575269680968E-2</v>
      </c>
      <c r="H37" s="39"/>
      <c r="I37" s="39">
        <f>(I16-H$14)/H$14</f>
        <v>3.3799787388917819E-2</v>
      </c>
      <c r="L37" s="39"/>
      <c r="M37" s="39">
        <f>(M16-L$14)/L$14</f>
        <v>4.4864988367072693E-2</v>
      </c>
      <c r="P37" s="31"/>
      <c r="Q37" s="145"/>
      <c r="R37" s="145"/>
      <c r="S37" s="145"/>
    </row>
    <row r="38" spans="2:19">
      <c r="B38" s="7" t="str">
        <f>B17</f>
        <v>Anslag NB2024</v>
      </c>
      <c r="D38" s="39"/>
      <c r="E38" s="39"/>
      <c r="H38" s="39"/>
      <c r="I38" s="39"/>
      <c r="L38" s="37"/>
      <c r="M38" s="37"/>
      <c r="P38" s="31"/>
      <c r="Q38" s="145"/>
      <c r="R38" s="145"/>
      <c r="S38" s="145"/>
    </row>
    <row r="39" spans="2:19">
      <c r="B39" s="7">
        <f>B18</f>
        <v>0</v>
      </c>
      <c r="D39" s="39"/>
      <c r="E39" s="39"/>
      <c r="H39" s="39"/>
      <c r="I39" s="39"/>
      <c r="L39" s="37"/>
      <c r="M39" s="37"/>
    </row>
    <row r="40" spans="2:19">
      <c r="B40" s="137"/>
      <c r="D40" s="146"/>
      <c r="E40" s="146"/>
      <c r="G40" s="147"/>
      <c r="H40" s="146"/>
      <c r="I40" s="146"/>
      <c r="L40" s="146"/>
      <c r="M40" s="146"/>
    </row>
    <row r="41" spans="2:19">
      <c r="B41" s="142"/>
      <c r="C41" s="148"/>
      <c r="D41" s="149"/>
      <c r="E41" s="149"/>
      <c r="F41" s="148"/>
      <c r="G41" s="148"/>
      <c r="H41" s="149"/>
      <c r="I41" s="149"/>
      <c r="J41" s="148"/>
      <c r="K41" s="148"/>
      <c r="L41" s="149"/>
      <c r="M41" s="149"/>
    </row>
    <row r="42" spans="2:19">
      <c r="B42" s="7" t="s">
        <v>412</v>
      </c>
      <c r="C42" s="270"/>
      <c r="D42" s="270"/>
      <c r="E42" s="270"/>
      <c r="F42" s="270"/>
      <c r="G42" s="270"/>
      <c r="H42" s="270"/>
      <c r="I42" s="270"/>
      <c r="J42" s="270"/>
      <c r="K42" s="270"/>
      <c r="L42" s="270"/>
      <c r="M42" s="270"/>
      <c r="N42" s="270"/>
    </row>
    <row r="43" spans="2:19">
      <c r="B43" s="164"/>
      <c r="C43" s="132" t="str">
        <f>C23</f>
        <v>2022 -</v>
      </c>
      <c r="D43" s="132">
        <f>D23</f>
        <v>2023</v>
      </c>
      <c r="E43" s="132">
        <f>E23</f>
        <v>-2024</v>
      </c>
      <c r="F43" s="206" t="s">
        <v>424</v>
      </c>
      <c r="G43" s="132" t="str">
        <f>G23</f>
        <v>2022 -</v>
      </c>
      <c r="H43" s="132">
        <f>H23</f>
        <v>2023</v>
      </c>
      <c r="I43" s="132">
        <f>I23</f>
        <v>-2024</v>
      </c>
      <c r="J43" s="150" t="str">
        <f>F43</f>
        <v>endring 23-24</v>
      </c>
      <c r="K43" s="132" t="str">
        <f>K23</f>
        <v>2022 -</v>
      </c>
      <c r="L43" s="132">
        <f>L23</f>
        <v>2023</v>
      </c>
      <c r="M43" s="132">
        <f>M23</f>
        <v>-2024</v>
      </c>
      <c r="N43" s="150" t="str">
        <f>J43</f>
        <v>endring 23-24</v>
      </c>
    </row>
    <row r="44" spans="2:19">
      <c r="B44" s="31" t="str">
        <f>B3</f>
        <v>Januar</v>
      </c>
      <c r="C44" s="31">
        <v>21035195</v>
      </c>
      <c r="D44" s="31">
        <f>D3</f>
        <v>25063955</v>
      </c>
      <c r="E44" s="31">
        <f>E3</f>
        <v>25701680.805999998</v>
      </c>
      <c r="F44" s="151">
        <f>(E44-D44)/D44</f>
        <v>2.5443941548729958E-2</v>
      </c>
      <c r="G44" s="31">
        <v>4256424</v>
      </c>
      <c r="H44" s="31">
        <f>H3</f>
        <v>4993742</v>
      </c>
      <c r="I44" s="31">
        <f>I3</f>
        <v>5090096.4759999998</v>
      </c>
      <c r="J44" s="151">
        <f>(I44-H44)/H44</f>
        <v>1.9295044878169475E-2</v>
      </c>
      <c r="K44" s="31">
        <f t="shared" ref="K44:K56" si="9">C44+G44</f>
        <v>25291619</v>
      </c>
      <c r="L44" s="31">
        <f t="shared" ref="L44:M56" si="10">D44+H44</f>
        <v>30057697</v>
      </c>
      <c r="M44" s="31">
        <f t="shared" ref="M44:M56" si="11">E44+I44</f>
        <v>30791777.281999998</v>
      </c>
      <c r="N44" s="151">
        <f>(M44-L44)/L44</f>
        <v>2.4422372811862391E-2</v>
      </c>
      <c r="P44" s="145"/>
    </row>
    <row r="45" spans="2:19">
      <c r="B45" s="31" t="str">
        <f t="shared" ref="B45:B55" si="12">B4</f>
        <v>Februar</v>
      </c>
      <c r="C45" s="31">
        <v>1161079</v>
      </c>
      <c r="D45" s="31">
        <f>D4-D3</f>
        <v>1240930</v>
      </c>
      <c r="E45" s="31">
        <f>E4-E3</f>
        <v>1168237.194000002</v>
      </c>
      <c r="F45" s="151">
        <f>(E45-D45)/D45</f>
        <v>-5.8579296173029906E-2</v>
      </c>
      <c r="G45" s="31">
        <v>220791</v>
      </c>
      <c r="H45" s="31">
        <f>H4-H3</f>
        <v>235799</v>
      </c>
      <c r="I45" s="31">
        <f>I4-I3</f>
        <v>220065.52400000021</v>
      </c>
      <c r="J45" s="151">
        <f>(I45-H45)/H45</f>
        <v>-6.6724099762932795E-2</v>
      </c>
      <c r="K45" s="31">
        <f t="shared" si="9"/>
        <v>1381870</v>
      </c>
      <c r="L45" s="31">
        <f t="shared" si="10"/>
        <v>1476729</v>
      </c>
      <c r="M45" s="31">
        <f t="shared" si="10"/>
        <v>1388302.7180000022</v>
      </c>
      <c r="N45" s="151">
        <f>(M45-L45)/L45</f>
        <v>-5.9879830354789401E-2</v>
      </c>
      <c r="P45" s="145"/>
    </row>
    <row r="46" spans="2:19">
      <c r="B46" s="31" t="str">
        <f t="shared" si="12"/>
        <v>Mars</v>
      </c>
      <c r="C46" s="31">
        <v>31288440</v>
      </c>
      <c r="D46" s="31">
        <f t="shared" ref="D46:E55" si="13">D5-D4</f>
        <v>34148104</v>
      </c>
      <c r="E46" s="31">
        <f>E5-E4</f>
        <v>34980049</v>
      </c>
      <c r="F46" s="151">
        <f>(E46-D46)/D46</f>
        <v>2.4362846030924586E-2</v>
      </c>
      <c r="G46" s="31">
        <v>6467574</v>
      </c>
      <c r="H46" s="31">
        <f t="shared" ref="H46:I50" si="14">H5-H4</f>
        <v>6752908</v>
      </c>
      <c r="I46" s="31">
        <f>I5-I4</f>
        <v>6758649</v>
      </c>
      <c r="J46" s="151">
        <f>(I46-H46)/H46</f>
        <v>8.5015226032992012E-4</v>
      </c>
      <c r="K46" s="31">
        <f t="shared" si="9"/>
        <v>37756014</v>
      </c>
      <c r="L46" s="31">
        <f t="shared" si="10"/>
        <v>40901012</v>
      </c>
      <c r="M46" s="31">
        <f t="shared" si="11"/>
        <v>41738698</v>
      </c>
      <c r="N46" s="151">
        <f>(M46-L46)/L46</f>
        <v>2.0480813530970823E-2</v>
      </c>
      <c r="P46" s="145"/>
    </row>
    <row r="47" spans="2:19">
      <c r="B47" s="31" t="str">
        <f t="shared" si="12"/>
        <v>April</v>
      </c>
      <c r="C47" s="31">
        <v>1734014</v>
      </c>
      <c r="D47" s="31">
        <f t="shared" si="13"/>
        <v>1756686</v>
      </c>
      <c r="E47" s="31">
        <f t="shared" si="13"/>
        <v>1781881</v>
      </c>
      <c r="F47" s="151">
        <f>(E47-D47)/D47</f>
        <v>1.4342346896371918E-2</v>
      </c>
      <c r="G47" s="31">
        <v>336824</v>
      </c>
      <c r="H47" s="31">
        <f t="shared" si="14"/>
        <v>336946</v>
      </c>
      <c r="I47" s="31">
        <f>I6-I5</f>
        <v>339178</v>
      </c>
      <c r="J47" s="151">
        <f>(I47-H47)/H47</f>
        <v>6.6242068462008747E-3</v>
      </c>
      <c r="K47" s="31">
        <f t="shared" si="9"/>
        <v>2070838</v>
      </c>
      <c r="L47" s="31">
        <f t="shared" si="10"/>
        <v>2093632</v>
      </c>
      <c r="M47" s="31">
        <f t="shared" si="11"/>
        <v>2121059</v>
      </c>
      <c r="N47" s="151">
        <f>(M47-L47)/L47</f>
        <v>1.3100200990431939E-2</v>
      </c>
      <c r="P47" s="145"/>
    </row>
    <row r="48" spans="2:19">
      <c r="B48" s="31" t="str">
        <f t="shared" si="12"/>
        <v>Mai</v>
      </c>
      <c r="C48" s="31">
        <v>31773013</v>
      </c>
      <c r="D48" s="31">
        <f t="shared" si="13"/>
        <v>37487476</v>
      </c>
      <c r="E48" s="31">
        <f t="shared" si="13"/>
        <v>40386678</v>
      </c>
      <c r="F48" s="151">
        <f>(E48-D48)/D48</f>
        <v>7.7337882123619098E-2</v>
      </c>
      <c r="G48" s="31">
        <v>6562510</v>
      </c>
      <c r="H48" s="31">
        <f t="shared" si="14"/>
        <v>7412266</v>
      </c>
      <c r="I48" s="31">
        <f>I7-I6</f>
        <v>7823829</v>
      </c>
      <c r="J48" s="151">
        <f>(I48-H48)/H48</f>
        <v>5.5524585868882738E-2</v>
      </c>
      <c r="K48" s="31">
        <f t="shared" si="9"/>
        <v>38335523</v>
      </c>
      <c r="L48" s="31">
        <f t="shared" si="10"/>
        <v>44899742</v>
      </c>
      <c r="M48" s="31">
        <f t="shared" si="11"/>
        <v>48210507</v>
      </c>
      <c r="N48" s="151">
        <f>(M48-L48)/L48</f>
        <v>7.3736837953322767E-2</v>
      </c>
      <c r="O48" s="151"/>
      <c r="P48" s="145"/>
      <c r="Q48" s="152"/>
    </row>
    <row r="49" spans="2:17">
      <c r="B49" s="31" t="str">
        <f t="shared" si="12"/>
        <v>Juni</v>
      </c>
      <c r="C49" s="31">
        <v>3700697</v>
      </c>
      <c r="D49" s="31">
        <f t="shared" si="13"/>
        <v>5150510</v>
      </c>
      <c r="E49" s="31">
        <f t="shared" si="13"/>
        <v>-104018526</v>
      </c>
      <c r="F49" s="151"/>
      <c r="G49" s="31">
        <v>753916</v>
      </c>
      <c r="H49" s="31">
        <f t="shared" si="14"/>
        <v>1010735</v>
      </c>
      <c r="I49" s="31">
        <f t="shared" si="14"/>
        <v>-20231818</v>
      </c>
      <c r="J49" s="151"/>
      <c r="K49" s="31">
        <f t="shared" si="9"/>
        <v>4454613</v>
      </c>
      <c r="L49" s="31">
        <f t="shared" si="10"/>
        <v>6161245</v>
      </c>
      <c r="M49" s="31">
        <f t="shared" si="11"/>
        <v>-124250344</v>
      </c>
      <c r="N49" s="151"/>
      <c r="P49" s="145"/>
    </row>
    <row r="50" spans="2:17">
      <c r="B50" s="31" t="str">
        <f t="shared" si="12"/>
        <v>Juli</v>
      </c>
      <c r="C50" s="31">
        <v>22281580</v>
      </c>
      <c r="D50" s="31">
        <f t="shared" si="13"/>
        <v>23047815</v>
      </c>
      <c r="E50" s="31">
        <f t="shared" si="13"/>
        <v>0</v>
      </c>
      <c r="F50" s="151"/>
      <c r="G50" s="31">
        <v>4612904</v>
      </c>
      <c r="H50" s="31">
        <f t="shared" si="14"/>
        <v>4566767</v>
      </c>
      <c r="I50" s="31">
        <f t="shared" si="14"/>
        <v>0</v>
      </c>
      <c r="J50" s="151"/>
      <c r="K50" s="31">
        <f t="shared" si="9"/>
        <v>26894484</v>
      </c>
      <c r="L50" s="31">
        <f t="shared" si="10"/>
        <v>27614582</v>
      </c>
      <c r="M50" s="31">
        <f t="shared" si="11"/>
        <v>0</v>
      </c>
      <c r="N50" s="151"/>
      <c r="P50" s="145"/>
    </row>
    <row r="51" spans="2:17">
      <c r="B51" s="31" t="str">
        <f t="shared" si="12"/>
        <v>August</v>
      </c>
      <c r="C51" s="31">
        <v>2952293</v>
      </c>
      <c r="D51" s="31">
        <f t="shared" si="13"/>
        <v>2774159</v>
      </c>
      <c r="E51" s="31">
        <f t="shared" si="13"/>
        <v>0</v>
      </c>
      <c r="F51" s="151"/>
      <c r="G51" s="31">
        <v>594644</v>
      </c>
      <c r="H51" s="31">
        <f t="shared" ref="H51:I55" si="15">H10-H9</f>
        <v>548670</v>
      </c>
      <c r="I51" s="31">
        <f t="shared" si="15"/>
        <v>0</v>
      </c>
      <c r="J51" s="151"/>
      <c r="K51" s="31">
        <f t="shared" si="9"/>
        <v>3546937</v>
      </c>
      <c r="L51" s="31">
        <f t="shared" si="10"/>
        <v>3322829</v>
      </c>
      <c r="M51" s="31">
        <f t="shared" si="11"/>
        <v>0</v>
      </c>
      <c r="N51" s="151"/>
      <c r="P51" s="145"/>
    </row>
    <row r="52" spans="2:17">
      <c r="B52" s="31" t="str">
        <f t="shared" si="12"/>
        <v>September</v>
      </c>
      <c r="C52" s="31">
        <v>34649943</v>
      </c>
      <c r="D52" s="31">
        <f t="shared" si="13"/>
        <v>36506867</v>
      </c>
      <c r="E52" s="31">
        <f t="shared" si="13"/>
        <v>0</v>
      </c>
      <c r="F52" s="151"/>
      <c r="G52" s="31">
        <v>7148438</v>
      </c>
      <c r="H52" s="31">
        <f t="shared" si="15"/>
        <v>7219624</v>
      </c>
      <c r="I52" s="31">
        <f t="shared" si="15"/>
        <v>0</v>
      </c>
      <c r="J52" s="151"/>
      <c r="K52" s="31">
        <f t="shared" si="9"/>
        <v>41798381</v>
      </c>
      <c r="L52" s="31">
        <f t="shared" si="10"/>
        <v>43726491</v>
      </c>
      <c r="M52" s="31">
        <f t="shared" si="11"/>
        <v>0</v>
      </c>
      <c r="N52" s="151"/>
      <c r="P52" s="145"/>
    </row>
    <row r="53" spans="2:17">
      <c r="B53" s="31" t="str">
        <f t="shared" si="12"/>
        <v>Oktober</v>
      </c>
      <c r="C53" s="31">
        <v>1842218</v>
      </c>
      <c r="D53" s="31">
        <f t="shared" si="13"/>
        <v>1330073</v>
      </c>
      <c r="E53" s="31">
        <f t="shared" si="13"/>
        <v>0</v>
      </c>
      <c r="F53" s="151"/>
      <c r="G53" s="31">
        <v>369252</v>
      </c>
      <c r="H53" s="31">
        <f t="shared" si="15"/>
        <v>261625</v>
      </c>
      <c r="I53" s="31">
        <f t="shared" si="15"/>
        <v>0</v>
      </c>
      <c r="J53" s="151"/>
      <c r="K53" s="31">
        <f t="shared" si="9"/>
        <v>2211470</v>
      </c>
      <c r="L53" s="31">
        <f t="shared" si="10"/>
        <v>1591698</v>
      </c>
      <c r="M53" s="31">
        <f t="shared" si="11"/>
        <v>0</v>
      </c>
      <c r="N53" s="151"/>
      <c r="P53" s="145"/>
      <c r="Q53" s="31"/>
    </row>
    <row r="54" spans="2:17">
      <c r="B54" s="31" t="str">
        <f t="shared" si="12"/>
        <v>November</v>
      </c>
      <c r="C54" s="31">
        <v>37869257</v>
      </c>
      <c r="D54" s="31">
        <f t="shared" si="13"/>
        <v>37449876.00000006</v>
      </c>
      <c r="E54" s="31">
        <f t="shared" si="13"/>
        <v>0</v>
      </c>
      <c r="F54" s="151"/>
      <c r="G54" s="31">
        <v>7977156</v>
      </c>
      <c r="H54" s="31">
        <f t="shared" si="15"/>
        <v>7469785</v>
      </c>
      <c r="I54" s="31">
        <f t="shared" si="15"/>
        <v>0</v>
      </c>
      <c r="J54" s="151"/>
      <c r="K54" s="31">
        <f t="shared" si="9"/>
        <v>45846413</v>
      </c>
      <c r="L54" s="31">
        <f t="shared" si="10"/>
        <v>44919661.00000006</v>
      </c>
      <c r="M54" s="31">
        <f t="shared" si="11"/>
        <v>0</v>
      </c>
      <c r="N54" s="151"/>
      <c r="P54" s="145"/>
    </row>
    <row r="55" spans="2:17">
      <c r="B55" s="31" t="str">
        <f t="shared" si="12"/>
        <v>Desember</v>
      </c>
      <c r="C55" s="31">
        <v>5667718</v>
      </c>
      <c r="D55" s="31">
        <f t="shared" si="13"/>
        <v>4538382.9999999404</v>
      </c>
      <c r="E55" s="31">
        <f t="shared" si="13"/>
        <v>0</v>
      </c>
      <c r="F55" s="151"/>
      <c r="G55" s="31">
        <v>1150085</v>
      </c>
      <c r="H55" s="31">
        <f t="shared" si="15"/>
        <v>881990.86800000817</v>
      </c>
      <c r="I55" s="31">
        <f t="shared" si="15"/>
        <v>0</v>
      </c>
      <c r="J55" s="151"/>
      <c r="K55" s="31">
        <f t="shared" si="9"/>
        <v>6817803</v>
      </c>
      <c r="L55" s="31">
        <f t="shared" si="10"/>
        <v>5420373.8679999486</v>
      </c>
      <c r="M55" s="31">
        <f t="shared" si="11"/>
        <v>0</v>
      </c>
      <c r="N55" s="151"/>
      <c r="P55" s="145"/>
    </row>
    <row r="56" spans="2:17">
      <c r="B56" s="153" t="s">
        <v>413</v>
      </c>
      <c r="C56" s="153">
        <f>SUM(C44:C55)</f>
        <v>195955447</v>
      </c>
      <c r="D56" s="153">
        <f>SUM(D44:D55)</f>
        <v>210494834</v>
      </c>
      <c r="E56" s="153">
        <f>SUM(E44:E55)</f>
        <v>0</v>
      </c>
      <c r="F56" s="154"/>
      <c r="G56" s="153">
        <f>SUM(G44:G55)</f>
        <v>40450518</v>
      </c>
      <c r="H56" s="153">
        <f>SUM(H44:H55)</f>
        <v>41690857.868000008</v>
      </c>
      <c r="I56" s="153">
        <f>SUM(I44:I55)</f>
        <v>0</v>
      </c>
      <c r="J56" s="154"/>
      <c r="K56" s="153">
        <f t="shared" si="9"/>
        <v>236405965</v>
      </c>
      <c r="L56" s="153">
        <f t="shared" si="10"/>
        <v>252185691.868</v>
      </c>
      <c r="M56" s="153">
        <f t="shared" si="11"/>
        <v>0</v>
      </c>
      <c r="N56" s="154"/>
    </row>
    <row r="57" spans="2:17">
      <c r="B57" s="35"/>
      <c r="C57" s="131"/>
      <c r="D57" s="35"/>
      <c r="E57" s="35"/>
      <c r="F57" s="155"/>
      <c r="G57" s="131"/>
      <c r="H57" s="35"/>
      <c r="I57" s="35"/>
      <c r="J57" s="155"/>
      <c r="K57" s="131"/>
      <c r="L57" s="35"/>
      <c r="M57" s="35"/>
      <c r="N57" s="155"/>
    </row>
    <row r="58" spans="2:17">
      <c r="B58" s="31"/>
      <c r="D58" s="31"/>
      <c r="E58" s="31"/>
      <c r="H58" s="31"/>
      <c r="I58" s="31"/>
      <c r="L58" s="31"/>
      <c r="M58" s="31"/>
    </row>
    <row r="59" spans="2:17">
      <c r="B59" s="31"/>
      <c r="F59" s="156"/>
      <c r="G59" s="156"/>
      <c r="H59" s="156"/>
      <c r="I59" s="156"/>
      <c r="J59" s="156"/>
      <c r="K59" s="156"/>
      <c r="L59" s="157"/>
      <c r="M59" s="157"/>
    </row>
    <row r="60" spans="2:17">
      <c r="B60" s="31"/>
      <c r="F60" s="145"/>
      <c r="H60" s="31"/>
      <c r="I60" s="31"/>
      <c r="J60" s="145"/>
      <c r="L60" s="145"/>
      <c r="M60" s="145"/>
    </row>
    <row r="61" spans="2:17">
      <c r="B61" s="31"/>
      <c r="F61" s="145"/>
      <c r="J61" s="145"/>
      <c r="L61" s="145"/>
      <c r="M61" s="145"/>
    </row>
    <row r="62" spans="2:17">
      <c r="B62" s="31"/>
      <c r="F62" s="145"/>
      <c r="J62" s="145"/>
      <c r="L62" s="145"/>
      <c r="M62" s="145"/>
    </row>
    <row r="63" spans="2:17">
      <c r="B63" s="31"/>
      <c r="F63" s="145"/>
      <c r="J63" s="145"/>
      <c r="L63" s="145"/>
      <c r="M63" s="145"/>
    </row>
  </sheetData>
  <sheetProtection sheet="1" objects="1" scenarios="1"/>
  <mergeCells count="9">
    <mergeCell ref="C42:F42"/>
    <mergeCell ref="G42:J42"/>
    <mergeCell ref="K42:N42"/>
    <mergeCell ref="C1:D1"/>
    <mergeCell ref="G1:H1"/>
    <mergeCell ref="K1:L1"/>
    <mergeCell ref="G22:H22"/>
    <mergeCell ref="C22:E22"/>
    <mergeCell ref="K22:M2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Diagrammer</vt:lpstr>
      </vt:variant>
      <vt:variant>
        <vt:i4>2</vt:i4>
      </vt:variant>
    </vt:vector>
  </HeadingPairs>
  <TitlesOfParts>
    <vt:vector size="5" baseType="lpstr">
      <vt:lpstr>komm</vt:lpstr>
      <vt:lpstr>fylk</vt:lpstr>
      <vt:lpstr>tabellalle</vt:lpstr>
      <vt:lpstr>fig_komm</vt:lpstr>
      <vt:lpstr>fig_fylk</vt:lpstr>
    </vt:vector>
  </TitlesOfParts>
  <Company>KS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Ingunn Monsen;Martin.Fjordholm@ks.no;anita.ekle.kildahl@ks.no</dc:creator>
  <cp:lastModifiedBy>Anita Ekle Kildahl</cp:lastModifiedBy>
  <dcterms:created xsi:type="dcterms:W3CDTF">2019-11-19T09:55:59Z</dcterms:created>
  <dcterms:modified xsi:type="dcterms:W3CDTF">2024-06-18T10:42:32Z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oudStatistics_StoryID">
    <vt:lpwstr>03f36b60-9bc9-481a-9b89-f361ef18a744</vt:lpwstr>
  </property>
</Properties>
</file>