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ksiskyen.sharepoint.com/sites/msteams_9bb418/Shared Documents/Gammel L/Kommuneøkonomi/Skatt oppdatering/2024/Nett2024/"/>
    </mc:Choice>
  </mc:AlternateContent>
  <xr:revisionPtr revIDLastSave="267" documentId="8_{9C3A0696-1350-434B-8549-74CC0010996D}" xr6:coauthVersionLast="47" xr6:coauthVersionMax="47" xr10:uidLastSave="{83EB0A3C-A929-4722-9BDC-65CE5F7BA77B}"/>
  <bookViews>
    <workbookView xWindow="-120" yWindow="-120" windowWidth="29040" windowHeight="1752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3" l="1"/>
  <c r="N55" i="4"/>
  <c r="I55" i="4"/>
  <c r="J55" i="4"/>
  <c r="E55" i="4"/>
  <c r="F55" i="4" s="1"/>
  <c r="M35" i="4"/>
  <c r="I35" i="4"/>
  <c r="E35" i="4"/>
  <c r="M55" i="4" l="1"/>
  <c r="N54" i="4"/>
  <c r="J54" i="4"/>
  <c r="F54" i="4"/>
  <c r="M34" i="4"/>
  <c r="I34" i="4"/>
  <c r="E34" i="4"/>
  <c r="Y35" i="1" l="1"/>
  <c r="N53" i="4" l="1"/>
  <c r="F53" i="4"/>
  <c r="E53" i="4"/>
  <c r="M33" i="4"/>
  <c r="E33" i="4"/>
  <c r="J53" i="4" l="1"/>
  <c r="I53" i="4"/>
  <c r="I33" i="4"/>
  <c r="M38" i="4" l="1"/>
  <c r="I38" i="4"/>
  <c r="E38" i="4"/>
  <c r="F52" i="4"/>
  <c r="E52" i="4"/>
  <c r="E32" i="4"/>
  <c r="Y13" i="1"/>
  <c r="Y14" i="1"/>
  <c r="Y15" i="1"/>
  <c r="Y21" i="1"/>
  <c r="Y23" i="1"/>
  <c r="Y27" i="1"/>
  <c r="Y29" i="1"/>
  <c r="Y30" i="1"/>
  <c r="Y31" i="1"/>
  <c r="Y37" i="1"/>
  <c r="Y38" i="1"/>
  <c r="Y43" i="1"/>
  <c r="Y45" i="1"/>
  <c r="Y46" i="1"/>
  <c r="Y47" i="1"/>
  <c r="Y51" i="1"/>
  <c r="Y54" i="1"/>
  <c r="Y59" i="1"/>
  <c r="Y61" i="1"/>
  <c r="Y62" i="1"/>
  <c r="Y63" i="1"/>
  <c r="Y67" i="1"/>
  <c r="Y69" i="1"/>
  <c r="Y70" i="1"/>
  <c r="Y71" i="1"/>
  <c r="Y75" i="1"/>
  <c r="Y77" i="1"/>
  <c r="Y78" i="1"/>
  <c r="Y79" i="1"/>
  <c r="Y83" i="1"/>
  <c r="Y85" i="1"/>
  <c r="Y86" i="1"/>
  <c r="Y87" i="1"/>
  <c r="Y91" i="1"/>
  <c r="Y93" i="1"/>
  <c r="Y94" i="1"/>
  <c r="Y95" i="1"/>
  <c r="Y99" i="1"/>
  <c r="Y101" i="1"/>
  <c r="Y102" i="1"/>
  <c r="Y103" i="1"/>
  <c r="Y107" i="1"/>
  <c r="Y109" i="1"/>
  <c r="Y110" i="1"/>
  <c r="Y111" i="1"/>
  <c r="Y115" i="1"/>
  <c r="Y117" i="1"/>
  <c r="Y118" i="1"/>
  <c r="Y119" i="1"/>
  <c r="Y123" i="1"/>
  <c r="Y125" i="1"/>
  <c r="Y126" i="1"/>
  <c r="Y127" i="1"/>
  <c r="Y133" i="1"/>
  <c r="Y134" i="1"/>
  <c r="Y135" i="1"/>
  <c r="Y139" i="1"/>
  <c r="Y141" i="1"/>
  <c r="Y142" i="1"/>
  <c r="Y143" i="1"/>
  <c r="Y147" i="1"/>
  <c r="Y149" i="1"/>
  <c r="Y150" i="1"/>
  <c r="Y151" i="1"/>
  <c r="Y155" i="1"/>
  <c r="Y157" i="1"/>
  <c r="Y158" i="1"/>
  <c r="Y159" i="1"/>
  <c r="Y165" i="1"/>
  <c r="Y166" i="1"/>
  <c r="Y167" i="1"/>
  <c r="Y171" i="1"/>
  <c r="Y173" i="1"/>
  <c r="Y174" i="1"/>
  <c r="Y175" i="1"/>
  <c r="Y181" i="1"/>
  <c r="Y182" i="1"/>
  <c r="Y183" i="1"/>
  <c r="Y187" i="1"/>
  <c r="Y189" i="1"/>
  <c r="Y190" i="1"/>
  <c r="Y191" i="1"/>
  <c r="Y195" i="1"/>
  <c r="Y197" i="1"/>
  <c r="Y198" i="1"/>
  <c r="Y199" i="1"/>
  <c r="Y201" i="1"/>
  <c r="Y203" i="1"/>
  <c r="Y205" i="1"/>
  <c r="Y206" i="1"/>
  <c r="Y207" i="1"/>
  <c r="Y209" i="1"/>
  <c r="Y211" i="1"/>
  <c r="Y213" i="1"/>
  <c r="Y214" i="1"/>
  <c r="Y215" i="1"/>
  <c r="Y217" i="1"/>
  <c r="Y219" i="1"/>
  <c r="Y221" i="1"/>
  <c r="Y222" i="1"/>
  <c r="Y223" i="1"/>
  <c r="Y227" i="1"/>
  <c r="Y229" i="1"/>
  <c r="Y230" i="1"/>
  <c r="Y231" i="1"/>
  <c r="Y235" i="1"/>
  <c r="Y237" i="1"/>
  <c r="Y239" i="1"/>
  <c r="Y241" i="1"/>
  <c r="Y243" i="1"/>
  <c r="Y245" i="1"/>
  <c r="Y246" i="1"/>
  <c r="Y247" i="1"/>
  <c r="Y251" i="1"/>
  <c r="Y253" i="1"/>
  <c r="Y254" i="1"/>
  <c r="Y255" i="1"/>
  <c r="Y257" i="1"/>
  <c r="Y259" i="1"/>
  <c r="Y261" i="1"/>
  <c r="Y262" i="1"/>
  <c r="Y263" i="1"/>
  <c r="Y265" i="1"/>
  <c r="Y267" i="1"/>
  <c r="Y269" i="1"/>
  <c r="Y270" i="1"/>
  <c r="Y271" i="1"/>
  <c r="Y273" i="1"/>
  <c r="Y275" i="1"/>
  <c r="Y277" i="1"/>
  <c r="Y278" i="1"/>
  <c r="Y279" i="1"/>
  <c r="Y283" i="1"/>
  <c r="Y285" i="1"/>
  <c r="Y286" i="1"/>
  <c r="Y287" i="1"/>
  <c r="Y291" i="1"/>
  <c r="Y293" i="1"/>
  <c r="Y294" i="1"/>
  <c r="Y295" i="1"/>
  <c r="Y299" i="1"/>
  <c r="Y301" i="1"/>
  <c r="Y302" i="1"/>
  <c r="Y303" i="1"/>
  <c r="Y305" i="1"/>
  <c r="Y307" i="1"/>
  <c r="Y309" i="1"/>
  <c r="Y310" i="1"/>
  <c r="Y311" i="1"/>
  <c r="Y312" i="1"/>
  <c r="Y315" i="1"/>
  <c r="Y317" i="1"/>
  <c r="Y318" i="1"/>
  <c r="Y319" i="1"/>
  <c r="Y321" i="1"/>
  <c r="Y323" i="1"/>
  <c r="Y325" i="1"/>
  <c r="Y326" i="1"/>
  <c r="Y327" i="1"/>
  <c r="Y328" i="1"/>
  <c r="Y333" i="1"/>
  <c r="Y334" i="1"/>
  <c r="Y335" i="1"/>
  <c r="Y336" i="1"/>
  <c r="Y339" i="1"/>
  <c r="Y341" i="1"/>
  <c r="Y342" i="1"/>
  <c r="Y343" i="1"/>
  <c r="Y345" i="1"/>
  <c r="Y347" i="1"/>
  <c r="Y349" i="1"/>
  <c r="Y350" i="1"/>
  <c r="Y351" i="1"/>
  <c r="Y352" i="1"/>
  <c r="Y353" i="1"/>
  <c r="Y355" i="1"/>
  <c r="Y357" i="1"/>
  <c r="Y358" i="1"/>
  <c r="Y359" i="1"/>
  <c r="Y360" i="1"/>
  <c r="Y361" i="1"/>
  <c r="Y362" i="1"/>
  <c r="Y363" i="1"/>
  <c r="Y53" i="1"/>
  <c r="Y320" i="1"/>
  <c r="Y330" i="1"/>
  <c r="Y344" i="1"/>
  <c r="Y55" i="1"/>
  <c r="Y304" i="1"/>
  <c r="Y340" i="1"/>
  <c r="Y39" i="1"/>
  <c r="Y238" i="1"/>
  <c r="Y332" i="1"/>
  <c r="R61" i="1"/>
  <c r="R189" i="1"/>
  <c r="R237" i="1"/>
  <c r="R288" i="1"/>
  <c r="R296" i="1"/>
  <c r="R309" i="1"/>
  <c r="R312" i="1"/>
  <c r="R328" i="1"/>
  <c r="R338" i="1"/>
  <c r="R344" i="1"/>
  <c r="R352" i="1"/>
  <c r="R360" i="1"/>
  <c r="R165" i="1"/>
  <c r="R205" i="1"/>
  <c r="R348" i="1"/>
  <c r="E14" i="1"/>
  <c r="E47" i="1"/>
  <c r="E63" i="1"/>
  <c r="R70" i="1"/>
  <c r="E71" i="1"/>
  <c r="E79" i="1"/>
  <c r="E119" i="1"/>
  <c r="E127" i="1"/>
  <c r="R137" i="1"/>
  <c r="E143" i="1"/>
  <c r="R153" i="1"/>
  <c r="R161" i="1"/>
  <c r="R174" i="1"/>
  <c r="E175" i="1"/>
  <c r="E177" i="1"/>
  <c r="S177" i="1" s="1"/>
  <c r="R185" i="1"/>
  <c r="E193" i="1"/>
  <c r="S193" i="1" s="1"/>
  <c r="R217" i="1"/>
  <c r="E225" i="1"/>
  <c r="S225" i="1" s="1"/>
  <c r="R233" i="1"/>
  <c r="E238" i="1"/>
  <c r="E241" i="1"/>
  <c r="S241" i="1" s="1"/>
  <c r="E247" i="1"/>
  <c r="R249" i="1"/>
  <c r="E257" i="1"/>
  <c r="S257" i="1" s="1"/>
  <c r="E279" i="1"/>
  <c r="E281" i="1"/>
  <c r="S281" i="1" s="1"/>
  <c r="E286" i="1"/>
  <c r="E289" i="1"/>
  <c r="S289" i="1" s="1"/>
  <c r="E295" i="1"/>
  <c r="R297" i="1"/>
  <c r="E303" i="1"/>
  <c r="R305" i="1"/>
  <c r="E318" i="1"/>
  <c r="E319" i="1"/>
  <c r="E333" i="1"/>
  <c r="E337" i="1"/>
  <c r="S337" i="1" s="1"/>
  <c r="E343" i="1"/>
  <c r="E349" i="1"/>
  <c r="E351" i="1"/>
  <c r="E358" i="1"/>
  <c r="E359" i="1"/>
  <c r="E13" i="1"/>
  <c r="S13" i="1" s="1"/>
  <c r="E111" i="1"/>
  <c r="E133" i="1"/>
  <c r="S133" i="1" s="1"/>
  <c r="E301" i="1"/>
  <c r="R320" i="1"/>
  <c r="E325" i="1"/>
  <c r="E328" i="1"/>
  <c r="S328" i="1" s="1"/>
  <c r="R354" i="1"/>
  <c r="R275" i="1"/>
  <c r="E283" i="1"/>
  <c r="S283" i="1" s="1"/>
  <c r="E291" i="1"/>
  <c r="S291" i="1" s="1"/>
  <c r="E299" i="1"/>
  <c r="S299" i="1" s="1"/>
  <c r="E306" i="1"/>
  <c r="S306" i="1" s="1"/>
  <c r="R307" i="1"/>
  <c r="E322" i="1"/>
  <c r="S322" i="1" s="1"/>
  <c r="E323" i="1"/>
  <c r="S323" i="1" s="1"/>
  <c r="R324" i="1"/>
  <c r="R330" i="1"/>
  <c r="E339" i="1"/>
  <c r="S339" i="1" s="1"/>
  <c r="E345" i="1"/>
  <c r="R346" i="1"/>
  <c r="E355" i="1"/>
  <c r="S355" i="1" s="1"/>
  <c r="E363" i="1"/>
  <c r="E78" i="1"/>
  <c r="R230" i="1"/>
  <c r="E246" i="1"/>
  <c r="E312" i="1"/>
  <c r="E330" i="1"/>
  <c r="S330" i="1" s="1"/>
  <c r="R334" i="1"/>
  <c r="R336" i="1"/>
  <c r="E352" i="1"/>
  <c r="S352" i="1" s="1"/>
  <c r="R12" i="1"/>
  <c r="R20" i="1"/>
  <c r="R28" i="1"/>
  <c r="E36" i="1"/>
  <c r="S36" i="1" s="1"/>
  <c r="E60" i="1"/>
  <c r="S60" i="1" s="1"/>
  <c r="R84" i="1"/>
  <c r="E116" i="1"/>
  <c r="S116" i="1" s="1"/>
  <c r="R124" i="1"/>
  <c r="E140" i="1"/>
  <c r="S140" i="1" s="1"/>
  <c r="R148" i="1"/>
  <c r="E165" i="1"/>
  <c r="E172" i="1"/>
  <c r="S172" i="1" s="1"/>
  <c r="E196" i="1"/>
  <c r="S196" i="1" s="1"/>
  <c r="E212" i="1"/>
  <c r="S212" i="1" s="1"/>
  <c r="E228" i="1"/>
  <c r="S228" i="1" s="1"/>
  <c r="E252" i="1"/>
  <c r="S252" i="1" s="1"/>
  <c r="R260" i="1"/>
  <c r="E268" i="1"/>
  <c r="S268" i="1" s="1"/>
  <c r="R284" i="1"/>
  <c r="R308" i="1"/>
  <c r="E326" i="1"/>
  <c r="E332" i="1"/>
  <c r="S332" i="1" s="1"/>
  <c r="R340" i="1"/>
  <c r="Y98" i="1"/>
  <c r="Y114" i="1"/>
  <c r="Y122" i="1"/>
  <c r="Y138" i="1"/>
  <c r="Y178" i="1"/>
  <c r="Y186" i="1"/>
  <c r="Y194" i="1"/>
  <c r="Y202" i="1"/>
  <c r="Y210" i="1"/>
  <c r="Y218" i="1"/>
  <c r="Y234" i="1"/>
  <c r="Y242" i="1"/>
  <c r="Y250" i="1"/>
  <c r="Y290" i="1"/>
  <c r="Y298" i="1"/>
  <c r="Y306" i="1"/>
  <c r="Y322" i="1"/>
  <c r="Y338" i="1"/>
  <c r="Y346" i="1"/>
  <c r="Y185" i="1"/>
  <c r="Y225" i="1"/>
  <c r="Y249" i="1"/>
  <c r="Y268" i="1"/>
  <c r="Y281" i="1"/>
  <c r="Y284" i="1"/>
  <c r="Y289" i="1"/>
  <c r="Y292" i="1"/>
  <c r="Y297" i="1"/>
  <c r="Y300" i="1"/>
  <c r="Y313" i="1"/>
  <c r="Y316" i="1"/>
  <c r="Y337" i="1"/>
  <c r="Y348" i="1"/>
  <c r="Y354" i="1"/>
  <c r="Y356" i="1"/>
  <c r="M52" i="4"/>
  <c r="N52" i="4" s="1"/>
  <c r="J52" i="4"/>
  <c r="I52" i="4"/>
  <c r="M32" i="4"/>
  <c r="I32" i="4"/>
  <c r="N7" i="3"/>
  <c r="K23" i="3"/>
  <c r="N51" i="4"/>
  <c r="J51" i="4"/>
  <c r="F51" i="4"/>
  <c r="M31" i="4"/>
  <c r="I31" i="4"/>
  <c r="E31" i="4"/>
  <c r="R166" i="1"/>
  <c r="C23" i="3"/>
  <c r="N50" i="4"/>
  <c r="J50" i="4"/>
  <c r="I50" i="4"/>
  <c r="M50" i="4"/>
  <c r="F50" i="4"/>
  <c r="E50" i="4"/>
  <c r="M30" i="4"/>
  <c r="I30" i="4"/>
  <c r="M9" i="4"/>
  <c r="E30" i="4"/>
  <c r="N49" i="4"/>
  <c r="J49" i="4"/>
  <c r="F49" i="4"/>
  <c r="M29" i="4"/>
  <c r="I29" i="4"/>
  <c r="E29" i="4"/>
  <c r="M28" i="4"/>
  <c r="N48" i="4"/>
  <c r="M48" i="4"/>
  <c r="J48" i="4"/>
  <c r="I48" i="4"/>
  <c r="I49" i="4"/>
  <c r="E49" i="4"/>
  <c r="E51" i="4"/>
  <c r="I28" i="4"/>
  <c r="F48" i="4"/>
  <c r="E48" i="4"/>
  <c r="E28" i="4"/>
  <c r="M27" i="4"/>
  <c r="I27" i="4"/>
  <c r="N47" i="4"/>
  <c r="J47" i="4"/>
  <c r="M37" i="4"/>
  <c r="I37" i="4"/>
  <c r="E37" i="4"/>
  <c r="N2" i="1"/>
  <c r="Q2" i="1" s="1"/>
  <c r="F47" i="4"/>
  <c r="E36" i="4"/>
  <c r="E27" i="4"/>
  <c r="E46" i="4"/>
  <c r="I26" i="4"/>
  <c r="F46" i="4"/>
  <c r="E45" i="4"/>
  <c r="E26" i="4"/>
  <c r="Q2" i="3"/>
  <c r="I47" i="4"/>
  <c r="I46" i="4"/>
  <c r="J46" i="4"/>
  <c r="K3" i="3"/>
  <c r="I25" i="4"/>
  <c r="I45" i="4"/>
  <c r="E25" i="4"/>
  <c r="M45" i="4"/>
  <c r="N11" i="3"/>
  <c r="N12" i="3"/>
  <c r="N13" i="3"/>
  <c r="N14" i="3"/>
  <c r="N15" i="3"/>
  <c r="N16" i="3"/>
  <c r="N17" i="3"/>
  <c r="N18" i="3"/>
  <c r="N19" i="3"/>
  <c r="N20" i="3"/>
  <c r="N21" i="3"/>
  <c r="D11" i="3"/>
  <c r="O11" i="3" s="1"/>
  <c r="D12" i="3"/>
  <c r="D13" i="3"/>
  <c r="O13" i="3" s="1"/>
  <c r="D14" i="3"/>
  <c r="O14" i="3" s="1"/>
  <c r="D15" i="3"/>
  <c r="O15" i="3" s="1"/>
  <c r="D16" i="3"/>
  <c r="D17" i="3"/>
  <c r="O17" i="3" s="1"/>
  <c r="D18" i="3"/>
  <c r="O18" i="3" s="1"/>
  <c r="D19" i="3"/>
  <c r="O19" i="3" s="1"/>
  <c r="D20" i="3"/>
  <c r="O20" i="3" s="1"/>
  <c r="D21" i="3"/>
  <c r="O21" i="3" s="1"/>
  <c r="Y92" i="1"/>
  <c r="H24" i="4"/>
  <c r="M15" i="4"/>
  <c r="I36" i="4"/>
  <c r="T365" i="1"/>
  <c r="E24" i="4"/>
  <c r="I24" i="4"/>
  <c r="J43" i="4"/>
  <c r="I44" i="4"/>
  <c r="M46" i="4"/>
  <c r="N46" i="4"/>
  <c r="I51" i="4"/>
  <c r="I54" i="4"/>
  <c r="E44" i="4"/>
  <c r="E47" i="4"/>
  <c r="E54" i="4"/>
  <c r="D44" i="4"/>
  <c r="M16" i="4"/>
  <c r="M17" i="4"/>
  <c r="M18" i="4"/>
  <c r="E23" i="4"/>
  <c r="E43" i="4"/>
  <c r="D24" i="4"/>
  <c r="J16" i="4"/>
  <c r="J17" i="4"/>
  <c r="J18" i="4"/>
  <c r="J15" i="4"/>
  <c r="J14" i="4"/>
  <c r="F16" i="4"/>
  <c r="F17" i="4"/>
  <c r="F18" i="4"/>
  <c r="F15" i="4"/>
  <c r="F14" i="4"/>
  <c r="B38" i="4"/>
  <c r="B37" i="4"/>
  <c r="I23" i="4"/>
  <c r="I43" i="4"/>
  <c r="M3" i="4"/>
  <c r="M4" i="4"/>
  <c r="M5" i="4"/>
  <c r="M26" i="4"/>
  <c r="M6" i="4"/>
  <c r="M7" i="4"/>
  <c r="M8" i="4"/>
  <c r="M10" i="4"/>
  <c r="M11" i="4"/>
  <c r="M12" i="4"/>
  <c r="M13" i="4"/>
  <c r="M14" i="4"/>
  <c r="H55" i="4"/>
  <c r="D55" i="4"/>
  <c r="H35" i="4"/>
  <c r="D35" i="4"/>
  <c r="H54" i="4"/>
  <c r="D54" i="4"/>
  <c r="H34" i="4"/>
  <c r="D34" i="4"/>
  <c r="M47" i="4"/>
  <c r="F44" i="4"/>
  <c r="M2" i="4"/>
  <c r="M23" i="4"/>
  <c r="M43" i="4"/>
  <c r="M49" i="4"/>
  <c r="M44" i="4"/>
  <c r="L55" i="4"/>
  <c r="E210" i="1"/>
  <c r="S210" i="1" s="1"/>
  <c r="E218" i="1"/>
  <c r="S218" i="1" s="1"/>
  <c r="E226" i="1"/>
  <c r="S226" i="1" s="1"/>
  <c r="E234" i="1"/>
  <c r="S234" i="1" s="1"/>
  <c r="E242" i="1"/>
  <c r="S242" i="1" s="1"/>
  <c r="E250" i="1"/>
  <c r="S250" i="1" s="1"/>
  <c r="E258" i="1"/>
  <c r="S258" i="1" s="1"/>
  <c r="E266" i="1"/>
  <c r="E273" i="1"/>
  <c r="S273" i="1" s="1"/>
  <c r="E274" i="1"/>
  <c r="S274" i="1" s="1"/>
  <c r="E282" i="1"/>
  <c r="S282" i="1" s="1"/>
  <c r="E290" i="1"/>
  <c r="S290" i="1" s="1"/>
  <c r="E298" i="1"/>
  <c r="E305" i="1"/>
  <c r="E313" i="1"/>
  <c r="S313" i="1" s="1"/>
  <c r="E314" i="1"/>
  <c r="S314" i="1" s="1"/>
  <c r="E321" i="1"/>
  <c r="S321" i="1" s="1"/>
  <c r="E338" i="1"/>
  <c r="S338" i="1" s="1"/>
  <c r="R356" i="1"/>
  <c r="E361" i="1"/>
  <c r="S361" i="1" s="1"/>
  <c r="E360" i="1"/>
  <c r="S360" i="1" s="1"/>
  <c r="E344" i="1"/>
  <c r="E336" i="1"/>
  <c r="S336" i="1" s="1"/>
  <c r="Y331" i="1"/>
  <c r="R331" i="1"/>
  <c r="Y329" i="1"/>
  <c r="Y324" i="1"/>
  <c r="R315" i="1"/>
  <c r="E315" i="1"/>
  <c r="S315" i="1" s="1"/>
  <c r="Y314" i="1"/>
  <c r="Y308" i="1"/>
  <c r="E307" i="1"/>
  <c r="S307" i="1" s="1"/>
  <c r="R304" i="1"/>
  <c r="E304" i="1"/>
  <c r="S304" i="1" s="1"/>
  <c r="R299" i="1"/>
  <c r="R298" i="1"/>
  <c r="Y296" i="1"/>
  <c r="E296" i="1"/>
  <c r="R291" i="1"/>
  <c r="Y288" i="1"/>
  <c r="E288" i="1"/>
  <c r="S288" i="1" s="1"/>
  <c r="R283" i="1"/>
  <c r="Y282" i="1"/>
  <c r="R282" i="1"/>
  <c r="Y280" i="1"/>
  <c r="R280" i="1"/>
  <c r="E280" i="1"/>
  <c r="S280" i="1" s="1"/>
  <c r="Y276" i="1"/>
  <c r="E275" i="1"/>
  <c r="S275" i="1" s="1"/>
  <c r="Y274" i="1"/>
  <c r="R273" i="1"/>
  <c r="Y272" i="1"/>
  <c r="R272" i="1"/>
  <c r="E272" i="1"/>
  <c r="S272" i="1" s="1"/>
  <c r="R268" i="1"/>
  <c r="R267" i="1"/>
  <c r="E267" i="1"/>
  <c r="S267" i="1" s="1"/>
  <c r="Y266" i="1"/>
  <c r="R266" i="1"/>
  <c r="Y264" i="1"/>
  <c r="R264" i="1"/>
  <c r="E264" i="1"/>
  <c r="S264" i="1" s="1"/>
  <c r="Y260" i="1"/>
  <c r="R259" i="1"/>
  <c r="E259" i="1"/>
  <c r="S259" i="1" s="1"/>
  <c r="Y258" i="1"/>
  <c r="Y256" i="1"/>
  <c r="R256" i="1"/>
  <c r="E256" i="1"/>
  <c r="S256" i="1" s="1"/>
  <c r="Y252" i="1"/>
  <c r="R251" i="1"/>
  <c r="E251" i="1"/>
  <c r="S251" i="1" s="1"/>
  <c r="R250" i="1"/>
  <c r="E249" i="1"/>
  <c r="S249" i="1" s="1"/>
  <c r="Y248" i="1"/>
  <c r="R248" i="1"/>
  <c r="E248" i="1"/>
  <c r="S248" i="1" s="1"/>
  <c r="Y244" i="1"/>
  <c r="R243" i="1"/>
  <c r="E243" i="1"/>
  <c r="S243" i="1" s="1"/>
  <c r="R242" i="1"/>
  <c r="R241" i="1"/>
  <c r="Y240" i="1"/>
  <c r="R240" i="1"/>
  <c r="E240" i="1"/>
  <c r="S240" i="1" s="1"/>
  <c r="Y236" i="1"/>
  <c r="R235" i="1"/>
  <c r="E235" i="1"/>
  <c r="S235" i="1" s="1"/>
  <c r="R234" i="1"/>
  <c r="Y233" i="1"/>
  <c r="Y232" i="1"/>
  <c r="R232" i="1"/>
  <c r="E232" i="1"/>
  <c r="S232" i="1" s="1"/>
  <c r="Y228" i="1"/>
  <c r="R227" i="1"/>
  <c r="E227" i="1"/>
  <c r="S227" i="1" s="1"/>
  <c r="Y226" i="1"/>
  <c r="R226" i="1"/>
  <c r="R225" i="1"/>
  <c r="Y224" i="1"/>
  <c r="R224" i="1"/>
  <c r="E224" i="1"/>
  <c r="S224" i="1" s="1"/>
  <c r="Y220" i="1"/>
  <c r="R219" i="1"/>
  <c r="E219" i="1"/>
  <c r="S219" i="1" s="1"/>
  <c r="R218" i="1"/>
  <c r="Y216" i="1"/>
  <c r="R216" i="1"/>
  <c r="E216" i="1"/>
  <c r="S216" i="1" s="1"/>
  <c r="Y212" i="1"/>
  <c r="R211" i="1"/>
  <c r="E211" i="1"/>
  <c r="S211" i="1" s="1"/>
  <c r="R210" i="1"/>
  <c r="E209" i="1"/>
  <c r="S209" i="1" s="1"/>
  <c r="Y208" i="1"/>
  <c r="R208" i="1"/>
  <c r="E208" i="1"/>
  <c r="S208" i="1" s="1"/>
  <c r="Y204" i="1"/>
  <c r="R203" i="1"/>
  <c r="E203" i="1"/>
  <c r="S203" i="1" s="1"/>
  <c r="R202" i="1"/>
  <c r="E202" i="1"/>
  <c r="S202" i="1" s="1"/>
  <c r="Y200" i="1"/>
  <c r="R200" i="1"/>
  <c r="E200" i="1"/>
  <c r="S200" i="1" s="1"/>
  <c r="Y196" i="1"/>
  <c r="R195" i="1"/>
  <c r="E195" i="1"/>
  <c r="S195" i="1" s="1"/>
  <c r="R194" i="1"/>
  <c r="E194" i="1"/>
  <c r="S194" i="1" s="1"/>
  <c r="Y193" i="1"/>
  <c r="R193" i="1"/>
  <c r="Y192" i="1"/>
  <c r="R192" i="1"/>
  <c r="E192" i="1"/>
  <c r="S192" i="1" s="1"/>
  <c r="Y188" i="1"/>
  <c r="R187" i="1"/>
  <c r="E187" i="1"/>
  <c r="S187" i="1" s="1"/>
  <c r="R186" i="1"/>
  <c r="E186" i="1"/>
  <c r="S186" i="1" s="1"/>
  <c r="Y184" i="1"/>
  <c r="R184" i="1"/>
  <c r="E184" i="1"/>
  <c r="S184" i="1" s="1"/>
  <c r="Y180" i="1"/>
  <c r="Y179" i="1"/>
  <c r="R179" i="1"/>
  <c r="E179" i="1"/>
  <c r="S179" i="1" s="1"/>
  <c r="R178" i="1"/>
  <c r="E178" i="1"/>
  <c r="S178" i="1" s="1"/>
  <c r="Y177" i="1"/>
  <c r="R177" i="1"/>
  <c r="Y176" i="1"/>
  <c r="R176" i="1"/>
  <c r="E176" i="1"/>
  <c r="S176" i="1" s="1"/>
  <c r="Y172" i="1"/>
  <c r="R171" i="1"/>
  <c r="E171" i="1"/>
  <c r="S171" i="1" s="1"/>
  <c r="Y170" i="1"/>
  <c r="R170" i="1"/>
  <c r="E170" i="1"/>
  <c r="S170" i="1" s="1"/>
  <c r="Y169" i="1"/>
  <c r="R169" i="1"/>
  <c r="E169" i="1"/>
  <c r="S169" i="1" s="1"/>
  <c r="Y168" i="1"/>
  <c r="R168" i="1"/>
  <c r="E168" i="1"/>
  <c r="S168" i="1" s="1"/>
  <c r="Y164" i="1"/>
  <c r="Y163" i="1"/>
  <c r="R163" i="1"/>
  <c r="E163" i="1"/>
  <c r="S163" i="1" s="1"/>
  <c r="Y162" i="1"/>
  <c r="R162" i="1"/>
  <c r="E162" i="1"/>
  <c r="S162" i="1" s="1"/>
  <c r="Y161" i="1"/>
  <c r="Y160" i="1"/>
  <c r="R160" i="1"/>
  <c r="E160" i="1"/>
  <c r="S160" i="1" s="1"/>
  <c r="Y156" i="1"/>
  <c r="R155" i="1"/>
  <c r="E155" i="1"/>
  <c r="S155" i="1" s="1"/>
  <c r="Y154" i="1"/>
  <c r="R154" i="1"/>
  <c r="E154" i="1"/>
  <c r="S154" i="1" s="1"/>
  <c r="Y153" i="1"/>
  <c r="E153" i="1"/>
  <c r="S153" i="1" s="1"/>
  <c r="Y152" i="1"/>
  <c r="R152" i="1"/>
  <c r="E152" i="1"/>
  <c r="S152" i="1" s="1"/>
  <c r="Y148" i="1"/>
  <c r="R147" i="1"/>
  <c r="E147" i="1"/>
  <c r="S147" i="1" s="1"/>
  <c r="Y146" i="1"/>
  <c r="R146" i="1"/>
  <c r="E146" i="1"/>
  <c r="S146" i="1" s="1"/>
  <c r="Y145" i="1"/>
  <c r="R145" i="1"/>
  <c r="E145" i="1"/>
  <c r="S145" i="1" s="1"/>
  <c r="Y144" i="1"/>
  <c r="R144" i="1"/>
  <c r="E144" i="1"/>
  <c r="S144" i="1" s="1"/>
  <c r="Y140" i="1"/>
  <c r="R140" i="1"/>
  <c r="R139" i="1"/>
  <c r="E139" i="1"/>
  <c r="S139" i="1" s="1"/>
  <c r="R138" i="1"/>
  <c r="E138" i="1"/>
  <c r="S138" i="1" s="1"/>
  <c r="Y137" i="1"/>
  <c r="E137" i="1"/>
  <c r="S137" i="1" s="1"/>
  <c r="Y136" i="1"/>
  <c r="R136" i="1"/>
  <c r="E136" i="1"/>
  <c r="S136" i="1" s="1"/>
  <c r="Y132" i="1"/>
  <c r="Y131" i="1"/>
  <c r="R131" i="1"/>
  <c r="E131" i="1"/>
  <c r="S131" i="1" s="1"/>
  <c r="Y130" i="1"/>
  <c r="R130" i="1"/>
  <c r="E130" i="1"/>
  <c r="S130" i="1" s="1"/>
  <c r="Y129" i="1"/>
  <c r="R129" i="1"/>
  <c r="E129" i="1"/>
  <c r="S129" i="1" s="1"/>
  <c r="Y128" i="1"/>
  <c r="R128" i="1"/>
  <c r="E128" i="1"/>
  <c r="S128" i="1" s="1"/>
  <c r="Y124" i="1"/>
  <c r="E124" i="1"/>
  <c r="S124" i="1" s="1"/>
  <c r="R123" i="1"/>
  <c r="E123" i="1"/>
  <c r="S123" i="1" s="1"/>
  <c r="R122" i="1"/>
  <c r="E122" i="1"/>
  <c r="S122" i="1" s="1"/>
  <c r="Y121" i="1"/>
  <c r="R121" i="1"/>
  <c r="E121" i="1"/>
  <c r="S121" i="1" s="1"/>
  <c r="Y120" i="1"/>
  <c r="R120" i="1"/>
  <c r="E120" i="1"/>
  <c r="S120" i="1" s="1"/>
  <c r="Y116" i="1"/>
  <c r="R116" i="1"/>
  <c r="R115" i="1"/>
  <c r="E115" i="1"/>
  <c r="S115" i="1" s="1"/>
  <c r="R114" i="1"/>
  <c r="E114" i="1"/>
  <c r="S114" i="1" s="1"/>
  <c r="Y113" i="1"/>
  <c r="R113" i="1"/>
  <c r="E113" i="1"/>
  <c r="S113" i="1" s="1"/>
  <c r="Y112" i="1"/>
  <c r="R112" i="1"/>
  <c r="E112" i="1"/>
  <c r="S112" i="1" s="1"/>
  <c r="Y108" i="1"/>
  <c r="R107" i="1"/>
  <c r="E107" i="1"/>
  <c r="S107" i="1" s="1"/>
  <c r="Y106" i="1"/>
  <c r="R106" i="1"/>
  <c r="E106" i="1"/>
  <c r="S106" i="1" s="1"/>
  <c r="Y105" i="1"/>
  <c r="R105" i="1"/>
  <c r="E105" i="1"/>
  <c r="S105" i="1" s="1"/>
  <c r="Y104" i="1"/>
  <c r="R104" i="1"/>
  <c r="E104" i="1"/>
  <c r="S104" i="1" s="1"/>
  <c r="Y100" i="1"/>
  <c r="R99" i="1"/>
  <c r="E99" i="1"/>
  <c r="S99" i="1" s="1"/>
  <c r="R98" i="1"/>
  <c r="E98" i="1"/>
  <c r="S98" i="1" s="1"/>
  <c r="Y97" i="1"/>
  <c r="R97" i="1"/>
  <c r="E97" i="1"/>
  <c r="S97" i="1" s="1"/>
  <c r="Y96" i="1"/>
  <c r="R96" i="1"/>
  <c r="E96" i="1"/>
  <c r="S96" i="1" s="1"/>
  <c r="R91" i="1"/>
  <c r="E91" i="1"/>
  <c r="S91" i="1" s="1"/>
  <c r="Y90" i="1"/>
  <c r="R90" i="1"/>
  <c r="E90" i="1"/>
  <c r="S90" i="1" s="1"/>
  <c r="Y89" i="1"/>
  <c r="R89" i="1"/>
  <c r="E89" i="1"/>
  <c r="S89" i="1" s="1"/>
  <c r="Y88" i="1"/>
  <c r="R88" i="1"/>
  <c r="E88" i="1"/>
  <c r="S88" i="1" s="1"/>
  <c r="Y84" i="1"/>
  <c r="R83" i="1"/>
  <c r="E83" i="1"/>
  <c r="S83" i="1" s="1"/>
  <c r="Y82" i="1"/>
  <c r="R82" i="1"/>
  <c r="E82" i="1"/>
  <c r="S82" i="1" s="1"/>
  <c r="Y81" i="1"/>
  <c r="R81" i="1"/>
  <c r="E81" i="1"/>
  <c r="S81" i="1" s="1"/>
  <c r="Y80" i="1"/>
  <c r="R80" i="1"/>
  <c r="E80" i="1"/>
  <c r="S80" i="1" s="1"/>
  <c r="Y76" i="1"/>
  <c r="R75" i="1"/>
  <c r="E75" i="1"/>
  <c r="S75" i="1" s="1"/>
  <c r="Y74" i="1"/>
  <c r="R74" i="1"/>
  <c r="E74" i="1"/>
  <c r="S74" i="1" s="1"/>
  <c r="Y73" i="1"/>
  <c r="R73" i="1"/>
  <c r="E73" i="1"/>
  <c r="S73" i="1" s="1"/>
  <c r="Y72" i="1"/>
  <c r="R72" i="1"/>
  <c r="E72" i="1"/>
  <c r="S72" i="1" s="1"/>
  <c r="Y68" i="1"/>
  <c r="R67" i="1"/>
  <c r="E67" i="1"/>
  <c r="S67" i="1" s="1"/>
  <c r="Y66" i="1"/>
  <c r="R66" i="1"/>
  <c r="E66" i="1"/>
  <c r="S66" i="1" s="1"/>
  <c r="Y65" i="1"/>
  <c r="R65" i="1"/>
  <c r="E65" i="1"/>
  <c r="S65" i="1" s="1"/>
  <c r="Y64" i="1"/>
  <c r="R64" i="1"/>
  <c r="E64" i="1"/>
  <c r="S64" i="1" s="1"/>
  <c r="Y60" i="1"/>
  <c r="R59" i="1"/>
  <c r="E59" i="1"/>
  <c r="S59" i="1" s="1"/>
  <c r="Y58" i="1"/>
  <c r="R58" i="1"/>
  <c r="E58" i="1"/>
  <c r="S58" i="1" s="1"/>
  <c r="Y57" i="1"/>
  <c r="E57" i="1"/>
  <c r="Y56" i="1"/>
  <c r="R56" i="1"/>
  <c r="E56" i="1"/>
  <c r="S56" i="1" s="1"/>
  <c r="Y52" i="1"/>
  <c r="R51" i="1"/>
  <c r="E51" i="1"/>
  <c r="S51" i="1" s="1"/>
  <c r="Y50" i="1"/>
  <c r="R50" i="1"/>
  <c r="E50" i="1"/>
  <c r="S50" i="1" s="1"/>
  <c r="Y49" i="1"/>
  <c r="R49" i="1"/>
  <c r="E49" i="1"/>
  <c r="S49" i="1" s="1"/>
  <c r="Y48" i="1"/>
  <c r="R48" i="1"/>
  <c r="E48" i="1"/>
  <c r="S48" i="1" s="1"/>
  <c r="Y44" i="1"/>
  <c r="E44" i="1"/>
  <c r="S44" i="1" s="1"/>
  <c r="R43" i="1"/>
  <c r="E43" i="1"/>
  <c r="S43" i="1" s="1"/>
  <c r="Y42" i="1"/>
  <c r="R42" i="1"/>
  <c r="E42" i="1"/>
  <c r="S42" i="1" s="1"/>
  <c r="Y41" i="1"/>
  <c r="R41" i="1"/>
  <c r="E41" i="1"/>
  <c r="S41" i="1" s="1"/>
  <c r="Y40" i="1"/>
  <c r="R40" i="1"/>
  <c r="E40" i="1"/>
  <c r="S40" i="1" s="1"/>
  <c r="E37" i="1"/>
  <c r="S37" i="1" s="1"/>
  <c r="Y36" i="1"/>
  <c r="R36" i="1"/>
  <c r="R35" i="1"/>
  <c r="E35" i="1"/>
  <c r="S35" i="1" s="1"/>
  <c r="Y34" i="1"/>
  <c r="R34" i="1"/>
  <c r="E34" i="1"/>
  <c r="S34" i="1" s="1"/>
  <c r="Y33" i="1"/>
  <c r="R33" i="1"/>
  <c r="E33" i="1"/>
  <c r="Y32" i="1"/>
  <c r="R32" i="1"/>
  <c r="E32" i="1"/>
  <c r="S32" i="1" s="1"/>
  <c r="Y28" i="1"/>
  <c r="E28" i="1"/>
  <c r="S28" i="1" s="1"/>
  <c r="R27" i="1"/>
  <c r="E27" i="1"/>
  <c r="S27" i="1" s="1"/>
  <c r="Y26" i="1"/>
  <c r="R26" i="1"/>
  <c r="E26" i="1"/>
  <c r="S26" i="1" s="1"/>
  <c r="Y25" i="1"/>
  <c r="R25" i="1"/>
  <c r="E25" i="1"/>
  <c r="S25" i="1" s="1"/>
  <c r="Y24" i="1"/>
  <c r="R24" i="1"/>
  <c r="E24" i="1"/>
  <c r="S24" i="1" s="1"/>
  <c r="Y22" i="1"/>
  <c r="Y20" i="1"/>
  <c r="E20" i="1"/>
  <c r="S20" i="1" s="1"/>
  <c r="Y19" i="1"/>
  <c r="R19" i="1"/>
  <c r="E19" i="1"/>
  <c r="S19" i="1" s="1"/>
  <c r="Y18" i="1"/>
  <c r="R18" i="1"/>
  <c r="E18" i="1"/>
  <c r="S18" i="1" s="1"/>
  <c r="Y17" i="1"/>
  <c r="R17" i="1"/>
  <c r="E17" i="1"/>
  <c r="S17" i="1" s="1"/>
  <c r="Y16" i="1"/>
  <c r="R16" i="1"/>
  <c r="E16" i="1"/>
  <c r="S16" i="1" s="1"/>
  <c r="Y12" i="1"/>
  <c r="E12" i="1"/>
  <c r="S12" i="1" s="1"/>
  <c r="Y11" i="1"/>
  <c r="R11" i="1"/>
  <c r="E11" i="1"/>
  <c r="S11" i="1" s="1"/>
  <c r="Y10" i="1"/>
  <c r="R10" i="1"/>
  <c r="E10" i="1"/>
  <c r="S10" i="1" s="1"/>
  <c r="Y9" i="1"/>
  <c r="R9" i="1"/>
  <c r="E9" i="1"/>
  <c r="S9" i="1" s="1"/>
  <c r="Y8" i="1"/>
  <c r="R8" i="1"/>
  <c r="E8" i="1"/>
  <c r="S8" i="1" s="1"/>
  <c r="U2" i="1"/>
  <c r="V2" i="1" s="1"/>
  <c r="M2" i="1"/>
  <c r="B25" i="3"/>
  <c r="H53" i="4"/>
  <c r="D53" i="4"/>
  <c r="H33" i="4"/>
  <c r="D33" i="4"/>
  <c r="H52" i="4"/>
  <c r="D52" i="4"/>
  <c r="H32" i="4"/>
  <c r="D32" i="4"/>
  <c r="R290" i="1"/>
  <c r="R306" i="1"/>
  <c r="R322" i="1"/>
  <c r="R258" i="1"/>
  <c r="R274" i="1"/>
  <c r="R265" i="1"/>
  <c r="R313" i="1"/>
  <c r="R314" i="1"/>
  <c r="S266" i="1"/>
  <c r="S298" i="1"/>
  <c r="L52" i="4"/>
  <c r="D51" i="4"/>
  <c r="H31" i="4"/>
  <c r="D31" i="4"/>
  <c r="H50" i="4"/>
  <c r="D50" i="4"/>
  <c r="H30" i="4"/>
  <c r="D30" i="4"/>
  <c r="D7" i="3"/>
  <c r="O7" i="3" s="1"/>
  <c r="N9" i="3"/>
  <c r="H49" i="4"/>
  <c r="D49" i="4"/>
  <c r="H29" i="4"/>
  <c r="D29" i="4"/>
  <c r="H48" i="4"/>
  <c r="D48" i="4"/>
  <c r="H28" i="4"/>
  <c r="D28" i="4"/>
  <c r="D27" i="4"/>
  <c r="H27" i="4"/>
  <c r="H47" i="4"/>
  <c r="D47" i="4"/>
  <c r="H46" i="4"/>
  <c r="H26" i="4"/>
  <c r="H25" i="4"/>
  <c r="D25" i="4"/>
  <c r="D8" i="3"/>
  <c r="F2" i="3"/>
  <c r="H45" i="4"/>
  <c r="J45" i="4"/>
  <c r="D45" i="4"/>
  <c r="F45" i="4"/>
  <c r="D9" i="3"/>
  <c r="O9" i="3" s="1"/>
  <c r="D23" i="4"/>
  <c r="D43" i="4"/>
  <c r="L53" i="4"/>
  <c r="H51" i="4"/>
  <c r="L6" i="4"/>
  <c r="K6" i="4"/>
  <c r="K5" i="4"/>
  <c r="B39" i="4"/>
  <c r="B36" i="4"/>
  <c r="K2" i="4"/>
  <c r="K23" i="4"/>
  <c r="K43" i="4"/>
  <c r="H23" i="4"/>
  <c r="H43" i="4"/>
  <c r="L4" i="4"/>
  <c r="M25" i="4"/>
  <c r="B55" i="4"/>
  <c r="B54" i="4"/>
  <c r="B53" i="4"/>
  <c r="B52" i="4"/>
  <c r="K51" i="4"/>
  <c r="B51" i="4"/>
  <c r="B50" i="4"/>
  <c r="B49" i="4"/>
  <c r="B48" i="4"/>
  <c r="B47" i="4"/>
  <c r="B46" i="4"/>
  <c r="B45" i="4"/>
  <c r="H44" i="4"/>
  <c r="J44" i="4"/>
  <c r="B44" i="4"/>
  <c r="N43" i="4"/>
  <c r="C23" i="4"/>
  <c r="C43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4" i="4"/>
  <c r="L3" i="4"/>
  <c r="M24" i="4"/>
  <c r="K3" i="4"/>
  <c r="L23" i="3"/>
  <c r="D10" i="3"/>
  <c r="O10" i="3" s="1"/>
  <c r="N2" i="3"/>
  <c r="H2" i="3"/>
  <c r="N8" i="3"/>
  <c r="N10" i="3"/>
  <c r="O8" i="3"/>
  <c r="M36" i="4"/>
  <c r="L34" i="4"/>
  <c r="L35" i="4"/>
  <c r="K54" i="4"/>
  <c r="D46" i="4"/>
  <c r="L46" i="4"/>
  <c r="K55" i="4"/>
  <c r="L5" i="4"/>
  <c r="L26" i="4"/>
  <c r="L2" i="4"/>
  <c r="L23" i="4"/>
  <c r="L43" i="4"/>
  <c r="L25" i="4"/>
  <c r="K47" i="4"/>
  <c r="L33" i="4"/>
  <c r="L29" i="4"/>
  <c r="L32" i="4"/>
  <c r="G23" i="4"/>
  <c r="G43" i="4"/>
  <c r="L50" i="4"/>
  <c r="L24" i="4"/>
  <c r="L28" i="4"/>
  <c r="K53" i="4"/>
  <c r="K49" i="4"/>
  <c r="K44" i="4"/>
  <c r="K48" i="4"/>
  <c r="K45" i="4"/>
  <c r="L47" i="4"/>
  <c r="L27" i="4"/>
  <c r="L48" i="4"/>
  <c r="G56" i="4"/>
  <c r="D26" i="4"/>
  <c r="K52" i="4"/>
  <c r="L45" i="4"/>
  <c r="N45" i="4"/>
  <c r="K50" i="4"/>
  <c r="L49" i="4"/>
  <c r="L54" i="4"/>
  <c r="L51" i="4"/>
  <c r="C56" i="4"/>
  <c r="L30" i="4"/>
  <c r="K46" i="4"/>
  <c r="L44" i="4"/>
  <c r="N44" i="4"/>
  <c r="L31" i="4"/>
  <c r="H56" i="4"/>
  <c r="D56" i="4"/>
  <c r="L56" i="4"/>
  <c r="K56" i="4"/>
  <c r="M51" i="4"/>
  <c r="E56" i="4" l="1"/>
  <c r="I56" i="4"/>
  <c r="M54" i="4"/>
  <c r="M53" i="4"/>
  <c r="S165" i="1"/>
  <c r="S325" i="1"/>
  <c r="S312" i="1"/>
  <c r="S363" i="1"/>
  <c r="S344" i="1"/>
  <c r="S326" i="1"/>
  <c r="S246" i="1"/>
  <c r="S359" i="1"/>
  <c r="S63" i="1"/>
  <c r="S358" i="1"/>
  <c r="S318" i="1"/>
  <c r="S286" i="1"/>
  <c r="S238" i="1"/>
  <c r="S14" i="1"/>
  <c r="S78" i="1"/>
  <c r="S333" i="1"/>
  <c r="R321" i="1"/>
  <c r="E185" i="1"/>
  <c r="S185" i="1" s="1"/>
  <c r="R209" i="1"/>
  <c r="R361" i="1"/>
  <c r="R353" i="1"/>
  <c r="R345" i="1"/>
  <c r="R337" i="1"/>
  <c r="R281" i="1"/>
  <c r="R14" i="1"/>
  <c r="E161" i="1"/>
  <c r="S161" i="1" s="1"/>
  <c r="E233" i="1"/>
  <c r="S233" i="1" s="1"/>
  <c r="R257" i="1"/>
  <c r="E297" i="1"/>
  <c r="S297" i="1" s="1"/>
  <c r="E265" i="1"/>
  <c r="S265" i="1" s="1"/>
  <c r="E353" i="1"/>
  <c r="S353" i="1" s="1"/>
  <c r="E95" i="1"/>
  <c r="E201" i="1"/>
  <c r="S201" i="1" s="1"/>
  <c r="E217" i="1"/>
  <c r="S217" i="1" s="1"/>
  <c r="R329" i="1"/>
  <c r="R201" i="1"/>
  <c r="R289" i="1"/>
  <c r="E329" i="1"/>
  <c r="S329" i="1" s="1"/>
  <c r="E213" i="1"/>
  <c r="S213" i="1" s="1"/>
  <c r="E15" i="1"/>
  <c r="E205" i="1"/>
  <c r="S205" i="1" s="1"/>
  <c r="E354" i="1"/>
  <c r="S354" i="1" s="1"/>
  <c r="R347" i="1"/>
  <c r="E362" i="1"/>
  <c r="S362" i="1" s="1"/>
  <c r="S296" i="1"/>
  <c r="R362" i="1"/>
  <c r="R323" i="1"/>
  <c r="R339" i="1"/>
  <c r="E39" i="1"/>
  <c r="E331" i="1"/>
  <c r="S331" i="1" s="1"/>
  <c r="R355" i="1"/>
  <c r="E346" i="1"/>
  <c r="S346" i="1" s="1"/>
  <c r="E167" i="1"/>
  <c r="S167" i="1" s="1"/>
  <c r="E271" i="1"/>
  <c r="E231" i="1"/>
  <c r="S231" i="1" s="1"/>
  <c r="E191" i="1"/>
  <c r="S191" i="1" s="1"/>
  <c r="E342" i="1"/>
  <c r="R342" i="1"/>
  <c r="R206" i="1"/>
  <c r="E206" i="1"/>
  <c r="S206" i="1" s="1"/>
  <c r="E166" i="1"/>
  <c r="S166" i="1" s="1"/>
  <c r="E126" i="1"/>
  <c r="S126" i="1" s="1"/>
  <c r="R126" i="1"/>
  <c r="E38" i="1"/>
  <c r="S38" i="1" s="1"/>
  <c r="R38" i="1"/>
  <c r="E207" i="1"/>
  <c r="S207" i="1" s="1"/>
  <c r="E103" i="1"/>
  <c r="S103" i="1" s="1"/>
  <c r="E335" i="1"/>
  <c r="S335" i="1" s="1"/>
  <c r="E174" i="1"/>
  <c r="S174" i="1" s="1"/>
  <c r="E311" i="1"/>
  <c r="S311" i="1" s="1"/>
  <c r="E263" i="1"/>
  <c r="S263" i="1" s="1"/>
  <c r="E310" i="1"/>
  <c r="S310" i="1" s="1"/>
  <c r="R270" i="1"/>
  <c r="E270" i="1"/>
  <c r="S270" i="1" s="1"/>
  <c r="R190" i="1"/>
  <c r="E190" i="1"/>
  <c r="S190" i="1" s="1"/>
  <c r="R150" i="1"/>
  <c r="E150" i="1"/>
  <c r="S150" i="1" s="1"/>
  <c r="E110" i="1"/>
  <c r="S110" i="1" s="1"/>
  <c r="R110" i="1"/>
  <c r="E70" i="1"/>
  <c r="S70" i="1" s="1"/>
  <c r="E46" i="1"/>
  <c r="S46" i="1" s="1"/>
  <c r="R46" i="1"/>
  <c r="E135" i="1"/>
  <c r="E223" i="1"/>
  <c r="S223" i="1" s="1"/>
  <c r="R318" i="1"/>
  <c r="E23" i="1"/>
  <c r="S23" i="1" s="1"/>
  <c r="E151" i="1"/>
  <c r="E350" i="1"/>
  <c r="S350" i="1" s="1"/>
  <c r="R350" i="1"/>
  <c r="R302" i="1"/>
  <c r="E302" i="1"/>
  <c r="S302" i="1" s="1"/>
  <c r="R262" i="1"/>
  <c r="E262" i="1"/>
  <c r="S262" i="1" s="1"/>
  <c r="E222" i="1"/>
  <c r="S222" i="1" s="1"/>
  <c r="R222" i="1"/>
  <c r="R182" i="1"/>
  <c r="E182" i="1"/>
  <c r="S182" i="1" s="1"/>
  <c r="R142" i="1"/>
  <c r="E142" i="1"/>
  <c r="S142" i="1" s="1"/>
  <c r="R102" i="1"/>
  <c r="E62" i="1"/>
  <c r="S62" i="1" s="1"/>
  <c r="R62" i="1"/>
  <c r="E55" i="1"/>
  <c r="S55" i="1" s="1"/>
  <c r="E255" i="1"/>
  <c r="E230" i="1"/>
  <c r="S230" i="1" s="1"/>
  <c r="E294" i="1"/>
  <c r="S294" i="1" s="1"/>
  <c r="R310" i="1"/>
  <c r="E215" i="1"/>
  <c r="S215" i="1" s="1"/>
  <c r="R159" i="1"/>
  <c r="E159" i="1"/>
  <c r="S159" i="1" s="1"/>
  <c r="R87" i="1"/>
  <c r="E87" i="1"/>
  <c r="R279" i="1"/>
  <c r="R326" i="1"/>
  <c r="E278" i="1"/>
  <c r="S278" i="1" s="1"/>
  <c r="R278" i="1"/>
  <c r="R254" i="1"/>
  <c r="E254" i="1"/>
  <c r="S254" i="1" s="1"/>
  <c r="R214" i="1"/>
  <c r="R134" i="1"/>
  <c r="E134" i="1"/>
  <c r="S134" i="1" s="1"/>
  <c r="R94" i="1"/>
  <c r="E94" i="1"/>
  <c r="S94" i="1" s="1"/>
  <c r="E54" i="1"/>
  <c r="S54" i="1" s="1"/>
  <c r="R54" i="1"/>
  <c r="R78" i="1"/>
  <c r="E287" i="1"/>
  <c r="S287" i="1" s="1"/>
  <c r="E214" i="1"/>
  <c r="S214" i="1" s="1"/>
  <c r="E334" i="1"/>
  <c r="S334" i="1" s="1"/>
  <c r="R246" i="1"/>
  <c r="R327" i="1"/>
  <c r="E327" i="1"/>
  <c r="S327" i="1" s="1"/>
  <c r="E239" i="1"/>
  <c r="S239" i="1" s="1"/>
  <c r="R199" i="1"/>
  <c r="E199" i="1"/>
  <c r="S199" i="1" s="1"/>
  <c r="E31" i="1"/>
  <c r="S31" i="1" s="1"/>
  <c r="R31" i="1"/>
  <c r="R286" i="1"/>
  <c r="R198" i="1"/>
  <c r="E198" i="1"/>
  <c r="S198" i="1" s="1"/>
  <c r="E158" i="1"/>
  <c r="S158" i="1" s="1"/>
  <c r="R158" i="1"/>
  <c r="E118" i="1"/>
  <c r="S118" i="1" s="1"/>
  <c r="R118" i="1"/>
  <c r="R86" i="1"/>
  <c r="E86" i="1"/>
  <c r="S86" i="1" s="1"/>
  <c r="R30" i="1"/>
  <c r="E30" i="1"/>
  <c r="S30" i="1" s="1"/>
  <c r="E183" i="1"/>
  <c r="S183" i="1" s="1"/>
  <c r="E102" i="1"/>
  <c r="S102" i="1" s="1"/>
  <c r="R238" i="1"/>
  <c r="E22" i="1"/>
  <c r="S22" i="1" s="1"/>
  <c r="R22" i="1"/>
  <c r="E347" i="1"/>
  <c r="S347" i="1" s="1"/>
  <c r="R363" i="1"/>
  <c r="S301" i="1"/>
  <c r="R303" i="1"/>
  <c r="R287" i="1"/>
  <c r="R263" i="1"/>
  <c r="R247" i="1"/>
  <c r="R231" i="1"/>
  <c r="R207" i="1"/>
  <c r="R183" i="1"/>
  <c r="R167" i="1"/>
  <c r="R143" i="1"/>
  <c r="R111" i="1"/>
  <c r="R95" i="1"/>
  <c r="R79" i="1"/>
  <c r="R71" i="1"/>
  <c r="R55" i="1"/>
  <c r="R47" i="1"/>
  <c r="R39" i="1"/>
  <c r="R23" i="1"/>
  <c r="R15" i="1"/>
  <c r="R319" i="1"/>
  <c r="R311" i="1"/>
  <c r="R295" i="1"/>
  <c r="R271" i="1"/>
  <c r="R255" i="1"/>
  <c r="R239" i="1"/>
  <c r="R223" i="1"/>
  <c r="R215" i="1"/>
  <c r="R191" i="1"/>
  <c r="R175" i="1"/>
  <c r="R151" i="1"/>
  <c r="R135" i="1"/>
  <c r="R127" i="1"/>
  <c r="R119" i="1"/>
  <c r="R103" i="1"/>
  <c r="R63" i="1"/>
  <c r="R294" i="1"/>
  <c r="S351" i="1"/>
  <c r="S343" i="1"/>
  <c r="S319" i="1"/>
  <c r="S303" i="1"/>
  <c r="S295" i="1"/>
  <c r="S279" i="1"/>
  <c r="S271" i="1"/>
  <c r="S255" i="1"/>
  <c r="S247" i="1"/>
  <c r="S175" i="1"/>
  <c r="S95" i="1"/>
  <c r="S87" i="1"/>
  <c r="E277" i="1"/>
  <c r="S277" i="1" s="1"/>
  <c r="E221" i="1"/>
  <c r="S221" i="1" s="1"/>
  <c r="R173" i="1"/>
  <c r="E173" i="1"/>
  <c r="S173" i="1" s="1"/>
  <c r="R125" i="1"/>
  <c r="E125" i="1"/>
  <c r="S125" i="1" s="1"/>
  <c r="R77" i="1"/>
  <c r="E77" i="1"/>
  <c r="S77" i="1" s="1"/>
  <c r="R37" i="1"/>
  <c r="E356" i="1"/>
  <c r="S356" i="1" s="1"/>
  <c r="R204" i="1"/>
  <c r="E204" i="1"/>
  <c r="S204" i="1" s="1"/>
  <c r="E157" i="1"/>
  <c r="S157" i="1" s="1"/>
  <c r="E189" i="1"/>
  <c r="S189" i="1" s="1"/>
  <c r="R196" i="1"/>
  <c r="R212" i="1"/>
  <c r="E61" i="1"/>
  <c r="S61" i="1" s="1"/>
  <c r="E84" i="1"/>
  <c r="S84" i="1" s="1"/>
  <c r="R157" i="1"/>
  <c r="E284" i="1"/>
  <c r="S284" i="1" s="1"/>
  <c r="E309" i="1"/>
  <c r="S309" i="1" s="1"/>
  <c r="S349" i="1"/>
  <c r="R317" i="1"/>
  <c r="R269" i="1"/>
  <c r="R197" i="1"/>
  <c r="E197" i="1"/>
  <c r="S197" i="1" s="1"/>
  <c r="R149" i="1"/>
  <c r="E149" i="1"/>
  <c r="S149" i="1" s="1"/>
  <c r="R101" i="1"/>
  <c r="E101" i="1"/>
  <c r="E53" i="1"/>
  <c r="R53" i="1"/>
  <c r="R300" i="1"/>
  <c r="E300" i="1"/>
  <c r="S300" i="1" s="1"/>
  <c r="R252" i="1"/>
  <c r="R164" i="1"/>
  <c r="E164" i="1"/>
  <c r="R76" i="1"/>
  <c r="R68" i="1"/>
  <c r="E68" i="1"/>
  <c r="S68" i="1" s="1"/>
  <c r="R44" i="1"/>
  <c r="E357" i="1"/>
  <c r="R357" i="1"/>
  <c r="R261" i="1"/>
  <c r="E261" i="1"/>
  <c r="S261" i="1" s="1"/>
  <c r="R229" i="1"/>
  <c r="E229" i="1"/>
  <c r="S229" i="1" s="1"/>
  <c r="R109" i="1"/>
  <c r="E109" i="1"/>
  <c r="S109" i="1" s="1"/>
  <c r="R29" i="1"/>
  <c r="E29" i="1"/>
  <c r="S29" i="1" s="1"/>
  <c r="R213" i="1"/>
  <c r="E317" i="1"/>
  <c r="S317" i="1" s="1"/>
  <c r="D365" i="1"/>
  <c r="E365" i="1" s="1"/>
  <c r="F294" i="1" s="1"/>
  <c r="E316" i="1"/>
  <c r="S316" i="1" s="1"/>
  <c r="E292" i="1"/>
  <c r="S292" i="1" s="1"/>
  <c r="R220" i="1"/>
  <c r="E220" i="1"/>
  <c r="S220" i="1" s="1"/>
  <c r="R172" i="1"/>
  <c r="R108" i="1"/>
  <c r="E108" i="1"/>
  <c r="S108" i="1" s="1"/>
  <c r="R85" i="1"/>
  <c r="E148" i="1"/>
  <c r="S148" i="1" s="1"/>
  <c r="R292" i="1"/>
  <c r="E324" i="1"/>
  <c r="S324" i="1" s="1"/>
  <c r="R253" i="1"/>
  <c r="E253" i="1"/>
  <c r="R141" i="1"/>
  <c r="E141" i="1"/>
  <c r="S141" i="1" s="1"/>
  <c r="E93" i="1"/>
  <c r="S93" i="1" s="1"/>
  <c r="R93" i="1"/>
  <c r="E21" i="1"/>
  <c r="S21" i="1" s="1"/>
  <c r="R21" i="1"/>
  <c r="E85" i="1"/>
  <c r="S85" i="1" s="1"/>
  <c r="R276" i="1"/>
  <c r="E276" i="1"/>
  <c r="S276" i="1" s="1"/>
  <c r="R180" i="1"/>
  <c r="E180" i="1"/>
  <c r="S180" i="1" s="1"/>
  <c r="R132" i="1"/>
  <c r="E132" i="1"/>
  <c r="S132" i="1" s="1"/>
  <c r="R92" i="1"/>
  <c r="E92" i="1"/>
  <c r="S92" i="1" s="1"/>
  <c r="E260" i="1"/>
  <c r="S260" i="1" s="1"/>
  <c r="E293" i="1"/>
  <c r="S293" i="1" s="1"/>
  <c r="E340" i="1"/>
  <c r="S340" i="1" s="1"/>
  <c r="R285" i="1"/>
  <c r="E285" i="1"/>
  <c r="S285" i="1" s="1"/>
  <c r="R117" i="1"/>
  <c r="E117" i="1"/>
  <c r="E69" i="1"/>
  <c r="S69" i="1" s="1"/>
  <c r="R45" i="1"/>
  <c r="E45" i="1"/>
  <c r="S45" i="1" s="1"/>
  <c r="E244" i="1"/>
  <c r="S244" i="1" s="1"/>
  <c r="R244" i="1"/>
  <c r="R156" i="1"/>
  <c r="E156" i="1"/>
  <c r="R100" i="1"/>
  <c r="E100" i="1"/>
  <c r="S100" i="1" s="1"/>
  <c r="R69" i="1"/>
  <c r="R228" i="1"/>
  <c r="E237" i="1"/>
  <c r="S237" i="1" s="1"/>
  <c r="R325" i="1"/>
  <c r="R332" i="1"/>
  <c r="E341" i="1"/>
  <c r="R245" i="1"/>
  <c r="E245" i="1"/>
  <c r="S245" i="1" s="1"/>
  <c r="R181" i="1"/>
  <c r="E181" i="1"/>
  <c r="S181" i="1" s="1"/>
  <c r="R133" i="1"/>
  <c r="R13" i="1"/>
  <c r="E269" i="1"/>
  <c r="S269" i="1" s="1"/>
  <c r="R236" i="1"/>
  <c r="E236" i="1"/>
  <c r="S236" i="1" s="1"/>
  <c r="R188" i="1"/>
  <c r="E188" i="1"/>
  <c r="S188" i="1" s="1"/>
  <c r="R60" i="1"/>
  <c r="E76" i="1"/>
  <c r="S76" i="1" s="1"/>
  <c r="R221" i="1"/>
  <c r="R301" i="1"/>
  <c r="E308" i="1"/>
  <c r="S308" i="1" s="1"/>
  <c r="R333" i="1"/>
  <c r="E348" i="1"/>
  <c r="E52" i="1"/>
  <c r="S52" i="1" s="1"/>
  <c r="R349" i="1"/>
  <c r="R341" i="1"/>
  <c r="R293" i="1"/>
  <c r="R277" i="1"/>
  <c r="S345" i="1"/>
  <c r="S305" i="1"/>
  <c r="R52" i="1"/>
  <c r="R316" i="1"/>
  <c r="S151" i="1"/>
  <c r="S143" i="1"/>
  <c r="S135" i="1"/>
  <c r="S127" i="1"/>
  <c r="S119" i="1"/>
  <c r="S111" i="1"/>
  <c r="S79" i="1"/>
  <c r="S71" i="1"/>
  <c r="S47" i="1"/>
  <c r="S39" i="1"/>
  <c r="S15" i="1"/>
  <c r="S342" i="1"/>
  <c r="E320" i="1"/>
  <c r="R359" i="1"/>
  <c r="R351" i="1"/>
  <c r="R343" i="1"/>
  <c r="R335" i="1"/>
  <c r="R358" i="1"/>
  <c r="E7" i="1"/>
  <c r="R7" i="1"/>
  <c r="U365" i="1"/>
  <c r="N23" i="3"/>
  <c r="D23" i="3"/>
  <c r="E19" i="3" s="1"/>
  <c r="O16" i="3"/>
  <c r="O12" i="3"/>
  <c r="M56" i="4" l="1"/>
  <c r="F12" i="3"/>
  <c r="G12" i="3" s="1"/>
  <c r="H12" i="3" s="1"/>
  <c r="I12" i="3" s="1"/>
  <c r="F16" i="3"/>
  <c r="G16" i="3" s="1"/>
  <c r="H16" i="3" s="1"/>
  <c r="I16" i="3" s="1"/>
  <c r="E16" i="3"/>
  <c r="E20" i="3"/>
  <c r="E12" i="3"/>
  <c r="F202" i="1"/>
  <c r="F268" i="1"/>
  <c r="F271" i="1"/>
  <c r="F66" i="1"/>
  <c r="F146" i="1"/>
  <c r="F260" i="1"/>
  <c r="F13" i="1"/>
  <c r="F70" i="1"/>
  <c r="F27" i="1"/>
  <c r="F279" i="1"/>
  <c r="F290" i="1"/>
  <c r="F124" i="1"/>
  <c r="F15" i="1"/>
  <c r="F195" i="1"/>
  <c r="R365" i="1"/>
  <c r="F20" i="1"/>
  <c r="F226" i="1"/>
  <c r="F122" i="1"/>
  <c r="F157" i="1"/>
  <c r="F104" i="1"/>
  <c r="F26" i="1"/>
  <c r="F282" i="1"/>
  <c r="F169" i="1"/>
  <c r="F255" i="1"/>
  <c r="F17" i="1"/>
  <c r="F210" i="1"/>
  <c r="F8" i="1"/>
  <c r="F192" i="1"/>
  <c r="F220" i="1"/>
  <c r="F221" i="1"/>
  <c r="F314" i="1"/>
  <c r="F97" i="1"/>
  <c r="F228" i="1"/>
  <c r="F239" i="1"/>
  <c r="F159" i="1"/>
  <c r="F318" i="1"/>
  <c r="F48" i="1"/>
  <c r="F105" i="1"/>
  <c r="F213" i="1"/>
  <c r="F88" i="1"/>
  <c r="F191" i="1"/>
  <c r="F34" i="1"/>
  <c r="F116" i="1"/>
  <c r="F234" i="1"/>
  <c r="F135" i="1"/>
  <c r="F144" i="1"/>
  <c r="F198" i="1"/>
  <c r="F197" i="1"/>
  <c r="F287" i="1"/>
  <c r="F308" i="1"/>
  <c r="F150" i="1"/>
  <c r="F229" i="1"/>
  <c r="F61" i="1"/>
  <c r="F121" i="1"/>
  <c r="F237" i="1"/>
  <c r="F91" i="1"/>
  <c r="F81" i="1"/>
  <c r="F203" i="1"/>
  <c r="F250" i="1"/>
  <c r="F319" i="1"/>
  <c r="F132" i="1"/>
  <c r="F297" i="1"/>
  <c r="F214" i="1"/>
  <c r="F165" i="1"/>
  <c r="F77" i="1"/>
  <c r="F273" i="1"/>
  <c r="F55" i="1"/>
  <c r="F151" i="1"/>
  <c r="F293" i="1"/>
  <c r="F353" i="1"/>
  <c r="F51" i="1"/>
  <c r="S164" i="1"/>
  <c r="F164" i="1"/>
  <c r="F109" i="1"/>
  <c r="S320" i="1"/>
  <c r="F320" i="1"/>
  <c r="F343" i="1"/>
  <c r="F178" i="1"/>
  <c r="F244" i="1"/>
  <c r="F64" i="1"/>
  <c r="F313" i="1"/>
  <c r="F11" i="1"/>
  <c r="F342" i="1"/>
  <c r="F52" i="1"/>
  <c r="F232" i="1"/>
  <c r="F275" i="1"/>
  <c r="F63" i="1"/>
  <c r="F247" i="1"/>
  <c r="F50" i="1"/>
  <c r="F286" i="1"/>
  <c r="F148" i="1"/>
  <c r="F149" i="1"/>
  <c r="F108" i="1"/>
  <c r="F22" i="1"/>
  <c r="F85" i="1"/>
  <c r="F223" i="1"/>
  <c r="F241" i="1"/>
  <c r="F240" i="1"/>
  <c r="F206" i="1"/>
  <c r="F175" i="1"/>
  <c r="F306" i="1"/>
  <c r="F363" i="1"/>
  <c r="S53" i="1"/>
  <c r="F53" i="1"/>
  <c r="F323" i="1"/>
  <c r="F43" i="1"/>
  <c r="F327" i="1"/>
  <c r="F316" i="1"/>
  <c r="F350" i="1"/>
  <c r="F14" i="1"/>
  <c r="F274" i="1"/>
  <c r="F183" i="1"/>
  <c r="F84" i="1"/>
  <c r="F126" i="1"/>
  <c r="F89" i="1"/>
  <c r="F259" i="1"/>
  <c r="F225" i="1"/>
  <c r="F245" i="1"/>
  <c r="F65" i="1"/>
  <c r="F315" i="1"/>
  <c r="F41" i="1"/>
  <c r="F291" i="1"/>
  <c r="F25" i="1"/>
  <c r="F133" i="1"/>
  <c r="F190" i="1"/>
  <c r="F361" i="1"/>
  <c r="F118" i="1"/>
  <c r="F235" i="1"/>
  <c r="F184" i="1"/>
  <c r="F120" i="1"/>
  <c r="F176" i="1"/>
  <c r="F24" i="1"/>
  <c r="F272" i="1"/>
  <c r="F155" i="1"/>
  <c r="F37" i="1"/>
  <c r="F188" i="1"/>
  <c r="F54" i="1"/>
  <c r="F99" i="1"/>
  <c r="F276" i="1"/>
  <c r="F326" i="1"/>
  <c r="F69" i="1"/>
  <c r="F207" i="1"/>
  <c r="F185" i="1"/>
  <c r="F33" i="1"/>
  <c r="F174" i="1"/>
  <c r="F74" i="1"/>
  <c r="F355" i="1"/>
  <c r="F267" i="1"/>
  <c r="F73" i="1"/>
  <c r="F58" i="1"/>
  <c r="F356" i="1"/>
  <c r="S101" i="1"/>
  <c r="F101" i="1"/>
  <c r="F127" i="1"/>
  <c r="F283" i="1"/>
  <c r="F334" i="1"/>
  <c r="F351" i="1"/>
  <c r="F340" i="1"/>
  <c r="F21" i="1"/>
  <c r="F9" i="1"/>
  <c r="F201" i="1"/>
  <c r="F32" i="1"/>
  <c r="F103" i="1"/>
  <c r="F254" i="1"/>
  <c r="F199" i="1"/>
  <c r="F208" i="1"/>
  <c r="F161" i="1"/>
  <c r="F47" i="1"/>
  <c r="F44" i="1"/>
  <c r="F270" i="1"/>
  <c r="F86" i="1"/>
  <c r="F172" i="1"/>
  <c r="F110" i="1"/>
  <c r="F333" i="1"/>
  <c r="F309" i="1"/>
  <c r="F348" i="1"/>
  <c r="S348" i="1"/>
  <c r="S341" i="1"/>
  <c r="F341" i="1"/>
  <c r="S156" i="1"/>
  <c r="F156" i="1"/>
  <c r="S117" i="1"/>
  <c r="F117" i="1"/>
  <c r="S253" i="1"/>
  <c r="F253" i="1"/>
  <c r="S357" i="1"/>
  <c r="F357" i="1"/>
  <c r="F295" i="1"/>
  <c r="F311" i="1"/>
  <c r="F30" i="1"/>
  <c r="F300" i="1"/>
  <c r="F218" i="1"/>
  <c r="F179" i="1"/>
  <c r="F78" i="1"/>
  <c r="F298" i="1"/>
  <c r="F125" i="1"/>
  <c r="F16" i="1"/>
  <c r="F296" i="1"/>
  <c r="F154" i="1"/>
  <c r="F160" i="1"/>
  <c r="F112" i="1"/>
  <c r="F264" i="1"/>
  <c r="F338" i="1"/>
  <c r="F189" i="1"/>
  <c r="F182" i="1"/>
  <c r="F152" i="1"/>
  <c r="F39" i="1"/>
  <c r="F258" i="1"/>
  <c r="F90" i="1"/>
  <c r="F19" i="1"/>
  <c r="F168" i="1"/>
  <c r="F45" i="1"/>
  <c r="F119" i="1"/>
  <c r="F310" i="1"/>
  <c r="F107" i="1"/>
  <c r="F269" i="1"/>
  <c r="F141" i="1"/>
  <c r="F233" i="1"/>
  <c r="F162" i="1"/>
  <c r="F217" i="1"/>
  <c r="F62" i="1"/>
  <c r="F87" i="1"/>
  <c r="F75" i="1"/>
  <c r="F145" i="1"/>
  <c r="F114" i="1"/>
  <c r="F10" i="1"/>
  <c r="F365" i="1"/>
  <c r="F143" i="1"/>
  <c r="F337" i="1"/>
  <c r="F261" i="1"/>
  <c r="F83" i="1"/>
  <c r="I365" i="1"/>
  <c r="F305" i="1"/>
  <c r="F204" i="1"/>
  <c r="F115" i="1"/>
  <c r="G365" i="1"/>
  <c r="F95" i="1"/>
  <c r="F59" i="1"/>
  <c r="F186" i="1"/>
  <c r="F321" i="1"/>
  <c r="F79" i="1"/>
  <c r="F131" i="1"/>
  <c r="F113" i="1"/>
  <c r="F129" i="1"/>
  <c r="F130" i="1"/>
  <c r="F140" i="1"/>
  <c r="F257" i="1"/>
  <c r="F252" i="1"/>
  <c r="F227" i="1"/>
  <c r="F243" i="1"/>
  <c r="F18" i="1"/>
  <c r="F76" i="1"/>
  <c r="F211" i="1"/>
  <c r="F29" i="1"/>
  <c r="F49" i="1"/>
  <c r="F96" i="1"/>
  <c r="F170" i="1"/>
  <c r="F303" i="1"/>
  <c r="F82" i="1"/>
  <c r="F284" i="1"/>
  <c r="F137" i="1"/>
  <c r="F299" i="1"/>
  <c r="F358" i="1"/>
  <c r="F42" i="1"/>
  <c r="F263" i="1"/>
  <c r="F262" i="1"/>
  <c r="F345" i="1"/>
  <c r="F242" i="1"/>
  <c r="F360" i="1"/>
  <c r="F200" i="1"/>
  <c r="F31" i="1"/>
  <c r="F128" i="1"/>
  <c r="F285" i="1"/>
  <c r="F265" i="1"/>
  <c r="F193" i="1"/>
  <c r="F36" i="1"/>
  <c r="F344" i="1"/>
  <c r="F222" i="1"/>
  <c r="F111" i="1"/>
  <c r="F212" i="1"/>
  <c r="F94" i="1"/>
  <c r="F163" i="1"/>
  <c r="F158" i="1"/>
  <c r="F301" i="1"/>
  <c r="F142" i="1"/>
  <c r="F328" i="1"/>
  <c r="F339" i="1"/>
  <c r="F224" i="1"/>
  <c r="F304" i="1"/>
  <c r="F354" i="1"/>
  <c r="F329" i="1"/>
  <c r="F56" i="1"/>
  <c r="F134" i="1"/>
  <c r="F205" i="1"/>
  <c r="F236" i="1"/>
  <c r="F347" i="1"/>
  <c r="F196" i="1"/>
  <c r="F177" i="1"/>
  <c r="F139" i="1"/>
  <c r="F40" i="1"/>
  <c r="F251" i="1"/>
  <c r="F46" i="1"/>
  <c r="F346" i="1"/>
  <c r="F332" i="1"/>
  <c r="F349" i="1"/>
  <c r="F336" i="1"/>
  <c r="F216" i="1"/>
  <c r="F322" i="1"/>
  <c r="F7" i="1"/>
  <c r="F153" i="1"/>
  <c r="F138" i="1"/>
  <c r="F231" i="1"/>
  <c r="F60" i="1"/>
  <c r="F35" i="1"/>
  <c r="F98" i="1"/>
  <c r="F123" i="1"/>
  <c r="F238" i="1"/>
  <c r="F209" i="1"/>
  <c r="F166" i="1"/>
  <c r="F292" i="1"/>
  <c r="F106" i="1"/>
  <c r="F256" i="1"/>
  <c r="F12" i="1"/>
  <c r="F38" i="1"/>
  <c r="F171" i="1"/>
  <c r="F312" i="1"/>
  <c r="F92" i="1"/>
  <c r="F230" i="1"/>
  <c r="F335" i="1"/>
  <c r="F281" i="1"/>
  <c r="F317" i="1"/>
  <c r="F100" i="1"/>
  <c r="F215" i="1"/>
  <c r="F277" i="1"/>
  <c r="F181" i="1"/>
  <c r="F147" i="1"/>
  <c r="F180" i="1"/>
  <c r="F288" i="1"/>
  <c r="F67" i="1"/>
  <c r="F307" i="1"/>
  <c r="F289" i="1"/>
  <c r="F330" i="1"/>
  <c r="F249" i="1"/>
  <c r="F302" i="1"/>
  <c r="F80" i="1"/>
  <c r="F266" i="1"/>
  <c r="F23" i="1"/>
  <c r="F57" i="1"/>
  <c r="F278" i="1"/>
  <c r="F219" i="1"/>
  <c r="F362" i="1"/>
  <c r="F359" i="1"/>
  <c r="F72" i="1"/>
  <c r="F352" i="1"/>
  <c r="F173" i="1"/>
  <c r="F28" i="1"/>
  <c r="F136" i="1"/>
  <c r="F71" i="1"/>
  <c r="F248" i="1"/>
  <c r="F194" i="1"/>
  <c r="F280" i="1"/>
  <c r="S365" i="1"/>
  <c r="F102" i="1"/>
  <c r="F246" i="1"/>
  <c r="F68" i="1"/>
  <c r="F93" i="1"/>
  <c r="F324" i="1"/>
  <c r="F167" i="1"/>
  <c r="F187" i="1"/>
  <c r="F331" i="1"/>
  <c r="F325" i="1"/>
  <c r="F20" i="3"/>
  <c r="G20" i="3" s="1"/>
  <c r="H20" i="3" s="1"/>
  <c r="I20" i="3" s="1"/>
  <c r="F17" i="3"/>
  <c r="G17" i="3" s="1"/>
  <c r="H17" i="3" s="1"/>
  <c r="I17" i="3" s="1"/>
  <c r="E23" i="3"/>
  <c r="F18" i="3"/>
  <c r="G18" i="3" s="1"/>
  <c r="H18" i="3" s="1"/>
  <c r="I18" i="3" s="1"/>
  <c r="E8" i="3"/>
  <c r="E11" i="3"/>
  <c r="F13" i="3"/>
  <c r="G13" i="3" s="1"/>
  <c r="H13" i="3" s="1"/>
  <c r="I13" i="3" s="1"/>
  <c r="F21" i="3"/>
  <c r="G21" i="3" s="1"/>
  <c r="H21" i="3" s="1"/>
  <c r="I21" i="3" s="1"/>
  <c r="F15" i="3"/>
  <c r="G15" i="3" s="1"/>
  <c r="H15" i="3" s="1"/>
  <c r="I15" i="3" s="1"/>
  <c r="F9" i="3"/>
  <c r="G9" i="3" s="1"/>
  <c r="H9" i="3" s="1"/>
  <c r="I9" i="3" s="1"/>
  <c r="F8" i="3"/>
  <c r="G8" i="3" s="1"/>
  <c r="H8" i="3" s="1"/>
  <c r="I8" i="3" s="1"/>
  <c r="E15" i="3"/>
  <c r="E17" i="3"/>
  <c r="F19" i="3"/>
  <c r="G19" i="3" s="1"/>
  <c r="H19" i="3" s="1"/>
  <c r="I19" i="3" s="1"/>
  <c r="E7" i="3"/>
  <c r="E13" i="3"/>
  <c r="F10" i="3"/>
  <c r="G10" i="3" s="1"/>
  <c r="H10" i="3" s="1"/>
  <c r="I10" i="3" s="1"/>
  <c r="O23" i="3"/>
  <c r="F14" i="3"/>
  <c r="G14" i="3" s="1"/>
  <c r="H14" i="3" s="1"/>
  <c r="I14" i="3" s="1"/>
  <c r="E9" i="3"/>
  <c r="E21" i="3"/>
  <c r="E10" i="3"/>
  <c r="F11" i="3"/>
  <c r="G11" i="3" s="1"/>
  <c r="H11" i="3" s="1"/>
  <c r="I11" i="3" s="1"/>
  <c r="E18" i="3"/>
  <c r="F7" i="3"/>
  <c r="G7" i="3" s="1"/>
  <c r="E14" i="3"/>
  <c r="H7" i="3" l="1"/>
  <c r="I7" i="3" s="1"/>
  <c r="G23" i="3"/>
  <c r="H23" i="3" l="1"/>
  <c r="I23" i="3" s="1"/>
  <c r="J16" i="3" s="1"/>
  <c r="J7" i="3"/>
  <c r="J15" i="3"/>
  <c r="J18" i="3"/>
  <c r="J13" i="3"/>
  <c r="J21" i="3"/>
  <c r="J8" i="3"/>
  <c r="J23" i="3"/>
  <c r="J20" i="3"/>
  <c r="J17" i="3"/>
  <c r="J12" i="3"/>
  <c r="J10" i="3"/>
  <c r="J19" i="3"/>
  <c r="J14" i="3"/>
  <c r="J11" i="3"/>
  <c r="J9" i="3"/>
  <c r="Q365" i="1"/>
  <c r="Y7" i="1" l="1"/>
  <c r="X365" i="1"/>
  <c r="Y365" i="1" s="1"/>
  <c r="I78" i="1" l="1"/>
  <c r="I70" i="1"/>
  <c r="I15" i="1"/>
  <c r="I111" i="1"/>
  <c r="I343" i="1"/>
  <c r="I214" i="1"/>
  <c r="I182" i="1"/>
  <c r="I112" i="1"/>
  <c r="I285" i="1"/>
  <c r="I299" i="1"/>
  <c r="I296" i="1"/>
  <c r="I301" i="1"/>
  <c r="I289" i="1"/>
  <c r="I97" i="1"/>
  <c r="I363" i="1"/>
  <c r="I160" i="1"/>
  <c r="I283" i="1"/>
  <c r="I93" i="1"/>
  <c r="I14" i="1"/>
  <c r="I43" i="1"/>
  <c r="I12" i="1"/>
  <c r="I151" i="1"/>
  <c r="I302" i="1"/>
  <c r="I307" i="1"/>
  <c r="I21" i="1"/>
  <c r="I212" i="1"/>
  <c r="I190" i="1"/>
  <c r="I138" i="1"/>
  <c r="I13" i="1"/>
  <c r="I309" i="1"/>
  <c r="I127" i="1"/>
  <c r="I164" i="1"/>
  <c r="I168" i="1"/>
  <c r="I73" i="1"/>
  <c r="I163" i="1"/>
  <c r="I41" i="1"/>
  <c r="I158" i="1"/>
  <c r="I313" i="1"/>
  <c r="I166" i="1"/>
  <c r="I353" i="1"/>
  <c r="I185" i="1"/>
  <c r="I83" i="1"/>
  <c r="I114" i="1"/>
  <c r="I268" i="1"/>
  <c r="I76" i="1"/>
  <c r="I257" i="1"/>
  <c r="I318" i="1"/>
  <c r="I291" i="1"/>
  <c r="I96" i="1"/>
  <c r="I279" i="1"/>
  <c r="I207" i="1"/>
  <c r="I10" i="1"/>
  <c r="I263" i="1"/>
  <c r="I216" i="1"/>
  <c r="I282" i="1"/>
  <c r="I24" i="1"/>
  <c r="I144" i="1"/>
  <c r="I26" i="1"/>
  <c r="I175" i="1"/>
  <c r="I250" i="1"/>
  <c r="I87" i="1"/>
  <c r="I177" i="1"/>
  <c r="I57" i="1"/>
  <c r="I167" i="1"/>
  <c r="I298" i="1"/>
  <c r="I82" i="1"/>
  <c r="I18" i="1"/>
  <c r="I314" i="1"/>
  <c r="I323" i="1"/>
  <c r="I277" i="1"/>
  <c r="I278" i="1"/>
  <c r="I290" i="1"/>
  <c r="I247" i="1"/>
  <c r="I209" i="1"/>
  <c r="I261" i="1"/>
  <c r="I238" i="1"/>
  <c r="I352" i="1"/>
  <c r="I345" i="1"/>
  <c r="I348" i="1"/>
  <c r="I132" i="1"/>
  <c r="I202" i="1"/>
  <c r="I260" i="1"/>
  <c r="I259" i="1"/>
  <c r="I235" i="1"/>
  <c r="I71" i="1"/>
  <c r="I218" i="1"/>
  <c r="I270" i="1"/>
  <c r="I154" i="1"/>
  <c r="I35" i="1"/>
  <c r="I125" i="1"/>
  <c r="I181" i="1"/>
  <c r="I246" i="1"/>
  <c r="I176" i="1"/>
  <c r="I149" i="1"/>
  <c r="I27" i="1"/>
  <c r="I178" i="1"/>
  <c r="I264" i="1"/>
  <c r="I100" i="1"/>
  <c r="I44" i="1"/>
  <c r="I28" i="1"/>
  <c r="I222" i="1"/>
  <c r="I295" i="1"/>
  <c r="I253" i="1"/>
  <c r="I273" i="1"/>
  <c r="I231" i="1"/>
  <c r="I38" i="1"/>
  <c r="I332" i="1"/>
  <c r="I308" i="1"/>
  <c r="I315" i="1"/>
  <c r="I310" i="1"/>
  <c r="I256" i="1"/>
  <c r="I320" i="1"/>
  <c r="I32" i="1"/>
  <c r="I58" i="1"/>
  <c r="I213" i="1"/>
  <c r="I336" i="1"/>
  <c r="I249" i="1"/>
  <c r="I227" i="1"/>
  <c r="I312" i="1"/>
  <c r="I86" i="1"/>
  <c r="I341" i="1"/>
  <c r="I116" i="1"/>
  <c r="I59" i="1"/>
  <c r="I79" i="1"/>
  <c r="I232" i="1"/>
  <c r="I165" i="1"/>
  <c r="I153" i="1"/>
  <c r="I33" i="1"/>
  <c r="I197" i="1"/>
  <c r="I11" i="1"/>
  <c r="I8" i="1"/>
  <c r="I60" i="1"/>
  <c r="I67" i="1"/>
  <c r="I350" i="1"/>
  <c r="I36" i="1"/>
  <c r="I200" i="1"/>
  <c r="I325" i="1"/>
  <c r="I356" i="1"/>
  <c r="I355" i="1"/>
  <c r="I329" i="1"/>
  <c r="I121" i="1"/>
  <c r="I89" i="1"/>
  <c r="I123" i="1"/>
  <c r="I147" i="1"/>
  <c r="I357" i="1"/>
  <c r="I224" i="1"/>
  <c r="I61" i="1"/>
  <c r="I189" i="1"/>
  <c r="I217" i="1"/>
  <c r="I124" i="1"/>
  <c r="I186" i="1"/>
  <c r="I228" i="1"/>
  <c r="I130" i="1"/>
  <c r="I118" i="1"/>
  <c r="I31" i="1"/>
  <c r="I360" i="1"/>
  <c r="I340" i="1"/>
  <c r="I39" i="1"/>
  <c r="I335" i="1"/>
  <c r="I105" i="1"/>
  <c r="I110" i="1"/>
  <c r="I354" i="1"/>
  <c r="I258" i="1"/>
  <c r="I173" i="1"/>
  <c r="I180" i="1"/>
  <c r="I304" i="1"/>
  <c r="I183" i="1"/>
  <c r="I72" i="1"/>
  <c r="I358" i="1"/>
  <c r="I109" i="1"/>
  <c r="I281" i="1"/>
  <c r="I68" i="1"/>
  <c r="I251" i="1"/>
  <c r="I29" i="1"/>
  <c r="I311" i="1"/>
  <c r="I319" i="1"/>
  <c r="I248" i="1"/>
  <c r="I22" i="1"/>
  <c r="I327" i="1"/>
  <c r="I64" i="1"/>
  <c r="I54" i="1"/>
  <c r="I84" i="1"/>
  <c r="I334" i="1"/>
  <c r="I122" i="1"/>
  <c r="I205" i="1"/>
  <c r="I81" i="1"/>
  <c r="I102" i="1"/>
  <c r="I48" i="1"/>
  <c r="I255" i="1"/>
  <c r="I361" i="1"/>
  <c r="I171" i="1"/>
  <c r="I134" i="1"/>
  <c r="I46" i="1"/>
  <c r="I129" i="1"/>
  <c r="I77" i="1"/>
  <c r="I346" i="1"/>
  <c r="I104" i="1"/>
  <c r="I317" i="1"/>
  <c r="I55" i="1"/>
  <c r="I107" i="1"/>
  <c r="I331" i="1"/>
  <c r="I274" i="1"/>
  <c r="I80" i="1"/>
  <c r="I90" i="1"/>
  <c r="I208" i="1"/>
  <c r="I40" i="1"/>
  <c r="I142" i="1"/>
  <c r="I337" i="1"/>
  <c r="I198" i="1"/>
  <c r="I349" i="1"/>
  <c r="I203" i="1"/>
  <c r="I195" i="1"/>
  <c r="I169" i="1"/>
  <c r="I241" i="1"/>
  <c r="I179" i="1"/>
  <c r="I226" i="1"/>
  <c r="I306" i="1"/>
  <c r="I91" i="1"/>
  <c r="I210" i="1"/>
  <c r="I287" i="1"/>
  <c r="I275" i="1"/>
  <c r="I106" i="1"/>
  <c r="I187" i="1"/>
  <c r="I201" i="1"/>
  <c r="I170" i="1"/>
  <c r="I269" i="1"/>
  <c r="I322" i="1"/>
  <c r="I267" i="1"/>
  <c r="I135" i="1"/>
  <c r="I265" i="1"/>
  <c r="I9" i="1"/>
  <c r="I223" i="1"/>
  <c r="I23" i="1"/>
  <c r="I294" i="1"/>
  <c r="I98" i="1"/>
  <c r="I62" i="1"/>
  <c r="I297" i="1"/>
  <c r="I362" i="1"/>
  <c r="I194" i="1"/>
  <c r="I45" i="1"/>
  <c r="I159" i="1"/>
  <c r="I161" i="1"/>
  <c r="I193" i="1"/>
  <c r="I145" i="1"/>
  <c r="I233" i="1"/>
  <c r="I52" i="1"/>
  <c r="I50" i="1"/>
  <c r="I239" i="1"/>
  <c r="I351" i="1"/>
  <c r="I242" i="1"/>
  <c r="I316" i="1"/>
  <c r="I245" i="1"/>
  <c r="I117" i="1"/>
  <c r="I128" i="1"/>
  <c r="I326" i="1"/>
  <c r="I85" i="1"/>
  <c r="G292" i="1"/>
  <c r="H292" i="1" s="1"/>
  <c r="G99" i="1"/>
  <c r="H99" i="1" s="1"/>
  <c r="I141" i="1"/>
  <c r="I188" i="1"/>
  <c r="I53" i="1"/>
  <c r="I244" i="1"/>
  <c r="I236" i="1"/>
  <c r="I136" i="1"/>
  <c r="I184" i="1"/>
  <c r="I156" i="1"/>
  <c r="I157" i="1"/>
  <c r="I225" i="1"/>
  <c r="I101" i="1"/>
  <c r="I276" i="1"/>
  <c r="I131" i="1"/>
  <c r="I272" i="1"/>
  <c r="I204" i="1"/>
  <c r="I146" i="1"/>
  <c r="I63" i="1"/>
  <c r="I237" i="1"/>
  <c r="I143" i="1"/>
  <c r="I344" i="1"/>
  <c r="I69" i="1"/>
  <c r="I20" i="1"/>
  <c r="I152" i="1"/>
  <c r="I342" i="1"/>
  <c r="I140" i="1"/>
  <c r="G107" i="1"/>
  <c r="H107" i="1" s="1"/>
  <c r="G16" i="1"/>
  <c r="H16" i="1" s="1"/>
  <c r="G148" i="1"/>
  <c r="H148" i="1" s="1"/>
  <c r="G63" i="1"/>
  <c r="H63" i="1" s="1"/>
  <c r="G272" i="1"/>
  <c r="H272" i="1" s="1"/>
  <c r="G324" i="1"/>
  <c r="H324" i="1" s="1"/>
  <c r="G256" i="1"/>
  <c r="H256" i="1" s="1"/>
  <c r="G233" i="1"/>
  <c r="H233" i="1" s="1"/>
  <c r="G266" i="1"/>
  <c r="H266" i="1" s="1"/>
  <c r="G141" i="1"/>
  <c r="H141" i="1" s="1"/>
  <c r="G265" i="1"/>
  <c r="H265" i="1" s="1"/>
  <c r="G196" i="1"/>
  <c r="H196" i="1" s="1"/>
  <c r="G246" i="1"/>
  <c r="H246" i="1" s="1"/>
  <c r="G205" i="1"/>
  <c r="H205" i="1" s="1"/>
  <c r="G170" i="1"/>
  <c r="H170" i="1" s="1"/>
  <c r="G348" i="1"/>
  <c r="H348" i="1" s="1"/>
  <c r="G145" i="1"/>
  <c r="H145" i="1" s="1"/>
  <c r="G234" i="1"/>
  <c r="H234" i="1" s="1"/>
  <c r="G176" i="1"/>
  <c r="H176" i="1" s="1"/>
  <c r="G237" i="1"/>
  <c r="H237" i="1" s="1"/>
  <c r="G12" i="1"/>
  <c r="H12" i="1" s="1"/>
  <c r="G293" i="1"/>
  <c r="H293" i="1" s="1"/>
  <c r="G321" i="1"/>
  <c r="H321" i="1" s="1"/>
  <c r="G25" i="1"/>
  <c r="H25" i="1" s="1"/>
  <c r="G131" i="1"/>
  <c r="H131" i="1" s="1"/>
  <c r="G294" i="1"/>
  <c r="H294" i="1" s="1"/>
  <c r="G123" i="1"/>
  <c r="H123" i="1" s="1"/>
  <c r="G31" i="1"/>
  <c r="H31" i="1" s="1"/>
  <c r="G17" i="1"/>
  <c r="H17" i="1" s="1"/>
  <c r="G155" i="1"/>
  <c r="H155" i="1" s="1"/>
  <c r="G33" i="1"/>
  <c r="H33" i="1" s="1"/>
  <c r="G18" i="1"/>
  <c r="H18" i="1" s="1"/>
  <c r="G248" i="1"/>
  <c r="H248" i="1" s="1"/>
  <c r="G191" i="1"/>
  <c r="H191" i="1" s="1"/>
  <c r="G101" i="1"/>
  <c r="H101" i="1" s="1"/>
  <c r="G144" i="1"/>
  <c r="H144" i="1" s="1"/>
  <c r="G193" i="1"/>
  <c r="H193" i="1" s="1"/>
  <c r="G333" i="1"/>
  <c r="H333" i="1" s="1"/>
  <c r="G71" i="1"/>
  <c r="H71" i="1" s="1"/>
  <c r="G323" i="1"/>
  <c r="H323" i="1" s="1"/>
  <c r="G179" i="1"/>
  <c r="H179" i="1" s="1"/>
  <c r="G362" i="1"/>
  <c r="H362" i="1" s="1"/>
  <c r="G89" i="1"/>
  <c r="H89" i="1" s="1"/>
  <c r="G167" i="1"/>
  <c r="H167" i="1" s="1"/>
  <c r="G187" i="1"/>
  <c r="H187" i="1" s="1"/>
  <c r="G62" i="1"/>
  <c r="H62" i="1" s="1"/>
  <c r="G138" i="1"/>
  <c r="H138" i="1" s="1"/>
  <c r="G290" i="1"/>
  <c r="H290" i="1" s="1"/>
  <c r="G343" i="1"/>
  <c r="H343" i="1" s="1"/>
  <c r="G278" i="1"/>
  <c r="H278" i="1" s="1"/>
  <c r="G64" i="1"/>
  <c r="H64" i="1" s="1"/>
  <c r="G128" i="1"/>
  <c r="H128" i="1" s="1"/>
  <c r="G11" i="1"/>
  <c r="H11" i="1" s="1"/>
  <c r="G174" i="1"/>
  <c r="H174" i="1" s="1"/>
  <c r="G226" i="1"/>
  <c r="H226" i="1" s="1"/>
  <c r="G47" i="1"/>
  <c r="H47" i="1" s="1"/>
  <c r="G273" i="1"/>
  <c r="H273" i="1" s="1"/>
  <c r="G356" i="1"/>
  <c r="H356" i="1" s="1"/>
  <c r="G142" i="1"/>
  <c r="H142" i="1" s="1"/>
  <c r="G218" i="1"/>
  <c r="H218" i="1" s="1"/>
  <c r="G166" i="1"/>
  <c r="H166" i="1" s="1"/>
  <c r="G212" i="1"/>
  <c r="H212" i="1" s="1"/>
  <c r="G270" i="1"/>
  <c r="H270" i="1" s="1"/>
  <c r="G214" i="1"/>
  <c r="H214" i="1" s="1"/>
  <c r="G328" i="1"/>
  <c r="H328" i="1" s="1"/>
  <c r="G312" i="1"/>
  <c r="H312" i="1" s="1"/>
  <c r="G122" i="1"/>
  <c r="H122" i="1" s="1"/>
  <c r="G215" i="1"/>
  <c r="H215" i="1" s="1"/>
  <c r="G73" i="1"/>
  <c r="H73" i="1" s="1"/>
  <c r="G209" i="1"/>
  <c r="H209" i="1" s="1"/>
  <c r="G69" i="1"/>
  <c r="H69" i="1" s="1"/>
  <c r="G22" i="1"/>
  <c r="H22" i="1" s="1"/>
  <c r="G51" i="1"/>
  <c r="H51" i="1" s="1"/>
  <c r="G59" i="1"/>
  <c r="H59" i="1" s="1"/>
  <c r="G199" i="1"/>
  <c r="H199" i="1" s="1"/>
  <c r="G219" i="1"/>
  <c r="H219" i="1" s="1"/>
  <c r="G175" i="1"/>
  <c r="H175" i="1" s="1"/>
  <c r="G282" i="1"/>
  <c r="H282" i="1" s="1"/>
  <c r="G80" i="1"/>
  <c r="H80" i="1" s="1"/>
  <c r="G137" i="1"/>
  <c r="H137" i="1" s="1"/>
  <c r="G140" i="1"/>
  <c r="H140" i="1" s="1"/>
  <c r="G178" i="1"/>
  <c r="H178" i="1" s="1"/>
  <c r="G308" i="1"/>
  <c r="H308" i="1" s="1"/>
  <c r="G94" i="1"/>
  <c r="H94" i="1" s="1"/>
  <c r="G274" i="1"/>
  <c r="H274" i="1" s="1"/>
  <c r="G103" i="1"/>
  <c r="H103" i="1" s="1"/>
  <c r="G74" i="1"/>
  <c r="H74" i="1" s="1"/>
  <c r="G267" i="1"/>
  <c r="H267" i="1" s="1"/>
  <c r="G310" i="1"/>
  <c r="H310" i="1" s="1"/>
  <c r="G7" i="1"/>
  <c r="I243" i="1"/>
  <c r="G52" i="1"/>
  <c r="H52" i="1" s="1"/>
  <c r="G220" i="1"/>
  <c r="H220" i="1" s="1"/>
  <c r="G276" i="1"/>
  <c r="H276" i="1" s="1"/>
  <c r="G335" i="1"/>
  <c r="H335" i="1" s="1"/>
  <c r="G204" i="1"/>
  <c r="H204" i="1" s="1"/>
  <c r="G27" i="1"/>
  <c r="H27" i="1" s="1"/>
  <c r="G26" i="1"/>
  <c r="H26" i="1" s="1"/>
  <c r="G302" i="1"/>
  <c r="H302" i="1" s="1"/>
  <c r="G65" i="1"/>
  <c r="H65" i="1" s="1"/>
  <c r="I119" i="1"/>
  <c r="I19" i="1"/>
  <c r="I347" i="1"/>
  <c r="I192" i="1"/>
  <c r="I321" i="1"/>
  <c r="G96" i="1"/>
  <c r="H96" i="1" s="1"/>
  <c r="G173" i="1"/>
  <c r="H173" i="1" s="1"/>
  <c r="G280" i="1"/>
  <c r="H280" i="1" s="1"/>
  <c r="I215" i="1"/>
  <c r="I359" i="1"/>
  <c r="I328" i="1"/>
  <c r="I300" i="1"/>
  <c r="I99" i="1"/>
  <c r="I230" i="1"/>
  <c r="I339" i="1"/>
  <c r="I288" i="1"/>
  <c r="I113" i="1"/>
  <c r="I172" i="1"/>
  <c r="G152" i="1"/>
  <c r="H152" i="1" s="1"/>
  <c r="G82" i="1"/>
  <c r="H82" i="1" s="1"/>
  <c r="G289" i="1"/>
  <c r="H289" i="1" s="1"/>
  <c r="G247" i="1"/>
  <c r="H247" i="1" s="1"/>
  <c r="G285" i="1"/>
  <c r="H285" i="1" s="1"/>
  <c r="G75" i="1"/>
  <c r="H75" i="1" s="1"/>
  <c r="G157" i="1"/>
  <c r="H157" i="1" s="1"/>
  <c r="G222" i="1"/>
  <c r="H222" i="1" s="1"/>
  <c r="G203" i="1"/>
  <c r="H203" i="1" s="1"/>
  <c r="G34" i="1"/>
  <c r="H34" i="1" s="1"/>
  <c r="G334" i="1"/>
  <c r="H334" i="1" s="1"/>
  <c r="G66" i="1"/>
  <c r="H66" i="1" s="1"/>
  <c r="G286" i="1"/>
  <c r="H286" i="1" s="1"/>
  <c r="G45" i="1"/>
  <c r="H45" i="1" s="1"/>
  <c r="G163" i="1"/>
  <c r="H163" i="1" s="1"/>
  <c r="G305" i="1"/>
  <c r="H305" i="1" s="1"/>
  <c r="G125" i="1"/>
  <c r="H125" i="1" s="1"/>
  <c r="G223" i="1"/>
  <c r="H223" i="1" s="1"/>
  <c r="G281" i="1"/>
  <c r="H281" i="1" s="1"/>
  <c r="G172" i="1"/>
  <c r="H172" i="1" s="1"/>
  <c r="G198" i="1"/>
  <c r="H198" i="1" s="1"/>
  <c r="G190" i="1"/>
  <c r="H190" i="1" s="1"/>
  <c r="G50" i="1"/>
  <c r="H50" i="1" s="1"/>
  <c r="G297" i="1"/>
  <c r="H297" i="1" s="1"/>
  <c r="G14" i="1"/>
  <c r="H14" i="1" s="1"/>
  <c r="G354" i="1"/>
  <c r="H354" i="1" s="1"/>
  <c r="G326" i="1"/>
  <c r="H326" i="1" s="1"/>
  <c r="G143" i="1"/>
  <c r="H143" i="1" s="1"/>
  <c r="G211" i="1"/>
  <c r="H211" i="1" s="1"/>
  <c r="G229" i="1"/>
  <c r="H229" i="1" s="1"/>
  <c r="G134" i="1"/>
  <c r="H134" i="1" s="1"/>
  <c r="G19" i="1"/>
  <c r="H19" i="1" s="1"/>
  <c r="G42" i="1"/>
  <c r="H42" i="1" s="1"/>
  <c r="G207" i="1"/>
  <c r="H207" i="1" s="1"/>
  <c r="G15" i="1"/>
  <c r="H15" i="1" s="1"/>
  <c r="G98" i="1"/>
  <c r="H98" i="1" s="1"/>
  <c r="G56" i="1"/>
  <c r="H56" i="1" s="1"/>
  <c r="I162" i="1"/>
  <c r="I94" i="1"/>
  <c r="I303" i="1"/>
  <c r="I292" i="1"/>
  <c r="I254" i="1"/>
  <c r="I206" i="1"/>
  <c r="I234" i="1"/>
  <c r="I174" i="1"/>
  <c r="I103" i="1"/>
  <c r="I88" i="1"/>
  <c r="I150" i="1"/>
  <c r="G83" i="1"/>
  <c r="H83" i="1" s="1"/>
  <c r="G104" i="1"/>
  <c r="H104" i="1" s="1"/>
  <c r="G8" i="1"/>
  <c r="H8" i="1" s="1"/>
  <c r="G341" i="1"/>
  <c r="H341" i="1" s="1"/>
  <c r="G300" i="1"/>
  <c r="H300" i="1" s="1"/>
  <c r="G227" i="1"/>
  <c r="H227" i="1" s="1"/>
  <c r="G288" i="1"/>
  <c r="H288" i="1" s="1"/>
  <c r="G255" i="1"/>
  <c r="H255" i="1" s="1"/>
  <c r="G186" i="1"/>
  <c r="H186" i="1" s="1"/>
  <c r="I42" i="1"/>
  <c r="I115" i="1"/>
  <c r="I199" i="1"/>
  <c r="I191" i="1"/>
  <c r="I338" i="1"/>
  <c r="I252" i="1"/>
  <c r="I284" i="1"/>
  <c r="I266" i="1"/>
  <c r="I30" i="1"/>
  <c r="I66" i="1"/>
  <c r="I271" i="1"/>
  <c r="I139" i="1"/>
  <c r="I333" i="1"/>
  <c r="I155" i="1"/>
  <c r="I126" i="1"/>
  <c r="I262" i="1"/>
  <c r="I56" i="1"/>
  <c r="I280" i="1"/>
  <c r="I286" i="1"/>
  <c r="I221" i="1"/>
  <c r="I330" i="1"/>
  <c r="I65" i="1"/>
  <c r="I148" i="1"/>
  <c r="I74" i="1"/>
  <c r="G264" i="1"/>
  <c r="H264" i="1" s="1"/>
  <c r="G279" i="1"/>
  <c r="H279" i="1" s="1"/>
  <c r="G316" i="1"/>
  <c r="H316" i="1" s="1"/>
  <c r="G32" i="1"/>
  <c r="H32" i="1" s="1"/>
  <c r="G304" i="1"/>
  <c r="H304" i="1" s="1"/>
  <c r="G156" i="1"/>
  <c r="H156" i="1" s="1"/>
  <c r="G106" i="1"/>
  <c r="H106" i="1" s="1"/>
  <c r="G29" i="1"/>
  <c r="H29" i="1" s="1"/>
  <c r="G235" i="1"/>
  <c r="H235" i="1" s="1"/>
  <c r="G171" i="1"/>
  <c r="H171" i="1" s="1"/>
  <c r="G225" i="1"/>
  <c r="H225" i="1" s="1"/>
  <c r="G158" i="1"/>
  <c r="H158" i="1" s="1"/>
  <c r="G260" i="1"/>
  <c r="H260" i="1" s="1"/>
  <c r="G319" i="1"/>
  <c r="H319" i="1" s="1"/>
  <c r="G208" i="1"/>
  <c r="H208" i="1" s="1"/>
  <c r="G109" i="1"/>
  <c r="H109" i="1" s="1"/>
  <c r="G150" i="1"/>
  <c r="H150" i="1" s="1"/>
  <c r="G320" i="1"/>
  <c r="H320" i="1" s="1"/>
  <c r="G263" i="1"/>
  <c r="H263" i="1" s="1"/>
  <c r="G228" i="1"/>
  <c r="H228" i="1" s="1"/>
  <c r="G238" i="1"/>
  <c r="H238" i="1" s="1"/>
  <c r="G337" i="1"/>
  <c r="H337" i="1" s="1"/>
  <c r="G277" i="1"/>
  <c r="H277" i="1" s="1"/>
  <c r="G340" i="1"/>
  <c r="H340" i="1" s="1"/>
  <c r="G325" i="1"/>
  <c r="H325" i="1" s="1"/>
  <c r="G271" i="1"/>
  <c r="H271" i="1" s="1"/>
  <c r="G332" i="1"/>
  <c r="H332" i="1" s="1"/>
  <c r="G139" i="1"/>
  <c r="H139" i="1" s="1"/>
  <c r="G344" i="1"/>
  <c r="H344" i="1" s="1"/>
  <c r="G298" i="1"/>
  <c r="H298" i="1" s="1"/>
  <c r="G48" i="1"/>
  <c r="H48" i="1" s="1"/>
  <c r="G213" i="1"/>
  <c r="H213" i="1" s="1"/>
  <c r="G108" i="1"/>
  <c r="H108" i="1" s="1"/>
  <c r="G239" i="1"/>
  <c r="H239" i="1" s="1"/>
  <c r="G236" i="1"/>
  <c r="H236" i="1" s="1"/>
  <c r="G217" i="1"/>
  <c r="H217" i="1" s="1"/>
  <c r="G37" i="1"/>
  <c r="H37" i="1" s="1"/>
  <c r="G184" i="1"/>
  <c r="H184" i="1" s="1"/>
  <c r="G254" i="1"/>
  <c r="H254" i="1" s="1"/>
  <c r="G301" i="1"/>
  <c r="H301" i="1" s="1"/>
  <c r="G242" i="1"/>
  <c r="H242" i="1" s="1"/>
  <c r="G84" i="1"/>
  <c r="H84" i="1" s="1"/>
  <c r="G221" i="1"/>
  <c r="H221" i="1" s="1"/>
  <c r="G295" i="1"/>
  <c r="H295" i="1" s="1"/>
  <c r="G81" i="1"/>
  <c r="H81" i="1" s="1"/>
  <c r="G358" i="1"/>
  <c r="H358" i="1" s="1"/>
  <c r="G72" i="1"/>
  <c r="H72" i="1" s="1"/>
  <c r="G262" i="1"/>
  <c r="H262" i="1" s="1"/>
  <c r="G359" i="1"/>
  <c r="H359" i="1" s="1"/>
  <c r="G147" i="1"/>
  <c r="H147" i="1" s="1"/>
  <c r="G88" i="1"/>
  <c r="H88" i="1" s="1"/>
  <c r="G90" i="1"/>
  <c r="H90" i="1" s="1"/>
  <c r="G307" i="1"/>
  <c r="H307" i="1" s="1"/>
  <c r="G92" i="1"/>
  <c r="H92" i="1" s="1"/>
  <c r="G35" i="1"/>
  <c r="H35" i="1" s="1"/>
  <c r="G49" i="1"/>
  <c r="H49" i="1" s="1"/>
  <c r="G44" i="1"/>
  <c r="H44" i="1" s="1"/>
  <c r="G46" i="1"/>
  <c r="H46" i="1" s="1"/>
  <c r="G296" i="1"/>
  <c r="H296" i="1" s="1"/>
  <c r="G309" i="1"/>
  <c r="H309" i="1" s="1"/>
  <c r="G146" i="1"/>
  <c r="H146" i="1" s="1"/>
  <c r="G192" i="1"/>
  <c r="H192" i="1" s="1"/>
  <c r="G117" i="1"/>
  <c r="H117" i="1" s="1"/>
  <c r="G112" i="1"/>
  <c r="H112" i="1" s="1"/>
  <c r="G127" i="1"/>
  <c r="H127" i="1" s="1"/>
  <c r="G78" i="1"/>
  <c r="H78" i="1" s="1"/>
  <c r="G185" i="1"/>
  <c r="H185" i="1" s="1"/>
  <c r="G61" i="1"/>
  <c r="H61" i="1" s="1"/>
  <c r="G189" i="1"/>
  <c r="H189" i="1" s="1"/>
  <c r="G41" i="1"/>
  <c r="H41" i="1" s="1"/>
  <c r="G58" i="1"/>
  <c r="H58" i="1" s="1"/>
  <c r="G318" i="1"/>
  <c r="H318" i="1" s="1"/>
  <c r="G241" i="1"/>
  <c r="H241" i="1" s="1"/>
  <c r="G303" i="1"/>
  <c r="H303" i="1" s="1"/>
  <c r="G38" i="1"/>
  <c r="H38" i="1" s="1"/>
  <c r="G116" i="1"/>
  <c r="H116" i="1" s="1"/>
  <c r="G136" i="1"/>
  <c r="H136" i="1" s="1"/>
  <c r="G67" i="1"/>
  <c r="H67" i="1" s="1"/>
  <c r="G77" i="1"/>
  <c r="H77" i="1" s="1"/>
  <c r="G347" i="1"/>
  <c r="H347" i="1" s="1"/>
  <c r="G165" i="1"/>
  <c r="H165" i="1" s="1"/>
  <c r="G55" i="1"/>
  <c r="H55" i="1" s="1"/>
  <c r="G97" i="1"/>
  <c r="H97" i="1" s="1"/>
  <c r="G153" i="1"/>
  <c r="H153" i="1" s="1"/>
  <c r="G313" i="1"/>
  <c r="H313" i="1" s="1"/>
  <c r="G336" i="1"/>
  <c r="H336" i="1" s="1"/>
  <c r="G206" i="1"/>
  <c r="H206" i="1" s="1"/>
  <c r="G345" i="1"/>
  <c r="H345" i="1" s="1"/>
  <c r="G100" i="1"/>
  <c r="H100" i="1" s="1"/>
  <c r="I240" i="1"/>
  <c r="G9" i="1"/>
  <c r="H9" i="1" s="1"/>
  <c r="G93" i="1"/>
  <c r="H93" i="1" s="1"/>
  <c r="G79" i="1"/>
  <c r="H79" i="1" s="1"/>
  <c r="G224" i="1"/>
  <c r="H224" i="1" s="1"/>
  <c r="G338" i="1"/>
  <c r="H338" i="1" s="1"/>
  <c r="G244" i="1"/>
  <c r="H244" i="1" s="1"/>
  <c r="G314" i="1"/>
  <c r="H314" i="1" s="1"/>
  <c r="G160" i="1"/>
  <c r="H160" i="1" s="1"/>
  <c r="G105" i="1"/>
  <c r="H105" i="1" s="1"/>
  <c r="G126" i="1"/>
  <c r="H126" i="1" s="1"/>
  <c r="I137" i="1"/>
  <c r="I49" i="1"/>
  <c r="I196" i="1"/>
  <c r="I95" i="1"/>
  <c r="I305" i="1"/>
  <c r="I51" i="1"/>
  <c r="I25" i="1"/>
  <c r="I108" i="1"/>
  <c r="I47" i="1"/>
  <c r="I229" i="1"/>
  <c r="I37" i="1"/>
  <c r="I133" i="1"/>
  <c r="G249" i="1"/>
  <c r="H249" i="1" s="1"/>
  <c r="G275" i="1"/>
  <c r="H275" i="1" s="1"/>
  <c r="G251" i="1"/>
  <c r="H251" i="1" s="1"/>
  <c r="G24" i="1"/>
  <c r="H24" i="1" s="1"/>
  <c r="G133" i="1"/>
  <c r="H133" i="1" s="1"/>
  <c r="G85" i="1"/>
  <c r="H85" i="1" s="1"/>
  <c r="G327" i="1"/>
  <c r="H327" i="1" s="1"/>
  <c r="G162" i="1"/>
  <c r="H162" i="1" s="1"/>
  <c r="G243" i="1"/>
  <c r="H243" i="1" s="1"/>
  <c r="I211" i="1"/>
  <c r="I16" i="1"/>
  <c r="I220" i="1"/>
  <c r="I17" i="1"/>
  <c r="I293" i="1"/>
  <c r="I92" i="1"/>
  <c r="I75" i="1"/>
  <c r="I324" i="1"/>
  <c r="I34" i="1"/>
  <c r="I219" i="1"/>
  <c r="I120" i="1"/>
  <c r="G355" i="1"/>
  <c r="H355" i="1" s="1"/>
  <c r="G299" i="1"/>
  <c r="H299" i="1" s="1"/>
  <c r="G257" i="1"/>
  <c r="H257" i="1" s="1"/>
  <c r="G252" i="1"/>
  <c r="H252" i="1" s="1"/>
  <c r="G291" i="1"/>
  <c r="H291" i="1" s="1"/>
  <c r="G357" i="1"/>
  <c r="H357" i="1" s="1"/>
  <c r="G130" i="1"/>
  <c r="H130" i="1" s="1"/>
  <c r="G169" i="1"/>
  <c r="H169" i="1" s="1"/>
  <c r="G250" i="1"/>
  <c r="H250" i="1" s="1"/>
  <c r="G240" i="1"/>
  <c r="H240" i="1" s="1"/>
  <c r="G135" i="1"/>
  <c r="H135" i="1" s="1"/>
  <c r="G181" i="1"/>
  <c r="H181" i="1" s="1"/>
  <c r="G315" i="1"/>
  <c r="H315" i="1" s="1"/>
  <c r="G177" i="1"/>
  <c r="H177" i="1" s="1"/>
  <c r="G253" i="1"/>
  <c r="H253" i="1" s="1"/>
  <c r="G121" i="1"/>
  <c r="H121" i="1" s="1"/>
  <c r="G258" i="1"/>
  <c r="H258" i="1" s="1"/>
  <c r="G331" i="1"/>
  <c r="H331" i="1" s="1"/>
  <c r="G350" i="1"/>
  <c r="H350" i="1" s="1"/>
  <c r="G346" i="1"/>
  <c r="H346" i="1" s="1"/>
  <c r="G245" i="1"/>
  <c r="H245" i="1" s="1"/>
  <c r="G231" i="1"/>
  <c r="H231" i="1" s="1"/>
  <c r="G330" i="1"/>
  <c r="H330" i="1" s="1"/>
  <c r="G360" i="1"/>
  <c r="H360" i="1" s="1"/>
  <c r="G322" i="1"/>
  <c r="H322" i="1" s="1"/>
  <c r="G311" i="1"/>
  <c r="H311" i="1" s="1"/>
  <c r="G183" i="1"/>
  <c r="H183" i="1" s="1"/>
  <c r="G154" i="1"/>
  <c r="H154" i="1" s="1"/>
  <c r="G119" i="1"/>
  <c r="H119" i="1" s="1"/>
  <c r="G111" i="1"/>
  <c r="H111" i="1" s="1"/>
  <c r="G115" i="1"/>
  <c r="H115" i="1" s="1"/>
  <c r="G54" i="1"/>
  <c r="H54" i="1" s="1"/>
  <c r="G132" i="1"/>
  <c r="H132" i="1" s="1"/>
  <c r="G230" i="1"/>
  <c r="H230" i="1" s="1"/>
  <c r="G232" i="1"/>
  <c r="H232" i="1" s="1"/>
  <c r="G118" i="1"/>
  <c r="H118" i="1" s="1"/>
  <c r="G129" i="1"/>
  <c r="H129" i="1" s="1"/>
  <c r="G349" i="1"/>
  <c r="H349" i="1" s="1"/>
  <c r="G287" i="1"/>
  <c r="H287" i="1" s="1"/>
  <c r="G194" i="1"/>
  <c r="H194" i="1" s="1"/>
  <c r="G159" i="1"/>
  <c r="H159" i="1" s="1"/>
  <c r="G195" i="1"/>
  <c r="H195" i="1" s="1"/>
  <c r="G36" i="1"/>
  <c r="H36" i="1" s="1"/>
  <c r="G68" i="1"/>
  <c r="H68" i="1" s="1"/>
  <c r="G53" i="1"/>
  <c r="H53" i="1" s="1"/>
  <c r="G164" i="1"/>
  <c r="H164" i="1" s="1"/>
  <c r="G23" i="1"/>
  <c r="H23" i="1" s="1"/>
  <c r="G120" i="1"/>
  <c r="H120" i="1" s="1"/>
  <c r="G60" i="1"/>
  <c r="H60" i="1" s="1"/>
  <c r="G182" i="1"/>
  <c r="H182" i="1" s="1"/>
  <c r="G30" i="1"/>
  <c r="H30" i="1" s="1"/>
  <c r="G110" i="1"/>
  <c r="H110" i="1" s="1"/>
  <c r="G216" i="1"/>
  <c r="H216" i="1" s="1"/>
  <c r="G124" i="1"/>
  <c r="H124" i="1" s="1"/>
  <c r="G329" i="1"/>
  <c r="H329" i="1" s="1"/>
  <c r="G188" i="1"/>
  <c r="H188" i="1" s="1"/>
  <c r="G40" i="1"/>
  <c r="H40" i="1" s="1"/>
  <c r="G70" i="1"/>
  <c r="H70" i="1" s="1"/>
  <c r="G202" i="1"/>
  <c r="H202" i="1" s="1"/>
  <c r="G43" i="1"/>
  <c r="H43" i="1" s="1"/>
  <c r="G102" i="1"/>
  <c r="H102" i="1" s="1"/>
  <c r="G149" i="1"/>
  <c r="H149" i="1" s="1"/>
  <c r="G317" i="1"/>
  <c r="H317" i="1" s="1"/>
  <c r="G91" i="1"/>
  <c r="H91" i="1" s="1"/>
  <c r="G180" i="1"/>
  <c r="H180" i="1" s="1"/>
  <c r="G269" i="1"/>
  <c r="H269" i="1" s="1"/>
  <c r="G361" i="1"/>
  <c r="H361" i="1" s="1"/>
  <c r="G197" i="1"/>
  <c r="H197" i="1" s="1"/>
  <c r="G261" i="1"/>
  <c r="H261" i="1" s="1"/>
  <c r="G13" i="1"/>
  <c r="H13" i="1" s="1"/>
  <c r="G21" i="1"/>
  <c r="H21" i="1" s="1"/>
  <c r="G57" i="1"/>
  <c r="H57" i="1" s="1"/>
  <c r="G161" i="1"/>
  <c r="H161" i="1" s="1"/>
  <c r="G114" i="1"/>
  <c r="H114" i="1" s="1"/>
  <c r="G39" i="1"/>
  <c r="H39" i="1" s="1"/>
  <c r="G76" i="1"/>
  <c r="H76" i="1" s="1"/>
  <c r="G168" i="1"/>
  <c r="H168" i="1" s="1"/>
  <c r="G352" i="1"/>
  <c r="H352" i="1" s="1"/>
  <c r="G87" i="1"/>
  <c r="H87" i="1" s="1"/>
  <c r="G284" i="1"/>
  <c r="H284" i="1" s="1"/>
  <c r="G306" i="1"/>
  <c r="H306" i="1" s="1"/>
  <c r="G201" i="1"/>
  <c r="H201" i="1" s="1"/>
  <c r="G28" i="1"/>
  <c r="H28" i="1" s="1"/>
  <c r="G10" i="1"/>
  <c r="H10" i="1" s="1"/>
  <c r="G353" i="1"/>
  <c r="H353" i="1" s="1"/>
  <c r="G342" i="1"/>
  <c r="H342" i="1" s="1"/>
  <c r="G151" i="1"/>
  <c r="H151" i="1" s="1"/>
  <c r="G210" i="1"/>
  <c r="H210" i="1" s="1"/>
  <c r="G200" i="1"/>
  <c r="H200" i="1" s="1"/>
  <c r="G363" i="1"/>
  <c r="H363" i="1" s="1"/>
  <c r="G283" i="1"/>
  <c r="H283" i="1" s="1"/>
  <c r="G339" i="1"/>
  <c r="H339" i="1" s="1"/>
  <c r="G20" i="1"/>
  <c r="H20" i="1" s="1"/>
  <c r="G351" i="1"/>
  <c r="H351" i="1" s="1"/>
  <c r="G268" i="1"/>
  <c r="H268" i="1" s="1"/>
  <c r="G113" i="1"/>
  <c r="H113" i="1" s="1"/>
  <c r="G86" i="1"/>
  <c r="H86" i="1" s="1"/>
  <c r="G95" i="1"/>
  <c r="H95" i="1" s="1"/>
  <c r="G259" i="1"/>
  <c r="H259" i="1" s="1"/>
  <c r="I7" i="1"/>
  <c r="J280" i="1" l="1"/>
  <c r="J62" i="1"/>
  <c r="J64" i="1"/>
  <c r="J308" i="1"/>
  <c r="J316" i="1"/>
  <c r="J80" i="1"/>
  <c r="J59" i="1"/>
  <c r="J15" i="1"/>
  <c r="J7" i="1"/>
  <c r="J293" i="1"/>
  <c r="J229" i="1"/>
  <c r="J49" i="1"/>
  <c r="J65" i="1"/>
  <c r="J155" i="1"/>
  <c r="J252" i="1"/>
  <c r="J88" i="1"/>
  <c r="J94" i="1"/>
  <c r="J113" i="1"/>
  <c r="J215" i="1"/>
  <c r="J119" i="1"/>
  <c r="J20" i="1"/>
  <c r="J272" i="1"/>
  <c r="J136" i="1"/>
  <c r="J85" i="1"/>
  <c r="J239" i="1"/>
  <c r="J45" i="1"/>
  <c r="J223" i="1"/>
  <c r="J201" i="1"/>
  <c r="J226" i="1"/>
  <c r="J337" i="1"/>
  <c r="J107" i="1"/>
  <c r="J134" i="1"/>
  <c r="J122" i="1"/>
  <c r="J319" i="1"/>
  <c r="J72" i="1"/>
  <c r="J105" i="1"/>
  <c r="J228" i="1"/>
  <c r="J147" i="1"/>
  <c r="J200" i="1"/>
  <c r="J33" i="1"/>
  <c r="J86" i="1"/>
  <c r="J320" i="1"/>
  <c r="J273" i="1"/>
  <c r="J178" i="1"/>
  <c r="J154" i="1"/>
  <c r="J132" i="1"/>
  <c r="J290" i="1"/>
  <c r="J167" i="1"/>
  <c r="J24" i="1"/>
  <c r="J291" i="1"/>
  <c r="J353" i="1"/>
  <c r="J164" i="1"/>
  <c r="J307" i="1"/>
  <c r="J160" i="1"/>
  <c r="J112" i="1"/>
  <c r="J240" i="1"/>
  <c r="J237" i="1"/>
  <c r="J287" i="1"/>
  <c r="J173" i="1"/>
  <c r="J79" i="1"/>
  <c r="J324" i="1"/>
  <c r="J42" i="1"/>
  <c r="J140" i="1"/>
  <c r="J193" i="1"/>
  <c r="J77" i="1"/>
  <c r="J355" i="1"/>
  <c r="J181" i="1"/>
  <c r="J18" i="1"/>
  <c r="J207" i="1"/>
  <c r="J190" i="1"/>
  <c r="J17" i="1"/>
  <c r="J47" i="1"/>
  <c r="J137" i="1"/>
  <c r="J330" i="1"/>
  <c r="J333" i="1"/>
  <c r="J338" i="1"/>
  <c r="J103" i="1"/>
  <c r="J162" i="1"/>
  <c r="J288" i="1"/>
  <c r="J69" i="1"/>
  <c r="J131" i="1"/>
  <c r="J236" i="1"/>
  <c r="J326" i="1"/>
  <c r="J50" i="1"/>
  <c r="J194" i="1"/>
  <c r="J9" i="1"/>
  <c r="J187" i="1"/>
  <c r="J179" i="1"/>
  <c r="J142" i="1"/>
  <c r="J55" i="1"/>
  <c r="J171" i="1"/>
  <c r="J334" i="1"/>
  <c r="J311" i="1"/>
  <c r="J183" i="1"/>
  <c r="J335" i="1"/>
  <c r="J186" i="1"/>
  <c r="J123" i="1"/>
  <c r="J36" i="1"/>
  <c r="J153" i="1"/>
  <c r="J312" i="1"/>
  <c r="J256" i="1"/>
  <c r="J253" i="1"/>
  <c r="J27" i="1"/>
  <c r="J270" i="1"/>
  <c r="J348" i="1"/>
  <c r="J278" i="1"/>
  <c r="J57" i="1"/>
  <c r="J282" i="1"/>
  <c r="J318" i="1"/>
  <c r="J166" i="1"/>
  <c r="J127" i="1"/>
  <c r="J302" i="1"/>
  <c r="J363" i="1"/>
  <c r="J182" i="1"/>
  <c r="J206" i="1"/>
  <c r="J321" i="1"/>
  <c r="J188" i="1"/>
  <c r="J48" i="1"/>
  <c r="J246" i="1"/>
  <c r="J56" i="1"/>
  <c r="J63" i="1"/>
  <c r="J322" i="1"/>
  <c r="J327" i="1"/>
  <c r="J8" i="1"/>
  <c r="J259" i="1"/>
  <c r="J114" i="1"/>
  <c r="J120" i="1"/>
  <c r="J220" i="1"/>
  <c r="J108" i="1"/>
  <c r="J221" i="1"/>
  <c r="J139" i="1"/>
  <c r="J191" i="1"/>
  <c r="J174" i="1"/>
  <c r="J339" i="1"/>
  <c r="J243" i="1"/>
  <c r="J344" i="1"/>
  <c r="J276" i="1"/>
  <c r="J244" i="1"/>
  <c r="J128" i="1"/>
  <c r="J52" i="1"/>
  <c r="J362" i="1"/>
  <c r="J265" i="1"/>
  <c r="J106" i="1"/>
  <c r="J241" i="1"/>
  <c r="J40" i="1"/>
  <c r="J317" i="1"/>
  <c r="J361" i="1"/>
  <c r="J84" i="1"/>
  <c r="J29" i="1"/>
  <c r="J304" i="1"/>
  <c r="J39" i="1"/>
  <c r="J124" i="1"/>
  <c r="J89" i="1"/>
  <c r="J350" i="1"/>
  <c r="J165" i="1"/>
  <c r="J227" i="1"/>
  <c r="J310" i="1"/>
  <c r="J295" i="1"/>
  <c r="J149" i="1"/>
  <c r="J218" i="1"/>
  <c r="J345" i="1"/>
  <c r="J277" i="1"/>
  <c r="J177" i="1"/>
  <c r="J216" i="1"/>
  <c r="J257" i="1"/>
  <c r="J313" i="1"/>
  <c r="J309" i="1"/>
  <c r="J151" i="1"/>
  <c r="J97" i="1"/>
  <c r="J214" i="1"/>
  <c r="J51" i="1"/>
  <c r="J66" i="1"/>
  <c r="J145" i="1"/>
  <c r="J346" i="1"/>
  <c r="J28" i="1"/>
  <c r="J305" i="1"/>
  <c r="J300" i="1"/>
  <c r="J141" i="1"/>
  <c r="J203" i="1"/>
  <c r="J31" i="1"/>
  <c r="J332" i="1"/>
  <c r="J163" i="1"/>
  <c r="J219" i="1"/>
  <c r="J16" i="1"/>
  <c r="J25" i="1"/>
  <c r="J286" i="1"/>
  <c r="J271" i="1"/>
  <c r="J199" i="1"/>
  <c r="J234" i="1"/>
  <c r="J230" i="1"/>
  <c r="S7" i="1"/>
  <c r="H7" i="1"/>
  <c r="J143" i="1"/>
  <c r="J101" i="1"/>
  <c r="J53" i="1"/>
  <c r="J117" i="1"/>
  <c r="J233" i="1"/>
  <c r="J297" i="1"/>
  <c r="J135" i="1"/>
  <c r="J275" i="1"/>
  <c r="J169" i="1"/>
  <c r="J208" i="1"/>
  <c r="J104" i="1"/>
  <c r="J255" i="1"/>
  <c r="J54" i="1"/>
  <c r="J251" i="1"/>
  <c r="J180" i="1"/>
  <c r="J340" i="1"/>
  <c r="J217" i="1"/>
  <c r="J121" i="1"/>
  <c r="J67" i="1"/>
  <c r="J232" i="1"/>
  <c r="J249" i="1"/>
  <c r="J315" i="1"/>
  <c r="J222" i="1"/>
  <c r="J176" i="1"/>
  <c r="J71" i="1"/>
  <c r="J352" i="1"/>
  <c r="J323" i="1"/>
  <c r="J87" i="1"/>
  <c r="J263" i="1"/>
  <c r="J76" i="1"/>
  <c r="J158" i="1"/>
  <c r="J13" i="1"/>
  <c r="J12" i="1"/>
  <c r="J289" i="1"/>
  <c r="J343" i="1"/>
  <c r="J34" i="1"/>
  <c r="J225" i="1"/>
  <c r="J195" i="1"/>
  <c r="J360" i="1"/>
  <c r="J189" i="1"/>
  <c r="J329" i="1"/>
  <c r="J60" i="1"/>
  <c r="J238" i="1"/>
  <c r="J314" i="1"/>
  <c r="J250" i="1"/>
  <c r="J10" i="1"/>
  <c r="J268" i="1"/>
  <c r="J41" i="1"/>
  <c r="J138" i="1"/>
  <c r="J43" i="1"/>
  <c r="J301" i="1"/>
  <c r="J111" i="1"/>
  <c r="J258" i="1"/>
  <c r="J99" i="1"/>
  <c r="J267" i="1"/>
  <c r="J68" i="1"/>
  <c r="J336" i="1"/>
  <c r="J254" i="1"/>
  <c r="J192" i="1"/>
  <c r="J98" i="1"/>
  <c r="J102" i="1"/>
  <c r="J61" i="1"/>
  <c r="J44" i="1"/>
  <c r="J261" i="1"/>
  <c r="J175" i="1"/>
  <c r="J14" i="1"/>
  <c r="J75" i="1"/>
  <c r="J133" i="1"/>
  <c r="J95" i="1"/>
  <c r="J74" i="1"/>
  <c r="J262" i="1"/>
  <c r="J266" i="1"/>
  <c r="J292" i="1"/>
  <c r="J328" i="1"/>
  <c r="J347" i="1"/>
  <c r="J342" i="1"/>
  <c r="J146" i="1"/>
  <c r="J156" i="1"/>
  <c r="J242" i="1"/>
  <c r="J161" i="1"/>
  <c r="J294" i="1"/>
  <c r="J269" i="1"/>
  <c r="J91" i="1"/>
  <c r="J349" i="1"/>
  <c r="J274" i="1"/>
  <c r="J129" i="1"/>
  <c r="J81" i="1"/>
  <c r="J22" i="1"/>
  <c r="J109" i="1"/>
  <c r="J354" i="1"/>
  <c r="J118" i="1"/>
  <c r="J224" i="1"/>
  <c r="J356" i="1"/>
  <c r="J11" i="1"/>
  <c r="J116" i="1"/>
  <c r="J58" i="1"/>
  <c r="J38" i="1"/>
  <c r="J100" i="1"/>
  <c r="J125" i="1"/>
  <c r="J260" i="1"/>
  <c r="J209" i="1"/>
  <c r="J82" i="1"/>
  <c r="J26" i="1"/>
  <c r="J279" i="1"/>
  <c r="J83" i="1"/>
  <c r="J73" i="1"/>
  <c r="J212" i="1"/>
  <c r="J93" i="1"/>
  <c r="J299" i="1"/>
  <c r="J70" i="1"/>
  <c r="J211" i="1"/>
  <c r="J115" i="1"/>
  <c r="J245" i="1"/>
  <c r="J90" i="1"/>
  <c r="J235" i="1"/>
  <c r="J30" i="1"/>
  <c r="J157" i="1"/>
  <c r="J210" i="1"/>
  <c r="J281" i="1"/>
  <c r="J213" i="1"/>
  <c r="J296" i="1"/>
  <c r="J92" i="1"/>
  <c r="J37" i="1"/>
  <c r="J196" i="1"/>
  <c r="J148" i="1"/>
  <c r="J126" i="1"/>
  <c r="J284" i="1"/>
  <c r="J150" i="1"/>
  <c r="J303" i="1"/>
  <c r="J172" i="1"/>
  <c r="J359" i="1"/>
  <c r="J19" i="1"/>
  <c r="J152" i="1"/>
  <c r="J204" i="1"/>
  <c r="J184" i="1"/>
  <c r="J351" i="1"/>
  <c r="J159" i="1"/>
  <c r="J23" i="1"/>
  <c r="J170" i="1"/>
  <c r="J306" i="1"/>
  <c r="J198" i="1"/>
  <c r="J331" i="1"/>
  <c r="J46" i="1"/>
  <c r="J205" i="1"/>
  <c r="J248" i="1"/>
  <c r="J358" i="1"/>
  <c r="J110" i="1"/>
  <c r="J130" i="1"/>
  <c r="J357" i="1"/>
  <c r="J325" i="1"/>
  <c r="J197" i="1"/>
  <c r="J341" i="1"/>
  <c r="J32" i="1"/>
  <c r="J231" i="1"/>
  <c r="J264" i="1"/>
  <c r="J35" i="1"/>
  <c r="J202" i="1"/>
  <c r="J247" i="1"/>
  <c r="J298" i="1"/>
  <c r="J144" i="1"/>
  <c r="J96" i="1"/>
  <c r="J185" i="1"/>
  <c r="J168" i="1"/>
  <c r="J21" i="1"/>
  <c r="J283" i="1"/>
  <c r="J285" i="1"/>
  <c r="J78" i="1"/>
  <c r="H365" i="1" l="1"/>
  <c r="J365" i="1"/>
  <c r="J367" i="1" l="1"/>
  <c r="J368" i="1"/>
  <c r="C4" i="1" l="1"/>
  <c r="K280" i="1"/>
  <c r="L280" i="1" s="1"/>
  <c r="M280" i="1" s="1"/>
  <c r="N280" i="1" s="1"/>
  <c r="O280" i="1" s="1"/>
  <c r="K316" i="1"/>
  <c r="L316" i="1" s="1"/>
  <c r="M316" i="1" s="1"/>
  <c r="N316" i="1" s="1"/>
  <c r="O316" i="1" s="1"/>
  <c r="K7" i="1"/>
  <c r="L7" i="1" s="1"/>
  <c r="M7" i="1" s="1"/>
  <c r="K65" i="1"/>
  <c r="L65" i="1" s="1"/>
  <c r="M65" i="1" s="1"/>
  <c r="N65" i="1" s="1"/>
  <c r="O65" i="1" s="1"/>
  <c r="K94" i="1"/>
  <c r="L94" i="1" s="1"/>
  <c r="M94" i="1" s="1"/>
  <c r="N94" i="1" s="1"/>
  <c r="O94" i="1" s="1"/>
  <c r="K20" i="1"/>
  <c r="L20" i="1" s="1"/>
  <c r="M20" i="1" s="1"/>
  <c r="N20" i="1" s="1"/>
  <c r="O20" i="1" s="1"/>
  <c r="K239" i="1"/>
  <c r="L239" i="1" s="1"/>
  <c r="M239" i="1" s="1"/>
  <c r="N239" i="1" s="1"/>
  <c r="O239" i="1" s="1"/>
  <c r="K226" i="1"/>
  <c r="L226" i="1" s="1"/>
  <c r="M226" i="1" s="1"/>
  <c r="N226" i="1" s="1"/>
  <c r="O226" i="1" s="1"/>
  <c r="K122" i="1"/>
  <c r="L122" i="1" s="1"/>
  <c r="M122" i="1" s="1"/>
  <c r="N122" i="1" s="1"/>
  <c r="O122" i="1" s="1"/>
  <c r="K228" i="1"/>
  <c r="L228" i="1" s="1"/>
  <c r="M228" i="1" s="1"/>
  <c r="N228" i="1" s="1"/>
  <c r="O228" i="1" s="1"/>
  <c r="K86" i="1"/>
  <c r="L86" i="1" s="1"/>
  <c r="M86" i="1" s="1"/>
  <c r="N86" i="1" s="1"/>
  <c r="O86" i="1" s="1"/>
  <c r="K24" i="1"/>
  <c r="L24" i="1" s="1"/>
  <c r="M24" i="1" s="1"/>
  <c r="N24" i="1" s="1"/>
  <c r="O24" i="1" s="1"/>
  <c r="K307" i="1"/>
  <c r="L307" i="1" s="1"/>
  <c r="M307" i="1" s="1"/>
  <c r="N307" i="1" s="1"/>
  <c r="O307" i="1" s="1"/>
  <c r="K237" i="1"/>
  <c r="L237" i="1" s="1"/>
  <c r="M237" i="1" s="1"/>
  <c r="N237" i="1" s="1"/>
  <c r="O237" i="1" s="1"/>
  <c r="K324" i="1"/>
  <c r="L324" i="1" s="1"/>
  <c r="M324" i="1" s="1"/>
  <c r="N324" i="1" s="1"/>
  <c r="O324" i="1" s="1"/>
  <c r="K77" i="1"/>
  <c r="L77" i="1" s="1"/>
  <c r="M77" i="1" s="1"/>
  <c r="N77" i="1" s="1"/>
  <c r="O77" i="1" s="1"/>
  <c r="K207" i="1"/>
  <c r="L207" i="1" s="1"/>
  <c r="M207" i="1" s="1"/>
  <c r="N207" i="1" s="1"/>
  <c r="O207" i="1" s="1"/>
  <c r="K137" i="1"/>
  <c r="L137" i="1" s="1"/>
  <c r="M137" i="1" s="1"/>
  <c r="N137" i="1" s="1"/>
  <c r="O137" i="1" s="1"/>
  <c r="K103" i="1"/>
  <c r="L103" i="1" s="1"/>
  <c r="M103" i="1" s="1"/>
  <c r="N103" i="1" s="1"/>
  <c r="O103" i="1" s="1"/>
  <c r="K131" i="1"/>
  <c r="L131" i="1" s="1"/>
  <c r="M131" i="1" s="1"/>
  <c r="N131" i="1" s="1"/>
  <c r="O131" i="1" s="1"/>
  <c r="K194" i="1"/>
  <c r="L194" i="1" s="1"/>
  <c r="M194" i="1" s="1"/>
  <c r="N194" i="1" s="1"/>
  <c r="O194" i="1" s="1"/>
  <c r="K142" i="1"/>
  <c r="L142" i="1" s="1"/>
  <c r="M142" i="1" s="1"/>
  <c r="N142" i="1" s="1"/>
  <c r="O142" i="1" s="1"/>
  <c r="K311" i="1"/>
  <c r="L311" i="1" s="1"/>
  <c r="M311" i="1" s="1"/>
  <c r="N311" i="1" s="1"/>
  <c r="O311" i="1" s="1"/>
  <c r="K123" i="1"/>
  <c r="L123" i="1" s="1"/>
  <c r="M123" i="1" s="1"/>
  <c r="N123" i="1" s="1"/>
  <c r="O123" i="1" s="1"/>
  <c r="K256" i="1"/>
  <c r="L256" i="1" s="1"/>
  <c r="M256" i="1" s="1"/>
  <c r="N256" i="1" s="1"/>
  <c r="O256" i="1" s="1"/>
  <c r="K318" i="1"/>
  <c r="L318" i="1" s="1"/>
  <c r="M318" i="1" s="1"/>
  <c r="N318" i="1" s="1"/>
  <c r="O318" i="1" s="1"/>
  <c r="K363" i="1"/>
  <c r="L363" i="1" s="1"/>
  <c r="M363" i="1" s="1"/>
  <c r="N363" i="1" s="1"/>
  <c r="O363" i="1" s="1"/>
  <c r="K188" i="1"/>
  <c r="L188" i="1" s="1"/>
  <c r="M188" i="1" s="1"/>
  <c r="N188" i="1" s="1"/>
  <c r="O188" i="1" s="1"/>
  <c r="K63" i="1"/>
  <c r="L63" i="1" s="1"/>
  <c r="M63" i="1" s="1"/>
  <c r="N63" i="1" s="1"/>
  <c r="O63" i="1" s="1"/>
  <c r="K108" i="1"/>
  <c r="L108" i="1" s="1"/>
  <c r="M108" i="1" s="1"/>
  <c r="N108" i="1" s="1"/>
  <c r="O108" i="1" s="1"/>
  <c r="K174" i="1"/>
  <c r="L174" i="1" s="1"/>
  <c r="M174" i="1" s="1"/>
  <c r="N174" i="1" s="1"/>
  <c r="O174" i="1" s="1"/>
  <c r="K276" i="1"/>
  <c r="L276" i="1" s="1"/>
  <c r="M276" i="1" s="1"/>
  <c r="N276" i="1" s="1"/>
  <c r="O276" i="1" s="1"/>
  <c r="K362" i="1"/>
  <c r="L362" i="1" s="1"/>
  <c r="M362" i="1" s="1"/>
  <c r="N362" i="1" s="1"/>
  <c r="O362" i="1" s="1"/>
  <c r="K40" i="1"/>
  <c r="L40" i="1" s="1"/>
  <c r="M40" i="1" s="1"/>
  <c r="N40" i="1" s="1"/>
  <c r="O40" i="1" s="1"/>
  <c r="K29" i="1"/>
  <c r="L29" i="1" s="1"/>
  <c r="M29" i="1" s="1"/>
  <c r="N29" i="1" s="1"/>
  <c r="O29" i="1" s="1"/>
  <c r="K89" i="1"/>
  <c r="L89" i="1" s="1"/>
  <c r="M89" i="1" s="1"/>
  <c r="N89" i="1" s="1"/>
  <c r="O89" i="1" s="1"/>
  <c r="K310" i="1"/>
  <c r="L310" i="1" s="1"/>
  <c r="M310" i="1" s="1"/>
  <c r="N310" i="1" s="1"/>
  <c r="O310" i="1" s="1"/>
  <c r="K257" i="1"/>
  <c r="L257" i="1" s="1"/>
  <c r="M257" i="1" s="1"/>
  <c r="N257" i="1" s="1"/>
  <c r="O257" i="1" s="1"/>
  <c r="K97" i="1"/>
  <c r="L97" i="1" s="1"/>
  <c r="M97" i="1" s="1"/>
  <c r="N97" i="1" s="1"/>
  <c r="O97" i="1" s="1"/>
  <c r="K145" i="1"/>
  <c r="L145" i="1" s="1"/>
  <c r="M145" i="1" s="1"/>
  <c r="N145" i="1" s="1"/>
  <c r="O145" i="1" s="1"/>
  <c r="K300" i="1"/>
  <c r="L300" i="1" s="1"/>
  <c r="M300" i="1" s="1"/>
  <c r="N300" i="1" s="1"/>
  <c r="O300" i="1" s="1"/>
  <c r="K332" i="1"/>
  <c r="L332" i="1" s="1"/>
  <c r="M332" i="1" s="1"/>
  <c r="N332" i="1" s="1"/>
  <c r="O332" i="1" s="1"/>
  <c r="K25" i="1"/>
  <c r="L25" i="1" s="1"/>
  <c r="M25" i="1" s="1"/>
  <c r="N25" i="1" s="1"/>
  <c r="O25" i="1" s="1"/>
  <c r="K234" i="1"/>
  <c r="L234" i="1" s="1"/>
  <c r="M234" i="1" s="1"/>
  <c r="N234" i="1" s="1"/>
  <c r="O234" i="1" s="1"/>
  <c r="K101" i="1"/>
  <c r="L101" i="1" s="1"/>
  <c r="M101" i="1" s="1"/>
  <c r="N101" i="1" s="1"/>
  <c r="O101" i="1" s="1"/>
  <c r="K297" i="1"/>
  <c r="L297" i="1" s="1"/>
  <c r="M297" i="1" s="1"/>
  <c r="N297" i="1" s="1"/>
  <c r="O297" i="1" s="1"/>
  <c r="K208" i="1"/>
  <c r="L208" i="1" s="1"/>
  <c r="M208" i="1" s="1"/>
  <c r="N208" i="1" s="1"/>
  <c r="O208" i="1" s="1"/>
  <c r="K251" i="1"/>
  <c r="L251" i="1" s="1"/>
  <c r="M251" i="1" s="1"/>
  <c r="N251" i="1" s="1"/>
  <c r="O251" i="1" s="1"/>
  <c r="K121" i="1"/>
  <c r="L121" i="1" s="1"/>
  <c r="M121" i="1" s="1"/>
  <c r="N121" i="1" s="1"/>
  <c r="O121" i="1" s="1"/>
  <c r="K315" i="1"/>
  <c r="L315" i="1" s="1"/>
  <c r="M315" i="1" s="1"/>
  <c r="N315" i="1" s="1"/>
  <c r="O315" i="1" s="1"/>
  <c r="K76" i="1"/>
  <c r="L76" i="1" s="1"/>
  <c r="M76" i="1" s="1"/>
  <c r="N76" i="1" s="1"/>
  <c r="O76" i="1" s="1"/>
  <c r="K289" i="1"/>
  <c r="L289" i="1" s="1"/>
  <c r="M289" i="1" s="1"/>
  <c r="N289" i="1" s="1"/>
  <c r="O289" i="1" s="1"/>
  <c r="K195" i="1"/>
  <c r="L195" i="1" s="1"/>
  <c r="M195" i="1" s="1"/>
  <c r="N195" i="1" s="1"/>
  <c r="O195" i="1" s="1"/>
  <c r="K60" i="1"/>
  <c r="L60" i="1" s="1"/>
  <c r="M60" i="1" s="1"/>
  <c r="N60" i="1" s="1"/>
  <c r="O60" i="1" s="1"/>
  <c r="K10" i="1"/>
  <c r="L10" i="1" s="1"/>
  <c r="K43" i="1"/>
  <c r="L43" i="1" s="1"/>
  <c r="M43" i="1" s="1"/>
  <c r="N43" i="1" s="1"/>
  <c r="O43" i="1" s="1"/>
  <c r="K99" i="1"/>
  <c r="L99" i="1" s="1"/>
  <c r="M99" i="1" s="1"/>
  <c r="N99" i="1" s="1"/>
  <c r="O99" i="1" s="1"/>
  <c r="K254" i="1"/>
  <c r="L254" i="1" s="1"/>
  <c r="M254" i="1" s="1"/>
  <c r="N254" i="1" s="1"/>
  <c r="O254" i="1" s="1"/>
  <c r="K61" i="1"/>
  <c r="L61" i="1" s="1"/>
  <c r="M61" i="1" s="1"/>
  <c r="N61" i="1" s="1"/>
  <c r="O61" i="1" s="1"/>
  <c r="K14" i="1"/>
  <c r="L14" i="1" s="1"/>
  <c r="K74" i="1"/>
  <c r="L74" i="1" s="1"/>
  <c r="M74" i="1" s="1"/>
  <c r="N74" i="1" s="1"/>
  <c r="O74" i="1" s="1"/>
  <c r="K328" i="1"/>
  <c r="L328" i="1" s="1"/>
  <c r="M328" i="1" s="1"/>
  <c r="N328" i="1" s="1"/>
  <c r="O328" i="1" s="1"/>
  <c r="K156" i="1"/>
  <c r="L156" i="1" s="1"/>
  <c r="M156" i="1" s="1"/>
  <c r="N156" i="1" s="1"/>
  <c r="O156" i="1" s="1"/>
  <c r="K269" i="1"/>
  <c r="L269" i="1" s="1"/>
  <c r="M269" i="1" s="1"/>
  <c r="N269" i="1" s="1"/>
  <c r="O269" i="1" s="1"/>
  <c r="K129" i="1"/>
  <c r="L129" i="1" s="1"/>
  <c r="M129" i="1" s="1"/>
  <c r="N129" i="1" s="1"/>
  <c r="O129" i="1" s="1"/>
  <c r="K11" i="1"/>
  <c r="L11" i="1" s="1"/>
  <c r="M11" i="1" s="1"/>
  <c r="N11" i="1" s="1"/>
  <c r="O11" i="1" s="1"/>
  <c r="K73" i="1"/>
  <c r="L73" i="1" s="1"/>
  <c r="M73" i="1" s="1"/>
  <c r="N73" i="1" s="1"/>
  <c r="O73" i="1" s="1"/>
  <c r="K92" i="1"/>
  <c r="L92" i="1" s="1"/>
  <c r="M92" i="1" s="1"/>
  <c r="N92" i="1" s="1"/>
  <c r="O92" i="1" s="1"/>
  <c r="K23" i="1"/>
  <c r="L23" i="1" s="1"/>
  <c r="M23" i="1" s="1"/>
  <c r="N23" i="1" s="1"/>
  <c r="O23" i="1" s="1"/>
  <c r="K80" i="1"/>
  <c r="L80" i="1" s="1"/>
  <c r="M80" i="1" s="1"/>
  <c r="N80" i="1" s="1"/>
  <c r="O80" i="1" s="1"/>
  <c r="K272" i="1"/>
  <c r="L272" i="1" s="1"/>
  <c r="M272" i="1" s="1"/>
  <c r="N272" i="1" s="1"/>
  <c r="O272" i="1" s="1"/>
  <c r="K319" i="1"/>
  <c r="L319" i="1" s="1"/>
  <c r="M319" i="1" s="1"/>
  <c r="N319" i="1" s="1"/>
  <c r="O319" i="1" s="1"/>
  <c r="K42" i="1"/>
  <c r="L42" i="1" s="1"/>
  <c r="M42" i="1" s="1"/>
  <c r="N42" i="1" s="1"/>
  <c r="O42" i="1" s="1"/>
  <c r="K162" i="1"/>
  <c r="L162" i="1" s="1"/>
  <c r="M162" i="1" s="1"/>
  <c r="N162" i="1" s="1"/>
  <c r="O162" i="1" s="1"/>
  <c r="K183" i="1"/>
  <c r="L183" i="1" s="1"/>
  <c r="M183" i="1" s="1"/>
  <c r="N183" i="1" s="1"/>
  <c r="O183" i="1" s="1"/>
  <c r="K166" i="1"/>
  <c r="L166" i="1" s="1"/>
  <c r="M166" i="1" s="1"/>
  <c r="N166" i="1" s="1"/>
  <c r="O166" i="1" s="1"/>
  <c r="K221" i="1"/>
  <c r="L221" i="1" s="1"/>
  <c r="M221" i="1" s="1"/>
  <c r="N221" i="1" s="1"/>
  <c r="O221" i="1" s="1"/>
  <c r="K317" i="1"/>
  <c r="L317" i="1" s="1"/>
  <c r="M317" i="1" s="1"/>
  <c r="N317" i="1" s="1"/>
  <c r="O317" i="1" s="1"/>
  <c r="K295" i="1"/>
  <c r="L295" i="1" s="1"/>
  <c r="M295" i="1" s="1"/>
  <c r="N295" i="1" s="1"/>
  <c r="O295" i="1" s="1"/>
  <c r="K141" i="1"/>
  <c r="L141" i="1" s="1"/>
  <c r="M141" i="1" s="1"/>
  <c r="N141" i="1" s="1"/>
  <c r="O141" i="1" s="1"/>
  <c r="K104" i="1"/>
  <c r="L104" i="1" s="1"/>
  <c r="M104" i="1" s="1"/>
  <c r="N104" i="1" s="1"/>
  <c r="O104" i="1" s="1"/>
  <c r="K158" i="1"/>
  <c r="L158" i="1" s="1"/>
  <c r="M158" i="1" s="1"/>
  <c r="N158" i="1" s="1"/>
  <c r="O158" i="1" s="1"/>
  <c r="K267" i="1"/>
  <c r="L267" i="1" s="1"/>
  <c r="M267" i="1" s="1"/>
  <c r="N267" i="1" s="1"/>
  <c r="O267" i="1" s="1"/>
  <c r="K347" i="1"/>
  <c r="L347" i="1" s="1"/>
  <c r="M347" i="1" s="1"/>
  <c r="N347" i="1" s="1"/>
  <c r="O347" i="1" s="1"/>
  <c r="K116" i="1"/>
  <c r="L116" i="1" s="1"/>
  <c r="M116" i="1" s="1"/>
  <c r="N116" i="1" s="1"/>
  <c r="O116" i="1" s="1"/>
  <c r="K281" i="1"/>
  <c r="L281" i="1" s="1"/>
  <c r="M281" i="1" s="1"/>
  <c r="N281" i="1" s="1"/>
  <c r="O281" i="1" s="1"/>
  <c r="K170" i="1"/>
  <c r="L170" i="1" s="1"/>
  <c r="M170" i="1" s="1"/>
  <c r="N170" i="1" s="1"/>
  <c r="O170" i="1" s="1"/>
  <c r="K44" i="1"/>
  <c r="L44" i="1" s="1"/>
  <c r="M44" i="1" s="1"/>
  <c r="N44" i="1" s="1"/>
  <c r="O44" i="1" s="1"/>
  <c r="K340" i="1"/>
  <c r="L340" i="1" s="1"/>
  <c r="M340" i="1" s="1"/>
  <c r="N340" i="1" s="1"/>
  <c r="O340" i="1" s="1"/>
  <c r="K34" i="1"/>
  <c r="L34" i="1" s="1"/>
  <c r="M34" i="1" s="1"/>
  <c r="N34" i="1" s="1"/>
  <c r="O34" i="1" s="1"/>
  <c r="K98" i="1"/>
  <c r="L98" i="1" s="1"/>
  <c r="M98" i="1" s="1"/>
  <c r="N98" i="1" s="1"/>
  <c r="O98" i="1" s="1"/>
  <c r="K349" i="1"/>
  <c r="L349" i="1" s="1"/>
  <c r="M349" i="1" s="1"/>
  <c r="N349" i="1" s="1"/>
  <c r="O349" i="1" s="1"/>
  <c r="K30" i="1"/>
  <c r="L30" i="1" s="1"/>
  <c r="M30" i="1" s="1"/>
  <c r="N30" i="1" s="1"/>
  <c r="O30" i="1" s="1"/>
  <c r="K205" i="1"/>
  <c r="L205" i="1" s="1"/>
  <c r="M205" i="1" s="1"/>
  <c r="N205" i="1" s="1"/>
  <c r="O205" i="1" s="1"/>
  <c r="K154" i="1"/>
  <c r="L154" i="1" s="1"/>
  <c r="M154" i="1" s="1"/>
  <c r="N154" i="1" s="1"/>
  <c r="O154" i="1" s="1"/>
  <c r="K348" i="1"/>
  <c r="L348" i="1" s="1"/>
  <c r="M348" i="1" s="1"/>
  <c r="N348" i="1" s="1"/>
  <c r="O348" i="1" s="1"/>
  <c r="K259" i="1"/>
  <c r="L259" i="1" s="1"/>
  <c r="M259" i="1" s="1"/>
  <c r="N259" i="1" s="1"/>
  <c r="O259" i="1" s="1"/>
  <c r="K345" i="1"/>
  <c r="L345" i="1" s="1"/>
  <c r="M345" i="1" s="1"/>
  <c r="N345" i="1" s="1"/>
  <c r="O345" i="1" s="1"/>
  <c r="K352" i="1"/>
  <c r="L352" i="1" s="1"/>
  <c r="M352" i="1" s="1"/>
  <c r="N352" i="1" s="1"/>
  <c r="O352" i="1" s="1"/>
  <c r="K100" i="1"/>
  <c r="L100" i="1" s="1"/>
  <c r="M100" i="1" s="1"/>
  <c r="N100" i="1" s="1"/>
  <c r="O100" i="1" s="1"/>
  <c r="K247" i="1"/>
  <c r="L247" i="1" s="1"/>
  <c r="M247" i="1" s="1"/>
  <c r="N247" i="1" s="1"/>
  <c r="O247" i="1" s="1"/>
  <c r="K293" i="1"/>
  <c r="L293" i="1" s="1"/>
  <c r="M293" i="1" s="1"/>
  <c r="N293" i="1" s="1"/>
  <c r="O293" i="1" s="1"/>
  <c r="K337" i="1"/>
  <c r="L337" i="1" s="1"/>
  <c r="M337" i="1" s="1"/>
  <c r="N337" i="1" s="1"/>
  <c r="O337" i="1" s="1"/>
  <c r="K320" i="1"/>
  <c r="L320" i="1" s="1"/>
  <c r="M320" i="1" s="1"/>
  <c r="N320" i="1" s="1"/>
  <c r="O320" i="1" s="1"/>
  <c r="K160" i="1"/>
  <c r="L160" i="1" s="1"/>
  <c r="M160" i="1" s="1"/>
  <c r="N160" i="1" s="1"/>
  <c r="O160" i="1" s="1"/>
  <c r="K355" i="1"/>
  <c r="L355" i="1" s="1"/>
  <c r="M355" i="1" s="1"/>
  <c r="N355" i="1" s="1"/>
  <c r="O355" i="1" s="1"/>
  <c r="K330" i="1"/>
  <c r="L330" i="1" s="1"/>
  <c r="M330" i="1" s="1"/>
  <c r="N330" i="1" s="1"/>
  <c r="O330" i="1" s="1"/>
  <c r="K55" i="1"/>
  <c r="L55" i="1" s="1"/>
  <c r="M55" i="1" s="1"/>
  <c r="N55" i="1" s="1"/>
  <c r="O55" i="1" s="1"/>
  <c r="K253" i="1"/>
  <c r="L253" i="1" s="1"/>
  <c r="M253" i="1" s="1"/>
  <c r="N253" i="1" s="1"/>
  <c r="O253" i="1" s="1"/>
  <c r="K48" i="1"/>
  <c r="L48" i="1" s="1"/>
  <c r="M48" i="1" s="1"/>
  <c r="N48" i="1" s="1"/>
  <c r="O48" i="1" s="1"/>
  <c r="K244" i="1"/>
  <c r="L244" i="1" s="1"/>
  <c r="M244" i="1" s="1"/>
  <c r="N244" i="1" s="1"/>
  <c r="O244" i="1" s="1"/>
  <c r="K350" i="1"/>
  <c r="L350" i="1" s="1"/>
  <c r="M350" i="1" s="1"/>
  <c r="N350" i="1" s="1"/>
  <c r="O350" i="1" s="1"/>
  <c r="K313" i="1"/>
  <c r="L313" i="1" s="1"/>
  <c r="M313" i="1" s="1"/>
  <c r="N313" i="1" s="1"/>
  <c r="O313" i="1" s="1"/>
  <c r="K163" i="1"/>
  <c r="L163" i="1" s="1"/>
  <c r="M163" i="1" s="1"/>
  <c r="N163" i="1" s="1"/>
  <c r="O163" i="1" s="1"/>
  <c r="K53" i="1"/>
  <c r="L53" i="1" s="1"/>
  <c r="M53" i="1" s="1"/>
  <c r="N53" i="1" s="1"/>
  <c r="O53" i="1" s="1"/>
  <c r="K222" i="1"/>
  <c r="L222" i="1" s="1"/>
  <c r="M222" i="1" s="1"/>
  <c r="N222" i="1" s="1"/>
  <c r="O222" i="1" s="1"/>
  <c r="K343" i="1"/>
  <c r="L343" i="1" s="1"/>
  <c r="M343" i="1" s="1"/>
  <c r="N343" i="1" s="1"/>
  <c r="O343" i="1" s="1"/>
  <c r="K301" i="1"/>
  <c r="L301" i="1" s="1"/>
  <c r="M301" i="1" s="1"/>
  <c r="N301" i="1" s="1"/>
  <c r="O301" i="1" s="1"/>
  <c r="K262" i="1"/>
  <c r="L262" i="1" s="1"/>
  <c r="M262" i="1" s="1"/>
  <c r="N262" i="1" s="1"/>
  <c r="O262" i="1" s="1"/>
  <c r="K118" i="1"/>
  <c r="L118" i="1" s="1"/>
  <c r="M118" i="1" s="1"/>
  <c r="N118" i="1" s="1"/>
  <c r="O118" i="1" s="1"/>
  <c r="K211" i="1"/>
  <c r="L211" i="1" s="1"/>
  <c r="M211" i="1" s="1"/>
  <c r="N211" i="1" s="1"/>
  <c r="O211" i="1" s="1"/>
  <c r="K184" i="1"/>
  <c r="L184" i="1" s="1"/>
  <c r="M184" i="1" s="1"/>
  <c r="N184" i="1" s="1"/>
  <c r="O184" i="1" s="1"/>
  <c r="K298" i="1"/>
  <c r="L298" i="1" s="1"/>
  <c r="M298" i="1" s="1"/>
  <c r="N298" i="1" s="1"/>
  <c r="O298" i="1" s="1"/>
  <c r="K277" i="1"/>
  <c r="L277" i="1" s="1"/>
  <c r="M277" i="1" s="1"/>
  <c r="N277" i="1" s="1"/>
  <c r="O277" i="1" s="1"/>
  <c r="K117" i="1"/>
  <c r="L117" i="1" s="1"/>
  <c r="M117" i="1" s="1"/>
  <c r="N117" i="1" s="1"/>
  <c r="O117" i="1" s="1"/>
  <c r="K189" i="1"/>
  <c r="L189" i="1" s="1"/>
  <c r="M189" i="1" s="1"/>
  <c r="N189" i="1" s="1"/>
  <c r="O189" i="1" s="1"/>
  <c r="K266" i="1"/>
  <c r="L266" i="1" s="1"/>
  <c r="M266" i="1" s="1"/>
  <c r="N266" i="1" s="1"/>
  <c r="O266" i="1" s="1"/>
  <c r="K196" i="1"/>
  <c r="L196" i="1" s="1"/>
  <c r="M196" i="1" s="1"/>
  <c r="N196" i="1" s="1"/>
  <c r="O196" i="1" s="1"/>
  <c r="K168" i="1"/>
  <c r="L168" i="1" s="1"/>
  <c r="M168" i="1" s="1"/>
  <c r="N168" i="1" s="1"/>
  <c r="O168" i="1" s="1"/>
  <c r="K213" i="1"/>
  <c r="L213" i="1" s="1"/>
  <c r="M213" i="1" s="1"/>
  <c r="N213" i="1" s="1"/>
  <c r="O213" i="1" s="1"/>
  <c r="K341" i="1"/>
  <c r="L341" i="1" s="1"/>
  <c r="M341" i="1" s="1"/>
  <c r="N341" i="1" s="1"/>
  <c r="O341" i="1" s="1"/>
  <c r="K235" i="1"/>
  <c r="L235" i="1" s="1"/>
  <c r="M235" i="1" s="1"/>
  <c r="N235" i="1" s="1"/>
  <c r="O235" i="1" s="1"/>
  <c r="K22" i="1"/>
  <c r="L22" i="1" s="1"/>
  <c r="M22" i="1" s="1"/>
  <c r="N22" i="1" s="1"/>
  <c r="O22" i="1" s="1"/>
  <c r="K19" i="1"/>
  <c r="L19" i="1" s="1"/>
  <c r="M19" i="1" s="1"/>
  <c r="N19" i="1" s="1"/>
  <c r="O19" i="1" s="1"/>
  <c r="K64" i="1"/>
  <c r="L64" i="1" s="1"/>
  <c r="M64" i="1" s="1"/>
  <c r="N64" i="1" s="1"/>
  <c r="O64" i="1" s="1"/>
  <c r="K59" i="1"/>
  <c r="L59" i="1" s="1"/>
  <c r="M59" i="1" s="1"/>
  <c r="N59" i="1" s="1"/>
  <c r="O59" i="1" s="1"/>
  <c r="K229" i="1"/>
  <c r="L229" i="1" s="1"/>
  <c r="M229" i="1" s="1"/>
  <c r="N229" i="1" s="1"/>
  <c r="O229" i="1" s="1"/>
  <c r="K252" i="1"/>
  <c r="L252" i="1" s="1"/>
  <c r="M252" i="1" s="1"/>
  <c r="N252" i="1" s="1"/>
  <c r="O252" i="1" s="1"/>
  <c r="K215" i="1"/>
  <c r="L215" i="1" s="1"/>
  <c r="M215" i="1" s="1"/>
  <c r="N215" i="1" s="1"/>
  <c r="O215" i="1" s="1"/>
  <c r="K136" i="1"/>
  <c r="L136" i="1" s="1"/>
  <c r="M136" i="1" s="1"/>
  <c r="N136" i="1" s="1"/>
  <c r="O136" i="1" s="1"/>
  <c r="K223" i="1"/>
  <c r="L223" i="1" s="1"/>
  <c r="M223" i="1" s="1"/>
  <c r="N223" i="1" s="1"/>
  <c r="O223" i="1" s="1"/>
  <c r="K107" i="1"/>
  <c r="L107" i="1" s="1"/>
  <c r="M107" i="1" s="1"/>
  <c r="N107" i="1" s="1"/>
  <c r="O107" i="1" s="1"/>
  <c r="K72" i="1"/>
  <c r="L72" i="1" s="1"/>
  <c r="M72" i="1" s="1"/>
  <c r="N72" i="1" s="1"/>
  <c r="O72" i="1" s="1"/>
  <c r="K200" i="1"/>
  <c r="L200" i="1" s="1"/>
  <c r="M200" i="1" s="1"/>
  <c r="N200" i="1" s="1"/>
  <c r="O200" i="1" s="1"/>
  <c r="K273" i="1"/>
  <c r="L273" i="1" s="1"/>
  <c r="M273" i="1" s="1"/>
  <c r="N273" i="1" s="1"/>
  <c r="O273" i="1" s="1"/>
  <c r="K353" i="1"/>
  <c r="L353" i="1" s="1"/>
  <c r="M353" i="1" s="1"/>
  <c r="N353" i="1" s="1"/>
  <c r="O353" i="1" s="1"/>
  <c r="K112" i="1"/>
  <c r="L112" i="1" s="1"/>
  <c r="M112" i="1" s="1"/>
  <c r="N112" i="1" s="1"/>
  <c r="O112" i="1" s="1"/>
  <c r="K173" i="1"/>
  <c r="L173" i="1" s="1"/>
  <c r="M173" i="1" s="1"/>
  <c r="N173" i="1" s="1"/>
  <c r="O173" i="1" s="1"/>
  <c r="K140" i="1"/>
  <c r="L140" i="1" s="1"/>
  <c r="M140" i="1" s="1"/>
  <c r="N140" i="1" s="1"/>
  <c r="O140" i="1" s="1"/>
  <c r="K17" i="1"/>
  <c r="L17" i="1" s="1"/>
  <c r="M17" i="1" s="1"/>
  <c r="N17" i="1" s="1"/>
  <c r="O17" i="1" s="1"/>
  <c r="K333" i="1"/>
  <c r="L333" i="1" s="1"/>
  <c r="M333" i="1" s="1"/>
  <c r="N333" i="1" s="1"/>
  <c r="O333" i="1" s="1"/>
  <c r="K288" i="1"/>
  <c r="L288" i="1" s="1"/>
  <c r="M288" i="1" s="1"/>
  <c r="N288" i="1" s="1"/>
  <c r="O288" i="1" s="1"/>
  <c r="K326" i="1"/>
  <c r="L326" i="1" s="1"/>
  <c r="M326" i="1" s="1"/>
  <c r="N326" i="1" s="1"/>
  <c r="O326" i="1" s="1"/>
  <c r="K187" i="1"/>
  <c r="L187" i="1" s="1"/>
  <c r="M187" i="1" s="1"/>
  <c r="N187" i="1" s="1"/>
  <c r="O187" i="1" s="1"/>
  <c r="K171" i="1"/>
  <c r="L171" i="1" s="1"/>
  <c r="M171" i="1" s="1"/>
  <c r="N171" i="1" s="1"/>
  <c r="O171" i="1" s="1"/>
  <c r="K335" i="1"/>
  <c r="L335" i="1" s="1"/>
  <c r="M335" i="1" s="1"/>
  <c r="N335" i="1" s="1"/>
  <c r="O335" i="1" s="1"/>
  <c r="K153" i="1"/>
  <c r="L153" i="1" s="1"/>
  <c r="M153" i="1" s="1"/>
  <c r="N153" i="1" s="1"/>
  <c r="O153" i="1" s="1"/>
  <c r="K57" i="1"/>
  <c r="L57" i="1" s="1"/>
  <c r="M57" i="1" s="1"/>
  <c r="N57" i="1" s="1"/>
  <c r="O57" i="1" s="1"/>
  <c r="K127" i="1"/>
  <c r="L127" i="1" s="1"/>
  <c r="M127" i="1" s="1"/>
  <c r="N127" i="1" s="1"/>
  <c r="O127" i="1" s="1"/>
  <c r="K206" i="1"/>
  <c r="L206" i="1" s="1"/>
  <c r="M206" i="1" s="1"/>
  <c r="N206" i="1" s="1"/>
  <c r="O206" i="1" s="1"/>
  <c r="K327" i="1"/>
  <c r="L327" i="1" s="1"/>
  <c r="M327" i="1" s="1"/>
  <c r="N327" i="1" s="1"/>
  <c r="O327" i="1" s="1"/>
  <c r="K120" i="1"/>
  <c r="L120" i="1" s="1"/>
  <c r="M120" i="1" s="1"/>
  <c r="N120" i="1" s="1"/>
  <c r="O120" i="1" s="1"/>
  <c r="K139" i="1"/>
  <c r="L139" i="1" s="1"/>
  <c r="M139" i="1" s="1"/>
  <c r="N139" i="1" s="1"/>
  <c r="O139" i="1" s="1"/>
  <c r="K243" i="1"/>
  <c r="L243" i="1" s="1"/>
  <c r="M243" i="1" s="1"/>
  <c r="N243" i="1" s="1"/>
  <c r="O243" i="1" s="1"/>
  <c r="K128" i="1"/>
  <c r="L128" i="1" s="1"/>
  <c r="M128" i="1" s="1"/>
  <c r="N128" i="1" s="1"/>
  <c r="O128" i="1" s="1"/>
  <c r="K106" i="1"/>
  <c r="L106" i="1" s="1"/>
  <c r="M106" i="1" s="1"/>
  <c r="N106" i="1" s="1"/>
  <c r="O106" i="1" s="1"/>
  <c r="K361" i="1"/>
  <c r="L361" i="1" s="1"/>
  <c r="M361" i="1" s="1"/>
  <c r="N361" i="1" s="1"/>
  <c r="O361" i="1" s="1"/>
  <c r="K39" i="1"/>
  <c r="L39" i="1" s="1"/>
  <c r="M39" i="1" s="1"/>
  <c r="N39" i="1" s="1"/>
  <c r="O39" i="1" s="1"/>
  <c r="K165" i="1"/>
  <c r="L165" i="1" s="1"/>
  <c r="M165" i="1" s="1"/>
  <c r="N165" i="1" s="1"/>
  <c r="O165" i="1" s="1"/>
  <c r="K177" i="1"/>
  <c r="L177" i="1" s="1"/>
  <c r="M177" i="1" s="1"/>
  <c r="N177" i="1" s="1"/>
  <c r="O177" i="1" s="1"/>
  <c r="K309" i="1"/>
  <c r="L309" i="1" s="1"/>
  <c r="M309" i="1" s="1"/>
  <c r="N309" i="1" s="1"/>
  <c r="O309" i="1" s="1"/>
  <c r="K51" i="1"/>
  <c r="L51" i="1" s="1"/>
  <c r="M51" i="1" s="1"/>
  <c r="N51" i="1" s="1"/>
  <c r="O51" i="1" s="1"/>
  <c r="K203" i="1"/>
  <c r="L203" i="1" s="1"/>
  <c r="M203" i="1" s="1"/>
  <c r="N203" i="1" s="1"/>
  <c r="O203" i="1" s="1"/>
  <c r="K219" i="1"/>
  <c r="L219" i="1" s="1"/>
  <c r="M219" i="1" s="1"/>
  <c r="N219" i="1" s="1"/>
  <c r="O219" i="1" s="1"/>
  <c r="K271" i="1"/>
  <c r="L271" i="1" s="1"/>
  <c r="M271" i="1" s="1"/>
  <c r="N271" i="1" s="1"/>
  <c r="O271" i="1" s="1"/>
  <c r="K111" i="1"/>
  <c r="L111" i="1" s="1"/>
  <c r="M111" i="1" s="1"/>
  <c r="N111" i="1" s="1"/>
  <c r="O111" i="1" s="1"/>
  <c r="K342" i="1"/>
  <c r="L342" i="1" s="1"/>
  <c r="M342" i="1" s="1"/>
  <c r="N342" i="1" s="1"/>
  <c r="O342" i="1" s="1"/>
  <c r="K93" i="1"/>
  <c r="L93" i="1" s="1"/>
  <c r="M93" i="1" s="1"/>
  <c r="N93" i="1" s="1"/>
  <c r="O93" i="1" s="1"/>
  <c r="K130" i="1"/>
  <c r="L130" i="1" s="1"/>
  <c r="M130" i="1" s="1"/>
  <c r="N130" i="1" s="1"/>
  <c r="O130" i="1" s="1"/>
  <c r="K290" i="1"/>
  <c r="L290" i="1" s="1"/>
  <c r="M290" i="1" s="1"/>
  <c r="N290" i="1" s="1"/>
  <c r="O290" i="1" s="1"/>
  <c r="K181" i="1"/>
  <c r="L181" i="1" s="1"/>
  <c r="M181" i="1" s="1"/>
  <c r="N181" i="1" s="1"/>
  <c r="O181" i="1" s="1"/>
  <c r="K27" i="1"/>
  <c r="L27" i="1" s="1"/>
  <c r="M27" i="1" s="1"/>
  <c r="N27" i="1" s="1"/>
  <c r="O27" i="1" s="1"/>
  <c r="K246" i="1"/>
  <c r="L246" i="1" s="1"/>
  <c r="M246" i="1" s="1"/>
  <c r="N246" i="1" s="1"/>
  <c r="O246" i="1" s="1"/>
  <c r="K149" i="1"/>
  <c r="L149" i="1" s="1"/>
  <c r="M149" i="1" s="1"/>
  <c r="N149" i="1" s="1"/>
  <c r="O149" i="1" s="1"/>
  <c r="K28" i="1"/>
  <c r="L28" i="1" s="1"/>
  <c r="M28" i="1" s="1"/>
  <c r="N28" i="1" s="1"/>
  <c r="O28" i="1" s="1"/>
  <c r="K176" i="1"/>
  <c r="L176" i="1" s="1"/>
  <c r="M176" i="1" s="1"/>
  <c r="N176" i="1" s="1"/>
  <c r="O176" i="1" s="1"/>
  <c r="K261" i="1"/>
  <c r="L261" i="1" s="1"/>
  <c r="M261" i="1" s="1"/>
  <c r="N261" i="1" s="1"/>
  <c r="O261" i="1" s="1"/>
  <c r="K260" i="1"/>
  <c r="L260" i="1" s="1"/>
  <c r="M260" i="1" s="1"/>
  <c r="N260" i="1" s="1"/>
  <c r="O260" i="1" s="1"/>
  <c r="K35" i="1"/>
  <c r="L35" i="1" s="1"/>
  <c r="M35" i="1" s="1"/>
  <c r="N35" i="1" s="1"/>
  <c r="O35" i="1" s="1"/>
  <c r="K113" i="1"/>
  <c r="L113" i="1" s="1"/>
  <c r="M113" i="1" s="1"/>
  <c r="N113" i="1" s="1"/>
  <c r="O113" i="1" s="1"/>
  <c r="K236" i="1"/>
  <c r="L236" i="1" s="1"/>
  <c r="M236" i="1" s="1"/>
  <c r="N236" i="1" s="1"/>
  <c r="O236" i="1" s="1"/>
  <c r="K114" i="1"/>
  <c r="L114" i="1" s="1"/>
  <c r="M114" i="1" s="1"/>
  <c r="N114" i="1" s="1"/>
  <c r="O114" i="1" s="1"/>
  <c r="K265" i="1"/>
  <c r="L265" i="1" s="1"/>
  <c r="M265" i="1" s="1"/>
  <c r="N265" i="1" s="1"/>
  <c r="O265" i="1" s="1"/>
  <c r="K286" i="1"/>
  <c r="L286" i="1" s="1"/>
  <c r="M286" i="1" s="1"/>
  <c r="N286" i="1" s="1"/>
  <c r="O286" i="1" s="1"/>
  <c r="K67" i="1"/>
  <c r="L67" i="1" s="1"/>
  <c r="M67" i="1" s="1"/>
  <c r="N67" i="1" s="1"/>
  <c r="O67" i="1" s="1"/>
  <c r="K360" i="1"/>
  <c r="L360" i="1" s="1"/>
  <c r="M360" i="1" s="1"/>
  <c r="N360" i="1" s="1"/>
  <c r="O360" i="1" s="1"/>
  <c r="K192" i="1"/>
  <c r="L192" i="1" s="1"/>
  <c r="M192" i="1" s="1"/>
  <c r="N192" i="1" s="1"/>
  <c r="O192" i="1" s="1"/>
  <c r="K242" i="1"/>
  <c r="L242" i="1" s="1"/>
  <c r="M242" i="1" s="1"/>
  <c r="N242" i="1" s="1"/>
  <c r="O242" i="1" s="1"/>
  <c r="K359" i="1"/>
  <c r="L359" i="1" s="1"/>
  <c r="M359" i="1" s="1"/>
  <c r="N359" i="1" s="1"/>
  <c r="O359" i="1" s="1"/>
  <c r="K46" i="1"/>
  <c r="L46" i="1" s="1"/>
  <c r="M46" i="1" s="1"/>
  <c r="N46" i="1" s="1"/>
  <c r="O46" i="1" s="1"/>
  <c r="K78" i="1"/>
  <c r="L78" i="1" s="1"/>
  <c r="M78" i="1" s="1"/>
  <c r="N78" i="1" s="1"/>
  <c r="O78" i="1" s="1"/>
  <c r="K238" i="1"/>
  <c r="L238" i="1" s="1"/>
  <c r="M238" i="1" s="1"/>
  <c r="N238" i="1" s="1"/>
  <c r="O238" i="1" s="1"/>
  <c r="K125" i="1"/>
  <c r="L125" i="1" s="1"/>
  <c r="M125" i="1" s="1"/>
  <c r="N125" i="1" s="1"/>
  <c r="O125" i="1" s="1"/>
  <c r="K232" i="1"/>
  <c r="L232" i="1" s="1"/>
  <c r="M232" i="1" s="1"/>
  <c r="N232" i="1" s="1"/>
  <c r="O232" i="1" s="1"/>
  <c r="K87" i="1"/>
  <c r="L87" i="1" s="1"/>
  <c r="M87" i="1" s="1"/>
  <c r="N87" i="1" s="1"/>
  <c r="O87" i="1" s="1"/>
  <c r="K41" i="1"/>
  <c r="L41" i="1" s="1"/>
  <c r="M41" i="1" s="1"/>
  <c r="N41" i="1" s="1"/>
  <c r="O41" i="1" s="1"/>
  <c r="K224" i="1"/>
  <c r="L224" i="1" s="1"/>
  <c r="M224" i="1" s="1"/>
  <c r="N224" i="1" s="1"/>
  <c r="O224" i="1" s="1"/>
  <c r="K115" i="1"/>
  <c r="L115" i="1" s="1"/>
  <c r="M115" i="1" s="1"/>
  <c r="N115" i="1" s="1"/>
  <c r="O115" i="1" s="1"/>
  <c r="K306" i="1"/>
  <c r="L306" i="1" s="1"/>
  <c r="M306" i="1" s="1"/>
  <c r="N306" i="1" s="1"/>
  <c r="O306" i="1" s="1"/>
  <c r="K21" i="1"/>
  <c r="L21" i="1" s="1"/>
  <c r="M21" i="1" s="1"/>
  <c r="N21" i="1" s="1"/>
  <c r="O21" i="1" s="1"/>
  <c r="K308" i="1"/>
  <c r="L308" i="1" s="1"/>
  <c r="M308" i="1" s="1"/>
  <c r="N308" i="1" s="1"/>
  <c r="O308" i="1" s="1"/>
  <c r="K15" i="1"/>
  <c r="L15" i="1" s="1"/>
  <c r="M15" i="1" s="1"/>
  <c r="N15" i="1" s="1"/>
  <c r="O15" i="1" s="1"/>
  <c r="K49" i="1"/>
  <c r="L49" i="1" s="1"/>
  <c r="M49" i="1" s="1"/>
  <c r="N49" i="1" s="1"/>
  <c r="O49" i="1" s="1"/>
  <c r="K88" i="1"/>
  <c r="L88" i="1" s="1"/>
  <c r="M88" i="1" s="1"/>
  <c r="N88" i="1" s="1"/>
  <c r="O88" i="1" s="1"/>
  <c r="K119" i="1"/>
  <c r="L119" i="1" s="1"/>
  <c r="M119" i="1" s="1"/>
  <c r="N119" i="1" s="1"/>
  <c r="O119" i="1" s="1"/>
  <c r="K85" i="1"/>
  <c r="L85" i="1" s="1"/>
  <c r="M85" i="1" s="1"/>
  <c r="N85" i="1" s="1"/>
  <c r="O85" i="1" s="1"/>
  <c r="K201" i="1"/>
  <c r="L201" i="1" s="1"/>
  <c r="M201" i="1" s="1"/>
  <c r="N201" i="1" s="1"/>
  <c r="O201" i="1" s="1"/>
  <c r="K134" i="1"/>
  <c r="L134" i="1" s="1"/>
  <c r="M134" i="1" s="1"/>
  <c r="N134" i="1" s="1"/>
  <c r="O134" i="1" s="1"/>
  <c r="K105" i="1"/>
  <c r="L105" i="1" s="1"/>
  <c r="M105" i="1" s="1"/>
  <c r="N105" i="1" s="1"/>
  <c r="O105" i="1" s="1"/>
  <c r="K33" i="1"/>
  <c r="L33" i="1" s="1"/>
  <c r="M33" i="1" s="1"/>
  <c r="N33" i="1" s="1"/>
  <c r="O33" i="1" s="1"/>
  <c r="K167" i="1"/>
  <c r="L167" i="1" s="1"/>
  <c r="M167" i="1" s="1"/>
  <c r="N167" i="1" s="1"/>
  <c r="O167" i="1" s="1"/>
  <c r="K164" i="1"/>
  <c r="L164" i="1" s="1"/>
  <c r="M164" i="1" s="1"/>
  <c r="N164" i="1" s="1"/>
  <c r="O164" i="1" s="1"/>
  <c r="K240" i="1"/>
  <c r="L240" i="1" s="1"/>
  <c r="M240" i="1" s="1"/>
  <c r="N240" i="1" s="1"/>
  <c r="O240" i="1" s="1"/>
  <c r="K79" i="1"/>
  <c r="L79" i="1" s="1"/>
  <c r="M79" i="1" s="1"/>
  <c r="N79" i="1" s="1"/>
  <c r="O79" i="1" s="1"/>
  <c r="K193" i="1"/>
  <c r="L193" i="1" s="1"/>
  <c r="M193" i="1" s="1"/>
  <c r="N193" i="1" s="1"/>
  <c r="O193" i="1" s="1"/>
  <c r="K18" i="1"/>
  <c r="L18" i="1" s="1"/>
  <c r="M18" i="1" s="1"/>
  <c r="N18" i="1" s="1"/>
  <c r="O18" i="1" s="1"/>
  <c r="K47" i="1"/>
  <c r="L47" i="1" s="1"/>
  <c r="M47" i="1" s="1"/>
  <c r="N47" i="1" s="1"/>
  <c r="O47" i="1" s="1"/>
  <c r="K338" i="1"/>
  <c r="L338" i="1" s="1"/>
  <c r="M338" i="1" s="1"/>
  <c r="N338" i="1" s="1"/>
  <c r="O338" i="1" s="1"/>
  <c r="K69" i="1"/>
  <c r="L69" i="1" s="1"/>
  <c r="M69" i="1" s="1"/>
  <c r="N69" i="1" s="1"/>
  <c r="O69" i="1" s="1"/>
  <c r="K50" i="1"/>
  <c r="L50" i="1" s="1"/>
  <c r="M50" i="1" s="1"/>
  <c r="N50" i="1" s="1"/>
  <c r="O50" i="1" s="1"/>
  <c r="K179" i="1"/>
  <c r="L179" i="1" s="1"/>
  <c r="M179" i="1" s="1"/>
  <c r="N179" i="1" s="1"/>
  <c r="O179" i="1" s="1"/>
  <c r="K334" i="1"/>
  <c r="L334" i="1" s="1"/>
  <c r="M334" i="1" s="1"/>
  <c r="N334" i="1" s="1"/>
  <c r="O334" i="1" s="1"/>
  <c r="K186" i="1"/>
  <c r="L186" i="1" s="1"/>
  <c r="M186" i="1" s="1"/>
  <c r="N186" i="1" s="1"/>
  <c r="O186" i="1" s="1"/>
  <c r="K312" i="1"/>
  <c r="L312" i="1" s="1"/>
  <c r="M312" i="1" s="1"/>
  <c r="N312" i="1" s="1"/>
  <c r="O312" i="1" s="1"/>
  <c r="K282" i="1"/>
  <c r="L282" i="1" s="1"/>
  <c r="M282" i="1" s="1"/>
  <c r="N282" i="1" s="1"/>
  <c r="O282" i="1" s="1"/>
  <c r="K302" i="1"/>
  <c r="L302" i="1" s="1"/>
  <c r="M302" i="1" s="1"/>
  <c r="N302" i="1" s="1"/>
  <c r="O302" i="1" s="1"/>
  <c r="K56" i="1"/>
  <c r="L56" i="1" s="1"/>
  <c r="M56" i="1" s="1"/>
  <c r="N56" i="1" s="1"/>
  <c r="O56" i="1" s="1"/>
  <c r="K8" i="1"/>
  <c r="L8" i="1" s="1"/>
  <c r="M8" i="1" s="1"/>
  <c r="N8" i="1" s="1"/>
  <c r="O8" i="1" s="1"/>
  <c r="K220" i="1"/>
  <c r="L220" i="1" s="1"/>
  <c r="M220" i="1" s="1"/>
  <c r="N220" i="1" s="1"/>
  <c r="O220" i="1" s="1"/>
  <c r="K191" i="1"/>
  <c r="L191" i="1" s="1"/>
  <c r="M191" i="1" s="1"/>
  <c r="N191" i="1" s="1"/>
  <c r="O191" i="1" s="1"/>
  <c r="K344" i="1"/>
  <c r="L344" i="1" s="1"/>
  <c r="M344" i="1" s="1"/>
  <c r="N344" i="1" s="1"/>
  <c r="O344" i="1" s="1"/>
  <c r="K52" i="1"/>
  <c r="L52" i="1" s="1"/>
  <c r="M52" i="1" s="1"/>
  <c r="N52" i="1" s="1"/>
  <c r="O52" i="1" s="1"/>
  <c r="K241" i="1"/>
  <c r="L241" i="1" s="1"/>
  <c r="M241" i="1" s="1"/>
  <c r="N241" i="1" s="1"/>
  <c r="O241" i="1" s="1"/>
  <c r="K84" i="1"/>
  <c r="L84" i="1" s="1"/>
  <c r="M84" i="1" s="1"/>
  <c r="N84" i="1" s="1"/>
  <c r="O84" i="1" s="1"/>
  <c r="K124" i="1"/>
  <c r="L124" i="1" s="1"/>
  <c r="M124" i="1" s="1"/>
  <c r="N124" i="1" s="1"/>
  <c r="O124" i="1" s="1"/>
  <c r="K227" i="1"/>
  <c r="L227" i="1" s="1"/>
  <c r="M227" i="1" s="1"/>
  <c r="N227" i="1" s="1"/>
  <c r="O227" i="1" s="1"/>
  <c r="K216" i="1"/>
  <c r="L216" i="1" s="1"/>
  <c r="M216" i="1" s="1"/>
  <c r="N216" i="1" s="1"/>
  <c r="O216" i="1" s="1"/>
  <c r="K151" i="1"/>
  <c r="L151" i="1" s="1"/>
  <c r="M151" i="1" s="1"/>
  <c r="N151" i="1" s="1"/>
  <c r="O151" i="1" s="1"/>
  <c r="K66" i="1"/>
  <c r="L66" i="1" s="1"/>
  <c r="M66" i="1" s="1"/>
  <c r="N66" i="1" s="1"/>
  <c r="O66" i="1" s="1"/>
  <c r="K305" i="1"/>
  <c r="L305" i="1" s="1"/>
  <c r="M305" i="1" s="1"/>
  <c r="N305" i="1" s="1"/>
  <c r="O305" i="1" s="1"/>
  <c r="K31" i="1"/>
  <c r="L31" i="1" s="1"/>
  <c r="M31" i="1" s="1"/>
  <c r="N31" i="1" s="1"/>
  <c r="O31" i="1" s="1"/>
  <c r="K16" i="1"/>
  <c r="L16" i="1" s="1"/>
  <c r="M16" i="1" s="1"/>
  <c r="N16" i="1" s="1"/>
  <c r="O16" i="1" s="1"/>
  <c r="K199" i="1"/>
  <c r="L199" i="1" s="1"/>
  <c r="M199" i="1" s="1"/>
  <c r="N199" i="1" s="1"/>
  <c r="O199" i="1" s="1"/>
  <c r="K143" i="1"/>
  <c r="L143" i="1" s="1"/>
  <c r="M143" i="1" s="1"/>
  <c r="N143" i="1" s="1"/>
  <c r="O143" i="1" s="1"/>
  <c r="K233" i="1"/>
  <c r="L233" i="1" s="1"/>
  <c r="M233" i="1" s="1"/>
  <c r="N233" i="1" s="1"/>
  <c r="O233" i="1" s="1"/>
  <c r="K169" i="1"/>
  <c r="L169" i="1" s="1"/>
  <c r="M169" i="1" s="1"/>
  <c r="N169" i="1" s="1"/>
  <c r="O169" i="1" s="1"/>
  <c r="K54" i="1"/>
  <c r="L54" i="1" s="1"/>
  <c r="M54" i="1" s="1"/>
  <c r="N54" i="1" s="1"/>
  <c r="O54" i="1" s="1"/>
  <c r="K217" i="1"/>
  <c r="L217" i="1" s="1"/>
  <c r="M217" i="1" s="1"/>
  <c r="N217" i="1" s="1"/>
  <c r="O217" i="1" s="1"/>
  <c r="K249" i="1"/>
  <c r="L249" i="1" s="1"/>
  <c r="M249" i="1" s="1"/>
  <c r="N249" i="1" s="1"/>
  <c r="O249" i="1" s="1"/>
  <c r="K263" i="1"/>
  <c r="L263" i="1" s="1"/>
  <c r="M263" i="1" s="1"/>
  <c r="N263" i="1" s="1"/>
  <c r="O263" i="1" s="1"/>
  <c r="K12" i="1"/>
  <c r="L12" i="1" s="1"/>
  <c r="M12" i="1" s="1"/>
  <c r="N12" i="1" s="1"/>
  <c r="O12" i="1" s="1"/>
  <c r="K225" i="1"/>
  <c r="L225" i="1" s="1"/>
  <c r="M225" i="1" s="1"/>
  <c r="N225" i="1" s="1"/>
  <c r="O225" i="1" s="1"/>
  <c r="K329" i="1"/>
  <c r="L329" i="1" s="1"/>
  <c r="M329" i="1" s="1"/>
  <c r="N329" i="1" s="1"/>
  <c r="O329" i="1" s="1"/>
  <c r="K250" i="1"/>
  <c r="L250" i="1" s="1"/>
  <c r="M250" i="1" s="1"/>
  <c r="N250" i="1" s="1"/>
  <c r="O250" i="1" s="1"/>
  <c r="K138" i="1"/>
  <c r="L138" i="1" s="1"/>
  <c r="M138" i="1" s="1"/>
  <c r="N138" i="1" s="1"/>
  <c r="O138" i="1" s="1"/>
  <c r="K258" i="1"/>
  <c r="L258" i="1" s="1"/>
  <c r="M258" i="1" s="1"/>
  <c r="N258" i="1" s="1"/>
  <c r="O258" i="1" s="1"/>
  <c r="K336" i="1"/>
  <c r="L336" i="1" s="1"/>
  <c r="M336" i="1" s="1"/>
  <c r="N336" i="1" s="1"/>
  <c r="O336" i="1" s="1"/>
  <c r="K102" i="1"/>
  <c r="L102" i="1" s="1"/>
  <c r="M102" i="1" s="1"/>
  <c r="N102" i="1" s="1"/>
  <c r="O102" i="1" s="1"/>
  <c r="K175" i="1"/>
  <c r="L175" i="1" s="1"/>
  <c r="M175" i="1" s="1"/>
  <c r="N175" i="1" s="1"/>
  <c r="O175" i="1" s="1"/>
  <c r="K95" i="1"/>
  <c r="L95" i="1" s="1"/>
  <c r="M95" i="1" s="1"/>
  <c r="N95" i="1" s="1"/>
  <c r="O95" i="1" s="1"/>
  <c r="K292" i="1"/>
  <c r="L292" i="1" s="1"/>
  <c r="M292" i="1" s="1"/>
  <c r="N292" i="1" s="1"/>
  <c r="O292" i="1" s="1"/>
  <c r="K146" i="1"/>
  <c r="L146" i="1" s="1"/>
  <c r="M146" i="1" s="1"/>
  <c r="N146" i="1" s="1"/>
  <c r="O146" i="1" s="1"/>
  <c r="K294" i="1"/>
  <c r="L294" i="1" s="1"/>
  <c r="M294" i="1" s="1"/>
  <c r="N294" i="1" s="1"/>
  <c r="O294" i="1" s="1"/>
  <c r="K274" i="1"/>
  <c r="L274" i="1" s="1"/>
  <c r="M274" i="1" s="1"/>
  <c r="N274" i="1" s="1"/>
  <c r="O274" i="1" s="1"/>
  <c r="K109" i="1"/>
  <c r="L109" i="1" s="1"/>
  <c r="M109" i="1" s="1"/>
  <c r="N109" i="1" s="1"/>
  <c r="O109" i="1" s="1"/>
  <c r="K356" i="1"/>
  <c r="L356" i="1" s="1"/>
  <c r="M356" i="1" s="1"/>
  <c r="N356" i="1" s="1"/>
  <c r="O356" i="1" s="1"/>
  <c r="K38" i="1"/>
  <c r="L38" i="1" s="1"/>
  <c r="M38" i="1" s="1"/>
  <c r="N38" i="1" s="1"/>
  <c r="O38" i="1" s="1"/>
  <c r="K83" i="1"/>
  <c r="L83" i="1" s="1"/>
  <c r="M83" i="1" s="1"/>
  <c r="N83" i="1" s="1"/>
  <c r="O83" i="1" s="1"/>
  <c r="K299" i="1"/>
  <c r="L299" i="1" s="1"/>
  <c r="M299" i="1" s="1"/>
  <c r="N299" i="1" s="1"/>
  <c r="O299" i="1" s="1"/>
  <c r="K245" i="1"/>
  <c r="L245" i="1" s="1"/>
  <c r="M245" i="1" s="1"/>
  <c r="N245" i="1" s="1"/>
  <c r="O245" i="1" s="1"/>
  <c r="K157" i="1"/>
  <c r="L157" i="1" s="1"/>
  <c r="M157" i="1" s="1"/>
  <c r="N157" i="1" s="1"/>
  <c r="O157" i="1" s="1"/>
  <c r="K296" i="1"/>
  <c r="L296" i="1" s="1"/>
  <c r="M296" i="1" s="1"/>
  <c r="N296" i="1" s="1"/>
  <c r="O296" i="1" s="1"/>
  <c r="K148" i="1"/>
  <c r="L148" i="1" s="1"/>
  <c r="M148" i="1" s="1"/>
  <c r="N148" i="1" s="1"/>
  <c r="O148" i="1" s="1"/>
  <c r="K303" i="1"/>
  <c r="L303" i="1" s="1"/>
  <c r="M303" i="1" s="1"/>
  <c r="N303" i="1" s="1"/>
  <c r="O303" i="1" s="1"/>
  <c r="K152" i="1"/>
  <c r="L152" i="1" s="1"/>
  <c r="M152" i="1" s="1"/>
  <c r="N152" i="1" s="1"/>
  <c r="O152" i="1" s="1"/>
  <c r="K159" i="1"/>
  <c r="L159" i="1" s="1"/>
  <c r="M159" i="1" s="1"/>
  <c r="N159" i="1" s="1"/>
  <c r="O159" i="1" s="1"/>
  <c r="K198" i="1"/>
  <c r="L198" i="1" s="1"/>
  <c r="M198" i="1" s="1"/>
  <c r="N198" i="1" s="1"/>
  <c r="O198" i="1" s="1"/>
  <c r="K248" i="1"/>
  <c r="L248" i="1" s="1"/>
  <c r="M248" i="1" s="1"/>
  <c r="N248" i="1" s="1"/>
  <c r="O248" i="1" s="1"/>
  <c r="K357" i="1"/>
  <c r="L357" i="1" s="1"/>
  <c r="M357" i="1" s="1"/>
  <c r="N357" i="1" s="1"/>
  <c r="O357" i="1" s="1"/>
  <c r="K32" i="1"/>
  <c r="L32" i="1" s="1"/>
  <c r="M32" i="1" s="1"/>
  <c r="N32" i="1" s="1"/>
  <c r="O32" i="1" s="1"/>
  <c r="K96" i="1"/>
  <c r="L96" i="1" s="1"/>
  <c r="M96" i="1" s="1"/>
  <c r="N96" i="1" s="1"/>
  <c r="O96" i="1" s="1"/>
  <c r="K283" i="1"/>
  <c r="L283" i="1" s="1"/>
  <c r="M283" i="1" s="1"/>
  <c r="N283" i="1" s="1"/>
  <c r="O283" i="1" s="1"/>
  <c r="K155" i="1"/>
  <c r="L155" i="1" s="1"/>
  <c r="M155" i="1" s="1"/>
  <c r="N155" i="1" s="1"/>
  <c r="O155" i="1" s="1"/>
  <c r="K45" i="1"/>
  <c r="L45" i="1" s="1"/>
  <c r="M45" i="1" s="1"/>
  <c r="N45" i="1" s="1"/>
  <c r="O45" i="1" s="1"/>
  <c r="K147" i="1"/>
  <c r="L147" i="1" s="1"/>
  <c r="M147" i="1" s="1"/>
  <c r="N147" i="1" s="1"/>
  <c r="O147" i="1" s="1"/>
  <c r="K291" i="1"/>
  <c r="L291" i="1" s="1"/>
  <c r="M291" i="1" s="1"/>
  <c r="N291" i="1" s="1"/>
  <c r="O291" i="1" s="1"/>
  <c r="K287" i="1"/>
  <c r="L287" i="1" s="1"/>
  <c r="M287" i="1" s="1"/>
  <c r="N287" i="1" s="1"/>
  <c r="O287" i="1" s="1"/>
  <c r="K190" i="1"/>
  <c r="L190" i="1" s="1"/>
  <c r="M190" i="1" s="1"/>
  <c r="N190" i="1" s="1"/>
  <c r="O190" i="1" s="1"/>
  <c r="K9" i="1"/>
  <c r="L9" i="1" s="1"/>
  <c r="M9" i="1" s="1"/>
  <c r="N9" i="1" s="1"/>
  <c r="O9" i="1" s="1"/>
  <c r="K36" i="1"/>
  <c r="L36" i="1" s="1"/>
  <c r="M36" i="1" s="1"/>
  <c r="N36" i="1" s="1"/>
  <c r="O36" i="1" s="1"/>
  <c r="K182" i="1"/>
  <c r="L182" i="1" s="1"/>
  <c r="M182" i="1" s="1"/>
  <c r="N182" i="1" s="1"/>
  <c r="O182" i="1" s="1"/>
  <c r="K339" i="1"/>
  <c r="L339" i="1" s="1"/>
  <c r="M339" i="1" s="1"/>
  <c r="N339" i="1" s="1"/>
  <c r="O339" i="1" s="1"/>
  <c r="K304" i="1"/>
  <c r="L304" i="1" s="1"/>
  <c r="M304" i="1" s="1"/>
  <c r="N304" i="1" s="1"/>
  <c r="O304" i="1" s="1"/>
  <c r="K346" i="1"/>
  <c r="L346" i="1" s="1"/>
  <c r="M346" i="1" s="1"/>
  <c r="N346" i="1" s="1"/>
  <c r="O346" i="1" s="1"/>
  <c r="K230" i="1"/>
  <c r="L230" i="1" s="1"/>
  <c r="M230" i="1" s="1"/>
  <c r="N230" i="1" s="1"/>
  <c r="O230" i="1" s="1"/>
  <c r="K180" i="1"/>
  <c r="L180" i="1" s="1"/>
  <c r="M180" i="1" s="1"/>
  <c r="N180" i="1" s="1"/>
  <c r="O180" i="1" s="1"/>
  <c r="K323" i="1"/>
  <c r="L323" i="1" s="1"/>
  <c r="M323" i="1" s="1"/>
  <c r="N323" i="1" s="1"/>
  <c r="O323" i="1" s="1"/>
  <c r="K268" i="1"/>
  <c r="L268" i="1" s="1"/>
  <c r="M268" i="1" s="1"/>
  <c r="N268" i="1" s="1"/>
  <c r="O268" i="1" s="1"/>
  <c r="K75" i="1"/>
  <c r="L75" i="1" s="1"/>
  <c r="M75" i="1" s="1"/>
  <c r="N75" i="1" s="1"/>
  <c r="O75" i="1" s="1"/>
  <c r="K81" i="1"/>
  <c r="L81" i="1" s="1"/>
  <c r="M81" i="1" s="1"/>
  <c r="N81" i="1" s="1"/>
  <c r="O81" i="1" s="1"/>
  <c r="K212" i="1"/>
  <c r="L212" i="1" s="1"/>
  <c r="M212" i="1" s="1"/>
  <c r="N212" i="1" s="1"/>
  <c r="O212" i="1" s="1"/>
  <c r="K284" i="1"/>
  <c r="L284" i="1" s="1"/>
  <c r="M284" i="1" s="1"/>
  <c r="N284" i="1" s="1"/>
  <c r="O284" i="1" s="1"/>
  <c r="K110" i="1"/>
  <c r="L110" i="1" s="1"/>
  <c r="M110" i="1" s="1"/>
  <c r="N110" i="1" s="1"/>
  <c r="O110" i="1" s="1"/>
  <c r="K264" i="1"/>
  <c r="L264" i="1" s="1"/>
  <c r="M264" i="1" s="1"/>
  <c r="N264" i="1" s="1"/>
  <c r="O264" i="1" s="1"/>
  <c r="K275" i="1"/>
  <c r="L275" i="1" s="1"/>
  <c r="M275" i="1" s="1"/>
  <c r="N275" i="1" s="1"/>
  <c r="O275" i="1" s="1"/>
  <c r="K314" i="1"/>
  <c r="L314" i="1" s="1"/>
  <c r="M314" i="1" s="1"/>
  <c r="N314" i="1" s="1"/>
  <c r="O314" i="1" s="1"/>
  <c r="K133" i="1"/>
  <c r="L133" i="1" s="1"/>
  <c r="M133" i="1" s="1"/>
  <c r="N133" i="1" s="1"/>
  <c r="O133" i="1" s="1"/>
  <c r="K58" i="1"/>
  <c r="L58" i="1" s="1"/>
  <c r="M58" i="1" s="1"/>
  <c r="N58" i="1" s="1"/>
  <c r="O58" i="1" s="1"/>
  <c r="K150" i="1"/>
  <c r="L150" i="1" s="1"/>
  <c r="M150" i="1" s="1"/>
  <c r="N150" i="1" s="1"/>
  <c r="O150" i="1" s="1"/>
  <c r="K144" i="1"/>
  <c r="L144" i="1" s="1"/>
  <c r="M144" i="1" s="1"/>
  <c r="N144" i="1" s="1"/>
  <c r="O144" i="1" s="1"/>
  <c r="K178" i="1"/>
  <c r="L178" i="1" s="1"/>
  <c r="M178" i="1" s="1"/>
  <c r="N178" i="1" s="1"/>
  <c r="O178" i="1" s="1"/>
  <c r="K270" i="1"/>
  <c r="L270" i="1" s="1"/>
  <c r="M270" i="1" s="1"/>
  <c r="N270" i="1" s="1"/>
  <c r="O270" i="1" s="1"/>
  <c r="K321" i="1"/>
  <c r="L321" i="1" s="1"/>
  <c r="M321" i="1" s="1"/>
  <c r="N321" i="1" s="1"/>
  <c r="O321" i="1" s="1"/>
  <c r="K218" i="1"/>
  <c r="L218" i="1" s="1"/>
  <c r="M218" i="1" s="1"/>
  <c r="N218" i="1" s="1"/>
  <c r="O218" i="1" s="1"/>
  <c r="K71" i="1"/>
  <c r="L71" i="1" s="1"/>
  <c r="M71" i="1" s="1"/>
  <c r="N71" i="1" s="1"/>
  <c r="O71" i="1" s="1"/>
  <c r="K209" i="1"/>
  <c r="L209" i="1" s="1"/>
  <c r="M209" i="1" s="1"/>
  <c r="N209" i="1" s="1"/>
  <c r="O209" i="1" s="1"/>
  <c r="K202" i="1"/>
  <c r="L202" i="1" s="1"/>
  <c r="M202" i="1" s="1"/>
  <c r="N202" i="1" s="1"/>
  <c r="O202" i="1" s="1"/>
  <c r="K354" i="1"/>
  <c r="L354" i="1" s="1"/>
  <c r="M354" i="1" s="1"/>
  <c r="N354" i="1" s="1"/>
  <c r="O354" i="1" s="1"/>
  <c r="K82" i="1"/>
  <c r="L82" i="1" s="1"/>
  <c r="M82" i="1" s="1"/>
  <c r="N82" i="1" s="1"/>
  <c r="O82" i="1" s="1"/>
  <c r="K70" i="1"/>
  <c r="L70" i="1" s="1"/>
  <c r="M70" i="1" s="1"/>
  <c r="N70" i="1" s="1"/>
  <c r="O70" i="1" s="1"/>
  <c r="K90" i="1"/>
  <c r="L90" i="1" s="1"/>
  <c r="M90" i="1" s="1"/>
  <c r="N90" i="1" s="1"/>
  <c r="O90" i="1" s="1"/>
  <c r="K210" i="1"/>
  <c r="L210" i="1" s="1"/>
  <c r="M210" i="1" s="1"/>
  <c r="N210" i="1" s="1"/>
  <c r="O210" i="1" s="1"/>
  <c r="K126" i="1"/>
  <c r="L126" i="1" s="1"/>
  <c r="M126" i="1" s="1"/>
  <c r="N126" i="1" s="1"/>
  <c r="O126" i="1" s="1"/>
  <c r="K172" i="1"/>
  <c r="L172" i="1" s="1"/>
  <c r="M172" i="1" s="1"/>
  <c r="N172" i="1" s="1"/>
  <c r="O172" i="1" s="1"/>
  <c r="K204" i="1"/>
  <c r="L204" i="1" s="1"/>
  <c r="M204" i="1" s="1"/>
  <c r="N204" i="1" s="1"/>
  <c r="O204" i="1" s="1"/>
  <c r="K331" i="1"/>
  <c r="L331" i="1" s="1"/>
  <c r="M331" i="1" s="1"/>
  <c r="N331" i="1" s="1"/>
  <c r="O331" i="1" s="1"/>
  <c r="K358" i="1"/>
  <c r="L358" i="1" s="1"/>
  <c r="M358" i="1" s="1"/>
  <c r="N358" i="1" s="1"/>
  <c r="O358" i="1" s="1"/>
  <c r="K325" i="1"/>
  <c r="L325" i="1" s="1"/>
  <c r="M325" i="1" s="1"/>
  <c r="N325" i="1" s="1"/>
  <c r="O325" i="1" s="1"/>
  <c r="K231" i="1"/>
  <c r="L231" i="1" s="1"/>
  <c r="M231" i="1" s="1"/>
  <c r="N231" i="1" s="1"/>
  <c r="O231" i="1" s="1"/>
  <c r="K185" i="1"/>
  <c r="L185" i="1" s="1"/>
  <c r="M185" i="1" s="1"/>
  <c r="N185" i="1" s="1"/>
  <c r="O185" i="1" s="1"/>
  <c r="K285" i="1"/>
  <c r="L285" i="1" s="1"/>
  <c r="M285" i="1" s="1"/>
  <c r="N285" i="1" s="1"/>
  <c r="O285" i="1" s="1"/>
  <c r="K62" i="1"/>
  <c r="L62" i="1" s="1"/>
  <c r="M62" i="1" s="1"/>
  <c r="N62" i="1" s="1"/>
  <c r="O62" i="1" s="1"/>
  <c r="K322" i="1"/>
  <c r="L322" i="1" s="1"/>
  <c r="M322" i="1" s="1"/>
  <c r="N322" i="1" s="1"/>
  <c r="O322" i="1" s="1"/>
  <c r="K214" i="1"/>
  <c r="L214" i="1" s="1"/>
  <c r="M214" i="1" s="1"/>
  <c r="N214" i="1" s="1"/>
  <c r="O214" i="1" s="1"/>
  <c r="K135" i="1"/>
  <c r="L135" i="1" s="1"/>
  <c r="M135" i="1" s="1"/>
  <c r="N135" i="1" s="1"/>
  <c r="O135" i="1" s="1"/>
  <c r="K91" i="1"/>
  <c r="L91" i="1" s="1"/>
  <c r="M91" i="1" s="1"/>
  <c r="N91" i="1" s="1"/>
  <c r="O91" i="1" s="1"/>
  <c r="K26" i="1"/>
  <c r="L26" i="1" s="1"/>
  <c r="M26" i="1" s="1"/>
  <c r="N26" i="1" s="1"/>
  <c r="O26" i="1" s="1"/>
  <c r="K37" i="1"/>
  <c r="L37" i="1" s="1"/>
  <c r="M37" i="1" s="1"/>
  <c r="N37" i="1" s="1"/>
  <c r="O37" i="1" s="1"/>
  <c r="K197" i="1"/>
  <c r="L197" i="1" s="1"/>
  <c r="M197" i="1" s="1"/>
  <c r="N197" i="1" s="1"/>
  <c r="O197" i="1" s="1"/>
  <c r="K132" i="1"/>
  <c r="L132" i="1" s="1"/>
  <c r="M132" i="1" s="1"/>
  <c r="N132" i="1" s="1"/>
  <c r="O132" i="1" s="1"/>
  <c r="K278" i="1"/>
  <c r="L278" i="1" s="1"/>
  <c r="M278" i="1" s="1"/>
  <c r="N278" i="1" s="1"/>
  <c r="O278" i="1" s="1"/>
  <c r="K255" i="1"/>
  <c r="L255" i="1" s="1"/>
  <c r="M255" i="1" s="1"/>
  <c r="N255" i="1" s="1"/>
  <c r="O255" i="1" s="1"/>
  <c r="K13" i="1"/>
  <c r="L13" i="1" s="1"/>
  <c r="M13" i="1" s="1"/>
  <c r="N13" i="1" s="1"/>
  <c r="O13" i="1" s="1"/>
  <c r="K68" i="1"/>
  <c r="L68" i="1" s="1"/>
  <c r="M68" i="1" s="1"/>
  <c r="N68" i="1" s="1"/>
  <c r="O68" i="1" s="1"/>
  <c r="K161" i="1"/>
  <c r="L161" i="1" s="1"/>
  <c r="M161" i="1" s="1"/>
  <c r="N161" i="1" s="1"/>
  <c r="O161" i="1" s="1"/>
  <c r="K279" i="1"/>
  <c r="L279" i="1" s="1"/>
  <c r="M279" i="1" s="1"/>
  <c r="N279" i="1" s="1"/>
  <c r="O279" i="1" s="1"/>
  <c r="K351" i="1"/>
  <c r="L351" i="1" s="1"/>
  <c r="M351" i="1" s="1"/>
  <c r="N351" i="1" s="1"/>
  <c r="O351" i="1" s="1"/>
  <c r="M10" i="1" l="1"/>
  <c r="N10" i="1" s="1"/>
  <c r="O10" i="1" s="1"/>
  <c r="M14" i="1"/>
  <c r="N14" i="1" s="1"/>
  <c r="O14" i="1" s="1"/>
  <c r="N7" i="1"/>
  <c r="L365" i="1"/>
  <c r="M365" i="1" l="1"/>
  <c r="O7" i="1"/>
  <c r="N365" i="1"/>
  <c r="O365" i="1" s="1"/>
  <c r="P173" i="1" l="1"/>
  <c r="P365" i="1"/>
  <c r="P304" i="1"/>
  <c r="P172" i="1"/>
  <c r="P95" i="1"/>
  <c r="P41" i="1"/>
  <c r="P107" i="1"/>
  <c r="P317" i="1"/>
  <c r="P237" i="1"/>
  <c r="P156" i="1"/>
  <c r="P182" i="1"/>
  <c r="P56" i="1"/>
  <c r="P203" i="1"/>
  <c r="P253" i="1"/>
  <c r="P101" i="1"/>
  <c r="P246" i="1"/>
  <c r="P268" i="1"/>
  <c r="P84" i="1"/>
  <c r="P290" i="1"/>
  <c r="P55" i="1"/>
  <c r="P234" i="1"/>
  <c r="P359" i="1"/>
  <c r="P90" i="1"/>
  <c r="P336" i="1"/>
  <c r="P125" i="1"/>
  <c r="P215" i="1"/>
  <c r="P183" i="1"/>
  <c r="P86" i="1"/>
  <c r="P208" i="1"/>
  <c r="P190" i="1"/>
  <c r="P312" i="1"/>
  <c r="P177" i="1"/>
  <c r="P355" i="1"/>
  <c r="P332" i="1"/>
  <c r="P119" i="1"/>
  <c r="P358" i="1"/>
  <c r="P294" i="1"/>
  <c r="P306" i="1"/>
  <c r="P273" i="1"/>
  <c r="P104" i="1"/>
  <c r="P207" i="1"/>
  <c r="P97" i="1"/>
  <c r="P291" i="1"/>
  <c r="P334" i="1"/>
  <c r="P39" i="1"/>
  <c r="P320" i="1"/>
  <c r="P145" i="1"/>
  <c r="P293" i="1"/>
  <c r="P232" i="1"/>
  <c r="P29" i="1"/>
  <c r="P213" i="1"/>
  <c r="P160" i="1"/>
  <c r="P114" i="1"/>
  <c r="P216" i="1"/>
  <c r="P209" i="1"/>
  <c r="P225" i="1"/>
  <c r="P242" i="1"/>
  <c r="P19" i="1"/>
  <c r="P80" i="1"/>
  <c r="P20" i="1"/>
  <c r="P174" i="1"/>
  <c r="P155" i="1"/>
  <c r="P69" i="1"/>
  <c r="P128" i="1"/>
  <c r="P247" i="1"/>
  <c r="P310" i="1"/>
  <c r="P266" i="1"/>
  <c r="P36" i="1"/>
  <c r="P302" i="1"/>
  <c r="P51" i="1"/>
  <c r="P100" i="1"/>
  <c r="P89" i="1"/>
  <c r="P72" i="1"/>
  <c r="P321" i="1"/>
  <c r="P249" i="1"/>
  <c r="P67" i="1"/>
  <c r="P341" i="1"/>
  <c r="P73" i="1"/>
  <c r="P351" i="1"/>
  <c r="P32" i="1"/>
  <c r="P18" i="1"/>
  <c r="P120" i="1"/>
  <c r="P345" i="1"/>
  <c r="P40" i="1"/>
  <c r="P127" i="1"/>
  <c r="P82" i="1"/>
  <c r="P138" i="1"/>
  <c r="P78" i="1"/>
  <c r="P229" i="1"/>
  <c r="P42" i="1"/>
  <c r="P122" i="1"/>
  <c r="P255" i="1"/>
  <c r="P248" i="1"/>
  <c r="P79" i="1"/>
  <c r="P206" i="1"/>
  <c r="P348" i="1"/>
  <c r="P276" i="1"/>
  <c r="P50" i="1"/>
  <c r="P22" i="1"/>
  <c r="P92" i="1"/>
  <c r="P139" i="1"/>
  <c r="P286" i="1"/>
  <c r="P287" i="1"/>
  <c r="P300" i="1"/>
  <c r="P269" i="1"/>
  <c r="P236" i="1"/>
  <c r="P58" i="1"/>
  <c r="P143" i="1"/>
  <c r="P113" i="1"/>
  <c r="P189" i="1"/>
  <c r="P328" i="1"/>
  <c r="P278" i="1"/>
  <c r="P197" i="1"/>
  <c r="P152" i="1"/>
  <c r="P167" i="1"/>
  <c r="P153" i="1"/>
  <c r="P30" i="1"/>
  <c r="P63" i="1"/>
  <c r="P272" i="1"/>
  <c r="P283" i="1"/>
  <c r="P338" i="1"/>
  <c r="P243" i="1"/>
  <c r="P349" i="1"/>
  <c r="P188" i="1"/>
  <c r="P170" i="1"/>
  <c r="P275" i="1"/>
  <c r="P31" i="1"/>
  <c r="P261" i="1"/>
  <c r="P298" i="1"/>
  <c r="P61" i="1"/>
  <c r="P68" i="1"/>
  <c r="P296" i="1"/>
  <c r="P134" i="1"/>
  <c r="P187" i="1"/>
  <c r="P34" i="1"/>
  <c r="P318" i="1"/>
  <c r="P154" i="1"/>
  <c r="P178" i="1"/>
  <c r="P54" i="1"/>
  <c r="P265" i="1"/>
  <c r="P168" i="1"/>
  <c r="P129" i="1"/>
  <c r="P280" i="1"/>
  <c r="P214" i="1"/>
  <c r="P245" i="1"/>
  <c r="P85" i="1"/>
  <c r="P288" i="1"/>
  <c r="P44" i="1"/>
  <c r="P123" i="1"/>
  <c r="P45" i="1"/>
  <c r="P23" i="1"/>
  <c r="P235" i="1"/>
  <c r="P47" i="1"/>
  <c r="P270" i="1"/>
  <c r="P91" i="1"/>
  <c r="P240" i="1"/>
  <c r="P196" i="1"/>
  <c r="P64" i="1"/>
  <c r="P81" i="1"/>
  <c r="P227" i="1"/>
  <c r="P27" i="1"/>
  <c r="P301" i="1"/>
  <c r="P60" i="1"/>
  <c r="P212" i="1"/>
  <c r="P285" i="1"/>
  <c r="P38" i="1"/>
  <c r="P49" i="1"/>
  <c r="P140" i="1"/>
  <c r="P116" i="1"/>
  <c r="P194" i="1"/>
  <c r="P324" i="1"/>
  <c r="P303" i="1"/>
  <c r="P33" i="1"/>
  <c r="P335" i="1"/>
  <c r="P347" i="1"/>
  <c r="P131" i="1"/>
  <c r="P311" i="1"/>
  <c r="P323" i="1"/>
  <c r="P241" i="1"/>
  <c r="P130" i="1"/>
  <c r="P53" i="1"/>
  <c r="P76" i="1"/>
  <c r="P322" i="1"/>
  <c r="P325" i="1"/>
  <c r="P274" i="1"/>
  <c r="P21" i="1"/>
  <c r="P353" i="1"/>
  <c r="P158" i="1"/>
  <c r="P137" i="1"/>
  <c r="P239" i="1"/>
  <c r="P110" i="1"/>
  <c r="P66" i="1"/>
  <c r="P28" i="1"/>
  <c r="P211" i="1"/>
  <c r="P99" i="1"/>
  <c r="P204" i="1"/>
  <c r="P331" i="1"/>
  <c r="P146" i="1"/>
  <c r="P115" i="1"/>
  <c r="P200" i="1"/>
  <c r="P141" i="1"/>
  <c r="P77" i="1"/>
  <c r="P106" i="1"/>
  <c r="P94" i="1"/>
  <c r="P65" i="1"/>
  <c r="P352" i="1"/>
  <c r="P217" i="1"/>
  <c r="P316" i="1"/>
  <c r="P165" i="1"/>
  <c r="P144" i="1"/>
  <c r="P295" i="1"/>
  <c r="P339" i="1"/>
  <c r="P8" i="1"/>
  <c r="P219" i="1"/>
  <c r="P48" i="1"/>
  <c r="P297" i="1"/>
  <c r="P233" i="1"/>
  <c r="P126" i="1"/>
  <c r="P175" i="1"/>
  <c r="P87" i="1"/>
  <c r="P223" i="1"/>
  <c r="P221" i="1"/>
  <c r="P307" i="1"/>
  <c r="P37" i="1"/>
  <c r="P356" i="1"/>
  <c r="P15" i="1"/>
  <c r="P136" i="1"/>
  <c r="P166" i="1"/>
  <c r="P24" i="1"/>
  <c r="P279" i="1"/>
  <c r="P9" i="1"/>
  <c r="P282" i="1"/>
  <c r="P309" i="1"/>
  <c r="P330" i="1"/>
  <c r="P25" i="1"/>
  <c r="P299" i="1"/>
  <c r="P70" i="1"/>
  <c r="P258" i="1"/>
  <c r="P238" i="1"/>
  <c r="P252" i="1"/>
  <c r="P162" i="1"/>
  <c r="P228" i="1"/>
  <c r="P185" i="1"/>
  <c r="P230" i="1"/>
  <c r="P344" i="1"/>
  <c r="P342" i="1"/>
  <c r="P313" i="1"/>
  <c r="P121" i="1"/>
  <c r="P198" i="1"/>
  <c r="P354" i="1"/>
  <c r="P250" i="1"/>
  <c r="P46" i="1"/>
  <c r="P59" i="1"/>
  <c r="P319" i="1"/>
  <c r="P226" i="1"/>
  <c r="P10" i="1"/>
  <c r="P257" i="1"/>
  <c r="P224" i="1"/>
  <c r="P71" i="1"/>
  <c r="P12" i="1"/>
  <c r="P192" i="1"/>
  <c r="P210" i="1"/>
  <c r="P102" i="1"/>
  <c r="P161" i="1"/>
  <c r="P96" i="1"/>
  <c r="P179" i="1"/>
  <c r="P11" i="1"/>
  <c r="P186" i="1"/>
  <c r="P169" i="1"/>
  <c r="P132" i="1"/>
  <c r="P159" i="1"/>
  <c r="P164" i="1"/>
  <c r="P57" i="1"/>
  <c r="P205" i="1"/>
  <c r="P108" i="1"/>
  <c r="P333" i="1"/>
  <c r="P133" i="1"/>
  <c r="P199" i="1"/>
  <c r="P35" i="1"/>
  <c r="P117" i="1"/>
  <c r="P74" i="1"/>
  <c r="P147" i="1"/>
  <c r="P218" i="1"/>
  <c r="P263" i="1"/>
  <c r="P360" i="1"/>
  <c r="P277" i="1"/>
  <c r="P14" i="1"/>
  <c r="P150" i="1"/>
  <c r="P26" i="1"/>
  <c r="P148" i="1"/>
  <c r="P105" i="1"/>
  <c r="P171" i="1"/>
  <c r="P98" i="1"/>
  <c r="P363" i="1"/>
  <c r="P271" i="1"/>
  <c r="P264" i="1"/>
  <c r="P305" i="1"/>
  <c r="P176" i="1"/>
  <c r="P184" i="1"/>
  <c r="P254" i="1"/>
  <c r="P202" i="1"/>
  <c r="P13" i="1"/>
  <c r="P357" i="1"/>
  <c r="P193" i="1"/>
  <c r="P327" i="1"/>
  <c r="P259" i="1"/>
  <c r="P362" i="1"/>
  <c r="P361" i="1"/>
  <c r="P284" i="1"/>
  <c r="P151" i="1"/>
  <c r="P149" i="1"/>
  <c r="P118" i="1"/>
  <c r="P43" i="1"/>
  <c r="P62" i="1"/>
  <c r="P83" i="1"/>
  <c r="P88" i="1"/>
  <c r="P17" i="1"/>
  <c r="P281" i="1"/>
  <c r="P142" i="1"/>
  <c r="P337" i="1"/>
  <c r="P75" i="1"/>
  <c r="P124" i="1"/>
  <c r="P181" i="1"/>
  <c r="P343" i="1"/>
  <c r="P195" i="1"/>
  <c r="P220" i="1"/>
  <c r="P314" i="1"/>
  <c r="P16" i="1"/>
  <c r="P260" i="1"/>
  <c r="P222" i="1"/>
  <c r="P289" i="1"/>
  <c r="P329" i="1"/>
  <c r="P231" i="1"/>
  <c r="P109" i="1"/>
  <c r="P308" i="1"/>
  <c r="P112" i="1"/>
  <c r="P267" i="1"/>
  <c r="P103" i="1"/>
  <c r="P244" i="1"/>
  <c r="P180" i="1"/>
  <c r="P52" i="1"/>
  <c r="P93" i="1"/>
  <c r="P163" i="1"/>
  <c r="P315" i="1"/>
  <c r="P292" i="1"/>
  <c r="P135" i="1"/>
  <c r="P157" i="1"/>
  <c r="P201" i="1"/>
  <c r="P326" i="1"/>
  <c r="P340" i="1"/>
  <c r="P256" i="1"/>
  <c r="P262" i="1"/>
  <c r="P346" i="1"/>
  <c r="P191" i="1"/>
  <c r="P111" i="1"/>
  <c r="P350" i="1"/>
  <c r="P251" i="1"/>
  <c r="P7" i="1"/>
</calcChain>
</file>

<file path=xl/sharedStrings.xml><?xml version="1.0" encoding="utf-8"?>
<sst xmlns="http://schemas.openxmlformats.org/spreadsheetml/2006/main" count="500" uniqueCount="449">
  <si>
    <t>Nr</t>
  </si>
  <si>
    <t>Kommunenavn</t>
  </si>
  <si>
    <t>Skatter 2024</t>
  </si>
  <si>
    <t>Symmetrisk</t>
  </si>
  <si>
    <t>Skatt under 90% av landsgjennomsnittet</t>
  </si>
  <si>
    <t>Netto utjevn. 24</t>
  </si>
  <si>
    <t>Skatt og netto skatteutjevning</t>
  </si>
  <si>
    <t>Nto skatteutj.</t>
  </si>
  <si>
    <t>Endring fra 2023</t>
  </si>
  <si>
    <t>Innb.-</t>
  </si>
  <si>
    <t>Skatt 2023</t>
  </si>
  <si>
    <t>Korreksjon av inntektsutjevning</t>
  </si>
  <si>
    <t>1) Finansieringstrekk</t>
  </si>
  <si>
    <t>inntektsutjevning</t>
  </si>
  <si>
    <t>Tilleggskomp med 35%</t>
  </si>
  <si>
    <t>i prosent</t>
  </si>
  <si>
    <t>tall pr.</t>
  </si>
  <si>
    <t>for lavere skattesats formue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</si>
  <si>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</si>
  <si>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</si>
  <si>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</si>
  <si>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</si>
  <si>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</si>
  <si>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</si>
  <si>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</si>
  <si>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</si>
  <si>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2024   2)</t>
  </si>
  <si>
    <t>Skatt</t>
  </si>
  <si>
    <t xml:space="preserve">Skatt 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</si>
  <si>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</si>
  <si>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</si>
  <si>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</si>
  <si>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</si>
  <si>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</si>
  <si>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</si>
  <si>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</si>
  <si>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</si>
  <si>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</si>
  <si>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</si>
  <si>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</si>
  <si>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</si>
  <si>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</si>
  <si>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</si>
  <si>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</si>
  <si>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</si>
  <si>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</si>
  <si>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</si>
  <si>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</si>
  <si>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</si>
  <si>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</si>
  <si>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</si>
  <si>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</si>
  <si>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</si>
  <si>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</si>
  <si>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</si>
  <si>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</si>
  <si>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</si>
  <si>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</si>
  <si>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</si>
  <si>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</si>
  <si>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</si>
  <si>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Ålesund*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</si>
  <si>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</si>
  <si>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</si>
  <si>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</si>
  <si>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</si>
  <si>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</si>
  <si>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</si>
  <si>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</si>
  <si>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</si>
  <si>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</si>
  <si>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</si>
  <si>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</si>
  <si>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</si>
  <si>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</si>
  <si>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</si>
  <si>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</si>
  <si>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</si>
  <si>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</si>
  <si>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</si>
  <si>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</si>
  <si>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</si>
  <si>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</si>
  <si>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</si>
  <si>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</si>
  <si>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Haram*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</si>
  <si>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</si>
  <si>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</si>
  <si>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</si>
  <si>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</si>
  <si>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</si>
  <si>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</si>
  <si>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</si>
  <si>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</si>
  <si>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</si>
  <si>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</si>
  <si>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</si>
  <si>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</si>
  <si>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</si>
  <si>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</si>
  <si>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</si>
  <si>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</si>
  <si>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</si>
  <si>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</si>
  <si>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</si>
  <si>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</si>
  <si>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</si>
  <si>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</si>
  <si>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</si>
  <si>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</si>
  <si>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</si>
  <si>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</si>
  <si>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</si>
  <si>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</si>
  <si>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</si>
  <si>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</si>
  <si>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</si>
  <si>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</si>
  <si>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</si>
  <si>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</si>
  <si>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</si>
  <si>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</si>
  <si>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</si>
  <si>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</si>
  <si>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</si>
  <si>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</si>
  <si>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</si>
  <si>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</si>
  <si>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</si>
  <si>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</si>
  <si>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Hvaler</t>
  </si>
  <si>
    <t>Råde</t>
  </si>
  <si>
    <t>Våler (Østfold)</t>
  </si>
  <si>
    <t>Skiptvet</t>
  </si>
  <si>
    <t>Indre Østfold</t>
  </si>
  <si>
    <t>Rakkestad</t>
  </si>
  <si>
    <t>Marker</t>
  </si>
  <si>
    <t>Aremark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</si>
  <si>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</si>
  <si>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</si>
  <si>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</si>
  <si>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</si>
  <si>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</si>
  <si>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</si>
  <si>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</si>
  <si>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</si>
  <si>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</si>
  <si>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</si>
  <si>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</si>
  <si>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</si>
  <si>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</si>
  <si>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</si>
  <si>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</si>
  <si>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</si>
  <si>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</si>
  <si>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</si>
  <si>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</si>
  <si>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</si>
  <si>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</si>
  <si>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</si>
  <si>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</si>
  <si>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</si>
  <si>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</si>
  <si>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</si>
  <si>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</si>
  <si>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</si>
  <si>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</si>
  <si>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</si>
  <si>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</si>
  <si>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</si>
  <si>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</si>
  <si>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</si>
  <si>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</si>
  <si>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</si>
  <si>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</si>
  <si>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</si>
  <si>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</si>
  <si>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</si>
  <si>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</si>
  <si>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</si>
  <si>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</si>
  <si>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</si>
  <si>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</si>
  <si>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</si>
  <si>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</si>
  <si>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</si>
  <si>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</si>
  <si>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</si>
  <si>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</si>
  <si>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</si>
  <si>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</si>
  <si>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</si>
  <si>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</si>
  <si>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</si>
  <si>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</si>
  <si>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</si>
  <si>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</si>
  <si>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</si>
  <si>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</si>
  <si>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</si>
  <si>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</si>
  <si>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</si>
  <si>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</si>
  <si>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</si>
  <si>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</si>
  <si>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</si>
  <si>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</si>
  <si>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</si>
  <si>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</si>
  <si>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</si>
  <si>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</si>
  <si>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</si>
  <si>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</si>
  <si>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</si>
  <si>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</si>
  <si>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</si>
  <si>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</si>
  <si>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</si>
  <si>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</si>
  <si>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</si>
  <si>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</si>
  <si>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</si>
  <si>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</si>
  <si>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</si>
  <si>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</si>
  <si>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</si>
  <si>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</si>
  <si>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</si>
  <si>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Færder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</si>
  <si>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</si>
  <si>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</si>
  <si>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</si>
  <si>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</si>
  <si>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</si>
  <si>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</si>
  <si>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</si>
  <si>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</si>
  <si>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</si>
  <si>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</si>
  <si>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</si>
  <si>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</si>
  <si>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</si>
  <si>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</si>
  <si>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</si>
  <si>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</si>
  <si>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</si>
  <si>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</si>
  <si>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</si>
  <si>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</si>
  <si>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</si>
  <si>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</si>
  <si>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</si>
  <si>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</si>
  <si>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</si>
  <si>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</si>
  <si>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</si>
  <si>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</si>
  <si>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</si>
  <si>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</si>
  <si>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</si>
  <si>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</si>
  <si>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</si>
  <si>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</si>
  <si>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</si>
  <si>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</si>
  <si>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</si>
  <si>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</si>
  <si>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</si>
  <si>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</si>
  <si>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</si>
  <si>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</si>
  <si>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</si>
  <si>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</si>
  <si>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</si>
  <si>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</si>
  <si>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</si>
  <si>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</si>
  <si>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</si>
  <si>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</si>
  <si>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</si>
  <si>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</si>
  <si>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</si>
  <si>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</si>
  <si>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</si>
  <si>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</si>
  <si>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</si>
  <si>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</si>
  <si>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</si>
  <si>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</si>
  <si>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</si>
  <si>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</si>
  <si>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</si>
  <si>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</si>
  <si>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</si>
  <si>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</si>
  <si>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</si>
  <si>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</si>
  <si>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</si>
  <si>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</si>
  <si>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</si>
  <si>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</si>
  <si>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</si>
  <si>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</si>
  <si>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</si>
  <si>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</si>
  <si>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</si>
  <si>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</si>
  <si>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</si>
  <si>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</si>
  <si>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</si>
  <si>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</si>
  <si>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</si>
  <si>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</si>
  <si>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</si>
  <si>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</si>
  <si>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</si>
  <si>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</si>
  <si>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</si>
  <si>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</si>
  <si>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</si>
  <si>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</si>
  <si>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</si>
  <si>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</si>
  <si>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</si>
  <si>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</si>
  <si>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</si>
  <si>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</si>
  <si>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</si>
  <si>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</si>
  <si>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</si>
  <si>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</si>
  <si>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</si>
  <si>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</si>
  <si>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</si>
  <si>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</si>
  <si>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</si>
  <si>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</si>
  <si>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</si>
  <si>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</si>
  <si>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</si>
  <si>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</si>
  <si>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</si>
  <si>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</si>
  <si>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</si>
  <si>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</si>
  <si>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</si>
  <si>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</si>
  <si>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</si>
  <si>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</si>
  <si>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</si>
  <si>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</si>
  <si>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</si>
  <si>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</si>
  <si>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</si>
  <si>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</si>
  <si>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</si>
  <si>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</si>
  <si>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</si>
  <si>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</si>
  <si>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</si>
  <si>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</si>
  <si>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</si>
  <si>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</si>
  <si>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</si>
  <si>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</si>
  <si>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</si>
  <si>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</si>
  <si>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</si>
  <si>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</si>
  <si>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</si>
  <si>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</si>
  <si>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</si>
  <si>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</si>
  <si>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Alta</t>
  </si>
  <si>
    <t>Hammerfest</t>
  </si>
  <si>
    <t>Sør-Varanger</t>
  </si>
  <si>
    <t>Vadsø</t>
  </si>
  <si>
    <t>Karasjok</t>
  </si>
  <si>
    <t>Kautokeino</t>
  </si>
  <si>
    <t>Loppa</t>
  </si>
  <si>
    <t>Hasvik</t>
  </si>
  <si>
    <t>Måsøy</t>
  </si>
  <si>
    <t>Nordkapp</t>
  </si>
  <si>
    <t>Porsanger</t>
  </si>
  <si>
    <t>Lebesby</t>
  </si>
  <si>
    <t>Gamvik</t>
  </si>
  <si>
    <t>Tana</t>
  </si>
  <si>
    <t>Berlevåg</t>
  </si>
  <si>
    <t>Båtsfjord</t>
  </si>
  <si>
    <t>Vardø</t>
  </si>
  <si>
    <t>Nesseby</t>
  </si>
  <si>
    <t>Hele landet</t>
  </si>
  <si>
    <t>1)</t>
  </si>
  <si>
    <t>Trekk for finansiering av inntektsutjevningen - kr pr innb:</t>
  </si>
  <si>
    <t xml:space="preserve">Finansieringstrekk i prosent av samlet skatteinngang </t>
  </si>
  <si>
    <t>2)</t>
  </si>
  <si>
    <t xml:space="preserve">*Skatteinntekter for Ålesund og Haram kommune er korrigert for tidligere skatteår som blir bokført i 2024. Haram kommune skal ha en andel av disse skatteinntektene. Andelen skatteinntekter for tidligere år er fordelt med 12,84 prosent til Haram, og 87,16 prosent til Ålesund kommune. </t>
  </si>
  <si>
    <t>Skatt 2024</t>
  </si>
  <si>
    <t>Skatteutjevning (87,5 pst utjevning)</t>
  </si>
  <si>
    <t>Skatt og netto skatteutjevning 2024</t>
  </si>
  <si>
    <t>Netto skatte-</t>
  </si>
  <si>
    <t>Endring fra i fjor</t>
  </si>
  <si>
    <t>utjevning for</t>
  </si>
  <si>
    <t>1.1.2024</t>
  </si>
  <si>
    <t xml:space="preserve">skatt </t>
  </si>
  <si>
    <t>Nr.</t>
  </si>
  <si>
    <t>Fylkeskommune</t>
  </si>
  <si>
    <t>1000 kr   1)</t>
  </si>
  <si>
    <t>i kr pr innb.</t>
  </si>
  <si>
    <t>kr pr innb.</t>
  </si>
  <si>
    <t>Rogaland</t>
  </si>
  <si>
    <t>Møre og Romsdal</t>
  </si>
  <si>
    <t>Nordland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</si>
  <si>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</si>
  <si>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</si>
  <si>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</si>
  <si>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</si>
  <si>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</si>
  <si>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</si>
  <si>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</si>
  <si>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</si>
  <si>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</t>
  </si>
  <si>
    <t>Troms</t>
  </si>
  <si>
    <t>Finnmark</t>
  </si>
  <si>
    <t>Alle tall i 1000 kr</t>
  </si>
  <si>
    <t>2022 -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</si>
  <si>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</si>
  <si>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</si>
  <si>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</si>
  <si>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</si>
  <si>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</si>
  <si>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</si>
  <si>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</si>
  <si>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</si>
  <si>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</si>
  <si>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</si>
  <si>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</si>
  <si>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</si>
  <si>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Folketall 1.1.2024</t>
  </si>
  <si>
    <t>Anslag NB2024</t>
  </si>
  <si>
    <t>Anslag RNB2024</t>
  </si>
  <si>
    <t>Anslag NB2025</t>
  </si>
  <si>
    <t>Pst-vis endring</t>
  </si>
  <si>
    <t>fra året før</t>
  </si>
  <si>
    <t>Analyse pr måned:</t>
  </si>
  <si>
    <t>endring 23-24</t>
  </si>
  <si>
    <t>Hele året</t>
  </si>
  <si>
    <t>Jan-des</t>
  </si>
  <si>
    <t>Utbetales/trekkes ved 2. termin rammetilskudd i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</si>
</sst>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0"/>
      <color rgb="FF000000"/>
      <name val="DepCentury Old Style"/>
      <family val="1"/>
    </font>
    <font>
      <i/>
      <sz val="11"/>
      <color theme="1"/>
      <name val="Calibri Light"/>
      <family val="2"/>
      <scheme val="major"/>
    </font>
    <font>
      <sz val="11"/>
      <color theme="1"/>
      <name val="Times New Roman"/>
      <family val="1"/>
    </font>
    <font>
      <i/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2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4" fontId="29" fillId="0" borderId="4" xfId="0" applyNumberFormat="1" applyFont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10" fontId="28" fillId="0" borderId="0" xfId="0" applyNumberFormat="1" applyFont="1"/>
    <xf numFmtId="0" fontId="32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2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4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5" fillId="0" borderId="0" xfId="11" applyNumberFormat="1" applyFont="1"/>
    <xf numFmtId="164" fontId="36" fillId="0" borderId="0" xfId="0" applyNumberFormat="1" applyFont="1"/>
    <xf numFmtId="167" fontId="35" fillId="0" borderId="0" xfId="5" applyNumberFormat="1" applyFont="1"/>
    <xf numFmtId="164" fontId="19" fillId="0" borderId="0" xfId="1" applyNumberFormat="1" applyFont="1" applyBorder="1"/>
    <xf numFmtId="164" fontId="37" fillId="0" borderId="0" xfId="1" applyNumberFormat="1" applyFont="1" applyBorder="1"/>
    <xf numFmtId="164" fontId="35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8" fillId="0" borderId="0" xfId="0" applyFont="1"/>
    <xf numFmtId="3" fontId="38" fillId="0" borderId="0" xfId="0" applyNumberFormat="1" applyFont="1"/>
    <xf numFmtId="0" fontId="39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0" fillId="0" borderId="0" xfId="0" applyNumberFormat="1" applyFont="1" applyAlignment="1">
      <alignment horizontal="right"/>
    </xf>
    <xf numFmtId="164" fontId="41" fillId="0" borderId="0" xfId="11" applyNumberFormat="1" applyFont="1" applyFill="1" applyAlignment="1">
      <alignment horizontal="right"/>
    </xf>
    <xf numFmtId="164" fontId="41" fillId="0" borderId="0" xfId="0" applyNumberFormat="1" applyFont="1" applyAlignment="1">
      <alignment horizontal="right"/>
    </xf>
    <xf numFmtId="164" fontId="41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1" fillId="2" borderId="0" xfId="0" applyFont="1" applyFill="1"/>
    <xf numFmtId="3" fontId="33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0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39" fillId="0" borderId="3" xfId="0" applyFont="1" applyBorder="1"/>
    <xf numFmtId="0" fontId="42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0" fillId="5" borderId="0" xfId="0" applyFill="1"/>
    <xf numFmtId="0" fontId="42" fillId="12" borderId="0" xfId="0" applyFont="1" applyFill="1" applyAlignment="1">
      <alignment horizontal="center"/>
    </xf>
    <xf numFmtId="0" fontId="0" fillId="12" borderId="0" xfId="0" applyFill="1"/>
    <xf numFmtId="0" fontId="0" fillId="13" borderId="0" xfId="0" applyFill="1"/>
    <xf numFmtId="0" fontId="33" fillId="0" borderId="4" xfId="0" applyFont="1" applyBorder="1"/>
    <xf numFmtId="168" fontId="10" fillId="0" borderId="4" xfId="1" applyNumberFormat="1" applyFont="1" applyBorder="1"/>
    <xf numFmtId="9" fontId="33" fillId="0" borderId="4" xfId="5" applyFont="1" applyBorder="1"/>
    <xf numFmtId="3" fontId="7" fillId="0" borderId="4" xfId="2" applyNumberFormat="1" applyFont="1" applyBorder="1"/>
    <xf numFmtId="3" fontId="10" fillId="0" borderId="4" xfId="2" applyNumberFormat="1" applyFont="1" applyBorder="1"/>
    <xf numFmtId="164" fontId="33" fillId="0" borderId="4" xfId="0" applyNumberFormat="1" applyFont="1" applyBorder="1"/>
    <xf numFmtId="167" fontId="33" fillId="0" borderId="4" xfId="5" applyNumberFormat="1" applyFont="1" applyBorder="1"/>
    <xf numFmtId="168" fontId="24" fillId="5" borderId="0" xfId="1" applyNumberFormat="1" applyFont="1" applyFill="1" applyBorder="1"/>
    <xf numFmtId="9" fontId="28" fillId="5" borderId="0" xfId="5" applyFont="1" applyFill="1"/>
    <xf numFmtId="3" fontId="24" fillId="5" borderId="0" xfId="2" applyNumberFormat="1" applyFont="1" applyFill="1"/>
    <xf numFmtId="164" fontId="24" fillId="5" borderId="0" xfId="1" applyNumberFormat="1" applyFont="1" applyFill="1"/>
    <xf numFmtId="164" fontId="28" fillId="5" borderId="0" xfId="0" applyNumberFormat="1" applyFont="1" applyFill="1"/>
    <xf numFmtId="167" fontId="28" fillId="5" borderId="0" xfId="5" applyNumberFormat="1" applyFont="1" applyFill="1"/>
    <xf numFmtId="3" fontId="24" fillId="5" borderId="0" xfId="8" applyNumberFormat="1" applyFont="1" applyFill="1" applyBorder="1" applyAlignment="1" applyProtection="1">
      <alignment horizontal="right"/>
    </xf>
    <xf numFmtId="170" fontId="0" fillId="5" borderId="0" xfId="0" applyNumberFormat="1" applyFill="1"/>
    <xf numFmtId="167" fontId="0" fillId="0" borderId="11" xfId="5" applyNumberFormat="1" applyFont="1" applyBorder="1"/>
    <xf numFmtId="0" fontId="0" fillId="14" borderId="0" xfId="0" applyFill="1"/>
    <xf numFmtId="0" fontId="43" fillId="0" borderId="0" xfId="0" applyFont="1"/>
    <xf numFmtId="0" fontId="14" fillId="5" borderId="0" xfId="2" applyFont="1" applyFill="1"/>
    <xf numFmtId="0" fontId="15" fillId="5" borderId="0" xfId="2" applyFont="1" applyFill="1"/>
    <xf numFmtId="164" fontId="7" fillId="0" borderId="0" xfId="7" applyNumberFormat="1" applyFont="1" applyFill="1"/>
    <xf numFmtId="164" fontId="0" fillId="0" borderId="4" xfId="0" applyNumberFormat="1" applyBorder="1"/>
    <xf numFmtId="3" fontId="44" fillId="0" borderId="0" xfId="1" applyNumberFormat="1" applyFont="1" applyFill="1"/>
    <xf numFmtId="168" fontId="1" fillId="0" borderId="0" xfId="0" applyNumberFormat="1" applyFont="1"/>
    <xf numFmtId="167" fontId="40" fillId="0" borderId="0" xfId="5" applyNumberFormat="1" applyFont="1" applyAlignment="1">
      <alignment horizontal="right"/>
    </xf>
    <xf numFmtId="3" fontId="33" fillId="0" borderId="9" xfId="0" applyNumberFormat="1" applyFont="1" applyBorder="1"/>
    <xf numFmtId="168" fontId="7" fillId="0" borderId="4" xfId="1" applyNumberFormat="1" applyFont="1" applyBorder="1"/>
    <xf numFmtId="167" fontId="6" fillId="0" borderId="1" xfId="5" applyNumberFormat="1" applyFont="1" applyBorder="1"/>
    <xf numFmtId="164" fontId="45" fillId="0" borderId="6" xfId="1" applyNumberFormat="1" applyFon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2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komm!$F$31:$F$57</c:f>
              <c:numCache>
                <c:formatCode>0%</c:formatCode>
                <c:ptCount val="27"/>
                <c:pt idx="0">
                  <c:v>0.86577387772442727</c:v>
                </c:pt>
                <c:pt idx="1">
                  <c:v>0.92364703115692781</c:v>
                </c:pt>
                <c:pt idx="2">
                  <c:v>0.99794464537633953</c:v>
                </c:pt>
                <c:pt idx="3">
                  <c:v>0.90091423916273461</c:v>
                </c:pt>
                <c:pt idx="4">
                  <c:v>0.87069457538778372</c:v>
                </c:pt>
                <c:pt idx="5">
                  <c:v>1.0798090854571207</c:v>
                </c:pt>
                <c:pt idx="6">
                  <c:v>0.93712655005926504</c:v>
                </c:pt>
                <c:pt idx="7">
                  <c:v>0.79059034561419217</c:v>
                </c:pt>
                <c:pt idx="8">
                  <c:v>0.86234620824351371</c:v>
                </c:pt>
                <c:pt idx="9">
                  <c:v>0.98552064768406245</c:v>
                </c:pt>
                <c:pt idx="10">
                  <c:v>0.81829933541858579</c:v>
                </c:pt>
                <c:pt idx="11">
                  <c:v>0.80773061884091457</c:v>
                </c:pt>
                <c:pt idx="12">
                  <c:v>0.89347539328903569</c:v>
                </c:pt>
                <c:pt idx="13">
                  <c:v>0.91812657220741589</c:v>
                </c:pt>
                <c:pt idx="14">
                  <c:v>0.873969440433086</c:v>
                </c:pt>
                <c:pt idx="15">
                  <c:v>0.91046602808000343</c:v>
                </c:pt>
                <c:pt idx="16">
                  <c:v>0.92414923640161317</c:v>
                </c:pt>
                <c:pt idx="17">
                  <c:v>0.80480973647872689</c:v>
                </c:pt>
                <c:pt idx="18">
                  <c:v>0.80014063089091036</c:v>
                </c:pt>
                <c:pt idx="19">
                  <c:v>1.0356025501076673</c:v>
                </c:pt>
                <c:pt idx="20">
                  <c:v>0.81612991586844963</c:v>
                </c:pt>
                <c:pt idx="21">
                  <c:v>0.87779220702777194</c:v>
                </c:pt>
                <c:pt idx="22">
                  <c:v>0.86049342159968722</c:v>
                </c:pt>
                <c:pt idx="23">
                  <c:v>0.75640140293569202</c:v>
                </c:pt>
                <c:pt idx="24">
                  <c:v>0.9232098599630294</c:v>
                </c:pt>
                <c:pt idx="25">
                  <c:v>0.8226306047632348</c:v>
                </c:pt>
                <c:pt idx="26">
                  <c:v>0.83816155894366529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komm!$P$31:$P$57</c:f>
              <c:numCache>
                <c:formatCode>0.0\ %</c:formatCode>
                <c:ptCount val="27"/>
                <c:pt idx="0">
                  <c:v>0.94765743479238029</c:v>
                </c:pt>
                <c:pt idx="1">
                  <c:v>0.95878303224871764</c:v>
                </c:pt>
                <c:pt idx="2">
                  <c:v>0.98850207793648248</c:v>
                </c:pt>
                <c:pt idx="3">
                  <c:v>0.94968991545104076</c:v>
                </c:pt>
                <c:pt idx="4">
                  <c:v>0.91511584599008</c:v>
                </c:pt>
                <c:pt idx="5">
                  <c:v>1.021247853968795</c:v>
                </c:pt>
                <c:pt idx="6">
                  <c:v>0.96417483980965268</c:v>
                </c:pt>
                <c:pt idx="7">
                  <c:v>0.94389825818686868</c:v>
                </c:pt>
                <c:pt idx="8">
                  <c:v>0.94748605131833463</c:v>
                </c:pt>
                <c:pt idx="9">
                  <c:v>0.98353247885957173</c:v>
                </c:pt>
                <c:pt idx="10">
                  <c:v>0.94528370767708814</c:v>
                </c:pt>
                <c:pt idx="11">
                  <c:v>0.94475527184820463</c:v>
                </c:pt>
                <c:pt idx="12">
                  <c:v>0.94904251057061073</c:v>
                </c:pt>
                <c:pt idx="13">
                  <c:v>0.95657484866891307</c:v>
                </c:pt>
                <c:pt idx="14">
                  <c:v>0.94806721292781315</c:v>
                </c:pt>
                <c:pt idx="15">
                  <c:v>0.95351063101794831</c:v>
                </c:pt>
                <c:pt idx="16">
                  <c:v>0.95898391434659203</c:v>
                </c:pt>
                <c:pt idx="17">
                  <c:v>0.94460922773009537</c:v>
                </c:pt>
                <c:pt idx="18">
                  <c:v>0.94437577245070448</c:v>
                </c:pt>
                <c:pt idx="19">
                  <c:v>1.0035652398290138</c:v>
                </c:pt>
                <c:pt idx="20">
                  <c:v>0.94517523669958126</c:v>
                </c:pt>
                <c:pt idx="21">
                  <c:v>0.94825835125754743</c:v>
                </c:pt>
                <c:pt idx="22">
                  <c:v>0.94739341198614324</c:v>
                </c:pt>
                <c:pt idx="23">
                  <c:v>0.9421888110529435</c:v>
                </c:pt>
                <c:pt idx="24">
                  <c:v>0.95860816377115876</c:v>
                </c:pt>
                <c:pt idx="25">
                  <c:v>0.94550027114432067</c:v>
                </c:pt>
                <c:pt idx="26">
                  <c:v>0.94627681885334214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komm!$F$325:$F$345</c:f>
              <c:numCache>
                <c:formatCode>0%</c:formatCode>
                <c:ptCount val="21"/>
                <c:pt idx="0">
                  <c:v>0.96062417634345676</c:v>
                </c:pt>
                <c:pt idx="1">
                  <c:v>0.88257335472977894</c:v>
                </c:pt>
                <c:pt idx="2">
                  <c:v>0.7464498814117797</c:v>
                </c:pt>
                <c:pt idx="3">
                  <c:v>0.78643441880430121</c:v>
                </c:pt>
                <c:pt idx="4">
                  <c:v>0.94732543879226971</c:v>
                </c:pt>
                <c:pt idx="5">
                  <c:v>1.2004884251387662</c:v>
                </c:pt>
                <c:pt idx="6">
                  <c:v>0.65524851948335205</c:v>
                </c:pt>
                <c:pt idx="7">
                  <c:v>0.9715342426631618</c:v>
                </c:pt>
                <c:pt idx="8">
                  <c:v>0.7876981546273244</c:v>
                </c:pt>
                <c:pt idx="9">
                  <c:v>0.89910004890007711</c:v>
                </c:pt>
                <c:pt idx="10">
                  <c:v>0.81452181267301915</c:v>
                </c:pt>
                <c:pt idx="11">
                  <c:v>0.78096284324043952</c:v>
                </c:pt>
                <c:pt idx="12">
                  <c:v>0.86242385293847201</c:v>
                </c:pt>
                <c:pt idx="13">
                  <c:v>0.75347480864809036</c:v>
                </c:pt>
                <c:pt idx="14">
                  <c:v>0.81237271648823106</c:v>
                </c:pt>
                <c:pt idx="15">
                  <c:v>0.7545532103658904</c:v>
                </c:pt>
                <c:pt idx="16">
                  <c:v>0.81567467306629771</c:v>
                </c:pt>
                <c:pt idx="17">
                  <c:v>0.74148783231856707</c:v>
                </c:pt>
                <c:pt idx="18">
                  <c:v>0.77487358433771825</c:v>
                </c:pt>
                <c:pt idx="19">
                  <c:v>0.78172131412681689</c:v>
                </c:pt>
                <c:pt idx="20">
                  <c:v>0.72309072326516688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komm!$P$325:$P$345</c:f>
              <c:numCache>
                <c:formatCode>0.0\ %</c:formatCode>
                <c:ptCount val="21"/>
                <c:pt idx="0">
                  <c:v>0.97357389032332931</c:v>
                </c:pt>
                <c:pt idx="1">
                  <c:v>0.94849740864264798</c:v>
                </c:pt>
                <c:pt idx="2">
                  <c:v>0.941691234976748</c:v>
                </c:pt>
                <c:pt idx="3">
                  <c:v>0.94369046184637406</c:v>
                </c:pt>
                <c:pt idx="4">
                  <c:v>0.96825439530285473</c:v>
                </c:pt>
                <c:pt idx="5">
                  <c:v>1.0695195898414531</c:v>
                </c:pt>
                <c:pt idx="6">
                  <c:v>0.93713116688032638</c:v>
                </c:pt>
                <c:pt idx="7">
                  <c:v>0.97793791685121156</c:v>
                </c:pt>
                <c:pt idx="8">
                  <c:v>0.9437536486375252</c:v>
                </c:pt>
                <c:pt idx="9">
                  <c:v>0.94932374335116265</c:v>
                </c:pt>
                <c:pt idx="10">
                  <c:v>0.94509483153980989</c:v>
                </c:pt>
                <c:pt idx="11">
                  <c:v>0.94341688306818094</c:v>
                </c:pt>
                <c:pt idx="12">
                  <c:v>0.94748993355308275</c:v>
                </c:pt>
                <c:pt idx="13">
                  <c:v>0.9420424813385635</c:v>
                </c:pt>
                <c:pt idx="14">
                  <c:v>0.94498737673057043</c:v>
                </c:pt>
                <c:pt idx="15">
                  <c:v>0.9420964014244535</c:v>
                </c:pt>
                <c:pt idx="16">
                  <c:v>0.9451524745594736</c:v>
                </c:pt>
                <c:pt idx="17">
                  <c:v>0.94144313252208722</c:v>
                </c:pt>
                <c:pt idx="18">
                  <c:v>0.94311242012304464</c:v>
                </c:pt>
                <c:pt idx="19">
                  <c:v>0.9434548066124997</c:v>
                </c:pt>
                <c:pt idx="20">
                  <c:v>0.94052327706941707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Akershus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komm!$F$111:$F$131</c:f>
              <c:numCache>
                <c:formatCode>0%</c:formatCode>
                <c:ptCount val="21"/>
                <c:pt idx="0">
                  <c:v>1.6455849043076025</c:v>
                </c:pt>
                <c:pt idx="1">
                  <c:v>1.3102823057039457</c:v>
                </c:pt>
                <c:pt idx="2">
                  <c:v>0.94735069233407121</c:v>
                </c:pt>
                <c:pt idx="3">
                  <c:v>1.0709185772001242</c:v>
                </c:pt>
                <c:pt idx="4">
                  <c:v>0.85310286117891987</c:v>
                </c:pt>
                <c:pt idx="5">
                  <c:v>1.003475182716453</c:v>
                </c:pt>
                <c:pt idx="6">
                  <c:v>1.1857024313289106</c:v>
                </c:pt>
                <c:pt idx="7">
                  <c:v>0.93013780200526552</c:v>
                </c:pt>
                <c:pt idx="8">
                  <c:v>0.87855803492793028</c:v>
                </c:pt>
                <c:pt idx="9">
                  <c:v>0.8246437470587219</c:v>
                </c:pt>
                <c:pt idx="10">
                  <c:v>0.96506633070112968</c:v>
                </c:pt>
                <c:pt idx="11">
                  <c:v>0.93923811540845015</c:v>
                </c:pt>
                <c:pt idx="12">
                  <c:v>0.78238779746894815</c:v>
                </c:pt>
                <c:pt idx="13">
                  <c:v>0.81147380713711204</c:v>
                </c:pt>
                <c:pt idx="14">
                  <c:v>1.0582322531806616</c:v>
                </c:pt>
                <c:pt idx="15">
                  <c:v>1.0066189317434615</c:v>
                </c:pt>
                <c:pt idx="16">
                  <c:v>0.84546282993110944</c:v>
                </c:pt>
                <c:pt idx="17">
                  <c:v>0.82463671277917849</c:v>
                </c:pt>
                <c:pt idx="18">
                  <c:v>0.79720891710826891</c:v>
                </c:pt>
                <c:pt idx="19">
                  <c:v>0.78502846679167082</c:v>
                </c:pt>
                <c:pt idx="20">
                  <c:v>0.72386421097232168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E-47EB-9B97-92BE19D4A2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komm!$P$111:$P$131</c:f>
              <c:numCache>
                <c:formatCode>0.0\ %</c:formatCode>
                <c:ptCount val="21"/>
                <c:pt idx="0">
                  <c:v>1.2475581815089878</c:v>
                </c:pt>
                <c:pt idx="1">
                  <c:v>1.1134371420675249</c:v>
                </c:pt>
                <c:pt idx="2">
                  <c:v>0.96826449671957504</c:v>
                </c:pt>
                <c:pt idx="3">
                  <c:v>1.0176916506659963</c:v>
                </c:pt>
                <c:pt idx="4">
                  <c:v>0.94702388396510495</c:v>
                </c:pt>
                <c:pt idx="5">
                  <c:v>0.99071429287252788</c:v>
                </c:pt>
                <c:pt idx="6">
                  <c:v>1.0636051923175112</c:v>
                </c:pt>
                <c:pt idx="7">
                  <c:v>0.96137934058805286</c:v>
                </c:pt>
                <c:pt idx="8">
                  <c:v>0.94829664265255542</c:v>
                </c:pt>
                <c:pt idx="9">
                  <c:v>0.94560092825909492</c:v>
                </c:pt>
                <c:pt idx="10">
                  <c:v>0.97535075206639843</c:v>
                </c:pt>
                <c:pt idx="11">
                  <c:v>0.96501946594932686</c:v>
                </c:pt>
                <c:pt idx="12">
                  <c:v>0.94348813077960625</c:v>
                </c:pt>
                <c:pt idx="13">
                  <c:v>0.94494243126301458</c:v>
                </c:pt>
                <c:pt idx="14">
                  <c:v>1.0126171210582113</c:v>
                </c:pt>
                <c:pt idx="15">
                  <c:v>0.99197179248333134</c:v>
                </c:pt>
                <c:pt idx="16">
                  <c:v>0.94664188240271441</c:v>
                </c:pt>
                <c:pt idx="17">
                  <c:v>0.94560057654511775</c:v>
                </c:pt>
                <c:pt idx="18">
                  <c:v>0.94422918676157241</c:v>
                </c:pt>
                <c:pt idx="19">
                  <c:v>0.94362016424574247</c:v>
                </c:pt>
                <c:pt idx="20">
                  <c:v>0.94056195145477506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E-47EB-9B97-92BE19D4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Buskerud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komm!$F$132:$F$149</c:f>
              <c:numCache>
                <c:formatCode>0%</c:formatCode>
                <c:ptCount val="18"/>
                <c:pt idx="0">
                  <c:v>0.89044289135044752</c:v>
                </c:pt>
                <c:pt idx="1">
                  <c:v>1.0108091627900766</c:v>
                </c:pt>
                <c:pt idx="2">
                  <c:v>0.85637155688064559</c:v>
                </c:pt>
                <c:pt idx="3">
                  <c:v>1.1792503161455421</c:v>
                </c:pt>
                <c:pt idx="4">
                  <c:v>1.0669399074420729</c:v>
                </c:pt>
                <c:pt idx="5">
                  <c:v>0.85506975776068628</c:v>
                </c:pt>
                <c:pt idx="6">
                  <c:v>0.79747874001357588</c:v>
                </c:pt>
                <c:pt idx="7">
                  <c:v>1.0090583857902649</c:v>
                </c:pt>
                <c:pt idx="8">
                  <c:v>1.1537398041694635</c:v>
                </c:pt>
                <c:pt idx="9">
                  <c:v>1.0775485895194576</c:v>
                </c:pt>
                <c:pt idx="10">
                  <c:v>0.99219197498256073</c:v>
                </c:pt>
                <c:pt idx="11">
                  <c:v>1.2478118965071148</c:v>
                </c:pt>
                <c:pt idx="12">
                  <c:v>0.96283020080161696</c:v>
                </c:pt>
                <c:pt idx="13">
                  <c:v>1.4424413179095639</c:v>
                </c:pt>
                <c:pt idx="14">
                  <c:v>0.94975358073529204</c:v>
                </c:pt>
                <c:pt idx="15">
                  <c:v>0.91341601720539944</c:v>
                </c:pt>
                <c:pt idx="16">
                  <c:v>0.91467763575880134</c:v>
                </c:pt>
                <c:pt idx="17">
                  <c:v>1.1317416012132131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A8B-B744-D0053C074F2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komm!$P$132:$P$149</c:f>
              <c:numCache>
                <c:formatCode>0.0\ %</c:formatCode>
                <c:ptCount val="18"/>
                <c:pt idx="0">
                  <c:v>0.94889088547368117</c:v>
                </c:pt>
                <c:pt idx="1">
                  <c:v>0.99364788490197742</c:v>
                </c:pt>
                <c:pt idx="2">
                  <c:v>0.94718731875019124</c:v>
                </c:pt>
                <c:pt idx="3">
                  <c:v>1.0610243462441635</c:v>
                </c:pt>
                <c:pt idx="4">
                  <c:v>1.0161001827627756</c:v>
                </c:pt>
                <c:pt idx="5">
                  <c:v>0.94712222879419317</c:v>
                </c:pt>
                <c:pt idx="6">
                  <c:v>0.94424267790683769</c:v>
                </c:pt>
                <c:pt idx="7">
                  <c:v>0.9929475741020527</c:v>
                </c:pt>
                <c:pt idx="8">
                  <c:v>1.0508201414537321</c:v>
                </c:pt>
                <c:pt idx="9">
                  <c:v>1.0203436555937297</c:v>
                </c:pt>
                <c:pt idx="10">
                  <c:v>0.98620100977897096</c:v>
                </c:pt>
                <c:pt idx="11">
                  <c:v>1.0884489783887927</c:v>
                </c:pt>
                <c:pt idx="12">
                  <c:v>0.97445630010659345</c:v>
                </c:pt>
                <c:pt idx="13">
                  <c:v>1.1663007469497726</c:v>
                </c:pt>
                <c:pt idx="14">
                  <c:v>0.9692256520800635</c:v>
                </c:pt>
                <c:pt idx="15">
                  <c:v>0.95469062666810645</c:v>
                </c:pt>
                <c:pt idx="16">
                  <c:v>0.95519527408946703</c:v>
                </c:pt>
                <c:pt idx="17">
                  <c:v>1.0420208602712318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5-4A8B-B744-D0053C07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komm!$F$202:$F$218</c:f>
              <c:numCache>
                <c:formatCode>0%</c:formatCode>
                <c:ptCount val="17"/>
                <c:pt idx="0">
                  <c:v>0.88153706856603176</c:v>
                </c:pt>
                <c:pt idx="1">
                  <c:v>0.81408432107663775</c:v>
                </c:pt>
                <c:pt idx="2">
                  <c:v>0.82181381667706532</c:v>
                </c:pt>
                <c:pt idx="3">
                  <c:v>0.88435860659606902</c:v>
                </c:pt>
                <c:pt idx="4">
                  <c:v>0.88110368085160573</c:v>
                </c:pt>
                <c:pt idx="5">
                  <c:v>0.88631314972670261</c:v>
                </c:pt>
                <c:pt idx="6">
                  <c:v>0.73255981068463016</c:v>
                </c:pt>
                <c:pt idx="7">
                  <c:v>0.80908703999742981</c:v>
                </c:pt>
                <c:pt idx="8">
                  <c:v>0.75431526148327166</c:v>
                </c:pt>
                <c:pt idx="9">
                  <c:v>0.87978597731084718</c:v>
                </c:pt>
                <c:pt idx="10">
                  <c:v>1.0085828719232348</c:v>
                </c:pt>
                <c:pt idx="11">
                  <c:v>1.1285736669218229</c:v>
                </c:pt>
                <c:pt idx="12">
                  <c:v>0.92044259393466099</c:v>
                </c:pt>
                <c:pt idx="13">
                  <c:v>0.92477159167624923</c:v>
                </c:pt>
                <c:pt idx="14">
                  <c:v>0.93698183298591864</c:v>
                </c:pt>
                <c:pt idx="15">
                  <c:v>1.1485055916202069</c:v>
                </c:pt>
                <c:pt idx="16">
                  <c:v>1.2453530146830685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0-4031-B4FF-33F54C8E0D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komm!$P$202:$P$218</c:f>
              <c:numCache>
                <c:formatCode>0.0\ %</c:formatCode>
                <c:ptCount val="17"/>
                <c:pt idx="0">
                  <c:v>0.94844559433446063</c:v>
                </c:pt>
                <c:pt idx="1">
                  <c:v>0.94507295695999094</c:v>
                </c:pt>
                <c:pt idx="2">
                  <c:v>0.94545943174001223</c:v>
                </c:pt>
                <c:pt idx="3">
                  <c:v>0.94858667123596252</c:v>
                </c:pt>
                <c:pt idx="4">
                  <c:v>0.94842392494873917</c:v>
                </c:pt>
                <c:pt idx="5">
                  <c:v>0.94868439839249397</c:v>
                </c:pt>
                <c:pt idx="6">
                  <c:v>0.94099673144039053</c:v>
                </c:pt>
                <c:pt idx="7">
                  <c:v>0.94482309290603039</c:v>
                </c:pt>
                <c:pt idx="8">
                  <c:v>0.9420845039803224</c:v>
                </c:pt>
                <c:pt idx="9">
                  <c:v>0.94835803977170119</c:v>
                </c:pt>
                <c:pt idx="10">
                  <c:v>0.99275736855524066</c:v>
                </c:pt>
                <c:pt idx="11">
                  <c:v>1.0407536865546758</c:v>
                </c:pt>
                <c:pt idx="12">
                  <c:v>0.95750125735981106</c:v>
                </c:pt>
                <c:pt idx="13">
                  <c:v>0.9592328564564464</c:v>
                </c:pt>
                <c:pt idx="14">
                  <c:v>0.9641169529803143</c:v>
                </c:pt>
                <c:pt idx="15">
                  <c:v>1.0487264564340295</c:v>
                </c:pt>
                <c:pt idx="16">
                  <c:v>1.0874654256591743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031-B4FF-33F54C8E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komm!$F$346:$F$363</c:f>
              <c:numCache>
                <c:formatCode>0%</c:formatCode>
                <c:ptCount val="18"/>
                <c:pt idx="0">
                  <c:v>0.83836395076985026</c:v>
                </c:pt>
                <c:pt idx="1">
                  <c:v>0.93042683165583351</c:v>
                </c:pt>
                <c:pt idx="2">
                  <c:v>0.83909194076686588</c:v>
                </c:pt>
                <c:pt idx="3">
                  <c:v>0.81199885016432871</c:v>
                </c:pt>
                <c:pt idx="4">
                  <c:v>0.75578210035357885</c:v>
                </c:pt>
                <c:pt idx="5">
                  <c:v>0.6549390344765329</c:v>
                </c:pt>
                <c:pt idx="6">
                  <c:v>0.85470007716357232</c:v>
                </c:pt>
                <c:pt idx="7">
                  <c:v>0.72872893713607823</c:v>
                </c:pt>
                <c:pt idx="8">
                  <c:v>0.91473090107527233</c:v>
                </c:pt>
                <c:pt idx="9">
                  <c:v>0.8837948230755106</c:v>
                </c:pt>
                <c:pt idx="10">
                  <c:v>0.84343890682111078</c:v>
                </c:pt>
                <c:pt idx="11">
                  <c:v>0.85916419439925285</c:v>
                </c:pt>
                <c:pt idx="12">
                  <c:v>0.74685006259317099</c:v>
                </c:pt>
                <c:pt idx="13">
                  <c:v>0.802177134595362</c:v>
                </c:pt>
                <c:pt idx="14">
                  <c:v>0.77626662935296276</c:v>
                </c:pt>
                <c:pt idx="15">
                  <c:v>0.76060588190148648</c:v>
                </c:pt>
                <c:pt idx="16">
                  <c:v>0.74657228591006697</c:v>
                </c:pt>
                <c:pt idx="17">
                  <c:v>0.87014378215445087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1-4749-9D6A-B0F1EF19B53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komm!$P$346:$P$363</c:f>
              <c:numCache>
                <c:formatCode>0.0\ %</c:formatCode>
                <c:ptCount val="18"/>
                <c:pt idx="0">
                  <c:v>0.94628693844465128</c:v>
                </c:pt>
                <c:pt idx="1">
                  <c:v>0.96149495244828009</c:v>
                </c:pt>
                <c:pt idx="2">
                  <c:v>0.94632333794450207</c:v>
                </c:pt>
                <c:pt idx="3">
                  <c:v>0.94496868341437534</c:v>
                </c:pt>
                <c:pt idx="4">
                  <c:v>0.942157845923838</c:v>
                </c:pt>
                <c:pt idx="5">
                  <c:v>0.93711569262998551</c:v>
                </c:pt>
                <c:pt idx="6">
                  <c:v>0.94710374476433767</c:v>
                </c:pt>
                <c:pt idx="7">
                  <c:v>0.94080518776296274</c:v>
                </c:pt>
                <c:pt idx="8">
                  <c:v>0.95521658021605549</c:v>
                </c:pt>
                <c:pt idx="9">
                  <c:v>0.94855848205993454</c:v>
                </c:pt>
                <c:pt idx="10">
                  <c:v>0.94654068624721444</c:v>
                </c:pt>
                <c:pt idx="11">
                  <c:v>0.9473269506261216</c:v>
                </c:pt>
                <c:pt idx="12">
                  <c:v>0.9417112440358173</c:v>
                </c:pt>
                <c:pt idx="13">
                  <c:v>0.94447759763592698</c:v>
                </c:pt>
                <c:pt idx="14">
                  <c:v>0.94318207237380702</c:v>
                </c:pt>
                <c:pt idx="15">
                  <c:v>0.94239903500123323</c:v>
                </c:pt>
                <c:pt idx="16">
                  <c:v>0.94169735520166242</c:v>
                </c:pt>
                <c:pt idx="17">
                  <c:v>0.94787593001388137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1-4749-9D6A-B0F1EF19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tabellalle!$C$23:$D$23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tabellalle!$D$24:$D$38</c:f>
              <c:numCache>
                <c:formatCode>0.0\ %</c:formatCode>
                <c:ptCount val="15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strRef>
              <c:f>tabellalle!$D$23:$E$23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tabellalle!$E$24:$E$38</c:f>
              <c:numCache>
                <c:formatCode>0.0\ %</c:formatCode>
                <c:ptCount val="15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9">
                  <c:v>3.5406986344598129E-2</c:v>
                </c:pt>
                <c:pt idx="10">
                  <c:v>1.5671567291670175E-2</c:v>
                </c:pt>
                <c:pt idx="11">
                  <c:v>1.3536256082180986E-2</c:v>
                </c:pt>
                <c:pt idx="12">
                  <c:v>4.6343968707564576E-2</c:v>
                </c:pt>
                <c:pt idx="13">
                  <c:v>4.7056575269680968E-2</c:v>
                </c:pt>
                <c:pt idx="14">
                  <c:v>3.7555154441462443E-2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tabellalle!$G$23:$H$23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tabellalle!$H$24:$H$38</c:f>
              <c:numCache>
                <c:formatCode>0.0\ %</c:formatCode>
                <c:ptCount val="15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strRef>
              <c:f>tabellalle!$H$23:$I$23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tabellalle!$I$24:$I$38</c:f>
              <c:numCache>
                <c:formatCode>0.0\ %</c:formatCode>
                <c:ptCount val="15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9">
                  <c:v>1.5943510382199485E-2</c:v>
                </c:pt>
                <c:pt idx="10">
                  <c:v>2.3219335640952765E-3</c:v>
                </c:pt>
                <c:pt idx="11">
                  <c:v>-2.1272481435045861E-5</c:v>
                </c:pt>
                <c:pt idx="12">
                  <c:v>3.7397698481918693E-2</c:v>
                </c:pt>
                <c:pt idx="13">
                  <c:v>3.3799787388917819E-2</c:v>
                </c:pt>
                <c:pt idx="14">
                  <c:v>2.1806750412248235E-2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ser>
          <c:idx val="0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tabellalle!$E$24:$E$39</c:f>
              <c:numCache>
                <c:formatCode>0.0\ %</c:formatCode>
                <c:ptCount val="16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9">
                  <c:v>3.5406986344598129E-2</c:v>
                </c:pt>
                <c:pt idx="10">
                  <c:v>1.5671567291670175E-2</c:v>
                </c:pt>
                <c:pt idx="11">
                  <c:v>1.3536256082180986E-2</c:v>
                </c:pt>
                <c:pt idx="12">
                  <c:v>4.6343968707564576E-2</c:v>
                </c:pt>
                <c:pt idx="13">
                  <c:v>4.7056575269680968E-2</c:v>
                </c:pt>
                <c:pt idx="14">
                  <c:v>3.7555154441462443E-2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tabellalle!$I$24:$I$39</c:f>
              <c:numCache>
                <c:formatCode>0.0\ %</c:formatCode>
                <c:ptCount val="16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9">
                  <c:v>1.5943510382199485E-2</c:v>
                </c:pt>
                <c:pt idx="10">
                  <c:v>2.3219335640952765E-3</c:v>
                </c:pt>
                <c:pt idx="11">
                  <c:v>-2.1272481435045861E-5</c:v>
                </c:pt>
                <c:pt idx="12">
                  <c:v>3.7397698481918693E-2</c:v>
                </c:pt>
                <c:pt idx="13">
                  <c:v>3.3799787388917819E-2</c:v>
                </c:pt>
                <c:pt idx="14">
                  <c:v>2.1806750412248235E-2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1.0150557358578762</c:v>
                </c:pt>
                <c:pt idx="1">
                  <c:v>1.2685478710000799</c:v>
                </c:pt>
                <c:pt idx="2">
                  <c:v>1.0475494673738461</c:v>
                </c:pt>
                <c:pt idx="3">
                  <c:v>0.99743020479333888</c:v>
                </c:pt>
                <c:pt idx="4">
                  <c:v>0.88956075741941032</c:v>
                </c:pt>
                <c:pt idx="5">
                  <c:v>0.91814441218724585</c:v>
                </c:pt>
                <c:pt idx="6">
                  <c:v>0.89908815297054734</c:v>
                </c:pt>
                <c:pt idx="7">
                  <c:v>0.83781378797682193</c:v>
                </c:pt>
                <c:pt idx="8">
                  <c:v>0.94674836938929652</c:v>
                </c:pt>
                <c:pt idx="9">
                  <c:v>0.98014466550583257</c:v>
                </c:pt>
                <c:pt idx="10">
                  <c:v>0.87454029792613508</c:v>
                </c:pt>
                <c:pt idx="11">
                  <c:v>1.2625707679746996</c:v>
                </c:pt>
                <c:pt idx="12">
                  <c:v>1.0657836867340638</c:v>
                </c:pt>
                <c:pt idx="13">
                  <c:v>0.86383933957437553</c:v>
                </c:pt>
                <c:pt idx="14">
                  <c:v>1.1875420067533076</c:v>
                </c:pt>
                <c:pt idx="15">
                  <c:v>1.2509794091258071</c:v>
                </c:pt>
                <c:pt idx="16">
                  <c:v>0.97905547682249794</c:v>
                </c:pt>
                <c:pt idx="17">
                  <c:v>1.0037379956685859</c:v>
                </c:pt>
                <c:pt idx="18">
                  <c:v>0.97459476131984379</c:v>
                </c:pt>
                <c:pt idx="19">
                  <c:v>0.91608362632066953</c:v>
                </c:pt>
                <c:pt idx="20">
                  <c:v>0.88080577835583718</c:v>
                </c:pt>
                <c:pt idx="21">
                  <c:v>0.92865843664142156</c:v>
                </c:pt>
                <c:pt idx="22">
                  <c:v>1.1553729835128941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0.99534651412909736</c:v>
                </c:pt>
                <c:pt idx="1">
                  <c:v>1.0967433681859786</c:v>
                </c:pt>
                <c:pt idx="2">
                  <c:v>1.0083440067354854</c:v>
                </c:pt>
                <c:pt idx="3">
                  <c:v>0.98829630170328242</c:v>
                </c:pt>
                <c:pt idx="4">
                  <c:v>0.94884677877712942</c:v>
                </c:pt>
                <c:pt idx="5">
                  <c:v>0.9565819846608451</c:v>
                </c:pt>
                <c:pt idx="6">
                  <c:v>0.94932314855468636</c:v>
                </c:pt>
                <c:pt idx="7">
                  <c:v>0.94625943030499982</c:v>
                </c:pt>
                <c:pt idx="8">
                  <c:v>0.96802356754166552</c:v>
                </c:pt>
                <c:pt idx="9">
                  <c:v>0.98138208598827981</c:v>
                </c:pt>
                <c:pt idx="10">
                  <c:v>0.94809575580246586</c:v>
                </c:pt>
                <c:pt idx="11">
                  <c:v>1.0943525269758265</c:v>
                </c:pt>
                <c:pt idx="12">
                  <c:v>1.0156376944795722</c:v>
                </c:pt>
                <c:pt idx="13">
                  <c:v>0.94756070788487778</c:v>
                </c:pt>
                <c:pt idx="14">
                  <c:v>1.0643410224872696</c:v>
                </c:pt>
                <c:pt idx="15">
                  <c:v>1.0897159834362697</c:v>
                </c:pt>
                <c:pt idx="16">
                  <c:v>0.98094641051494591</c:v>
                </c:pt>
                <c:pt idx="17">
                  <c:v>0.99081941805338103</c:v>
                </c:pt>
                <c:pt idx="18">
                  <c:v>0.97916212431388416</c:v>
                </c:pt>
                <c:pt idx="19">
                  <c:v>0.95575767031421477</c:v>
                </c:pt>
                <c:pt idx="20">
                  <c:v>0.94840902982395059</c:v>
                </c:pt>
                <c:pt idx="21">
                  <c:v>0.96078759444251538</c:v>
                </c:pt>
                <c:pt idx="22">
                  <c:v>1.0514734131911045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komm!$F$58:$F$98</c:f>
              <c:numCache>
                <c:formatCode>0%</c:formatCode>
                <c:ptCount val="41"/>
                <c:pt idx="0">
                  <c:v>0.94187502852172267</c:v>
                </c:pt>
                <c:pt idx="1">
                  <c:v>0.88948843601673644</c:v>
                </c:pt>
                <c:pt idx="2">
                  <c:v>0.82634999390426656</c:v>
                </c:pt>
                <c:pt idx="3">
                  <c:v>0.71510917601729906</c:v>
                </c:pt>
                <c:pt idx="4">
                  <c:v>0.77239402381803102</c:v>
                </c:pt>
                <c:pt idx="5">
                  <c:v>0.63041015228764885</c:v>
                </c:pt>
                <c:pt idx="6">
                  <c:v>0.63792447722359413</c:v>
                </c:pt>
                <c:pt idx="7">
                  <c:v>0.98476669018483443</c:v>
                </c:pt>
                <c:pt idx="8">
                  <c:v>0.83000766372273327</c:v>
                </c:pt>
                <c:pt idx="9">
                  <c:v>0.71936977735625829</c:v>
                </c:pt>
                <c:pt idx="10">
                  <c:v>0.82191538194477076</c:v>
                </c:pt>
                <c:pt idx="11">
                  <c:v>0.7874084343386335</c:v>
                </c:pt>
                <c:pt idx="12">
                  <c:v>0.7411014767066576</c:v>
                </c:pt>
                <c:pt idx="13">
                  <c:v>1.050350654893687</c:v>
                </c:pt>
                <c:pt idx="14">
                  <c:v>0.82798698315949915</c:v>
                </c:pt>
                <c:pt idx="15">
                  <c:v>0.90491339425535633</c:v>
                </c:pt>
                <c:pt idx="16">
                  <c:v>0.8766469975937855</c:v>
                </c:pt>
                <c:pt idx="17">
                  <c:v>1.4469837265105703</c:v>
                </c:pt>
                <c:pt idx="18">
                  <c:v>0.94818599519952573</c:v>
                </c:pt>
                <c:pt idx="19">
                  <c:v>0.86815960566655193</c:v>
                </c:pt>
                <c:pt idx="20">
                  <c:v>0.93983523808938185</c:v>
                </c:pt>
                <c:pt idx="21">
                  <c:v>0.87917671538463515</c:v>
                </c:pt>
                <c:pt idx="22">
                  <c:v>0.7869689768451007</c:v>
                </c:pt>
                <c:pt idx="23">
                  <c:v>0.79423811803244615</c:v>
                </c:pt>
                <c:pt idx="24">
                  <c:v>0.83540884255244963</c:v>
                </c:pt>
                <c:pt idx="25">
                  <c:v>1.0283463660195267</c:v>
                </c:pt>
                <c:pt idx="26">
                  <c:v>0.81864169325621672</c:v>
                </c:pt>
                <c:pt idx="27">
                  <c:v>0.79587526581616719</c:v>
                </c:pt>
                <c:pt idx="28">
                  <c:v>0.88820194562397692</c:v>
                </c:pt>
                <c:pt idx="29">
                  <c:v>1.0792636771069035</c:v>
                </c:pt>
                <c:pt idx="30">
                  <c:v>1.0962217999569353</c:v>
                </c:pt>
                <c:pt idx="31">
                  <c:v>0.93254181626981958</c:v>
                </c:pt>
                <c:pt idx="32">
                  <c:v>0.80778344684245118</c:v>
                </c:pt>
                <c:pt idx="33">
                  <c:v>0.88068543837970303</c:v>
                </c:pt>
                <c:pt idx="34">
                  <c:v>0.97721111087583867</c:v>
                </c:pt>
                <c:pt idx="35">
                  <c:v>0.84564850972850203</c:v>
                </c:pt>
                <c:pt idx="36">
                  <c:v>0.86635229275892167</c:v>
                </c:pt>
                <c:pt idx="37">
                  <c:v>0.82733392962713537</c:v>
                </c:pt>
                <c:pt idx="38">
                  <c:v>0.86949268914456868</c:v>
                </c:pt>
                <c:pt idx="39">
                  <c:v>1.0776836441709197</c:v>
                </c:pt>
                <c:pt idx="40">
                  <c:v>0.88424318557233073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komm!$P$58:$P$98</c:f>
              <c:numCache>
                <c:formatCode>0.0\ %</c:formatCode>
                <c:ptCount val="41"/>
                <c:pt idx="0">
                  <c:v>0.96607423119463587</c:v>
                </c:pt>
                <c:pt idx="1">
                  <c:v>0.94884316270699587</c:v>
                </c:pt>
                <c:pt idx="2">
                  <c:v>0.9456862406013723</c:v>
                </c:pt>
                <c:pt idx="3">
                  <c:v>0.94012419970702388</c:v>
                </c:pt>
                <c:pt idx="4">
                  <c:v>0.94298844209706023</c:v>
                </c:pt>
                <c:pt idx="5">
                  <c:v>0.93588924852054134</c:v>
                </c:pt>
                <c:pt idx="6">
                  <c:v>0.93626496476733856</c:v>
                </c:pt>
                <c:pt idx="7">
                  <c:v>0.98323089585988033</c:v>
                </c:pt>
                <c:pt idx="8">
                  <c:v>0.9458691240922954</c:v>
                </c:pt>
                <c:pt idx="9">
                  <c:v>0.94033722977397194</c:v>
                </c:pt>
                <c:pt idx="10">
                  <c:v>0.94546451000339726</c:v>
                </c:pt>
                <c:pt idx="11">
                  <c:v>0.94373916262309065</c:v>
                </c:pt>
                <c:pt idx="12">
                  <c:v>0.94142381474149184</c:v>
                </c:pt>
                <c:pt idx="13">
                  <c:v>1.0094644817434215</c:v>
                </c:pt>
                <c:pt idx="14">
                  <c:v>0.94576809006413387</c:v>
                </c:pt>
                <c:pt idx="15">
                  <c:v>0.95128957748808918</c:v>
                </c:pt>
                <c:pt idx="16">
                  <c:v>0.94820109078584824</c:v>
                </c:pt>
                <c:pt idx="17">
                  <c:v>1.168117710390175</c:v>
                </c:pt>
                <c:pt idx="18">
                  <c:v>0.96859861786575707</c:v>
                </c:pt>
                <c:pt idx="19">
                  <c:v>0.94777672118948675</c:v>
                </c:pt>
                <c:pt idx="20">
                  <c:v>0.96525831502169945</c:v>
                </c:pt>
                <c:pt idx="21">
                  <c:v>0.9483275766753908</c:v>
                </c:pt>
                <c:pt idx="22">
                  <c:v>0.9437171897484139</c:v>
                </c:pt>
                <c:pt idx="23">
                  <c:v>0.94408064680778159</c:v>
                </c:pt>
                <c:pt idx="24">
                  <c:v>0.94613918303378142</c:v>
                </c:pt>
                <c:pt idx="25">
                  <c:v>1.0006627661937575</c:v>
                </c:pt>
                <c:pt idx="26">
                  <c:v>0.94530082556896977</c:v>
                </c:pt>
                <c:pt idx="27">
                  <c:v>0.94416250419696734</c:v>
                </c:pt>
                <c:pt idx="28">
                  <c:v>0.94877883818735786</c:v>
                </c:pt>
                <c:pt idx="29">
                  <c:v>1.0210296906287084</c:v>
                </c:pt>
                <c:pt idx="30">
                  <c:v>1.027812939768721</c:v>
                </c:pt>
                <c:pt idx="31">
                  <c:v>0.96234094629387446</c:v>
                </c:pt>
                <c:pt idx="32">
                  <c:v>0.94475791324828151</c:v>
                </c:pt>
                <c:pt idx="33">
                  <c:v>0.94840301282514416</c:v>
                </c:pt>
                <c:pt idx="34">
                  <c:v>0.98020866413628205</c:v>
                </c:pt>
                <c:pt idx="35">
                  <c:v>0.76970674750296331</c:v>
                </c:pt>
                <c:pt idx="36">
                  <c:v>0.94768635554410485</c:v>
                </c:pt>
                <c:pt idx="37">
                  <c:v>0.94573543738751564</c:v>
                </c:pt>
                <c:pt idx="38">
                  <c:v>0.94784337536338736</c:v>
                </c:pt>
                <c:pt idx="39">
                  <c:v>1.0203976774543144</c:v>
                </c:pt>
                <c:pt idx="40">
                  <c:v>0.94858090018477548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Østfold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komm!$F$99:$F$110</c:f>
              <c:numCache>
                <c:formatCode>0%</c:formatCode>
                <c:ptCount val="12"/>
                <c:pt idx="0">
                  <c:v>0.78513813451170122</c:v>
                </c:pt>
                <c:pt idx="1">
                  <c:v>0.9286370723732964</c:v>
                </c:pt>
                <c:pt idx="2">
                  <c:v>0.77894487938678225</c:v>
                </c:pt>
                <c:pt idx="3">
                  <c:v>0.83991777496763587</c:v>
                </c:pt>
                <c:pt idx="4">
                  <c:v>1.0683135425993717</c:v>
                </c:pt>
                <c:pt idx="5">
                  <c:v>0.86926239561869434</c:v>
                </c:pt>
                <c:pt idx="6">
                  <c:v>0.78849476544205943</c:v>
                </c:pt>
                <c:pt idx="7">
                  <c:v>0.77658618625969755</c:v>
                </c:pt>
                <c:pt idx="8">
                  <c:v>0.80130916290405951</c:v>
                </c:pt>
                <c:pt idx="9">
                  <c:v>0.81978259855287505</c:v>
                </c:pt>
                <c:pt idx="10">
                  <c:v>0.79197286972030323</c:v>
                </c:pt>
                <c:pt idx="11">
                  <c:v>0.80393178810991262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komm!$P$99:$P$110</c:f>
              <c:numCache>
                <c:formatCode>0.0\ %</c:formatCode>
                <c:ptCount val="12"/>
                <c:pt idx="0">
                  <c:v>0.94362564763174406</c:v>
                </c:pt>
                <c:pt idx="1">
                  <c:v>0.96077904873526532</c:v>
                </c:pt>
                <c:pt idx="2">
                  <c:v>0.94331598487549806</c:v>
                </c:pt>
                <c:pt idx="3">
                  <c:v>0.94636462965454071</c:v>
                </c:pt>
                <c:pt idx="4">
                  <c:v>1.0166496368256956</c:v>
                </c:pt>
                <c:pt idx="5">
                  <c:v>0.94783186068709369</c:v>
                </c:pt>
                <c:pt idx="6">
                  <c:v>0.94379347917826184</c:v>
                </c:pt>
                <c:pt idx="7">
                  <c:v>0.94319805021914394</c:v>
                </c:pt>
                <c:pt idx="8">
                  <c:v>0.94443419905136183</c:v>
                </c:pt>
                <c:pt idx="9">
                  <c:v>0.94535787083380252</c:v>
                </c:pt>
                <c:pt idx="10">
                  <c:v>0.94396738439217398</c:v>
                </c:pt>
                <c:pt idx="11">
                  <c:v>0.94456533031165457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komm!$F$196:$F$201</c:f>
              <c:numCache>
                <c:formatCode>0%</c:formatCode>
                <c:ptCount val="6"/>
                <c:pt idx="0">
                  <c:v>0.83339983747562285</c:v>
                </c:pt>
                <c:pt idx="1">
                  <c:v>0.87632377297740871</c:v>
                </c:pt>
                <c:pt idx="2">
                  <c:v>0.92134183349463528</c:v>
                </c:pt>
                <c:pt idx="3">
                  <c:v>0.88547018497531871</c:v>
                </c:pt>
                <c:pt idx="4">
                  <c:v>0.87205511893081034</c:v>
                </c:pt>
                <c:pt idx="5">
                  <c:v>0.99903692635796093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komm!$P$196:$P$201</c:f>
              <c:numCache>
                <c:formatCode>0.0\ %</c:formatCode>
                <c:ptCount val="6"/>
                <c:pt idx="0">
                  <c:v>0.94603873277994011</c:v>
                </c:pt>
                <c:pt idx="1">
                  <c:v>0.94818492955502953</c:v>
                </c:pt>
                <c:pt idx="2">
                  <c:v>0.95786095318380071</c:v>
                </c:pt>
                <c:pt idx="3">
                  <c:v>0.94864225015492487</c:v>
                </c:pt>
                <c:pt idx="4">
                  <c:v>0.94797149685269944</c:v>
                </c:pt>
                <c:pt idx="5">
                  <c:v>0.98893899032913113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komm!$F$150:$F$195</c:f>
              <c:numCache>
                <c:formatCode>0%</c:formatCode>
                <c:ptCount val="46"/>
                <c:pt idx="0">
                  <c:v>0.82642442888928203</c:v>
                </c:pt>
                <c:pt idx="1">
                  <c:v>0.9240703907888087</c:v>
                </c:pt>
                <c:pt idx="2">
                  <c:v>0.93100836530383568</c:v>
                </c:pt>
                <c:pt idx="3">
                  <c:v>0.82077025231866585</c:v>
                </c:pt>
                <c:pt idx="4">
                  <c:v>0.81539318586807086</c:v>
                </c:pt>
                <c:pt idx="5">
                  <c:v>0.70245621712460793</c:v>
                </c:pt>
                <c:pt idx="6">
                  <c:v>0.79036922929902098</c:v>
                </c:pt>
                <c:pt idx="7">
                  <c:v>0.73853849273882699</c:v>
                </c:pt>
                <c:pt idx="8">
                  <c:v>0.81402297726953321</c:v>
                </c:pt>
                <c:pt idx="9">
                  <c:v>0.75153681879913004</c:v>
                </c:pt>
                <c:pt idx="10">
                  <c:v>0.88648809019406927</c:v>
                </c:pt>
                <c:pt idx="11">
                  <c:v>0.74108332967557777</c:v>
                </c:pt>
                <c:pt idx="12">
                  <c:v>0.72537812053835926</c:v>
                </c:pt>
                <c:pt idx="13">
                  <c:v>0.79184473824736223</c:v>
                </c:pt>
                <c:pt idx="14">
                  <c:v>0.8441035059828319</c:v>
                </c:pt>
                <c:pt idx="15">
                  <c:v>1.0297637891039406</c:v>
                </c:pt>
                <c:pt idx="16">
                  <c:v>0.74143009793213821</c:v>
                </c:pt>
                <c:pt idx="17">
                  <c:v>0.75305072934167139</c:v>
                </c:pt>
                <c:pt idx="18">
                  <c:v>0.69224718721423639</c:v>
                </c:pt>
                <c:pt idx="19">
                  <c:v>0.70880104729478544</c:v>
                </c:pt>
                <c:pt idx="20">
                  <c:v>0.80108286223602532</c:v>
                </c:pt>
                <c:pt idx="21">
                  <c:v>0.80563694620285498</c:v>
                </c:pt>
                <c:pt idx="22">
                  <c:v>0.75403849824287328</c:v>
                </c:pt>
                <c:pt idx="23">
                  <c:v>0.7945428765994007</c:v>
                </c:pt>
                <c:pt idx="24">
                  <c:v>0.76211535122544716</c:v>
                </c:pt>
                <c:pt idx="25">
                  <c:v>0.81203203742010543</c:v>
                </c:pt>
                <c:pt idx="26">
                  <c:v>0.95124664496211975</c:v>
                </c:pt>
                <c:pt idx="27">
                  <c:v>0.84469198756000607</c:v>
                </c:pt>
                <c:pt idx="28">
                  <c:v>0.76979861604337263</c:v>
                </c:pt>
                <c:pt idx="29">
                  <c:v>0.8609008949105551</c:v>
                </c:pt>
                <c:pt idx="30">
                  <c:v>0.72036483513255201</c:v>
                </c:pt>
                <c:pt idx="31">
                  <c:v>0.88506250664176034</c:v>
                </c:pt>
                <c:pt idx="32">
                  <c:v>0.87331037536025125</c:v>
                </c:pt>
                <c:pt idx="33">
                  <c:v>0.92649286246155405</c:v>
                </c:pt>
                <c:pt idx="34">
                  <c:v>0.88427332634492162</c:v>
                </c:pt>
                <c:pt idx="35">
                  <c:v>0.82075449977917148</c:v>
                </c:pt>
                <c:pt idx="36">
                  <c:v>0.77536691248591971</c:v>
                </c:pt>
                <c:pt idx="37">
                  <c:v>0.87358475398925484</c:v>
                </c:pt>
                <c:pt idx="38">
                  <c:v>0.7101632881743476</c:v>
                </c:pt>
                <c:pt idx="39">
                  <c:v>0.73605000221973249</c:v>
                </c:pt>
                <c:pt idx="40">
                  <c:v>0.85141298929048781</c:v>
                </c:pt>
                <c:pt idx="41">
                  <c:v>0.73551398207299401</c:v>
                </c:pt>
                <c:pt idx="42">
                  <c:v>0.86870906333097109</c:v>
                </c:pt>
                <c:pt idx="43">
                  <c:v>0.99272278299773942</c:v>
                </c:pt>
                <c:pt idx="44">
                  <c:v>0.99304645330352936</c:v>
                </c:pt>
                <c:pt idx="45">
                  <c:v>0.99722626350484178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komm!$P$150:$P$195</c:f>
              <c:numCache>
                <c:formatCode>0.0\ %</c:formatCode>
                <c:ptCount val="46"/>
                <c:pt idx="0">
                  <c:v>0.94568996235062297</c:v>
                </c:pt>
                <c:pt idx="1">
                  <c:v>0.95895237610147011</c:v>
                </c:pt>
                <c:pt idx="2">
                  <c:v>0.96172756590748099</c:v>
                </c:pt>
                <c:pt idx="3">
                  <c:v>0.94540725352209221</c:v>
                </c:pt>
                <c:pt idx="4">
                  <c:v>0.94513840019956263</c:v>
                </c:pt>
                <c:pt idx="5">
                  <c:v>0.9394915517623893</c:v>
                </c:pt>
                <c:pt idx="6">
                  <c:v>0.94388720237110979</c:v>
                </c:pt>
                <c:pt idx="7">
                  <c:v>0.94129566554310018</c:v>
                </c:pt>
                <c:pt idx="8">
                  <c:v>0.94506988976963568</c:v>
                </c:pt>
                <c:pt idx="9">
                  <c:v>0.94194558184611532</c:v>
                </c:pt>
                <c:pt idx="10">
                  <c:v>0.94869314541586247</c:v>
                </c:pt>
                <c:pt idx="11">
                  <c:v>0.94142290738993761</c:v>
                </c:pt>
                <c:pt idx="12">
                  <c:v>0.94063764693307683</c:v>
                </c:pt>
                <c:pt idx="13">
                  <c:v>0.94396097781852695</c:v>
                </c:pt>
                <c:pt idx="14">
                  <c:v>0.94657391620530051</c:v>
                </c:pt>
                <c:pt idx="15">
                  <c:v>1.001229735427523</c:v>
                </c:pt>
                <c:pt idx="16">
                  <c:v>0.94144024580276575</c:v>
                </c:pt>
                <c:pt idx="17">
                  <c:v>0.9420212773732427</c:v>
                </c:pt>
                <c:pt idx="18">
                  <c:v>0.93898110026687076</c:v>
                </c:pt>
                <c:pt idx="19">
                  <c:v>0.93980879327089806</c:v>
                </c:pt>
                <c:pt idx="20">
                  <c:v>0.94442288401796026</c:v>
                </c:pt>
                <c:pt idx="21">
                  <c:v>0.94465058821630188</c:v>
                </c:pt>
                <c:pt idx="22">
                  <c:v>0.94207066581830257</c:v>
                </c:pt>
                <c:pt idx="23">
                  <c:v>0.94409588473612882</c:v>
                </c:pt>
                <c:pt idx="24">
                  <c:v>0.9424745084674313</c:v>
                </c:pt>
                <c:pt idx="25">
                  <c:v>0.94497034277716419</c:v>
                </c:pt>
                <c:pt idx="26">
                  <c:v>0.96982287777079457</c:v>
                </c:pt>
                <c:pt idx="27">
                  <c:v>0.94660334028415927</c:v>
                </c:pt>
                <c:pt idx="28">
                  <c:v>0.94285867170832771</c:v>
                </c:pt>
                <c:pt idx="29">
                  <c:v>0.94741378565168688</c:v>
                </c:pt>
                <c:pt idx="30">
                  <c:v>0.94038698266278653</c:v>
                </c:pt>
                <c:pt idx="31">
                  <c:v>0.94862186623824685</c:v>
                </c:pt>
                <c:pt idx="32">
                  <c:v>0.94803425967417154</c:v>
                </c:pt>
                <c:pt idx="33">
                  <c:v>0.95992136477056811</c:v>
                </c:pt>
                <c:pt idx="34">
                  <c:v>0.94858240722340503</c:v>
                </c:pt>
                <c:pt idx="35">
                  <c:v>0.94540646589511745</c:v>
                </c:pt>
                <c:pt idx="36">
                  <c:v>0.94313708653045503</c:v>
                </c:pt>
                <c:pt idx="37">
                  <c:v>0.9480479786056214</c:v>
                </c:pt>
                <c:pt idx="38">
                  <c:v>0.93987690531487622</c:v>
                </c:pt>
                <c:pt idx="39">
                  <c:v>0.94117124101714544</c:v>
                </c:pt>
                <c:pt idx="40">
                  <c:v>0.94693939037068331</c:v>
                </c:pt>
                <c:pt idx="41">
                  <c:v>0.94114444000980857</c:v>
                </c:pt>
                <c:pt idx="42">
                  <c:v>0.94780419407270733</c:v>
                </c:pt>
                <c:pt idx="43">
                  <c:v>0.98641333298504263</c:v>
                </c:pt>
                <c:pt idx="44">
                  <c:v>0.98654280110735837</c:v>
                </c:pt>
                <c:pt idx="45">
                  <c:v>0.98821472518788334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komm!$F$219:$F$243</c:f>
              <c:numCache>
                <c:formatCode>0%</c:formatCode>
                <c:ptCount val="25"/>
                <c:pt idx="0">
                  <c:v>0.81540136203175173</c:v>
                </c:pt>
                <c:pt idx="1">
                  <c:v>0.8569815718216115</c:v>
                </c:pt>
                <c:pt idx="2">
                  <c:v>0.84251815451188727</c:v>
                </c:pt>
                <c:pt idx="3">
                  <c:v>0.85545014372905248</c:v>
                </c:pt>
                <c:pt idx="4">
                  <c:v>0.80511689575802392</c:v>
                </c:pt>
                <c:pt idx="5">
                  <c:v>0.82739415703062202</c:v>
                </c:pt>
                <c:pt idx="6">
                  <c:v>0.8602539350768944</c:v>
                </c:pt>
                <c:pt idx="7">
                  <c:v>0.69976226293021537</c:v>
                </c:pt>
                <c:pt idx="8">
                  <c:v>0.66369917437824233</c:v>
                </c:pt>
                <c:pt idx="9">
                  <c:v>0.79067163549050912</c:v>
                </c:pt>
                <c:pt idx="10">
                  <c:v>0.76605156134931851</c:v>
                </c:pt>
                <c:pt idx="11">
                  <c:v>0.90660131443282121</c:v>
                </c:pt>
                <c:pt idx="12">
                  <c:v>0.69426343642947042</c:v>
                </c:pt>
                <c:pt idx="13">
                  <c:v>0.77844551312383503</c:v>
                </c:pt>
                <c:pt idx="14">
                  <c:v>0.72587175266682291</c:v>
                </c:pt>
                <c:pt idx="15">
                  <c:v>0.7234557979594437</c:v>
                </c:pt>
                <c:pt idx="16">
                  <c:v>0.85337220268632941</c:v>
                </c:pt>
                <c:pt idx="17">
                  <c:v>1.2496194717750917</c:v>
                </c:pt>
                <c:pt idx="18">
                  <c:v>2.115917094150813</c:v>
                </c:pt>
                <c:pt idx="19">
                  <c:v>0.69381398208067668</c:v>
                </c:pt>
                <c:pt idx="20">
                  <c:v>1.3075037266025977</c:v>
                </c:pt>
                <c:pt idx="21">
                  <c:v>0.74756985101326234</c:v>
                </c:pt>
                <c:pt idx="22">
                  <c:v>0.77634466317189577</c:v>
                </c:pt>
                <c:pt idx="23">
                  <c:v>0.86812063466113731</c:v>
                </c:pt>
                <c:pt idx="24">
                  <c:v>1.6227081484640546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komm!$P$219:$P$243</c:f>
              <c:numCache>
                <c:formatCode>0.0\ %</c:formatCode>
                <c:ptCount val="25"/>
                <c:pt idx="0">
                  <c:v>0.94513880900774649</c:v>
                </c:pt>
                <c:pt idx="1">
                  <c:v>0.94721781949723938</c:v>
                </c:pt>
                <c:pt idx="2">
                  <c:v>0.94649464863175325</c:v>
                </c:pt>
                <c:pt idx="3">
                  <c:v>0.94714124809261158</c:v>
                </c:pt>
                <c:pt idx="4">
                  <c:v>0.94462458569406016</c:v>
                </c:pt>
                <c:pt idx="5">
                  <c:v>0.94573844875768975</c:v>
                </c:pt>
                <c:pt idx="6">
                  <c:v>0.94738143766000382</c:v>
                </c:pt>
                <c:pt idx="7">
                  <c:v>0.93935685405266955</c:v>
                </c:pt>
                <c:pt idx="8">
                  <c:v>0.93755369962507096</c:v>
                </c:pt>
                <c:pt idx="9">
                  <c:v>0.9439023226806843</c:v>
                </c:pt>
                <c:pt idx="10">
                  <c:v>0.94267131897362499</c:v>
                </c:pt>
                <c:pt idx="11">
                  <c:v>0.95196474555907518</c:v>
                </c:pt>
                <c:pt idx="12">
                  <c:v>0.93908191272763242</c:v>
                </c:pt>
                <c:pt idx="13">
                  <c:v>0.94329101656235048</c:v>
                </c:pt>
                <c:pt idx="14">
                  <c:v>0.94066232853950016</c:v>
                </c:pt>
                <c:pt idx="15">
                  <c:v>0.94054153080413105</c:v>
                </c:pt>
                <c:pt idx="16">
                  <c:v>0.94703735104047537</c:v>
                </c:pt>
                <c:pt idx="17">
                  <c:v>1.0891720084959835</c:v>
                </c:pt>
                <c:pt idx="18">
                  <c:v>1.4356910574462725</c:v>
                </c:pt>
                <c:pt idx="19">
                  <c:v>0.93905944001019259</c:v>
                </c:pt>
                <c:pt idx="20">
                  <c:v>1.1123257104269859</c:v>
                </c:pt>
                <c:pt idx="21">
                  <c:v>0.9417472334568221</c:v>
                </c:pt>
                <c:pt idx="22">
                  <c:v>0.9431859740647538</c:v>
                </c:pt>
                <c:pt idx="23">
                  <c:v>0.94777477263921572</c:v>
                </c:pt>
                <c:pt idx="24">
                  <c:v>1.2384074791715687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komm!$F$244:$F$286</c:f>
              <c:numCache>
                <c:formatCode>0%</c:formatCode>
                <c:ptCount val="43"/>
                <c:pt idx="0">
                  <c:v>1.0487574628219338</c:v>
                </c:pt>
                <c:pt idx="1">
                  <c:v>1.0196788997555168</c:v>
                </c:pt>
                <c:pt idx="2">
                  <c:v>0.93667854002889206</c:v>
                </c:pt>
                <c:pt idx="3">
                  <c:v>0.90377056572706749</c:v>
                </c:pt>
                <c:pt idx="4">
                  <c:v>0.94177901637408301</c:v>
                </c:pt>
                <c:pt idx="5">
                  <c:v>1.0651404515508738</c:v>
                </c:pt>
                <c:pt idx="6">
                  <c:v>0.8766432150024267</c:v>
                </c:pt>
                <c:pt idx="7">
                  <c:v>1.2043212579405123</c:v>
                </c:pt>
                <c:pt idx="8">
                  <c:v>0.93863862575752621</c:v>
                </c:pt>
                <c:pt idx="9">
                  <c:v>1.100307298870693</c:v>
                </c:pt>
                <c:pt idx="10">
                  <c:v>1.6646086431671643</c:v>
                </c:pt>
                <c:pt idx="11">
                  <c:v>1.0462529552878916</c:v>
                </c:pt>
                <c:pt idx="12">
                  <c:v>0.8899377007056698</c:v>
                </c:pt>
                <c:pt idx="13">
                  <c:v>0.88387278144539327</c:v>
                </c:pt>
                <c:pt idx="14">
                  <c:v>0.88531325625375523</c:v>
                </c:pt>
                <c:pt idx="15">
                  <c:v>0.92029355318737538</c:v>
                </c:pt>
                <c:pt idx="16">
                  <c:v>1.5958548499455616</c:v>
                </c:pt>
                <c:pt idx="17">
                  <c:v>0.91756694822099782</c:v>
                </c:pt>
                <c:pt idx="18">
                  <c:v>0.83625547152364321</c:v>
                </c:pt>
                <c:pt idx="19">
                  <c:v>0.88841187556750734</c:v>
                </c:pt>
                <c:pt idx="20">
                  <c:v>1.9246784993882453</c:v>
                </c:pt>
                <c:pt idx="21">
                  <c:v>0.80055479638658422</c:v>
                </c:pt>
                <c:pt idx="22">
                  <c:v>0.85953478472450751</c:v>
                </c:pt>
                <c:pt idx="23">
                  <c:v>1.2486749805310575</c:v>
                </c:pt>
                <c:pt idx="24">
                  <c:v>0.84827234953140751</c:v>
                </c:pt>
                <c:pt idx="25">
                  <c:v>1.131733690711249</c:v>
                </c:pt>
                <c:pt idx="26">
                  <c:v>1.0575600174042712</c:v>
                </c:pt>
                <c:pt idx="27">
                  <c:v>1.1003810688731928</c:v>
                </c:pt>
                <c:pt idx="28">
                  <c:v>0.84616345940522619</c:v>
                </c:pt>
                <c:pt idx="29">
                  <c:v>0.97749367566327172</c:v>
                </c:pt>
                <c:pt idx="30">
                  <c:v>1.0170622384089387</c:v>
                </c:pt>
                <c:pt idx="31">
                  <c:v>0.86543165227690722</c:v>
                </c:pt>
                <c:pt idx="32">
                  <c:v>1.4650903437622558</c:v>
                </c:pt>
                <c:pt idx="33">
                  <c:v>1.0698913599356272</c:v>
                </c:pt>
                <c:pt idx="34">
                  <c:v>1.0844697805123995</c:v>
                </c:pt>
                <c:pt idx="35">
                  <c:v>1.0353846871768648</c:v>
                </c:pt>
                <c:pt idx="36">
                  <c:v>0.89445098095198905</c:v>
                </c:pt>
                <c:pt idx="37">
                  <c:v>0.99283553376324885</c:v>
                </c:pt>
                <c:pt idx="38">
                  <c:v>0.91005130954433977</c:v>
                </c:pt>
                <c:pt idx="39">
                  <c:v>0.97751818828417369</c:v>
                </c:pt>
                <c:pt idx="40">
                  <c:v>0.846644254160554</c:v>
                </c:pt>
                <c:pt idx="41">
                  <c:v>0.92392481105544788</c:v>
                </c:pt>
                <c:pt idx="42">
                  <c:v>0.89128367282552556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komm!$P$244:$P$286</c:f>
              <c:numCache>
                <c:formatCode>0.0\ %</c:formatCode>
                <c:ptCount val="43"/>
                <c:pt idx="0">
                  <c:v>1.0088272049147202</c:v>
                </c:pt>
                <c:pt idx="1">
                  <c:v>0.99719577968815354</c:v>
                </c:pt>
                <c:pt idx="2">
                  <c:v>0.96399563579750369</c:v>
                </c:pt>
                <c:pt idx="3">
                  <c:v>0.95083244607677375</c:v>
                </c:pt>
                <c:pt idx="4">
                  <c:v>0.96603582633557994</c:v>
                </c:pt>
                <c:pt idx="5">
                  <c:v>1.0153804004062963</c:v>
                </c:pt>
                <c:pt idx="6">
                  <c:v>0.94820090165628035</c:v>
                </c:pt>
                <c:pt idx="7">
                  <c:v>1.0710527229621516</c:v>
                </c:pt>
                <c:pt idx="8">
                  <c:v>0.96477967008895726</c:v>
                </c:pt>
                <c:pt idx="9">
                  <c:v>1.0294471393342239</c:v>
                </c:pt>
                <c:pt idx="10">
                  <c:v>1.2551676770528126</c:v>
                </c:pt>
                <c:pt idx="11">
                  <c:v>1.0078254019011033</c:v>
                </c:pt>
                <c:pt idx="12">
                  <c:v>0.94886562594144241</c:v>
                </c:pt>
                <c:pt idx="13">
                  <c:v>0.94856237997842863</c:v>
                </c:pt>
                <c:pt idx="14">
                  <c:v>0.94863440371884689</c:v>
                </c:pt>
                <c:pt idx="15">
                  <c:v>0.95744164106089691</c:v>
                </c:pt>
                <c:pt idx="16">
                  <c:v>1.2276661597641714</c:v>
                </c:pt>
                <c:pt idx="17">
                  <c:v>0.95635099907434595</c:v>
                </c:pt>
                <c:pt idx="18">
                  <c:v>0.94618151448234111</c:v>
                </c:pt>
                <c:pt idx="19">
                  <c:v>0.9487893346845343</c:v>
                </c:pt>
                <c:pt idx="20">
                  <c:v>1.3591956195412449</c:v>
                </c:pt>
                <c:pt idx="21">
                  <c:v>0.94439648072548821</c:v>
                </c:pt>
                <c:pt idx="22">
                  <c:v>0.94734548014238451</c:v>
                </c:pt>
                <c:pt idx="23">
                  <c:v>1.08879421199837</c:v>
                </c:pt>
                <c:pt idx="24">
                  <c:v>0.94678235838272951</c:v>
                </c:pt>
                <c:pt idx="25">
                  <c:v>1.0420176960704459</c:v>
                </c:pt>
                <c:pt idx="26">
                  <c:v>1.0123482267476553</c:v>
                </c:pt>
                <c:pt idx="27">
                  <c:v>1.0294766473352237</c:v>
                </c:pt>
                <c:pt idx="28">
                  <c:v>0.94667691387642017</c:v>
                </c:pt>
                <c:pt idx="29">
                  <c:v>0.98032169005125525</c:v>
                </c:pt>
                <c:pt idx="30">
                  <c:v>0.9961491151495222</c:v>
                </c:pt>
                <c:pt idx="31">
                  <c:v>0.94764032352000427</c:v>
                </c:pt>
                <c:pt idx="32">
                  <c:v>1.1753603572908493</c:v>
                </c:pt>
                <c:pt idx="33">
                  <c:v>1.0172807637601975</c:v>
                </c:pt>
                <c:pt idx="34">
                  <c:v>1.0231121319909067</c:v>
                </c:pt>
                <c:pt idx="35">
                  <c:v>1.003478094656693</c:v>
                </c:pt>
                <c:pt idx="36">
                  <c:v>0.94909128995375824</c:v>
                </c:pt>
                <c:pt idx="37">
                  <c:v>0.98645843329124638</c:v>
                </c:pt>
                <c:pt idx="38">
                  <c:v>0.95334474360368271</c:v>
                </c:pt>
                <c:pt idx="39">
                  <c:v>0.98033149509961637</c:v>
                </c:pt>
                <c:pt idx="40">
                  <c:v>0.9467009536141866</c:v>
                </c:pt>
                <c:pt idx="41">
                  <c:v>0.9588941442081258</c:v>
                </c:pt>
                <c:pt idx="42">
                  <c:v>0.94893292454743505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komm!$F$287:$F$324</c:f>
              <c:numCache>
                <c:formatCode>0%</c:formatCode>
                <c:ptCount val="38"/>
                <c:pt idx="0">
                  <c:v>1.0130633911877744</c:v>
                </c:pt>
                <c:pt idx="1">
                  <c:v>0.76256042236447019</c:v>
                </c:pt>
                <c:pt idx="2">
                  <c:v>0.81803724492566787</c:v>
                </c:pt>
                <c:pt idx="3">
                  <c:v>1.7716935714020694</c:v>
                </c:pt>
                <c:pt idx="4">
                  <c:v>0.80807603609098533</c:v>
                </c:pt>
                <c:pt idx="5">
                  <c:v>0.8133961266832862</c:v>
                </c:pt>
                <c:pt idx="6">
                  <c:v>0.76246840894420642</c:v>
                </c:pt>
                <c:pt idx="7">
                  <c:v>0.85912621896416297</c:v>
                </c:pt>
                <c:pt idx="8">
                  <c:v>0.70083879067205246</c:v>
                </c:pt>
                <c:pt idx="9">
                  <c:v>0.71916149150435849</c:v>
                </c:pt>
                <c:pt idx="10">
                  <c:v>0.80671859172400773</c:v>
                </c:pt>
                <c:pt idx="11">
                  <c:v>0.78590642779966735</c:v>
                </c:pt>
                <c:pt idx="12">
                  <c:v>0.91563186427188403</c:v>
                </c:pt>
                <c:pt idx="13">
                  <c:v>0.77508599639678266</c:v>
                </c:pt>
                <c:pt idx="14">
                  <c:v>1.3008698888663317</c:v>
                </c:pt>
                <c:pt idx="15">
                  <c:v>0.743655023022331</c:v>
                </c:pt>
                <c:pt idx="16">
                  <c:v>0.82794676778274701</c:v>
                </c:pt>
                <c:pt idx="17">
                  <c:v>0.74638927930297083</c:v>
                </c:pt>
                <c:pt idx="18">
                  <c:v>0.8015929583499285</c:v>
                </c:pt>
                <c:pt idx="19">
                  <c:v>0.75362730862711902</c:v>
                </c:pt>
                <c:pt idx="20">
                  <c:v>0.73448810219282257</c:v>
                </c:pt>
                <c:pt idx="21">
                  <c:v>0.83351960791515489</c:v>
                </c:pt>
                <c:pt idx="22">
                  <c:v>0.93615069478248403</c:v>
                </c:pt>
                <c:pt idx="23">
                  <c:v>1.1355255112773688</c:v>
                </c:pt>
                <c:pt idx="24">
                  <c:v>0.81033288017106853</c:v>
                </c:pt>
                <c:pt idx="25">
                  <c:v>0.69914786002858165</c:v>
                </c:pt>
                <c:pt idx="26">
                  <c:v>0.79497896101987686</c:v>
                </c:pt>
                <c:pt idx="27">
                  <c:v>0.92971338256763236</c:v>
                </c:pt>
                <c:pt idx="28">
                  <c:v>0.84988328925286627</c:v>
                </c:pt>
                <c:pt idx="29">
                  <c:v>0.78125407753483589</c:v>
                </c:pt>
                <c:pt idx="30">
                  <c:v>0.72844071561942136</c:v>
                </c:pt>
                <c:pt idx="31">
                  <c:v>0.85746978633493964</c:v>
                </c:pt>
                <c:pt idx="32">
                  <c:v>0.8577026906604589</c:v>
                </c:pt>
                <c:pt idx="33">
                  <c:v>0.84977977605159394</c:v>
                </c:pt>
                <c:pt idx="34">
                  <c:v>0.84316683281007632</c:v>
                </c:pt>
                <c:pt idx="35">
                  <c:v>0.79537040480580934</c:v>
                </c:pt>
                <c:pt idx="36">
                  <c:v>1.0648029334559703</c:v>
                </c:pt>
                <c:pt idx="37">
                  <c:v>0.77058116280869371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komm!$P$287:$P$324</c:f>
              <c:numCache>
                <c:formatCode>0.0\ %</c:formatCode>
                <c:ptCount val="38"/>
                <c:pt idx="0">
                  <c:v>0.99454957626105678</c:v>
                </c:pt>
                <c:pt idx="1">
                  <c:v>0.94249676202438226</c:v>
                </c:pt>
                <c:pt idx="2">
                  <c:v>0.94527060315244238</c:v>
                </c:pt>
                <c:pt idx="3">
                  <c:v>1.2980016483467745</c:v>
                </c:pt>
                <c:pt idx="4">
                  <c:v>0.9447725427107081</c:v>
                </c:pt>
                <c:pt idx="5">
                  <c:v>0.94503854724032321</c:v>
                </c:pt>
                <c:pt idx="6">
                  <c:v>0.94249216135336944</c:v>
                </c:pt>
                <c:pt idx="7">
                  <c:v>0.94732505185436711</c:v>
                </c:pt>
                <c:pt idx="8">
                  <c:v>0.93941068043976161</c:v>
                </c:pt>
                <c:pt idx="9">
                  <c:v>0.94032681548137675</c:v>
                </c:pt>
                <c:pt idx="10">
                  <c:v>0.9447046704923594</c:v>
                </c:pt>
                <c:pt idx="11">
                  <c:v>0.94366406229614219</c:v>
                </c:pt>
                <c:pt idx="12">
                  <c:v>0.95557696549470039</c:v>
                </c:pt>
                <c:pt idx="13">
                  <c:v>0.94312304072599817</c:v>
                </c:pt>
                <c:pt idx="14">
                  <c:v>1.1096721753324796</c:v>
                </c:pt>
                <c:pt idx="15">
                  <c:v>0.94155149205727551</c:v>
                </c:pt>
                <c:pt idx="16">
                  <c:v>0.94576607929529632</c:v>
                </c:pt>
                <c:pt idx="17">
                  <c:v>0.94168820487130733</c:v>
                </c:pt>
                <c:pt idx="18">
                  <c:v>0.94444838882365545</c:v>
                </c:pt>
                <c:pt idx="19">
                  <c:v>0.94205010633751485</c:v>
                </c:pt>
                <c:pt idx="20">
                  <c:v>0.94109314601580007</c:v>
                </c:pt>
                <c:pt idx="21">
                  <c:v>0.94604472130191652</c:v>
                </c:pt>
                <c:pt idx="22">
                  <c:v>0.96378449769894015</c:v>
                </c:pt>
                <c:pt idx="23">
                  <c:v>1.043534424296894</c:v>
                </c:pt>
                <c:pt idx="24">
                  <c:v>0.9448853849147123</c:v>
                </c:pt>
                <c:pt idx="25">
                  <c:v>0.9393261339075879</c:v>
                </c:pt>
                <c:pt idx="26">
                  <c:v>0.94411768895715265</c:v>
                </c:pt>
                <c:pt idx="27">
                  <c:v>0.96120957281299946</c:v>
                </c:pt>
                <c:pt idx="28">
                  <c:v>0.94686290536880202</c:v>
                </c:pt>
                <c:pt idx="29">
                  <c:v>0.94343144478290075</c:v>
                </c:pt>
                <c:pt idx="30">
                  <c:v>0.94079077668713007</c:v>
                </c:pt>
                <c:pt idx="31">
                  <c:v>0.94724223022290588</c:v>
                </c:pt>
                <c:pt idx="32">
                  <c:v>0.94725387543918182</c:v>
                </c:pt>
                <c:pt idx="33">
                  <c:v>0.94685772970873872</c:v>
                </c:pt>
                <c:pt idx="34">
                  <c:v>0.94652708254666262</c:v>
                </c:pt>
                <c:pt idx="35">
                  <c:v>0.94413726114644958</c:v>
                </c:pt>
                <c:pt idx="36">
                  <c:v>1.0152453931683347</c:v>
                </c:pt>
                <c:pt idx="37">
                  <c:v>0.94289779904659365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31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31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245035</xdr:colOff>
      <xdr:row>35</xdr:row>
      <xdr:rowOff>169396</xdr:rowOff>
    </xdr:from>
    <xdr:to>
      <xdr:col>36</xdr:col>
      <xdr:colOff>245035</xdr:colOff>
      <xdr:row>52</xdr:row>
      <xdr:rowOff>64621</xdr:rowOff>
    </xdr:to>
    <xdr:graphicFrame macro="">
      <xdr:nvGraphicFramePr>
        <xdr:cNvPr id="3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31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583453</xdr:colOff>
      <xdr:row>56</xdr:row>
      <xdr:rowOff>26335</xdr:rowOff>
    </xdr:from>
    <xdr:to>
      <xdr:col>37</xdr:col>
      <xdr:colOff>499492</xdr:colOff>
      <xdr:row>74</xdr:row>
      <xdr:rowOff>121584</xdr:rowOff>
    </xdr:to>
    <xdr:graphicFrame macro="">
      <xdr:nvGraphicFramePr>
        <xdr:cNvPr id="32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582146</xdr:colOff>
      <xdr:row>94</xdr:row>
      <xdr:rowOff>162590</xdr:rowOff>
    </xdr:from>
    <xdr:to>
      <xdr:col>34</xdr:col>
      <xdr:colOff>56029</xdr:colOff>
      <xdr:row>113</xdr:row>
      <xdr:rowOff>33618</xdr:rowOff>
    </xdr:to>
    <xdr:graphicFrame macro="">
      <xdr:nvGraphicFramePr>
        <xdr:cNvPr id="33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466912</xdr:colOff>
      <xdr:row>183</xdr:row>
      <xdr:rowOff>186764</xdr:rowOff>
    </xdr:from>
    <xdr:to>
      <xdr:col>35</xdr:col>
      <xdr:colOff>162112</xdr:colOff>
      <xdr:row>202</xdr:row>
      <xdr:rowOff>78627</xdr:rowOff>
    </xdr:to>
    <xdr:graphicFrame macro="">
      <xdr:nvGraphicFramePr>
        <xdr:cNvPr id="34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408268</xdr:colOff>
      <xdr:row>154</xdr:row>
      <xdr:rowOff>143995</xdr:rowOff>
    </xdr:from>
    <xdr:to>
      <xdr:col>36</xdr:col>
      <xdr:colOff>122518</xdr:colOff>
      <xdr:row>173</xdr:row>
      <xdr:rowOff>182094</xdr:rowOff>
    </xdr:to>
    <xdr:graphicFrame macro="">
      <xdr:nvGraphicFramePr>
        <xdr:cNvPr id="35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474383</xdr:colOff>
      <xdr:row>223</xdr:row>
      <xdr:rowOff>108323</xdr:rowOff>
    </xdr:from>
    <xdr:to>
      <xdr:col>35</xdr:col>
      <xdr:colOff>169583</xdr:colOff>
      <xdr:row>242</xdr:row>
      <xdr:rowOff>216832</xdr:rowOff>
    </xdr:to>
    <xdr:graphicFrame macro="">
      <xdr:nvGraphicFramePr>
        <xdr:cNvPr id="36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373529</xdr:colOff>
      <xdr:row>256</xdr:row>
      <xdr:rowOff>0</xdr:rowOff>
    </xdr:from>
    <xdr:to>
      <xdr:col>36</xdr:col>
      <xdr:colOff>382348</xdr:colOff>
      <xdr:row>275</xdr:row>
      <xdr:rowOff>108510</xdr:rowOff>
    </xdr:to>
    <xdr:graphicFrame macro="">
      <xdr:nvGraphicFramePr>
        <xdr:cNvPr id="37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384735</xdr:colOff>
      <xdr:row>288</xdr:row>
      <xdr:rowOff>160618</xdr:rowOff>
    </xdr:from>
    <xdr:to>
      <xdr:col>38</xdr:col>
      <xdr:colOff>505385</xdr:colOff>
      <xdr:row>308</xdr:row>
      <xdr:rowOff>78628</xdr:rowOff>
    </xdr:to>
    <xdr:graphicFrame macro="">
      <xdr:nvGraphicFramePr>
        <xdr:cNvPr id="38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265207</xdr:colOff>
      <xdr:row>323</xdr:row>
      <xdr:rowOff>183029</xdr:rowOff>
    </xdr:from>
    <xdr:to>
      <xdr:col>35</xdr:col>
      <xdr:colOff>732637</xdr:colOff>
      <xdr:row>341</xdr:row>
      <xdr:rowOff>142501</xdr:rowOff>
    </xdr:to>
    <xdr:graphicFrame macro="">
      <xdr:nvGraphicFramePr>
        <xdr:cNvPr id="39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526677</xdr:colOff>
      <xdr:row>113</xdr:row>
      <xdr:rowOff>168087</xdr:rowOff>
    </xdr:from>
    <xdr:to>
      <xdr:col>34</xdr:col>
      <xdr:colOff>560</xdr:colOff>
      <xdr:row>133</xdr:row>
      <xdr:rowOff>16703</xdr:rowOff>
    </xdr:to>
    <xdr:graphicFrame macro="">
      <xdr:nvGraphicFramePr>
        <xdr:cNvPr id="40" name="Diagram 1">
          <a:extLst>
            <a:ext uri="{FF2B5EF4-FFF2-40B4-BE49-F238E27FC236}">
              <a16:creationId xmlns:a16="http://schemas.microsoft.com/office/drawing/2014/main" id="{62D8CB65-B057-48E9-BBF9-FF070904D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515470</xdr:colOff>
      <xdr:row>133</xdr:row>
      <xdr:rowOff>134470</xdr:rowOff>
    </xdr:from>
    <xdr:to>
      <xdr:col>33</xdr:col>
      <xdr:colOff>751353</xdr:colOff>
      <xdr:row>151</xdr:row>
      <xdr:rowOff>173586</xdr:rowOff>
    </xdr:to>
    <xdr:graphicFrame macro="">
      <xdr:nvGraphicFramePr>
        <xdr:cNvPr id="41" name="Diagram 2">
          <a:extLst>
            <a:ext uri="{FF2B5EF4-FFF2-40B4-BE49-F238E27FC236}">
              <a16:creationId xmlns:a16="http://schemas.microsoft.com/office/drawing/2014/main" id="{9B3DD25F-9555-400C-8C87-565437ED5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481853</xdr:colOff>
      <xdr:row>203</xdr:row>
      <xdr:rowOff>67236</xdr:rowOff>
    </xdr:from>
    <xdr:to>
      <xdr:col>35</xdr:col>
      <xdr:colOff>177053</xdr:colOff>
      <xdr:row>222</xdr:row>
      <xdr:rowOff>3923</xdr:rowOff>
    </xdr:to>
    <xdr:graphicFrame macro="">
      <xdr:nvGraphicFramePr>
        <xdr:cNvPr id="42" name="Diagram 3">
          <a:extLst>
            <a:ext uri="{FF2B5EF4-FFF2-40B4-BE49-F238E27FC236}">
              <a16:creationId xmlns:a16="http://schemas.microsoft.com/office/drawing/2014/main" id="{2F6C299E-A180-493B-AA09-033CF25A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302559</xdr:colOff>
      <xdr:row>343</xdr:row>
      <xdr:rowOff>89647</xdr:rowOff>
    </xdr:from>
    <xdr:to>
      <xdr:col>36</xdr:col>
      <xdr:colOff>7989</xdr:colOff>
      <xdr:row>362</xdr:row>
      <xdr:rowOff>26707</xdr:rowOff>
    </xdr:to>
    <xdr:graphicFrame macro="">
      <xdr:nvGraphicFramePr>
        <xdr:cNvPr id="43" name="Diagram 4">
          <a:extLst>
            <a:ext uri="{FF2B5EF4-FFF2-40B4-BE49-F238E27FC236}">
              <a16:creationId xmlns:a16="http://schemas.microsoft.com/office/drawing/2014/main" id="{4D04D6AC-DBE6-474B-B419-BFDDDB41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47623</xdr:colOff>
      <xdr:row>19</xdr:row>
      <xdr:rowOff>20107</xdr:rowOff>
    </xdr:from>
    <xdr:to>
      <xdr:col>25</xdr:col>
      <xdr:colOff>127000</xdr:colOff>
      <xdr:row>44</xdr:row>
      <xdr:rowOff>100853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264583</xdr:colOff>
      <xdr:row>19</xdr:row>
      <xdr:rowOff>0</xdr:rowOff>
    </xdr:from>
    <xdr:to>
      <xdr:col>37</xdr:col>
      <xdr:colOff>211666</xdr:colOff>
      <xdr:row>44</xdr:row>
      <xdr:rowOff>134470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599" cy="607127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599" cy="607127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71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7" sqref="B7"/>
    </sheetView>
  </sheetViews>
  <sheetFormatPr baseColWidth="10" defaultColWidth="11.42578125" defaultRowHeight="15"/>
  <cols>
    <col min="1" max="1" width="4.7109375" customWidth="1"/>
    <col min="2" max="2" width="11.5703125" style="83" customWidth="1"/>
    <col min="3" max="3" width="18.42578125" style="83" customWidth="1"/>
    <col min="4" max="4" width="17.28515625" style="83" bestFit="1" customWidth="1"/>
    <col min="5" max="5" width="14.42578125" style="83" bestFit="1" customWidth="1"/>
    <col min="6" max="7" width="11.42578125" style="83"/>
    <col min="8" max="8" width="14.42578125" style="83" bestFit="1" customWidth="1"/>
    <col min="9" max="9" width="9.85546875" style="83" bestFit="1" customWidth="1"/>
    <col min="10" max="10" width="14" style="83" bestFit="1" customWidth="1"/>
    <col min="11" max="11" width="11.42578125" style="83"/>
    <col min="12" max="12" width="13.7109375" style="83" bestFit="1" customWidth="1"/>
    <col min="13" max="13" width="17.85546875" style="83" bestFit="1" customWidth="1"/>
    <col min="14" max="14" width="17.28515625" style="83" bestFit="1" customWidth="1"/>
    <col min="15" max="15" width="13.85546875" style="83" bestFit="1" customWidth="1"/>
    <col min="16" max="16" width="11.42578125" style="83"/>
    <col min="17" max="17" width="12.5703125" style="83" customWidth="1"/>
    <col min="18" max="18" width="14.85546875" style="83" customWidth="1"/>
    <col min="19" max="19" width="13.28515625" style="83" bestFit="1" customWidth="1"/>
    <col min="20" max="20" width="13" style="83" customWidth="1"/>
    <col min="21" max="21" width="16.5703125" style="83" customWidth="1"/>
    <col min="22" max="22" width="13.140625" style="83" customWidth="1"/>
    <col min="24" max="24" width="17.28515625" style="83" bestFit="1" customWidth="1"/>
    <col min="25" max="25" width="13.85546875" style="83" bestFit="1" customWidth="1"/>
  </cols>
  <sheetData>
    <row r="1" spans="2:27" ht="30">
      <c r="B1" s="67" t="s">
        <v>0</v>
      </c>
      <c r="C1" s="67" t="s">
        <v>1</v>
      </c>
      <c r="D1" s="247" t="s">
        <v>2</v>
      </c>
      <c r="E1" s="247"/>
      <c r="F1" s="247"/>
      <c r="G1" s="248" t="s">
        <v>3</v>
      </c>
      <c r="H1" s="248"/>
      <c r="I1" s="248" t="s">
        <v>4</v>
      </c>
      <c r="J1" s="248"/>
      <c r="K1" s="248"/>
      <c r="L1" s="248"/>
      <c r="M1" s="68" t="s">
        <v>5</v>
      </c>
      <c r="N1" s="249" t="s">
        <v>6</v>
      </c>
      <c r="O1" s="249"/>
      <c r="P1" s="249"/>
      <c r="Q1" s="69" t="s">
        <v>7</v>
      </c>
      <c r="R1" s="241" t="s">
        <v>8</v>
      </c>
      <c r="S1" s="241"/>
      <c r="T1" s="70" t="s">
        <v>9</v>
      </c>
      <c r="U1" s="71" t="s">
        <v>10</v>
      </c>
      <c r="V1" s="71" t="s">
        <v>10</v>
      </c>
      <c r="X1" t="s">
        <v>11</v>
      </c>
      <c r="Y1"/>
    </row>
    <row r="2" spans="2:27">
      <c r="B2" s="175" t="s">
        <v>12</v>
      </c>
      <c r="C2" s="176"/>
      <c r="D2" s="242" t="s">
        <v>447</v>
      </c>
      <c r="E2" s="243"/>
      <c r="F2" s="243"/>
      <c r="G2" s="244" t="s">
        <v>13</v>
      </c>
      <c r="H2" s="244"/>
      <c r="I2" s="177" t="s">
        <v>14</v>
      </c>
      <c r="J2" s="177"/>
      <c r="K2" s="177"/>
      <c r="L2" s="177"/>
      <c r="M2" s="178" t="str">
        <f>D2</f>
        <v>Jan-des</v>
      </c>
      <c r="N2" s="245" t="str">
        <f>D2</f>
        <v>Jan-des</v>
      </c>
      <c r="O2" s="246"/>
      <c r="P2" s="246"/>
      <c r="Q2" s="179" t="str">
        <f>RIGHT(N2,3)</f>
        <v>des</v>
      </c>
      <c r="R2" s="250" t="s">
        <v>15</v>
      </c>
      <c r="S2" s="250"/>
      <c r="T2" s="72" t="s">
        <v>16</v>
      </c>
      <c r="U2" s="75" t="str">
        <f>D2</f>
        <v>Jan-des</v>
      </c>
      <c r="V2" s="73" t="str">
        <f>U2</f>
        <v>Jan-des</v>
      </c>
      <c r="X2" t="s">
        <v>17</v>
      </c>
      <c r="Y2"/>
    </row>
    <row r="3" spans="2:27">
      <c r="B3" s="180" t="s">
        <v>18</v>
      </c>
      <c r="C3" s="181"/>
      <c r="D3" s="173"/>
      <c r="E3" s="173"/>
      <c r="F3" s="74" t="s">
        <v>19</v>
      </c>
      <c r="G3" s="246" t="s">
        <v>20</v>
      </c>
      <c r="H3" s="246"/>
      <c r="I3" s="177" t="s">
        <v>21</v>
      </c>
      <c r="J3" s="177"/>
      <c r="K3" s="177" t="s">
        <v>22</v>
      </c>
      <c r="L3" s="177"/>
      <c r="M3" s="178" t="s">
        <v>23</v>
      </c>
      <c r="N3" s="182" t="s">
        <v>24</v>
      </c>
      <c r="O3" s="177"/>
      <c r="P3" s="182" t="s">
        <v>25</v>
      </c>
      <c r="Q3" s="183" t="s">
        <v>26</v>
      </c>
      <c r="R3" s="174" t="s">
        <v>27</v>
      </c>
      <c r="S3" s="184" t="s">
        <v>28</v>
      </c>
      <c r="T3" s="163">
        <v>45292</v>
      </c>
      <c r="V3" s="73"/>
      <c r="X3" s="182"/>
      <c r="Y3" s="177"/>
    </row>
    <row r="4" spans="2:27">
      <c r="B4" s="181"/>
      <c r="C4" s="76">
        <f>J367</f>
        <v>-413.62581716406999</v>
      </c>
      <c r="D4" s="185" t="s">
        <v>29</v>
      </c>
      <c r="E4" s="173" t="s">
        <v>30</v>
      </c>
      <c r="F4" s="173" t="s">
        <v>31</v>
      </c>
      <c r="G4" s="182" t="s">
        <v>32</v>
      </c>
      <c r="H4" s="182" t="s">
        <v>29</v>
      </c>
      <c r="I4" s="182" t="s">
        <v>30</v>
      </c>
      <c r="J4" s="182" t="s">
        <v>29</v>
      </c>
      <c r="K4" s="182" t="s">
        <v>30</v>
      </c>
      <c r="L4" s="182" t="s">
        <v>29</v>
      </c>
      <c r="M4" s="179" t="s">
        <v>29</v>
      </c>
      <c r="N4" s="182" t="s">
        <v>29</v>
      </c>
      <c r="O4" s="182" t="s">
        <v>30</v>
      </c>
      <c r="P4" s="182" t="s">
        <v>33</v>
      </c>
      <c r="Q4" s="179" t="s">
        <v>29</v>
      </c>
      <c r="R4" s="184" t="s">
        <v>34</v>
      </c>
      <c r="S4" s="184" t="s">
        <v>30</v>
      </c>
      <c r="T4" s="186"/>
      <c r="U4" s="77" t="s">
        <v>29</v>
      </c>
      <c r="V4" s="185" t="s">
        <v>30</v>
      </c>
      <c r="X4" s="182" t="s">
        <v>29</v>
      </c>
      <c r="Y4" s="182" t="s">
        <v>30</v>
      </c>
    </row>
    <row r="5" spans="2:27">
      <c r="B5" s="78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79">
        <v>8</v>
      </c>
      <c r="L5" s="79">
        <v>9</v>
      </c>
      <c r="M5" s="79">
        <v>10</v>
      </c>
      <c r="N5" s="79">
        <v>11</v>
      </c>
      <c r="O5" s="79">
        <v>12</v>
      </c>
      <c r="P5" s="79">
        <v>13</v>
      </c>
      <c r="Q5" s="79">
        <v>14</v>
      </c>
      <c r="R5" s="80">
        <v>15</v>
      </c>
      <c r="S5" s="80">
        <v>16</v>
      </c>
      <c r="T5" s="81">
        <v>17</v>
      </c>
      <c r="U5" s="79">
        <v>18</v>
      </c>
      <c r="V5" s="79">
        <v>19</v>
      </c>
      <c r="X5" s="79">
        <v>21</v>
      </c>
      <c r="Y5" s="79">
        <v>22</v>
      </c>
    </row>
    <row r="6" spans="2:27" ht="18.75" customHeight="1">
      <c r="B6" s="82"/>
      <c r="R6" s="84"/>
      <c r="S6" s="128"/>
      <c r="T6" s="84"/>
      <c r="U6" s="84"/>
      <c r="V6" s="84"/>
    </row>
    <row r="7" spans="2:27" ht="21.95" customHeight="1">
      <c r="B7" s="206">
        <v>301</v>
      </c>
      <c r="C7" t="s">
        <v>35</v>
      </c>
      <c r="D7" s="190">
        <v>36964929.364</v>
      </c>
      <c r="E7" s="85">
        <f>D7/T7*1000</f>
        <v>51503.990976856949</v>
      </c>
      <c r="F7" s="86">
        <f t="shared" ref="F7:F70" si="0">E7/E$365</f>
        <v>1.3398896131440259</v>
      </c>
      <c r="G7" s="187">
        <f t="shared" ref="G7:G70" si="1">($E$365+$Y$365-E7-Y7)*0.6</f>
        <v>-7835.7464598384067</v>
      </c>
      <c r="H7" s="187">
        <f>G7*T7/1000</f>
        <v>-5623793.5916906232</v>
      </c>
      <c r="I7" s="187">
        <f t="shared" ref="I7:I70" si="2">IF(E7+Y7&lt;(E$365+Y$365)*0.9,((E$365+Y$365)*0.9-E7-Y7)*0.35,0)</f>
        <v>0</v>
      </c>
      <c r="J7" s="87">
        <f t="shared" ref="J7:J70" si="3">I7*T7/1000</f>
        <v>0</v>
      </c>
      <c r="K7" s="187">
        <f>I7+J$367</f>
        <v>-413.62581716406999</v>
      </c>
      <c r="L7" s="87">
        <f t="shared" ref="L7:L70" si="4">K7*T7/1000</f>
        <v>-296863.38523682469</v>
      </c>
      <c r="M7" s="88">
        <f>H7+L7</f>
        <v>-5920656.9769274481</v>
      </c>
      <c r="N7" s="88">
        <f>D7+M7</f>
        <v>31044272.387072552</v>
      </c>
      <c r="O7" s="88">
        <f>N7/T7*1000</f>
        <v>43254.618699854465</v>
      </c>
      <c r="P7" s="89">
        <f t="shared" ref="P7:P70" si="5">O7/O$365</f>
        <v>1.125280065043557</v>
      </c>
      <c r="Q7" s="237">
        <v>-366193.81746923551</v>
      </c>
      <c r="R7" s="89">
        <f>(D7-U7)/U7</f>
        <v>-3.811446228179774E-2</v>
      </c>
      <c r="S7" s="89">
        <f>(E7-V7)/V7</f>
        <v>-4.9738144923296423E-2</v>
      </c>
      <c r="T7" s="91">
        <v>717710</v>
      </c>
      <c r="U7" s="190">
        <v>38429655</v>
      </c>
      <c r="V7" s="190">
        <v>54199.787881309443</v>
      </c>
      <c r="W7" s="196"/>
      <c r="X7" s="190">
        <v>0</v>
      </c>
      <c r="Y7" s="88">
        <f>X7*1000/T7</f>
        <v>0</v>
      </c>
      <c r="Z7" s="1"/>
      <c r="AA7" s="1"/>
    </row>
    <row r="8" spans="2:27" ht="24.95" customHeight="1">
      <c r="B8" s="206">
        <v>1101</v>
      </c>
      <c r="C8" t="s">
        <v>36</v>
      </c>
      <c r="D8" s="190">
        <v>593888.53099999996</v>
      </c>
      <c r="E8" s="85">
        <f t="shared" ref="E8:E71" si="6">D8/T8*1000</f>
        <v>39017.707837855589</v>
      </c>
      <c r="F8" s="86">
        <f t="shared" si="0"/>
        <v>1.0150557358578762</v>
      </c>
      <c r="G8" s="187">
        <f t="shared" si="1"/>
        <v>-343.97657643759158</v>
      </c>
      <c r="H8" s="187">
        <f t="shared" ref="H8:H70" si="7">G8*T8/1000</f>
        <v>-5235.667469956581</v>
      </c>
      <c r="I8" s="187">
        <f t="shared" si="2"/>
        <v>0</v>
      </c>
      <c r="J8" s="87">
        <f t="shared" si="3"/>
        <v>0</v>
      </c>
      <c r="K8" s="187">
        <f t="shared" ref="K8:K71" si="8">I8+J$367</f>
        <v>-413.62581716406999</v>
      </c>
      <c r="L8" s="87">
        <f t="shared" si="4"/>
        <v>-6295.7985630543089</v>
      </c>
      <c r="M8" s="88">
        <f t="shared" ref="M8:M71" si="9">H8+L8</f>
        <v>-11531.466033010889</v>
      </c>
      <c r="N8" s="88">
        <f t="shared" ref="N8:N71" si="10">D8+M8</f>
        <v>582357.0649669891</v>
      </c>
      <c r="O8" s="88">
        <f t="shared" ref="O8:O71" si="11">N8/T8*1000</f>
        <v>38260.105444253932</v>
      </c>
      <c r="P8" s="89">
        <f t="shared" si="5"/>
        <v>0.99534651412909736</v>
      </c>
      <c r="Q8" s="237">
        <v>965.71976338153763</v>
      </c>
      <c r="R8" s="89">
        <f t="shared" ref="R8:S71" si="12">(D8-U8)/U8</f>
        <v>0.12410122406179545</v>
      </c>
      <c r="S8" s="89">
        <f t="shared" si="12"/>
        <v>0.1085923049991203</v>
      </c>
      <c r="T8" s="91">
        <v>15221</v>
      </c>
      <c r="U8" s="190">
        <v>528323</v>
      </c>
      <c r="V8" s="190">
        <v>35195.723136366665</v>
      </c>
      <c r="W8" s="196"/>
      <c r="X8" s="88">
        <v>0</v>
      </c>
      <c r="Y8" s="88">
        <f t="shared" ref="Y8:Y71" si="13">X8*1000/T8</f>
        <v>0</v>
      </c>
    </row>
    <row r="9" spans="2:27">
      <c r="B9" s="206">
        <v>1103</v>
      </c>
      <c r="C9" t="s">
        <v>37</v>
      </c>
      <c r="D9" s="190">
        <v>7267831.943</v>
      </c>
      <c r="E9" s="85">
        <f t="shared" si="6"/>
        <v>48761.687127636731</v>
      </c>
      <c r="F9" s="86">
        <f t="shared" si="0"/>
        <v>1.2685478710000799</v>
      </c>
      <c r="G9" s="187">
        <f t="shared" si="1"/>
        <v>-6190.3641503062763</v>
      </c>
      <c r="H9" s="187">
        <f t="shared" si="7"/>
        <v>-922661.39587484987</v>
      </c>
      <c r="I9" s="187">
        <f t="shared" si="2"/>
        <v>0</v>
      </c>
      <c r="J9" s="87">
        <f t="shared" si="3"/>
        <v>0</v>
      </c>
      <c r="K9" s="187">
        <f t="shared" si="8"/>
        <v>-413.62581716406999</v>
      </c>
      <c r="L9" s="87">
        <f t="shared" si="4"/>
        <v>-61650.100796670304</v>
      </c>
      <c r="M9" s="88">
        <f t="shared" si="9"/>
        <v>-984311.49667152017</v>
      </c>
      <c r="N9" s="88">
        <f t="shared" si="10"/>
        <v>6283520.4463284798</v>
      </c>
      <c r="O9" s="88">
        <f t="shared" si="11"/>
        <v>42157.697160166383</v>
      </c>
      <c r="P9" s="89">
        <f t="shared" si="5"/>
        <v>1.0967433681859786</v>
      </c>
      <c r="Q9" s="237">
        <v>-24916.714292182587</v>
      </c>
      <c r="R9" s="92">
        <f t="shared" si="12"/>
        <v>1.3374247986555326E-2</v>
      </c>
      <c r="S9" s="92">
        <f t="shared" si="12"/>
        <v>-7.2742517661093659E-3</v>
      </c>
      <c r="T9" s="91">
        <v>149048</v>
      </c>
      <c r="U9" s="190">
        <v>7171913</v>
      </c>
      <c r="V9" s="190">
        <v>49118.991034922023</v>
      </c>
      <c r="W9" s="196"/>
      <c r="X9" s="88">
        <v>0</v>
      </c>
      <c r="Y9" s="88">
        <f t="shared" si="13"/>
        <v>0</v>
      </c>
      <c r="Z9" s="1"/>
      <c r="AA9" s="1"/>
    </row>
    <row r="10" spans="2:27">
      <c r="B10" s="206">
        <v>1106</v>
      </c>
      <c r="C10" t="s">
        <v>38</v>
      </c>
      <c r="D10" s="190">
        <v>1541893.7690000001</v>
      </c>
      <c r="E10" s="85">
        <f>D10/T10*1000</f>
        <v>40266.7337563982</v>
      </c>
      <c r="F10" s="86">
        <f t="shared" si="0"/>
        <v>1.0475494673738461</v>
      </c>
      <c r="G10" s="187">
        <f t="shared" si="1"/>
        <v>-1093.3921275631583</v>
      </c>
      <c r="H10" s="187">
        <f t="shared" si="7"/>
        <v>-41868.171348648459</v>
      </c>
      <c r="I10" s="187">
        <f t="shared" si="2"/>
        <v>0</v>
      </c>
      <c r="J10" s="87">
        <f t="shared" si="3"/>
        <v>0</v>
      </c>
      <c r="K10" s="187">
        <f t="shared" si="8"/>
        <v>-413.62581716406999</v>
      </c>
      <c r="L10" s="87">
        <f t="shared" si="4"/>
        <v>-15838.559790846568</v>
      </c>
      <c r="M10" s="88">
        <f>H10+L10</f>
        <v>-57706.731139495023</v>
      </c>
      <c r="N10" s="88">
        <f t="shared" si="10"/>
        <v>1484187.0378605051</v>
      </c>
      <c r="O10" s="88">
        <f t="shared" si="11"/>
        <v>38759.715811670976</v>
      </c>
      <c r="P10" s="89">
        <f t="shared" si="5"/>
        <v>1.0083440067354854</v>
      </c>
      <c r="Q10" s="237">
        <v>1987.7600840947271</v>
      </c>
      <c r="R10" s="92">
        <f t="shared" si="12"/>
        <v>5.8876613146906995E-2</v>
      </c>
      <c r="S10" s="92">
        <f t="shared" si="12"/>
        <v>4.6792389811870769E-2</v>
      </c>
      <c r="T10" s="91">
        <v>38292</v>
      </c>
      <c r="U10" s="190">
        <v>1456160</v>
      </c>
      <c r="V10" s="190">
        <v>38466.781138555016</v>
      </c>
      <c r="W10" s="196"/>
      <c r="X10" s="88">
        <v>0</v>
      </c>
      <c r="Y10" s="88">
        <f t="shared" si="13"/>
        <v>0</v>
      </c>
      <c r="Z10" s="1"/>
    </row>
    <row r="11" spans="2:27">
      <c r="B11" s="206">
        <v>1108</v>
      </c>
      <c r="C11" t="s">
        <v>39</v>
      </c>
      <c r="D11" s="190">
        <v>3209151.4530000002</v>
      </c>
      <c r="E11" s="85">
        <f t="shared" si="6"/>
        <v>38340.200389476951</v>
      </c>
      <c r="F11" s="86">
        <f t="shared" si="0"/>
        <v>0.99743020479333888</v>
      </c>
      <c r="G11" s="187">
        <f t="shared" si="1"/>
        <v>62.52789258959092</v>
      </c>
      <c r="H11" s="187">
        <f t="shared" si="7"/>
        <v>5233.7096655339392</v>
      </c>
      <c r="I11" s="187">
        <f t="shared" si="2"/>
        <v>0</v>
      </c>
      <c r="J11" s="87">
        <f t="shared" si="3"/>
        <v>0</v>
      </c>
      <c r="K11" s="187">
        <f t="shared" si="8"/>
        <v>-413.62581716406999</v>
      </c>
      <c r="L11" s="87">
        <f t="shared" si="4"/>
        <v>-34621.308148266988</v>
      </c>
      <c r="M11" s="88">
        <f t="shared" si="9"/>
        <v>-29387.598482733047</v>
      </c>
      <c r="N11" s="88">
        <f t="shared" si="10"/>
        <v>3179763.8545172671</v>
      </c>
      <c r="O11" s="88">
        <f t="shared" si="11"/>
        <v>37989.102464902477</v>
      </c>
      <c r="P11" s="89">
        <f t="shared" si="5"/>
        <v>0.98829630170328242</v>
      </c>
      <c r="Q11" s="237">
        <v>9349.8077289903231</v>
      </c>
      <c r="R11" s="92">
        <f t="shared" si="12"/>
        <v>2.4472353959722869E-2</v>
      </c>
      <c r="S11" s="92">
        <f t="shared" si="12"/>
        <v>1.0347947177692092E-2</v>
      </c>
      <c r="T11" s="91">
        <v>83702</v>
      </c>
      <c r="U11" s="190">
        <v>3132492</v>
      </c>
      <c r="V11" s="190">
        <v>37947.521442070072</v>
      </c>
      <c r="W11" s="196"/>
      <c r="X11" s="88">
        <v>0</v>
      </c>
      <c r="Y11" s="88">
        <f t="shared" si="13"/>
        <v>0</v>
      </c>
      <c r="Z11" s="1"/>
      <c r="AA11" s="1"/>
    </row>
    <row r="12" spans="2:27">
      <c r="B12" s="206">
        <v>1111</v>
      </c>
      <c r="C12" t="s">
        <v>40</v>
      </c>
      <c r="D12" s="190">
        <v>114446.678</v>
      </c>
      <c r="E12" s="85">
        <f t="shared" si="6"/>
        <v>34193.80878398566</v>
      </c>
      <c r="F12" s="86">
        <f t="shared" si="0"/>
        <v>0.88956075741941032</v>
      </c>
      <c r="G12" s="187">
        <f t="shared" si="1"/>
        <v>2550.3628558843657</v>
      </c>
      <c r="H12" s="187">
        <f t="shared" si="7"/>
        <v>8536.064478644972</v>
      </c>
      <c r="I12" s="187">
        <f t="shared" si="2"/>
        <v>142.15719189979498</v>
      </c>
      <c r="J12" s="87">
        <f t="shared" si="3"/>
        <v>475.80012128861381</v>
      </c>
      <c r="K12" s="187">
        <f t="shared" si="8"/>
        <v>-271.46862526427503</v>
      </c>
      <c r="L12" s="87">
        <f t="shared" si="4"/>
        <v>-908.6054887595285</v>
      </c>
      <c r="M12" s="88">
        <f t="shared" si="9"/>
        <v>7627.4589898854438</v>
      </c>
      <c r="N12" s="88">
        <f t="shared" si="10"/>
        <v>122074.13698988545</v>
      </c>
      <c r="O12" s="88">
        <f t="shared" si="11"/>
        <v>36472.703014605751</v>
      </c>
      <c r="P12" s="89">
        <f t="shared" si="5"/>
        <v>0.94884677877712942</v>
      </c>
      <c r="Q12" s="237">
        <v>422.3224709853157</v>
      </c>
      <c r="R12" s="92">
        <f t="shared" si="12"/>
        <v>5.4720603820881217E-2</v>
      </c>
      <c r="S12" s="92">
        <f t="shared" si="12"/>
        <v>4.7472747863940568E-2</v>
      </c>
      <c r="T12" s="91">
        <v>3347</v>
      </c>
      <c r="U12" s="190">
        <v>108509</v>
      </c>
      <c r="V12" s="190">
        <v>32644.103489771362</v>
      </c>
      <c r="W12" s="196"/>
      <c r="X12" s="88">
        <v>0</v>
      </c>
      <c r="Y12" s="88">
        <f t="shared" si="13"/>
        <v>0</v>
      </c>
      <c r="Z12" s="1"/>
      <c r="AA12" s="1"/>
    </row>
    <row r="13" spans="2:27">
      <c r="B13" s="206">
        <v>1112</v>
      </c>
      <c r="C13" t="s">
        <v>41</v>
      </c>
      <c r="D13" s="190">
        <v>113853.719</v>
      </c>
      <c r="E13" s="85">
        <f t="shared" si="6"/>
        <v>35292.53533787973</v>
      </c>
      <c r="F13" s="86">
        <f t="shared" si="0"/>
        <v>0.91814441218724585</v>
      </c>
      <c r="G13" s="187">
        <f t="shared" si="1"/>
        <v>1891.1269235479238</v>
      </c>
      <c r="H13" s="187">
        <f t="shared" si="7"/>
        <v>6100.7754553656023</v>
      </c>
      <c r="I13" s="187">
        <f t="shared" si="2"/>
        <v>0</v>
      </c>
      <c r="J13" s="87">
        <f t="shared" si="3"/>
        <v>0</v>
      </c>
      <c r="K13" s="187">
        <f t="shared" si="8"/>
        <v>-413.62581716406999</v>
      </c>
      <c r="L13" s="87">
        <f t="shared" si="4"/>
        <v>-1334.3568861712897</v>
      </c>
      <c r="M13" s="88">
        <f t="shared" si="9"/>
        <v>4766.418569194313</v>
      </c>
      <c r="N13" s="88">
        <f t="shared" si="10"/>
        <v>118620.13756919431</v>
      </c>
      <c r="O13" s="88">
        <f t="shared" si="11"/>
        <v>36770.036444263584</v>
      </c>
      <c r="P13" s="89">
        <f t="shared" si="5"/>
        <v>0.9565819846608451</v>
      </c>
      <c r="Q13" s="237">
        <v>-410.20620326728294</v>
      </c>
      <c r="R13" s="92">
        <f t="shared" si="12"/>
        <v>4.7836465542629929E-2</v>
      </c>
      <c r="S13" s="92">
        <f t="shared" si="12"/>
        <v>4.1340269228044534E-2</v>
      </c>
      <c r="T13" s="91">
        <v>3226</v>
      </c>
      <c r="U13" s="190">
        <v>108656</v>
      </c>
      <c r="V13" s="190">
        <v>33891.4535246413</v>
      </c>
      <c r="W13" s="196"/>
      <c r="X13" s="88">
        <v>0</v>
      </c>
      <c r="Y13" s="88">
        <f t="shared" si="13"/>
        <v>0</v>
      </c>
      <c r="Z13" s="1"/>
      <c r="AA13" s="1"/>
    </row>
    <row r="14" spans="2:27">
      <c r="B14" s="206">
        <v>1114</v>
      </c>
      <c r="C14" t="s">
        <v>42</v>
      </c>
      <c r="D14" s="190">
        <v>99947.612999999998</v>
      </c>
      <c r="E14" s="85">
        <f t="shared" si="6"/>
        <v>34560.032157676345</v>
      </c>
      <c r="F14" s="86">
        <f t="shared" si="0"/>
        <v>0.89908815297054734</v>
      </c>
      <c r="G14" s="187">
        <f t="shared" si="1"/>
        <v>2330.6288316699543</v>
      </c>
      <c r="H14" s="187">
        <f t="shared" si="7"/>
        <v>6740.1785811895079</v>
      </c>
      <c r="I14" s="187">
        <f t="shared" si="2"/>
        <v>13.979011108055055</v>
      </c>
      <c r="J14" s="87">
        <f t="shared" si="3"/>
        <v>40.427300124495218</v>
      </c>
      <c r="K14" s="187">
        <f t="shared" si="8"/>
        <v>-399.64680605601495</v>
      </c>
      <c r="L14" s="87">
        <f t="shared" si="4"/>
        <v>-1155.7785631139952</v>
      </c>
      <c r="M14" s="88">
        <f>H14+L14</f>
        <v>5584.4000180755129</v>
      </c>
      <c r="N14" s="88">
        <f t="shared" si="10"/>
        <v>105532.01301807551</v>
      </c>
      <c r="O14" s="88">
        <f t="shared" si="11"/>
        <v>36491.014183290288</v>
      </c>
      <c r="P14" s="89">
        <f t="shared" si="5"/>
        <v>0.94932314855468636</v>
      </c>
      <c r="Q14" s="237">
        <v>-808.70804444590431</v>
      </c>
      <c r="R14" s="92">
        <f t="shared" si="12"/>
        <v>6.0654692673401789E-2</v>
      </c>
      <c r="S14" s="92">
        <f t="shared" si="12"/>
        <v>4.4517484347803463E-2</v>
      </c>
      <c r="T14" s="91">
        <v>2892</v>
      </c>
      <c r="U14" s="190">
        <v>94232</v>
      </c>
      <c r="V14" s="190">
        <v>33087.078651685399</v>
      </c>
      <c r="W14" s="196"/>
      <c r="X14" s="88">
        <v>0</v>
      </c>
      <c r="Y14" s="88">
        <f t="shared" si="13"/>
        <v>0</v>
      </c>
      <c r="Z14" s="1"/>
      <c r="AA14" s="1"/>
    </row>
    <row r="15" spans="2:27">
      <c r="B15" s="206">
        <v>1119</v>
      </c>
      <c r="C15" t="s">
        <v>43</v>
      </c>
      <c r="D15" s="190">
        <v>638522.74600000004</v>
      </c>
      <c r="E15" s="85">
        <f t="shared" si="6"/>
        <v>32204.70802441116</v>
      </c>
      <c r="F15" s="86">
        <f t="shared" si="0"/>
        <v>0.83781378797682193</v>
      </c>
      <c r="G15" s="187">
        <f t="shared" si="1"/>
        <v>3743.8233116290653</v>
      </c>
      <c r="H15" s="187">
        <f t="shared" si="7"/>
        <v>74228.784799669476</v>
      </c>
      <c r="I15" s="187">
        <f t="shared" si="2"/>
        <v>838.34245775086981</v>
      </c>
      <c r="J15" s="87">
        <f t="shared" si="3"/>
        <v>16621.815909826495</v>
      </c>
      <c r="K15" s="187">
        <f t="shared" si="8"/>
        <v>424.71664058679983</v>
      </c>
      <c r="L15" s="87">
        <f t="shared" si="4"/>
        <v>8420.85683291448</v>
      </c>
      <c r="M15" s="88">
        <f t="shared" si="9"/>
        <v>82649.641632583953</v>
      </c>
      <c r="N15" s="88">
        <f t="shared" si="10"/>
        <v>721172.38763258397</v>
      </c>
      <c r="O15" s="88">
        <f t="shared" si="11"/>
        <v>36373.247976627019</v>
      </c>
      <c r="P15" s="89">
        <f t="shared" si="5"/>
        <v>0.94625943030499982</v>
      </c>
      <c r="Q15" s="237">
        <v>1890.8805425382161</v>
      </c>
      <c r="R15" s="92">
        <f t="shared" si="12"/>
        <v>4.2011469061439842E-2</v>
      </c>
      <c r="S15" s="92">
        <f t="shared" si="12"/>
        <v>3.2656647782732313E-2</v>
      </c>
      <c r="T15" s="91">
        <v>19827</v>
      </c>
      <c r="U15" s="190">
        <v>612779</v>
      </c>
      <c r="V15" s="190">
        <v>31186.269021324239</v>
      </c>
      <c r="W15" s="196"/>
      <c r="X15" s="88">
        <v>0</v>
      </c>
      <c r="Y15" s="88">
        <f t="shared" si="13"/>
        <v>0</v>
      </c>
      <c r="Z15" s="1"/>
      <c r="AA15" s="1"/>
    </row>
    <row r="16" spans="2:27">
      <c r="B16" s="206">
        <v>1120</v>
      </c>
      <c r="C16" t="s">
        <v>44</v>
      </c>
      <c r="D16" s="190">
        <v>760593.68400000001</v>
      </c>
      <c r="E16" s="85">
        <f t="shared" si="6"/>
        <v>36392.042296650718</v>
      </c>
      <c r="F16" s="86">
        <f t="shared" si="0"/>
        <v>0.94674836938929652</v>
      </c>
      <c r="G16" s="187">
        <f t="shared" si="1"/>
        <v>1231.4227482853312</v>
      </c>
      <c r="H16" s="187">
        <f t="shared" si="7"/>
        <v>25736.735439163422</v>
      </c>
      <c r="I16" s="187">
        <f t="shared" si="2"/>
        <v>0</v>
      </c>
      <c r="J16" s="87">
        <f t="shared" si="3"/>
        <v>0</v>
      </c>
      <c r="K16" s="187">
        <f t="shared" si="8"/>
        <v>-413.62581716406999</v>
      </c>
      <c r="L16" s="87">
        <f t="shared" si="4"/>
        <v>-8644.7795787290634</v>
      </c>
      <c r="M16" s="88">
        <f t="shared" si="9"/>
        <v>17091.955860434358</v>
      </c>
      <c r="N16" s="88">
        <f t="shared" si="10"/>
        <v>777685.63986043434</v>
      </c>
      <c r="O16" s="88">
        <f t="shared" si="11"/>
        <v>37209.839227771983</v>
      </c>
      <c r="P16" s="89">
        <f t="shared" si="5"/>
        <v>0.96802356754166552</v>
      </c>
      <c r="Q16" s="237">
        <v>877.23651187653741</v>
      </c>
      <c r="R16" s="92">
        <f t="shared" si="12"/>
        <v>4.758621240585971E-2</v>
      </c>
      <c r="S16" s="92">
        <f t="shared" si="12"/>
        <v>3.3300945873052552E-2</v>
      </c>
      <c r="T16" s="91">
        <v>20900</v>
      </c>
      <c r="U16" s="190">
        <v>726044</v>
      </c>
      <c r="V16" s="190">
        <v>35219.209313606596</v>
      </c>
      <c r="W16" s="196"/>
      <c r="X16" s="88">
        <v>0</v>
      </c>
      <c r="Y16" s="88">
        <f t="shared" si="13"/>
        <v>0</v>
      </c>
      <c r="Z16" s="1"/>
      <c r="AA16" s="1"/>
    </row>
    <row r="17" spans="2:27">
      <c r="B17" s="206">
        <v>1121</v>
      </c>
      <c r="C17" t="s">
        <v>45</v>
      </c>
      <c r="D17" s="190">
        <v>750124.41899999999</v>
      </c>
      <c r="E17" s="85">
        <f t="shared" si="6"/>
        <v>37675.761878453035</v>
      </c>
      <c r="F17" s="86">
        <f t="shared" si="0"/>
        <v>0.98014466550583257</v>
      </c>
      <c r="G17" s="187">
        <f t="shared" si="1"/>
        <v>461.19099920394069</v>
      </c>
      <c r="H17" s="187">
        <f t="shared" si="7"/>
        <v>9182.312794150459</v>
      </c>
      <c r="I17" s="187">
        <f t="shared" si="2"/>
        <v>0</v>
      </c>
      <c r="J17" s="87">
        <f t="shared" si="3"/>
        <v>0</v>
      </c>
      <c r="K17" s="187">
        <f t="shared" si="8"/>
        <v>-413.62581716406999</v>
      </c>
      <c r="L17" s="87">
        <f t="shared" si="4"/>
        <v>-8235.2900197366343</v>
      </c>
      <c r="M17" s="88">
        <f t="shared" si="9"/>
        <v>947.02277441382466</v>
      </c>
      <c r="N17" s="88">
        <f t="shared" si="10"/>
        <v>751071.4417744138</v>
      </c>
      <c r="O17" s="88">
        <f t="shared" si="11"/>
        <v>37723.327060492906</v>
      </c>
      <c r="P17" s="89">
        <f t="shared" si="5"/>
        <v>0.98138208598827981</v>
      </c>
      <c r="Q17" s="237">
        <v>1607.0964739456604</v>
      </c>
      <c r="R17" s="92">
        <f t="shared" si="12"/>
        <v>5.7390271960356242E-3</v>
      </c>
      <c r="S17" s="92">
        <f t="shared" si="12"/>
        <v>-7.7731306053358223E-4</v>
      </c>
      <c r="T17" s="91">
        <v>19910</v>
      </c>
      <c r="U17" s="190">
        <v>745844</v>
      </c>
      <c r="V17" s="190">
        <v>37705.070522218295</v>
      </c>
      <c r="W17" s="196"/>
      <c r="X17" s="88">
        <v>0</v>
      </c>
      <c r="Y17" s="88">
        <f t="shared" si="13"/>
        <v>0</v>
      </c>
      <c r="Z17" s="1"/>
      <c r="AA17" s="1"/>
    </row>
    <row r="18" spans="2:27">
      <c r="B18" s="206">
        <v>1122</v>
      </c>
      <c r="C18" t="s">
        <v>46</v>
      </c>
      <c r="D18" s="190">
        <v>415566.402</v>
      </c>
      <c r="E18" s="85">
        <f t="shared" si="6"/>
        <v>33616.437631451219</v>
      </c>
      <c r="F18" s="86">
        <f t="shared" si="0"/>
        <v>0.87454029792613508</v>
      </c>
      <c r="G18" s="187">
        <f t="shared" si="1"/>
        <v>2896.7855474050302</v>
      </c>
      <c r="H18" s="187">
        <f t="shared" si="7"/>
        <v>35810.062937020986</v>
      </c>
      <c r="I18" s="187">
        <f t="shared" si="2"/>
        <v>344.23709528684918</v>
      </c>
      <c r="J18" s="87">
        <f t="shared" si="3"/>
        <v>4255.4589719360292</v>
      </c>
      <c r="K18" s="187">
        <f t="shared" si="8"/>
        <v>-69.388721877220803</v>
      </c>
      <c r="L18" s="87">
        <f t="shared" si="4"/>
        <v>-857.78337984620362</v>
      </c>
      <c r="M18" s="88">
        <f t="shared" si="9"/>
        <v>34952.279557174785</v>
      </c>
      <c r="N18" s="88">
        <f t="shared" si="10"/>
        <v>450518.68155717477</v>
      </c>
      <c r="O18" s="88">
        <f t="shared" si="11"/>
        <v>36443.834456979035</v>
      </c>
      <c r="P18" s="89">
        <f t="shared" si="5"/>
        <v>0.94809575580246586</v>
      </c>
      <c r="Q18" s="237">
        <v>3041.2854684853883</v>
      </c>
      <c r="R18" s="92">
        <f t="shared" si="12"/>
        <v>4.7677205632098429E-2</v>
      </c>
      <c r="S18" s="92">
        <f t="shared" si="12"/>
        <v>4.259221676800478E-2</v>
      </c>
      <c r="T18" s="91">
        <v>12362</v>
      </c>
      <c r="U18" s="190">
        <v>396655</v>
      </c>
      <c r="V18" s="190">
        <v>32243.131198179155</v>
      </c>
      <c r="W18" s="196"/>
      <c r="X18" s="88">
        <v>0</v>
      </c>
      <c r="Y18" s="88">
        <f t="shared" si="13"/>
        <v>0</v>
      </c>
      <c r="Z18" s="1"/>
      <c r="AA18" s="1"/>
    </row>
    <row r="19" spans="2:27">
      <c r="B19" s="206">
        <v>1124</v>
      </c>
      <c r="C19" t="s">
        <v>47</v>
      </c>
      <c r="D19" s="190">
        <v>1392138.5090000001</v>
      </c>
      <c r="E19" s="85">
        <f t="shared" si="6"/>
        <v>48531.933379815237</v>
      </c>
      <c r="F19" s="86">
        <f t="shared" si="0"/>
        <v>1.2625707679746996</v>
      </c>
      <c r="G19" s="187">
        <f t="shared" si="1"/>
        <v>-6052.5119016133804</v>
      </c>
      <c r="H19" s="187">
        <f t="shared" si="7"/>
        <v>-173616.30389777981</v>
      </c>
      <c r="I19" s="187">
        <f t="shared" si="2"/>
        <v>0</v>
      </c>
      <c r="J19" s="87">
        <f t="shared" si="3"/>
        <v>0</v>
      </c>
      <c r="K19" s="187">
        <f t="shared" si="8"/>
        <v>-413.62581716406999</v>
      </c>
      <c r="L19" s="87">
        <f t="shared" si="4"/>
        <v>-11864.856565351349</v>
      </c>
      <c r="M19" s="88">
        <f t="shared" si="9"/>
        <v>-185481.16046313115</v>
      </c>
      <c r="N19" s="88">
        <f t="shared" si="10"/>
        <v>1206657.348536869</v>
      </c>
      <c r="O19" s="88">
        <f t="shared" si="11"/>
        <v>42065.795661037788</v>
      </c>
      <c r="P19" s="89">
        <f t="shared" si="5"/>
        <v>1.0943525269758265</v>
      </c>
      <c r="Q19" s="237">
        <v>-2848.7610807567835</v>
      </c>
      <c r="R19" s="92">
        <f t="shared" si="12"/>
        <v>1.6837882353628684E-2</v>
      </c>
      <c r="S19" s="92">
        <f t="shared" si="12"/>
        <v>3.7219675385391131E-3</v>
      </c>
      <c r="T19" s="91">
        <v>28685</v>
      </c>
      <c r="U19" s="190">
        <v>1369086</v>
      </c>
      <c r="V19" s="190">
        <v>48351.968921066575</v>
      </c>
      <c r="W19" s="196"/>
      <c r="X19" s="88">
        <v>0</v>
      </c>
      <c r="Y19" s="88">
        <f t="shared" si="13"/>
        <v>0</v>
      </c>
      <c r="Z19" s="1"/>
      <c r="AA19" s="1"/>
    </row>
    <row r="20" spans="2:27">
      <c r="B20" s="206">
        <v>1127</v>
      </c>
      <c r="C20" t="s">
        <v>48</v>
      </c>
      <c r="D20" s="190">
        <v>481042.01199999999</v>
      </c>
      <c r="E20" s="85">
        <f t="shared" si="6"/>
        <v>40967.638562425476</v>
      </c>
      <c r="F20" s="86">
        <f t="shared" si="0"/>
        <v>1.0657836867340638</v>
      </c>
      <c r="G20" s="187">
        <f t="shared" si="1"/>
        <v>-1513.9350111795241</v>
      </c>
      <c r="H20" s="187">
        <f t="shared" si="7"/>
        <v>-17776.624901269974</v>
      </c>
      <c r="I20" s="187">
        <f t="shared" si="2"/>
        <v>0</v>
      </c>
      <c r="J20" s="87">
        <f t="shared" si="3"/>
        <v>0</v>
      </c>
      <c r="K20" s="187">
        <f t="shared" si="8"/>
        <v>-413.62581716406999</v>
      </c>
      <c r="L20" s="87">
        <f t="shared" si="4"/>
        <v>-4856.794345140509</v>
      </c>
      <c r="M20" s="88">
        <f t="shared" si="9"/>
        <v>-22633.419246410482</v>
      </c>
      <c r="N20" s="88">
        <f t="shared" si="10"/>
        <v>458408.5927535895</v>
      </c>
      <c r="O20" s="88">
        <f t="shared" si="11"/>
        <v>39040.077734081882</v>
      </c>
      <c r="P20" s="89">
        <f t="shared" si="5"/>
        <v>1.0156376944795722</v>
      </c>
      <c r="Q20" s="237">
        <v>222.17612139978519</v>
      </c>
      <c r="R20" s="92">
        <f t="shared" si="12"/>
        <v>1.9081237620091705E-2</v>
      </c>
      <c r="S20" s="92">
        <f t="shared" si="12"/>
        <v>1.2919189598372497E-2</v>
      </c>
      <c r="T20" s="91">
        <v>11742</v>
      </c>
      <c r="U20" s="190">
        <v>472035</v>
      </c>
      <c r="V20" s="190">
        <v>40445.120383857422</v>
      </c>
      <c r="W20" s="196"/>
      <c r="X20" s="88">
        <v>0</v>
      </c>
      <c r="Y20" s="88">
        <f t="shared" si="13"/>
        <v>0</v>
      </c>
      <c r="Z20" s="1"/>
      <c r="AA20" s="1"/>
    </row>
    <row r="21" spans="2:27">
      <c r="B21" s="206">
        <v>1130</v>
      </c>
      <c r="C21" t="s">
        <v>49</v>
      </c>
      <c r="D21" s="190">
        <v>455009.53600000002</v>
      </c>
      <c r="E21" s="85">
        <f t="shared" si="6"/>
        <v>33205.103699919724</v>
      </c>
      <c r="F21" s="86">
        <f t="shared" si="0"/>
        <v>0.86383933957437553</v>
      </c>
      <c r="G21" s="187">
        <f t="shared" si="1"/>
        <v>3143.5859063239272</v>
      </c>
      <c r="H21" s="187">
        <f t="shared" si="7"/>
        <v>43076.557674356773</v>
      </c>
      <c r="I21" s="187">
        <f t="shared" si="2"/>
        <v>488.20397132287252</v>
      </c>
      <c r="J21" s="87">
        <f t="shared" si="3"/>
        <v>6689.8590190373225</v>
      </c>
      <c r="K21" s="187">
        <f t="shared" si="8"/>
        <v>74.578154158802533</v>
      </c>
      <c r="L21" s="87">
        <f t="shared" si="4"/>
        <v>1021.9444464380711</v>
      </c>
      <c r="M21" s="88">
        <f t="shared" si="9"/>
        <v>44098.502120794845</v>
      </c>
      <c r="N21" s="88">
        <f t="shared" si="10"/>
        <v>499108.03812079487</v>
      </c>
      <c r="O21" s="88">
        <f t="shared" si="11"/>
        <v>36423.267760402457</v>
      </c>
      <c r="P21" s="89">
        <f t="shared" si="5"/>
        <v>0.94756070788487778</v>
      </c>
      <c r="Q21" s="237">
        <v>3061.7605369321536</v>
      </c>
      <c r="R21" s="92">
        <f t="shared" si="12"/>
        <v>3.3614567526555436E-2</v>
      </c>
      <c r="S21" s="93">
        <f t="shared" si="12"/>
        <v>1.6341143023630319E-2</v>
      </c>
      <c r="T21" s="91">
        <v>13703</v>
      </c>
      <c r="U21" s="190">
        <v>440212</v>
      </c>
      <c r="V21" s="190">
        <v>32671.218643313048</v>
      </c>
      <c r="W21" s="196"/>
      <c r="X21" s="88">
        <v>0</v>
      </c>
      <c r="Y21" s="88">
        <f t="shared" si="13"/>
        <v>0</v>
      </c>
      <c r="Z21" s="1"/>
      <c r="AA21" s="1"/>
    </row>
    <row r="22" spans="2:27">
      <c r="B22" s="206">
        <v>1133</v>
      </c>
      <c r="C22" t="s">
        <v>50</v>
      </c>
      <c r="D22" s="190">
        <v>120647.41099999999</v>
      </c>
      <c r="E22" s="85">
        <f t="shared" si="6"/>
        <v>45647.904275444569</v>
      </c>
      <c r="F22" s="86">
        <f t="shared" si="0"/>
        <v>1.1875420067533076</v>
      </c>
      <c r="G22" s="187">
        <f t="shared" si="1"/>
        <v>-4322.0944389909791</v>
      </c>
      <c r="H22" s="187">
        <f t="shared" si="7"/>
        <v>-11423.295602253158</v>
      </c>
      <c r="I22" s="187">
        <f t="shared" si="2"/>
        <v>0</v>
      </c>
      <c r="J22" s="87">
        <f t="shared" si="3"/>
        <v>0</v>
      </c>
      <c r="K22" s="187">
        <f t="shared" si="8"/>
        <v>-413.62581716406999</v>
      </c>
      <c r="L22" s="87">
        <f t="shared" si="4"/>
        <v>-1093.2130347646371</v>
      </c>
      <c r="M22" s="88">
        <f t="shared" si="9"/>
        <v>-12516.508637017796</v>
      </c>
      <c r="N22" s="88">
        <f t="shared" si="10"/>
        <v>108130.90236298219</v>
      </c>
      <c r="O22" s="88">
        <f t="shared" si="11"/>
        <v>40912.184019289511</v>
      </c>
      <c r="P22" s="89">
        <f t="shared" si="5"/>
        <v>1.0643410224872696</v>
      </c>
      <c r="Q22" s="237">
        <v>-400.67699449331485</v>
      </c>
      <c r="R22" s="92">
        <f t="shared" si="12"/>
        <v>6.6864253753780245E-2</v>
      </c>
      <c r="S22" s="93">
        <f t="shared" si="12"/>
        <v>5.7176496625482513E-2</v>
      </c>
      <c r="T22" s="91">
        <v>2643</v>
      </c>
      <c r="U22" s="190">
        <v>113086</v>
      </c>
      <c r="V22" s="190">
        <v>43179.075983199698</v>
      </c>
      <c r="W22" s="196"/>
      <c r="X22" s="88">
        <v>0</v>
      </c>
      <c r="Y22" s="88">
        <f t="shared" si="13"/>
        <v>0</v>
      </c>
      <c r="Z22" s="1"/>
      <c r="AA22" s="1"/>
    </row>
    <row r="23" spans="2:27">
      <c r="B23" s="206">
        <v>1134</v>
      </c>
      <c r="C23" t="s">
        <v>51</v>
      </c>
      <c r="D23" s="190">
        <v>187007.90599999999</v>
      </c>
      <c r="E23" s="85">
        <f t="shared" si="6"/>
        <v>48086.373360761114</v>
      </c>
      <c r="F23" s="86">
        <f t="shared" si="0"/>
        <v>1.2509794091258071</v>
      </c>
      <c r="G23" s="187">
        <f t="shared" si="1"/>
        <v>-5785.1758901809062</v>
      </c>
      <c r="H23" s="187">
        <f t="shared" si="7"/>
        <v>-22498.549036913544</v>
      </c>
      <c r="I23" s="187">
        <f t="shared" si="2"/>
        <v>0</v>
      </c>
      <c r="J23" s="87">
        <f t="shared" si="3"/>
        <v>0</v>
      </c>
      <c r="K23" s="187">
        <f t="shared" si="8"/>
        <v>-413.62581716406999</v>
      </c>
      <c r="L23" s="87">
        <f t="shared" si="4"/>
        <v>-1608.5908029510681</v>
      </c>
      <c r="M23" s="88">
        <f t="shared" si="9"/>
        <v>-24107.139839864612</v>
      </c>
      <c r="N23" s="88">
        <f t="shared" si="10"/>
        <v>162900.76616013539</v>
      </c>
      <c r="O23" s="88">
        <f t="shared" si="11"/>
        <v>41887.571653416147</v>
      </c>
      <c r="P23" s="89">
        <f t="shared" si="5"/>
        <v>1.0897159834362697</v>
      </c>
      <c r="Q23" s="237">
        <v>361.27832637742176</v>
      </c>
      <c r="R23" s="92">
        <f t="shared" si="12"/>
        <v>4.495873984421267E-2</v>
      </c>
      <c r="S23" s="92">
        <f t="shared" si="12"/>
        <v>2.5075235923289047E-2</v>
      </c>
      <c r="T23" s="91">
        <v>3889</v>
      </c>
      <c r="U23" s="190">
        <v>178962</v>
      </c>
      <c r="V23" s="190">
        <v>46910.091743119265</v>
      </c>
      <c r="W23" s="196"/>
      <c r="X23" s="88">
        <v>0</v>
      </c>
      <c r="Y23" s="88">
        <f t="shared" si="13"/>
        <v>0</v>
      </c>
      <c r="Z23" s="1"/>
      <c r="AA23" s="1"/>
    </row>
    <row r="24" spans="2:27">
      <c r="B24" s="206">
        <v>1135</v>
      </c>
      <c r="C24" t="s">
        <v>52</v>
      </c>
      <c r="D24" s="190">
        <v>172062.166</v>
      </c>
      <c r="E24" s="85">
        <f t="shared" si="6"/>
        <v>37633.894575678045</v>
      </c>
      <c r="F24" s="86">
        <f t="shared" si="0"/>
        <v>0.97905547682249794</v>
      </c>
      <c r="G24" s="187">
        <f t="shared" si="1"/>
        <v>486.31138086893475</v>
      </c>
      <c r="H24" s="187">
        <f t="shared" si="7"/>
        <v>2223.4156333327696</v>
      </c>
      <c r="I24" s="187">
        <f t="shared" si="2"/>
        <v>0</v>
      </c>
      <c r="J24" s="87">
        <f t="shared" si="3"/>
        <v>0</v>
      </c>
      <c r="K24" s="187">
        <f t="shared" si="8"/>
        <v>-413.62581716406999</v>
      </c>
      <c r="L24" s="87">
        <f t="shared" si="4"/>
        <v>-1891.097236074128</v>
      </c>
      <c r="M24" s="88">
        <f t="shared" si="9"/>
        <v>332.31839725864165</v>
      </c>
      <c r="N24" s="88">
        <f t="shared" si="10"/>
        <v>172394.48439725864</v>
      </c>
      <c r="O24" s="88">
        <f t="shared" si="11"/>
        <v>37706.58013938291</v>
      </c>
      <c r="P24" s="89">
        <f t="shared" si="5"/>
        <v>0.98094641051494591</v>
      </c>
      <c r="Q24" s="237">
        <v>1065.7654406267586</v>
      </c>
      <c r="R24" s="92">
        <f t="shared" si="12"/>
        <v>8.4853887669920039E-2</v>
      </c>
      <c r="S24" s="92">
        <f t="shared" si="12"/>
        <v>7.7972705967727068E-2</v>
      </c>
      <c r="T24" s="91">
        <v>4572</v>
      </c>
      <c r="U24" s="190">
        <v>158604</v>
      </c>
      <c r="V24" s="190">
        <v>34911.732335461144</v>
      </c>
      <c r="W24" s="196"/>
      <c r="X24" s="88">
        <v>0</v>
      </c>
      <c r="Y24" s="88">
        <f t="shared" si="13"/>
        <v>0</v>
      </c>
      <c r="Z24" s="1"/>
      <c r="AA24" s="1"/>
    </row>
    <row r="25" spans="2:27">
      <c r="B25" s="206">
        <v>1144</v>
      </c>
      <c r="C25" t="s">
        <v>53</v>
      </c>
      <c r="D25" s="190">
        <v>20988.97</v>
      </c>
      <c r="E25" s="85">
        <f t="shared" si="6"/>
        <v>38582.665441176476</v>
      </c>
      <c r="F25" s="86">
        <f t="shared" si="0"/>
        <v>1.0037379956685859</v>
      </c>
      <c r="G25" s="187">
        <f t="shared" si="1"/>
        <v>-82.951138430123677</v>
      </c>
      <c r="H25" s="187">
        <f t="shared" si="7"/>
        <v>-45.125419305987279</v>
      </c>
      <c r="I25" s="187">
        <f t="shared" si="2"/>
        <v>0</v>
      </c>
      <c r="J25" s="87">
        <f t="shared" si="3"/>
        <v>0</v>
      </c>
      <c r="K25" s="187">
        <f t="shared" si="8"/>
        <v>-413.62581716406999</v>
      </c>
      <c r="L25" s="87">
        <f t="shared" si="4"/>
        <v>-225.01244453725408</v>
      </c>
      <c r="M25" s="88">
        <f t="shared" si="9"/>
        <v>-270.13786384324135</v>
      </c>
      <c r="N25" s="88">
        <f t="shared" si="10"/>
        <v>20718.832136156761</v>
      </c>
      <c r="O25" s="88">
        <f t="shared" si="11"/>
        <v>38086.088485582281</v>
      </c>
      <c r="P25" s="89">
        <f t="shared" si="5"/>
        <v>0.99081941805338103</v>
      </c>
      <c r="Q25" s="237">
        <v>78.150501246929593</v>
      </c>
      <c r="R25" s="92">
        <f t="shared" si="12"/>
        <v>0.11158616671962722</v>
      </c>
      <c r="S25" s="92">
        <f t="shared" si="12"/>
        <v>9.3195954402574638E-2</v>
      </c>
      <c r="T25" s="91">
        <v>544</v>
      </c>
      <c r="U25" s="190">
        <v>18882</v>
      </c>
      <c r="V25" s="190">
        <v>35293.457943925234</v>
      </c>
      <c r="W25" s="196"/>
      <c r="X25" s="88">
        <v>0</v>
      </c>
      <c r="Y25" s="88">
        <f t="shared" si="13"/>
        <v>0</v>
      </c>
      <c r="Z25" s="1"/>
      <c r="AA25" s="1"/>
    </row>
    <row r="26" spans="2:27">
      <c r="B26" s="206">
        <v>1145</v>
      </c>
      <c r="C26" t="s">
        <v>54</v>
      </c>
      <c r="D26" s="190">
        <v>33079.324999999997</v>
      </c>
      <c r="E26" s="85">
        <f t="shared" si="6"/>
        <v>37462.429218573045</v>
      </c>
      <c r="F26" s="86">
        <f t="shared" si="0"/>
        <v>0.97459476131984379</v>
      </c>
      <c r="G26" s="187">
        <f t="shared" si="1"/>
        <v>589.19059513193497</v>
      </c>
      <c r="H26" s="187">
        <f t="shared" si="7"/>
        <v>520.25529550149861</v>
      </c>
      <c r="I26" s="187">
        <f t="shared" si="2"/>
        <v>0</v>
      </c>
      <c r="J26" s="87">
        <f t="shared" si="3"/>
        <v>0</v>
      </c>
      <c r="K26" s="187">
        <f t="shared" si="8"/>
        <v>-413.62581716406999</v>
      </c>
      <c r="L26" s="87">
        <f t="shared" si="4"/>
        <v>-365.23159655587381</v>
      </c>
      <c r="M26" s="88">
        <f t="shared" si="9"/>
        <v>155.0236989456248</v>
      </c>
      <c r="N26" s="88">
        <f t="shared" si="10"/>
        <v>33234.348698945621</v>
      </c>
      <c r="O26" s="88">
        <f t="shared" si="11"/>
        <v>37637.993996540907</v>
      </c>
      <c r="P26" s="89">
        <f t="shared" si="5"/>
        <v>0.97916212431388416</v>
      </c>
      <c r="Q26" s="237">
        <v>211.54536029603207</v>
      </c>
      <c r="R26" s="92">
        <f t="shared" si="12"/>
        <v>9.9711602393616927E-2</v>
      </c>
      <c r="S26" s="92">
        <f t="shared" si="12"/>
        <v>8.1030204844461384E-2</v>
      </c>
      <c r="T26" s="91">
        <v>883</v>
      </c>
      <c r="U26" s="190">
        <v>30080</v>
      </c>
      <c r="V26" s="190">
        <v>34654.377880184336</v>
      </c>
      <c r="W26" s="196"/>
      <c r="X26" s="88">
        <v>0</v>
      </c>
      <c r="Y26" s="88">
        <f t="shared" si="13"/>
        <v>0</v>
      </c>
      <c r="Z26" s="1"/>
      <c r="AA26" s="1"/>
    </row>
    <row r="27" spans="2:27">
      <c r="B27" s="206">
        <v>1146</v>
      </c>
      <c r="C27" t="s">
        <v>55</v>
      </c>
      <c r="D27" s="190">
        <v>407418.12199999997</v>
      </c>
      <c r="E27" s="85">
        <f t="shared" si="6"/>
        <v>35213.32082973206</v>
      </c>
      <c r="F27" s="86">
        <f t="shared" si="0"/>
        <v>0.91608362632066953</v>
      </c>
      <c r="G27" s="187">
        <f t="shared" si="1"/>
        <v>1938.6556284365258</v>
      </c>
      <c r="H27" s="187">
        <f t="shared" si="7"/>
        <v>22430.245621010607</v>
      </c>
      <c r="I27" s="187">
        <f t="shared" si="2"/>
        <v>0</v>
      </c>
      <c r="J27" s="87">
        <f t="shared" si="3"/>
        <v>0</v>
      </c>
      <c r="K27" s="187">
        <f t="shared" si="8"/>
        <v>-413.62581716406999</v>
      </c>
      <c r="L27" s="87">
        <f t="shared" si="4"/>
        <v>-4785.650704588289</v>
      </c>
      <c r="M27" s="88">
        <f t="shared" si="9"/>
        <v>17644.594916422317</v>
      </c>
      <c r="N27" s="88">
        <f t="shared" si="10"/>
        <v>425062.7169164223</v>
      </c>
      <c r="O27" s="88">
        <f t="shared" si="11"/>
        <v>36738.350641004523</v>
      </c>
      <c r="P27" s="89">
        <f t="shared" si="5"/>
        <v>0.95575767031421477</v>
      </c>
      <c r="Q27" s="237">
        <v>5364.3412937996418</v>
      </c>
      <c r="R27" s="92">
        <f t="shared" si="12"/>
        <v>5.8393832805112414E-2</v>
      </c>
      <c r="S27" s="92">
        <f t="shared" si="12"/>
        <v>4.3300057315670278E-2</v>
      </c>
      <c r="T27" s="91">
        <v>11570</v>
      </c>
      <c r="U27" s="190">
        <v>384940</v>
      </c>
      <c r="V27" s="190">
        <v>33751.863217886894</v>
      </c>
      <c r="W27" s="196"/>
      <c r="X27" s="88">
        <v>0</v>
      </c>
      <c r="Y27" s="88">
        <f t="shared" si="13"/>
        <v>0</v>
      </c>
      <c r="Z27" s="1"/>
      <c r="AA27" s="1"/>
    </row>
    <row r="28" spans="2:27">
      <c r="B28" s="206">
        <v>1149</v>
      </c>
      <c r="C28" t="s">
        <v>56</v>
      </c>
      <c r="D28" s="190">
        <v>1466223.2080000001</v>
      </c>
      <c r="E28" s="85">
        <f t="shared" si="6"/>
        <v>33857.276312751128</v>
      </c>
      <c r="F28" s="86">
        <f t="shared" si="0"/>
        <v>0.88080577835583718</v>
      </c>
      <c r="G28" s="187">
        <f t="shared" si="1"/>
        <v>2752.2823386250848</v>
      </c>
      <c r="H28" s="187">
        <f t="shared" si="7"/>
        <v>119190.33895649793</v>
      </c>
      <c r="I28" s="187">
        <f t="shared" si="2"/>
        <v>259.94355683188115</v>
      </c>
      <c r="J28" s="87">
        <f t="shared" si="3"/>
        <v>11257.115672161444</v>
      </c>
      <c r="K28" s="187">
        <f t="shared" si="8"/>
        <v>-153.68226033218883</v>
      </c>
      <c r="L28" s="87">
        <f t="shared" si="4"/>
        <v>-6655.3639659457704</v>
      </c>
      <c r="M28" s="88">
        <f t="shared" si="9"/>
        <v>112534.97499055216</v>
      </c>
      <c r="N28" s="88">
        <f t="shared" si="10"/>
        <v>1578758.1829905522</v>
      </c>
      <c r="O28" s="88">
        <f t="shared" si="11"/>
        <v>36455.876391044018</v>
      </c>
      <c r="P28" s="89">
        <f t="shared" si="5"/>
        <v>0.94840902982395059</v>
      </c>
      <c r="Q28" s="237">
        <v>14988.419272449639</v>
      </c>
      <c r="R28" s="92">
        <f t="shared" si="12"/>
        <v>5.7717789605356819E-2</v>
      </c>
      <c r="S28" s="92">
        <f t="shared" si="12"/>
        <v>4.787480551052116E-2</v>
      </c>
      <c r="T28" s="91">
        <v>43306</v>
      </c>
      <c r="U28" s="190">
        <v>1386214</v>
      </c>
      <c r="V28" s="190">
        <v>32310.42118266788</v>
      </c>
      <c r="W28" s="196"/>
      <c r="X28" s="88">
        <v>0</v>
      </c>
      <c r="Y28" s="88">
        <f t="shared" si="13"/>
        <v>0</v>
      </c>
      <c r="Z28" s="1"/>
      <c r="AA28" s="1"/>
    </row>
    <row r="29" spans="2:27">
      <c r="B29" s="206">
        <v>1151</v>
      </c>
      <c r="C29" t="s">
        <v>57</v>
      </c>
      <c r="D29" s="190">
        <v>7674.7870000000003</v>
      </c>
      <c r="E29" s="85">
        <f t="shared" si="6"/>
        <v>35696.683720930232</v>
      </c>
      <c r="F29" s="86">
        <f t="shared" si="0"/>
        <v>0.92865843664142156</v>
      </c>
      <c r="G29" s="187">
        <f t="shared" si="1"/>
        <v>1648.6378937176225</v>
      </c>
      <c r="H29" s="187">
        <f t="shared" si="7"/>
        <v>354.45714714928886</v>
      </c>
      <c r="I29" s="187">
        <f t="shared" si="2"/>
        <v>0</v>
      </c>
      <c r="J29" s="87">
        <f t="shared" si="3"/>
        <v>0</v>
      </c>
      <c r="K29" s="187">
        <f t="shared" si="8"/>
        <v>-413.62581716406999</v>
      </c>
      <c r="L29" s="87">
        <f t="shared" si="4"/>
        <v>-88.92955069027505</v>
      </c>
      <c r="M29" s="88">
        <f t="shared" si="9"/>
        <v>265.52759645901381</v>
      </c>
      <c r="N29" s="88">
        <f t="shared" si="10"/>
        <v>7940.314596459014</v>
      </c>
      <c r="O29" s="88">
        <f t="shared" si="11"/>
        <v>36931.695797483786</v>
      </c>
      <c r="P29" s="89">
        <f t="shared" si="5"/>
        <v>0.96078759444251538</v>
      </c>
      <c r="Q29" s="237">
        <v>25.967634500165985</v>
      </c>
      <c r="R29" s="92">
        <f t="shared" si="12"/>
        <v>2.2623184543637608E-2</v>
      </c>
      <c r="S29" s="92">
        <f t="shared" si="12"/>
        <v>-1.0671523790341244E-2</v>
      </c>
      <c r="T29" s="91">
        <v>215</v>
      </c>
      <c r="U29" s="190">
        <v>7505</v>
      </c>
      <c r="V29" s="190">
        <v>36081.730769230766</v>
      </c>
      <c r="W29" s="196"/>
      <c r="X29" s="88">
        <v>0</v>
      </c>
      <c r="Y29" s="88">
        <f t="shared" si="13"/>
        <v>0</v>
      </c>
      <c r="Z29" s="1"/>
      <c r="AA29" s="1"/>
    </row>
    <row r="30" spans="2:27">
      <c r="B30" s="206">
        <v>1160</v>
      </c>
      <c r="C30" t="s">
        <v>58</v>
      </c>
      <c r="D30" s="190">
        <v>396948.734</v>
      </c>
      <c r="E30" s="85">
        <f t="shared" si="6"/>
        <v>44411.359812038485</v>
      </c>
      <c r="F30" s="86">
        <f t="shared" si="0"/>
        <v>1.1553729835128941</v>
      </c>
      <c r="G30" s="187">
        <f t="shared" si="1"/>
        <v>-3580.167760947329</v>
      </c>
      <c r="H30" s="187">
        <f t="shared" si="7"/>
        <v>-31999.539447347226</v>
      </c>
      <c r="I30" s="187">
        <f t="shared" si="2"/>
        <v>0</v>
      </c>
      <c r="J30" s="87">
        <f t="shared" si="3"/>
        <v>0</v>
      </c>
      <c r="K30" s="187">
        <f t="shared" si="8"/>
        <v>-413.62581716406999</v>
      </c>
      <c r="L30" s="87">
        <f t="shared" si="4"/>
        <v>-3696.9875538124579</v>
      </c>
      <c r="M30" s="88">
        <f t="shared" si="9"/>
        <v>-35696.527001159688</v>
      </c>
      <c r="N30" s="88">
        <f t="shared" si="10"/>
        <v>361252.20699884032</v>
      </c>
      <c r="O30" s="88">
        <f t="shared" si="11"/>
        <v>40417.566233927093</v>
      </c>
      <c r="P30" s="89">
        <f t="shared" si="5"/>
        <v>1.0514734131911045</v>
      </c>
      <c r="Q30" s="237">
        <v>-6203.7208401744974</v>
      </c>
      <c r="R30" s="92">
        <f t="shared" si="12"/>
        <v>5.5077742958373525E-2</v>
      </c>
      <c r="S30" s="92">
        <f t="shared" si="12"/>
        <v>4.3981602005354052E-2</v>
      </c>
      <c r="T30" s="91">
        <v>8938</v>
      </c>
      <c r="U30" s="190">
        <v>376227</v>
      </c>
      <c r="V30" s="190">
        <v>42540.366350067845</v>
      </c>
      <c r="W30" s="196"/>
      <c r="X30" s="88">
        <v>0</v>
      </c>
      <c r="Y30" s="88">
        <f t="shared" si="13"/>
        <v>0</v>
      </c>
      <c r="Z30" s="1"/>
      <c r="AA30" s="1"/>
    </row>
    <row r="31" spans="2:27" ht="27.95" customHeight="1">
      <c r="B31" s="206">
        <v>1505</v>
      </c>
      <c r="C31" t="s">
        <v>59</v>
      </c>
      <c r="D31" s="190">
        <v>812152.07299999997</v>
      </c>
      <c r="E31" s="85">
        <f t="shared" si="6"/>
        <v>33279.465374528765</v>
      </c>
      <c r="F31" s="86">
        <f t="shared" si="0"/>
        <v>0.86577387772442727</v>
      </c>
      <c r="G31" s="187">
        <f t="shared" si="1"/>
        <v>3098.9689015585027</v>
      </c>
      <c r="H31" s="187">
        <f t="shared" si="7"/>
        <v>75627.237073633703</v>
      </c>
      <c r="I31" s="187">
        <f t="shared" si="2"/>
        <v>462.17738520970812</v>
      </c>
      <c r="J31" s="87">
        <f t="shared" si="3"/>
        <v>11278.976908657716</v>
      </c>
      <c r="K31" s="187">
        <f t="shared" si="8"/>
        <v>48.551568045638135</v>
      </c>
      <c r="L31" s="87">
        <f t="shared" si="4"/>
        <v>1184.8524665857531</v>
      </c>
      <c r="M31" s="88">
        <f t="shared" si="9"/>
        <v>76812.089540219458</v>
      </c>
      <c r="N31" s="88">
        <f t="shared" si="10"/>
        <v>888964.16254021949</v>
      </c>
      <c r="O31" s="88">
        <f t="shared" si="11"/>
        <v>36426.985844132905</v>
      </c>
      <c r="P31" s="89">
        <f t="shared" si="5"/>
        <v>0.94765743479238029</v>
      </c>
      <c r="Q31" s="237">
        <v>8071.2042656784761</v>
      </c>
      <c r="R31" s="92">
        <f t="shared" si="12"/>
        <v>4.1232620632802142E-2</v>
      </c>
      <c r="S31" s="92">
        <f t="shared" si="12"/>
        <v>3.0779334611861473E-2</v>
      </c>
      <c r="T31" s="91">
        <v>24404</v>
      </c>
      <c r="U31" s="190">
        <v>779991</v>
      </c>
      <c r="V31" s="190">
        <v>32285.732025332174</v>
      </c>
      <c r="W31" s="196"/>
      <c r="X31" s="88">
        <v>0</v>
      </c>
      <c r="Y31" s="88">
        <f t="shared" si="13"/>
        <v>0</v>
      </c>
      <c r="Z31" s="1"/>
      <c r="AA31" s="1"/>
    </row>
    <row r="32" spans="2:27">
      <c r="B32" s="206">
        <v>1506</v>
      </c>
      <c r="C32" t="s">
        <v>60</v>
      </c>
      <c r="D32" s="190">
        <v>1165100.9180000001</v>
      </c>
      <c r="E32" s="85">
        <f t="shared" si="6"/>
        <v>35504.050402242814</v>
      </c>
      <c r="F32" s="86">
        <f>E32/E$365</f>
        <v>0.92364703115692781</v>
      </c>
      <c r="G32" s="187">
        <f t="shared" si="1"/>
        <v>1764.2178849300733</v>
      </c>
      <c r="H32" s="187">
        <f t="shared" si="7"/>
        <v>57894.57411186528</v>
      </c>
      <c r="I32" s="187">
        <f t="shared" si="2"/>
        <v>0</v>
      </c>
      <c r="J32" s="87">
        <f t="shared" si="3"/>
        <v>0</v>
      </c>
      <c r="K32" s="187">
        <f t="shared" si="8"/>
        <v>-413.62581716406999</v>
      </c>
      <c r="L32" s="87">
        <f t="shared" si="4"/>
        <v>-13573.544816056121</v>
      </c>
      <c r="M32" s="88">
        <f t="shared" si="9"/>
        <v>44321.02929580916</v>
      </c>
      <c r="N32" s="88">
        <f t="shared" si="10"/>
        <v>1209421.9472958092</v>
      </c>
      <c r="O32" s="88">
        <f t="shared" si="11"/>
        <v>36854.64247000881</v>
      </c>
      <c r="P32" s="89">
        <f t="shared" si="5"/>
        <v>0.95878303224871764</v>
      </c>
      <c r="Q32" s="237">
        <v>2688.9314193368482</v>
      </c>
      <c r="R32" s="92">
        <f t="shared" si="12"/>
        <v>1.8047072516245894E-2</v>
      </c>
      <c r="S32" s="92">
        <f t="shared" si="12"/>
        <v>6.5686041827802679E-3</v>
      </c>
      <c r="T32" s="91">
        <v>32816</v>
      </c>
      <c r="U32" s="190">
        <v>1144447</v>
      </c>
      <c r="V32" s="190">
        <v>35272.360229304075</v>
      </c>
      <c r="W32" s="196"/>
      <c r="X32" s="88">
        <v>0</v>
      </c>
      <c r="Y32" s="88">
        <f t="shared" si="13"/>
        <v>0</v>
      </c>
      <c r="Z32" s="1"/>
      <c r="AA32" s="1"/>
    </row>
    <row r="33" spans="2:27">
      <c r="B33" s="206">
        <v>1508</v>
      </c>
      <c r="C33" s="228" t="s">
        <v>61</v>
      </c>
      <c r="D33" s="190">
        <v>2244403.7749999999</v>
      </c>
      <c r="E33" s="85">
        <f t="shared" si="6"/>
        <v>38359.974961117092</v>
      </c>
      <c r="F33" s="86">
        <f>E33/E$365</f>
        <v>0.99794464537633953</v>
      </c>
      <c r="G33" s="187">
        <f t="shared" si="1"/>
        <v>50.663149605506625</v>
      </c>
      <c r="H33" s="187">
        <f t="shared" si="7"/>
        <v>2964.2502202685873</v>
      </c>
      <c r="I33" s="187">
        <f t="shared" si="2"/>
        <v>0</v>
      </c>
      <c r="J33" s="87">
        <f t="shared" si="3"/>
        <v>0</v>
      </c>
      <c r="K33" s="187">
        <f t="shared" si="8"/>
        <v>-413.62581716406999</v>
      </c>
      <c r="L33" s="87">
        <f t="shared" si="4"/>
        <v>-24200.832936452571</v>
      </c>
      <c r="M33" s="88">
        <f t="shared" si="9"/>
        <v>-21236.582716183984</v>
      </c>
      <c r="N33" s="88">
        <f t="shared" si="10"/>
        <v>2223167.1922838157</v>
      </c>
      <c r="O33" s="88">
        <f t="shared" si="11"/>
        <v>37997.012293558524</v>
      </c>
      <c r="P33" s="89">
        <f t="shared" si="5"/>
        <v>0.98850207793648248</v>
      </c>
      <c r="Q33" s="237">
        <v>67.43396225390461</v>
      </c>
      <c r="R33" s="92">
        <f t="shared" si="12"/>
        <v>-8.8814171424766844E-2</v>
      </c>
      <c r="S33" s="92"/>
      <c r="T33" s="91">
        <v>58509</v>
      </c>
      <c r="U33" s="190">
        <v>2463168</v>
      </c>
      <c r="V33" s="190">
        <v>36480.568720379146</v>
      </c>
      <c r="W33" s="196"/>
      <c r="X33" s="88">
        <v>0</v>
      </c>
      <c r="Y33" s="88">
        <f t="shared" si="13"/>
        <v>0</v>
      </c>
      <c r="Z33" s="1"/>
      <c r="AA33" s="1"/>
    </row>
    <row r="34" spans="2:27">
      <c r="B34" s="206">
        <v>1511</v>
      </c>
      <c r="C34" t="s">
        <v>62</v>
      </c>
      <c r="D34" s="190">
        <v>104791.061</v>
      </c>
      <c r="E34" s="85">
        <f t="shared" si="6"/>
        <v>34630.225049570392</v>
      </c>
      <c r="F34" s="86">
        <f t="shared" si="0"/>
        <v>0.90091423916273461</v>
      </c>
      <c r="G34" s="187">
        <f t="shared" si="1"/>
        <v>2288.5130965335266</v>
      </c>
      <c r="H34" s="187">
        <f t="shared" si="7"/>
        <v>6925.0406301104513</v>
      </c>
      <c r="I34" s="187">
        <f t="shared" si="2"/>
        <v>0</v>
      </c>
      <c r="J34" s="87">
        <f t="shared" si="3"/>
        <v>0</v>
      </c>
      <c r="K34" s="187">
        <f t="shared" si="8"/>
        <v>-413.62581716406999</v>
      </c>
      <c r="L34" s="87">
        <f t="shared" si="4"/>
        <v>-1251.6317227384757</v>
      </c>
      <c r="M34" s="88">
        <f t="shared" si="9"/>
        <v>5673.4089073719751</v>
      </c>
      <c r="N34" s="88">
        <f t="shared" si="10"/>
        <v>110464.46990737198</v>
      </c>
      <c r="O34" s="88">
        <f t="shared" si="11"/>
        <v>36505.112328939853</v>
      </c>
      <c r="P34" s="89">
        <f t="shared" si="5"/>
        <v>0.94968991545104076</v>
      </c>
      <c r="Q34" s="237">
        <v>492.6885506860508</v>
      </c>
      <c r="R34" s="92">
        <f t="shared" si="12"/>
        <v>6.9034736391087911E-2</v>
      </c>
      <c r="S34" s="92">
        <f t="shared" si="12"/>
        <v>6.4442055765481787E-2</v>
      </c>
      <c r="T34" s="91">
        <v>3026</v>
      </c>
      <c r="U34" s="190">
        <v>98024</v>
      </c>
      <c r="V34" s="190">
        <v>32533.687354795886</v>
      </c>
      <c r="W34" s="196"/>
      <c r="X34" s="88">
        <v>0</v>
      </c>
      <c r="Y34" s="88">
        <f t="shared" si="13"/>
        <v>0</v>
      </c>
      <c r="Z34" s="1"/>
      <c r="AA34" s="1"/>
    </row>
    <row r="35" spans="2:27">
      <c r="B35" s="207">
        <v>1514</v>
      </c>
      <c r="C35" s="208" t="s">
        <v>63</v>
      </c>
      <c r="D35" s="190">
        <v>81596.475999999995</v>
      </c>
      <c r="E35" s="219">
        <f t="shared" si="6"/>
        <v>33468.611977030348</v>
      </c>
      <c r="F35" s="220">
        <f t="shared" si="0"/>
        <v>0.87069457538778372</v>
      </c>
      <c r="G35" s="221">
        <f t="shared" si="1"/>
        <v>2121.134180418504</v>
      </c>
      <c r="H35" s="221">
        <f t="shared" si="7"/>
        <v>5171.3251318603134</v>
      </c>
      <c r="I35" s="221">
        <f t="shared" si="2"/>
        <v>0</v>
      </c>
      <c r="J35" s="222">
        <f t="shared" si="3"/>
        <v>0</v>
      </c>
      <c r="K35" s="221">
        <f t="shared" si="8"/>
        <v>-413.62581716406999</v>
      </c>
      <c r="L35" s="222">
        <f t="shared" si="4"/>
        <v>-1008.4197422460027</v>
      </c>
      <c r="M35" s="223">
        <f t="shared" si="9"/>
        <v>4162.9053896143105</v>
      </c>
      <c r="N35" s="223">
        <f t="shared" si="10"/>
        <v>85759.381389614311</v>
      </c>
      <c r="O35" s="223">
        <f t="shared" si="11"/>
        <v>35176.12034028479</v>
      </c>
      <c r="P35" s="224">
        <f t="shared" si="5"/>
        <v>0.91511584599008</v>
      </c>
      <c r="Q35" s="237">
        <v>47.474363308853754</v>
      </c>
      <c r="R35" s="224">
        <f t="shared" si="12"/>
        <v>-9.9664831345375154E-2</v>
      </c>
      <c r="S35" s="224">
        <f t="shared" si="12"/>
        <v>-9.8187661257344794E-2</v>
      </c>
      <c r="T35" s="225">
        <v>2438</v>
      </c>
      <c r="U35" s="190">
        <v>90629</v>
      </c>
      <c r="V35" s="190">
        <v>37112.612612612618</v>
      </c>
      <c r="W35" s="226"/>
      <c r="X35" s="223">
        <v>3512.1289999999999</v>
      </c>
      <c r="Y35" s="223">
        <f>X35*1000/T35</f>
        <v>1440.5779327317473</v>
      </c>
      <c r="Z35" s="1"/>
      <c r="AA35" s="1"/>
    </row>
    <row r="36" spans="2:27">
      <c r="B36" s="206">
        <v>1515</v>
      </c>
      <c r="C36" t="s">
        <v>64</v>
      </c>
      <c r="D36" s="190">
        <v>372232.62900000002</v>
      </c>
      <c r="E36" s="85">
        <f t="shared" si="6"/>
        <v>41506.760593220344</v>
      </c>
      <c r="F36" s="86">
        <f t="shared" si="0"/>
        <v>1.0798090854571207</v>
      </c>
      <c r="G36" s="187">
        <f t="shared" si="1"/>
        <v>-1837.4082296564447</v>
      </c>
      <c r="H36" s="187">
        <f t="shared" si="7"/>
        <v>-16477.877003558999</v>
      </c>
      <c r="I36" s="187">
        <f t="shared" si="2"/>
        <v>0</v>
      </c>
      <c r="J36" s="87">
        <f t="shared" si="3"/>
        <v>0</v>
      </c>
      <c r="K36" s="187">
        <f t="shared" si="8"/>
        <v>-413.62581716406999</v>
      </c>
      <c r="L36" s="87">
        <f t="shared" si="4"/>
        <v>-3709.3963283273797</v>
      </c>
      <c r="M36" s="88">
        <f t="shared" si="9"/>
        <v>-20187.273331886379</v>
      </c>
      <c r="N36" s="88">
        <f t="shared" si="10"/>
        <v>352045.35566811363</v>
      </c>
      <c r="O36" s="88">
        <f t="shared" si="11"/>
        <v>39255.726546399826</v>
      </c>
      <c r="P36" s="89">
        <f t="shared" si="5"/>
        <v>1.021247853968795</v>
      </c>
      <c r="Q36" s="237">
        <v>319.77613673249652</v>
      </c>
      <c r="R36" s="92">
        <f t="shared" si="12"/>
        <v>0.15155309611315296</v>
      </c>
      <c r="S36" s="92">
        <f t="shared" si="12"/>
        <v>0.13537382647552415</v>
      </c>
      <c r="T36" s="91">
        <v>8968</v>
      </c>
      <c r="U36" s="190">
        <v>323244</v>
      </c>
      <c r="V36" s="190">
        <v>36557.792354670884</v>
      </c>
      <c r="W36" s="196"/>
      <c r="X36" s="88">
        <v>0</v>
      </c>
      <c r="Y36" s="88">
        <f t="shared" si="13"/>
        <v>0</v>
      </c>
      <c r="Z36" s="1"/>
      <c r="AA36" s="1"/>
    </row>
    <row r="37" spans="2:27">
      <c r="B37" s="206">
        <v>1516</v>
      </c>
      <c r="C37" t="s">
        <v>65</v>
      </c>
      <c r="D37" s="190">
        <v>319192.62</v>
      </c>
      <c r="E37" s="85">
        <f t="shared" si="6"/>
        <v>36022.189369145693</v>
      </c>
      <c r="F37" s="86">
        <f t="shared" si="0"/>
        <v>0.93712655005926504</v>
      </c>
      <c r="G37" s="187">
        <f t="shared" si="1"/>
        <v>1453.3345047883456</v>
      </c>
      <c r="H37" s="187">
        <f t="shared" si="7"/>
        <v>12877.997046929531</v>
      </c>
      <c r="I37" s="187">
        <f t="shared" si="2"/>
        <v>0</v>
      </c>
      <c r="J37" s="87">
        <f t="shared" si="3"/>
        <v>0</v>
      </c>
      <c r="K37" s="187">
        <f t="shared" si="8"/>
        <v>-413.62581716406999</v>
      </c>
      <c r="L37" s="87">
        <f t="shared" si="4"/>
        <v>-3665.1383658908244</v>
      </c>
      <c r="M37" s="88">
        <f t="shared" si="9"/>
        <v>9212.858681038706</v>
      </c>
      <c r="N37" s="88">
        <f t="shared" si="10"/>
        <v>328405.47868103872</v>
      </c>
      <c r="O37" s="88">
        <f t="shared" si="11"/>
        <v>37061.898056769969</v>
      </c>
      <c r="P37" s="89">
        <f t="shared" si="5"/>
        <v>0.96417483980965268</v>
      </c>
      <c r="Q37" s="237">
        <v>701.35265909753798</v>
      </c>
      <c r="R37" s="92">
        <f t="shared" si="12"/>
        <v>5.0981762147318636E-2</v>
      </c>
      <c r="S37" s="92">
        <f t="shared" si="12"/>
        <v>4.3390877057889944E-2</v>
      </c>
      <c r="T37" s="91">
        <v>8861</v>
      </c>
      <c r="U37" s="190">
        <v>303709</v>
      </c>
      <c r="V37" s="190">
        <v>34524.155962259858</v>
      </c>
      <c r="W37" s="196"/>
      <c r="X37" s="88">
        <v>0</v>
      </c>
      <c r="Y37" s="88">
        <f t="shared" si="13"/>
        <v>0</v>
      </c>
      <c r="Z37" s="1"/>
      <c r="AA37" s="1"/>
    </row>
    <row r="38" spans="2:27">
      <c r="B38" s="206">
        <v>1517</v>
      </c>
      <c r="C38" t="s">
        <v>66</v>
      </c>
      <c r="D38" s="190">
        <v>161732.85</v>
      </c>
      <c r="E38" s="85">
        <f t="shared" si="6"/>
        <v>30389.48703494927</v>
      </c>
      <c r="F38" s="86">
        <f t="shared" si="0"/>
        <v>0.79059034561419217</v>
      </c>
      <c r="G38" s="187">
        <f t="shared" si="1"/>
        <v>4832.9559053061994</v>
      </c>
      <c r="H38" s="187">
        <f t="shared" si="7"/>
        <v>25720.991328039592</v>
      </c>
      <c r="I38" s="187">
        <f t="shared" si="2"/>
        <v>1473.6698040625313</v>
      </c>
      <c r="J38" s="87">
        <f t="shared" si="3"/>
        <v>7842.870697220791</v>
      </c>
      <c r="K38" s="187">
        <f t="shared" si="8"/>
        <v>1060.0439868984613</v>
      </c>
      <c r="L38" s="87">
        <f t="shared" si="4"/>
        <v>5641.5540982736111</v>
      </c>
      <c r="M38" s="88">
        <f t="shared" si="9"/>
        <v>31362.545426313205</v>
      </c>
      <c r="N38" s="88">
        <f t="shared" si="10"/>
        <v>193095.39542631322</v>
      </c>
      <c r="O38" s="88">
        <f t="shared" si="11"/>
        <v>36282.486927153936</v>
      </c>
      <c r="P38" s="89">
        <f t="shared" si="5"/>
        <v>0.94389825818686868</v>
      </c>
      <c r="Q38" s="237">
        <v>2085.7130500549247</v>
      </c>
      <c r="R38" s="92">
        <f t="shared" si="12"/>
        <v>0.10643304258594155</v>
      </c>
      <c r="S38" s="92">
        <f t="shared" si="12"/>
        <v>7.2545672059540309E-2</v>
      </c>
      <c r="T38" s="91">
        <v>5322</v>
      </c>
      <c r="U38" s="190">
        <v>146175</v>
      </c>
      <c r="V38" s="190">
        <v>28333.979453382435</v>
      </c>
      <c r="W38" s="196"/>
      <c r="X38" s="88">
        <v>0</v>
      </c>
      <c r="Y38" s="88">
        <f t="shared" si="13"/>
        <v>0</v>
      </c>
      <c r="Z38" s="1"/>
      <c r="AA38" s="1"/>
    </row>
    <row r="39" spans="2:27">
      <c r="B39" s="206">
        <v>1520</v>
      </c>
      <c r="C39" t="s">
        <v>67</v>
      </c>
      <c r="D39" s="190">
        <v>363232.598</v>
      </c>
      <c r="E39" s="85">
        <f t="shared" si="6"/>
        <v>33147.709253513414</v>
      </c>
      <c r="F39" s="86">
        <f t="shared" si="0"/>
        <v>0.86234620824351371</v>
      </c>
      <c r="G39" s="187">
        <f t="shared" si="1"/>
        <v>3178.0225741677132</v>
      </c>
      <c r="H39" s="187">
        <f t="shared" si="7"/>
        <v>34824.771367729802</v>
      </c>
      <c r="I39" s="187">
        <f t="shared" si="2"/>
        <v>508.2920275650809</v>
      </c>
      <c r="J39" s="87">
        <f t="shared" si="3"/>
        <v>5569.8640380581564</v>
      </c>
      <c r="K39" s="187">
        <f t="shared" si="8"/>
        <v>94.666210401010915</v>
      </c>
      <c r="L39" s="87">
        <f t="shared" si="4"/>
        <v>1037.3523335742775</v>
      </c>
      <c r="M39" s="88">
        <f t="shared" si="9"/>
        <v>35862.123701304081</v>
      </c>
      <c r="N39" s="88">
        <f t="shared" si="10"/>
        <v>399094.72170130408</v>
      </c>
      <c r="O39" s="88">
        <f t="shared" si="11"/>
        <v>36420.398038082138</v>
      </c>
      <c r="P39" s="89">
        <f t="shared" si="5"/>
        <v>0.94748605131833463</v>
      </c>
      <c r="Q39" s="237">
        <v>836.71138944041013</v>
      </c>
      <c r="R39" s="92">
        <f t="shared" si="12"/>
        <v>5.7356432790244778E-2</v>
      </c>
      <c r="S39" s="93">
        <f t="shared" si="12"/>
        <v>5.4558172473497417E-2</v>
      </c>
      <c r="T39" s="91">
        <v>10958</v>
      </c>
      <c r="U39" s="190">
        <v>343529</v>
      </c>
      <c r="V39" s="190">
        <v>31432.793485222803</v>
      </c>
      <c r="W39" s="196"/>
      <c r="X39" s="88">
        <v>0</v>
      </c>
      <c r="Y39" s="88">
        <f t="shared" si="13"/>
        <v>0</v>
      </c>
      <c r="Z39" s="1"/>
      <c r="AA39" s="1"/>
    </row>
    <row r="40" spans="2:27">
      <c r="B40" s="206">
        <v>1525</v>
      </c>
      <c r="C40" t="s">
        <v>68</v>
      </c>
      <c r="D40" s="190">
        <v>164712.715</v>
      </c>
      <c r="E40" s="85">
        <f t="shared" si="6"/>
        <v>37882.409153633853</v>
      </c>
      <c r="F40" s="86">
        <f t="shared" si="0"/>
        <v>0.98552064768406245</v>
      </c>
      <c r="G40" s="187">
        <f t="shared" si="1"/>
        <v>337.20263409545004</v>
      </c>
      <c r="H40" s="187">
        <f t="shared" si="7"/>
        <v>1466.1570530470167</v>
      </c>
      <c r="I40" s="187">
        <f t="shared" si="2"/>
        <v>0</v>
      </c>
      <c r="J40" s="87">
        <f t="shared" si="3"/>
        <v>0</v>
      </c>
      <c r="K40" s="187">
        <f t="shared" si="8"/>
        <v>-413.62581716406999</v>
      </c>
      <c r="L40" s="87">
        <f t="shared" si="4"/>
        <v>-1798.4450530293764</v>
      </c>
      <c r="M40" s="88">
        <f t="shared" si="9"/>
        <v>-332.28799998235968</v>
      </c>
      <c r="N40" s="88">
        <f t="shared" si="10"/>
        <v>164380.42700001763</v>
      </c>
      <c r="O40" s="88">
        <f t="shared" si="11"/>
        <v>37805.985970565234</v>
      </c>
      <c r="P40" s="89">
        <f t="shared" si="5"/>
        <v>0.98353247885957173</v>
      </c>
      <c r="Q40" s="237">
        <v>-471.01610694547071</v>
      </c>
      <c r="R40" s="92">
        <f t="shared" si="12"/>
        <v>8.9751797918582552E-2</v>
      </c>
      <c r="S40" s="92">
        <f t="shared" si="12"/>
        <v>0.10804799875760185</v>
      </c>
      <c r="T40" s="91">
        <v>4348</v>
      </c>
      <c r="U40" s="190">
        <v>151147</v>
      </c>
      <c r="V40" s="190">
        <v>34188.418909748929</v>
      </c>
      <c r="W40" s="196"/>
      <c r="X40" s="88">
        <v>0</v>
      </c>
      <c r="Y40" s="88">
        <f t="shared" si="13"/>
        <v>0</v>
      </c>
      <c r="Z40" s="1"/>
      <c r="AA40" s="1"/>
    </row>
    <row r="41" spans="2:27">
      <c r="B41" s="206">
        <v>1528</v>
      </c>
      <c r="C41" t="s">
        <v>69</v>
      </c>
      <c r="D41" s="190">
        <v>239589.63</v>
      </c>
      <c r="E41" s="85">
        <f t="shared" si="6"/>
        <v>31454.592359196537</v>
      </c>
      <c r="F41" s="86">
        <f t="shared" si="0"/>
        <v>0.81829933541858579</v>
      </c>
      <c r="G41" s="187">
        <f t="shared" si="1"/>
        <v>4193.8927107578393</v>
      </c>
      <c r="H41" s="187">
        <f t="shared" si="7"/>
        <v>31944.880777842463</v>
      </c>
      <c r="I41" s="187">
        <f t="shared" si="2"/>
        <v>1100.882940575988</v>
      </c>
      <c r="J41" s="87">
        <f t="shared" si="3"/>
        <v>8385.4253583672999</v>
      </c>
      <c r="K41" s="187">
        <f t="shared" si="8"/>
        <v>687.25712341191797</v>
      </c>
      <c r="L41" s="87">
        <f t="shared" si="4"/>
        <v>5234.837509028579</v>
      </c>
      <c r="M41" s="88">
        <f t="shared" si="9"/>
        <v>37179.718286871044</v>
      </c>
      <c r="N41" s="88">
        <f t="shared" si="10"/>
        <v>276769.34828687104</v>
      </c>
      <c r="O41" s="88">
        <f t="shared" si="11"/>
        <v>36335.742193366292</v>
      </c>
      <c r="P41" s="89">
        <f t="shared" si="5"/>
        <v>0.94528370767708814</v>
      </c>
      <c r="Q41" s="237">
        <v>2477.0486504168221</v>
      </c>
      <c r="R41" s="92">
        <f t="shared" si="12"/>
        <v>8.0142417261386864E-2</v>
      </c>
      <c r="S41" s="92">
        <f t="shared" si="12"/>
        <v>8.1985905698356704E-2</v>
      </c>
      <c r="T41" s="91">
        <v>7617</v>
      </c>
      <c r="U41" s="190">
        <v>221813</v>
      </c>
      <c r="V41" s="190">
        <v>29071.166448230666</v>
      </c>
      <c r="W41" s="196"/>
      <c r="X41" s="88">
        <v>0</v>
      </c>
      <c r="Y41" s="88">
        <f t="shared" si="13"/>
        <v>0</v>
      </c>
      <c r="Z41" s="1"/>
      <c r="AA41" s="1"/>
    </row>
    <row r="42" spans="2:27">
      <c r="B42" s="206">
        <v>1531</v>
      </c>
      <c r="C42" t="s">
        <v>70</v>
      </c>
      <c r="D42" s="190">
        <v>301789.88099999999</v>
      </c>
      <c r="E42" s="85">
        <f t="shared" si="6"/>
        <v>31048.341666666667</v>
      </c>
      <c r="F42" s="86">
        <f t="shared" si="0"/>
        <v>0.80773061884091457</v>
      </c>
      <c r="G42" s="187">
        <f t="shared" si="1"/>
        <v>4437.6431262757615</v>
      </c>
      <c r="H42" s="187">
        <f t="shared" si="7"/>
        <v>43133.891187400397</v>
      </c>
      <c r="I42" s="187">
        <f t="shared" si="2"/>
        <v>1243.0706829614423</v>
      </c>
      <c r="J42" s="87">
        <f t="shared" si="3"/>
        <v>12082.647038385219</v>
      </c>
      <c r="K42" s="187">
        <f t="shared" si="8"/>
        <v>829.44486579737236</v>
      </c>
      <c r="L42" s="87">
        <f t="shared" si="4"/>
        <v>8062.204095550459</v>
      </c>
      <c r="M42" s="88">
        <f t="shared" si="9"/>
        <v>51196.095282950853</v>
      </c>
      <c r="N42" s="88">
        <f t="shared" si="10"/>
        <v>352985.97628295084</v>
      </c>
      <c r="O42" s="88">
        <f t="shared" si="11"/>
        <v>36315.429658739798</v>
      </c>
      <c r="P42" s="89">
        <f t="shared" si="5"/>
        <v>0.94475527184820463</v>
      </c>
      <c r="Q42" s="237">
        <v>3120.0699780033829</v>
      </c>
      <c r="R42" s="92">
        <f t="shared" si="12"/>
        <v>6.5288643599935026E-2</v>
      </c>
      <c r="S42" s="92">
        <f t="shared" si="12"/>
        <v>5.6082445445367619E-2</v>
      </c>
      <c r="T42" s="91">
        <v>9720</v>
      </c>
      <c r="U42" s="190">
        <v>283294</v>
      </c>
      <c r="V42" s="190">
        <v>29399.543378995437</v>
      </c>
      <c r="W42" s="196"/>
      <c r="X42" s="88">
        <v>0</v>
      </c>
      <c r="Y42" s="88">
        <f t="shared" si="13"/>
        <v>0</v>
      </c>
      <c r="Z42" s="1"/>
      <c r="AA42" s="1"/>
    </row>
    <row r="43" spans="2:27">
      <c r="B43" s="206">
        <v>1532</v>
      </c>
      <c r="C43" t="s">
        <v>71</v>
      </c>
      <c r="D43" s="190">
        <v>298486.16700000002</v>
      </c>
      <c r="E43" s="85">
        <f t="shared" si="6"/>
        <v>34344.283396617197</v>
      </c>
      <c r="F43" s="86">
        <f t="shared" si="0"/>
        <v>0.89347539328903569</v>
      </c>
      <c r="G43" s="187">
        <f t="shared" si="1"/>
        <v>2460.0780883054435</v>
      </c>
      <c r="H43" s="187">
        <f t="shared" si="7"/>
        <v>21380.538665462609</v>
      </c>
      <c r="I43" s="187">
        <f t="shared" si="2"/>
        <v>89.491077478757134</v>
      </c>
      <c r="J43" s="87">
        <f t="shared" si="3"/>
        <v>777.76695436787827</v>
      </c>
      <c r="K43" s="187">
        <f t="shared" si="8"/>
        <v>-324.13473968531287</v>
      </c>
      <c r="L43" s="87">
        <f t="shared" si="4"/>
        <v>-2817.0550226050541</v>
      </c>
      <c r="M43" s="88">
        <f t="shared" si="9"/>
        <v>18563.483642857555</v>
      </c>
      <c r="N43" s="88">
        <f t="shared" si="10"/>
        <v>317049.6506428576</v>
      </c>
      <c r="O43" s="88">
        <f t="shared" si="11"/>
        <v>36480.226745237327</v>
      </c>
      <c r="P43" s="89">
        <f t="shared" si="5"/>
        <v>0.94904251057061073</v>
      </c>
      <c r="Q43" s="237">
        <v>1144.461721566593</v>
      </c>
      <c r="R43" s="92">
        <f t="shared" si="12"/>
        <v>2.1338467065868318E-2</v>
      </c>
      <c r="S43" s="92">
        <f t="shared" si="12"/>
        <v>2.1455983861066275E-2</v>
      </c>
      <c r="T43" s="91">
        <v>8691</v>
      </c>
      <c r="U43" s="190">
        <v>292250</v>
      </c>
      <c r="V43" s="190">
        <v>33622.871606074557</v>
      </c>
      <c r="W43" s="196"/>
      <c r="X43" s="88">
        <v>0</v>
      </c>
      <c r="Y43" s="88">
        <f t="shared" si="13"/>
        <v>0</v>
      </c>
      <c r="Z43" s="1"/>
      <c r="AA43" s="1"/>
    </row>
    <row r="44" spans="2:27">
      <c r="B44" s="206">
        <v>1535</v>
      </c>
      <c r="C44" t="s">
        <v>72</v>
      </c>
      <c r="D44" s="190">
        <v>252230.84899999999</v>
      </c>
      <c r="E44" s="85">
        <f t="shared" si="6"/>
        <v>35291.849587239398</v>
      </c>
      <c r="F44" s="86">
        <f t="shared" si="0"/>
        <v>0.91812657220741589</v>
      </c>
      <c r="G44" s="187">
        <f t="shared" si="1"/>
        <v>1891.538373932123</v>
      </c>
      <c r="H44" s="187">
        <f t="shared" si="7"/>
        <v>13518.824758492883</v>
      </c>
      <c r="I44" s="187">
        <f t="shared" si="2"/>
        <v>0</v>
      </c>
      <c r="J44" s="87">
        <f t="shared" si="3"/>
        <v>0</v>
      </c>
      <c r="K44" s="187">
        <f t="shared" si="8"/>
        <v>-413.62581716406999</v>
      </c>
      <c r="L44" s="87">
        <f t="shared" si="4"/>
        <v>-2956.183715271608</v>
      </c>
      <c r="M44" s="88">
        <f t="shared" si="9"/>
        <v>10562.641043221276</v>
      </c>
      <c r="N44" s="88">
        <f t="shared" si="10"/>
        <v>262793.49004322127</v>
      </c>
      <c r="O44" s="88">
        <f t="shared" si="11"/>
        <v>36769.762144007451</v>
      </c>
      <c r="P44" s="89">
        <f t="shared" si="5"/>
        <v>0.95657484866891307</v>
      </c>
      <c r="Q44" s="237">
        <v>663.97425847763589</v>
      </c>
      <c r="R44" s="92">
        <f t="shared" si="12"/>
        <v>7.3976287698471782E-2</v>
      </c>
      <c r="S44" s="92">
        <f t="shared" si="12"/>
        <v>5.9550413398898105E-2</v>
      </c>
      <c r="T44" s="91">
        <v>7147</v>
      </c>
      <c r="U44" s="190">
        <v>234857</v>
      </c>
      <c r="V44" s="190">
        <v>33308.325060275136</v>
      </c>
      <c r="W44" s="196"/>
      <c r="X44" s="88">
        <v>0</v>
      </c>
      <c r="Y44" s="88">
        <f t="shared" si="13"/>
        <v>0</v>
      </c>
      <c r="Z44" s="1"/>
      <c r="AA44" s="1"/>
    </row>
    <row r="45" spans="2:27">
      <c r="B45" s="206">
        <v>1539</v>
      </c>
      <c r="C45" t="s">
        <v>73</v>
      </c>
      <c r="D45" s="190">
        <v>245206.215</v>
      </c>
      <c r="E45" s="85">
        <f t="shared" si="6"/>
        <v>33594.494451294697</v>
      </c>
      <c r="F45" s="86">
        <f t="shared" si="0"/>
        <v>0.873969440433086</v>
      </c>
      <c r="G45" s="187">
        <f t="shared" si="1"/>
        <v>2909.9514554989437</v>
      </c>
      <c r="H45" s="187">
        <f t="shared" si="7"/>
        <v>21239.735673686791</v>
      </c>
      <c r="I45" s="187">
        <f t="shared" si="2"/>
        <v>351.91720834163203</v>
      </c>
      <c r="J45" s="87">
        <f t="shared" si="3"/>
        <v>2568.6437036855723</v>
      </c>
      <c r="K45" s="187">
        <f t="shared" si="8"/>
        <v>-61.708608822437952</v>
      </c>
      <c r="L45" s="87">
        <f t="shared" si="4"/>
        <v>-450.41113579497465</v>
      </c>
      <c r="M45" s="88">
        <f t="shared" si="9"/>
        <v>20789.324537891818</v>
      </c>
      <c r="N45" s="88">
        <f t="shared" si="10"/>
        <v>265995.5395378918</v>
      </c>
      <c r="O45" s="88">
        <f t="shared" si="11"/>
        <v>36442.737297971202</v>
      </c>
      <c r="P45" s="89">
        <f t="shared" si="5"/>
        <v>0.94806721292781315</v>
      </c>
      <c r="Q45" s="237">
        <v>-1007.2025435548749</v>
      </c>
      <c r="R45" s="92">
        <f t="shared" si="12"/>
        <v>1.56410346684339E-2</v>
      </c>
      <c r="S45" s="92">
        <f t="shared" si="12"/>
        <v>-1.956340179835802E-2</v>
      </c>
      <c r="T45" s="91">
        <v>7299</v>
      </c>
      <c r="U45" s="190">
        <v>241430</v>
      </c>
      <c r="V45" s="190">
        <v>34264.831109849561</v>
      </c>
      <c r="W45" s="196"/>
      <c r="X45" s="88">
        <v>0</v>
      </c>
      <c r="Y45" s="88">
        <f t="shared" si="13"/>
        <v>0</v>
      </c>
      <c r="Z45" s="1"/>
      <c r="AA45" s="1"/>
    </row>
    <row r="46" spans="2:27">
      <c r="B46" s="206">
        <v>1547</v>
      </c>
      <c r="C46" t="s">
        <v>74</v>
      </c>
      <c r="D46" s="190">
        <v>128720.386</v>
      </c>
      <c r="E46" s="85">
        <f t="shared" si="6"/>
        <v>34997.38607939097</v>
      </c>
      <c r="F46" s="86">
        <f t="shared" si="0"/>
        <v>0.91046602808000343</v>
      </c>
      <c r="G46" s="187">
        <f t="shared" si="1"/>
        <v>2068.2164786411799</v>
      </c>
      <c r="H46" s="187">
        <f t="shared" si="7"/>
        <v>7606.90020844226</v>
      </c>
      <c r="I46" s="187">
        <f t="shared" si="2"/>
        <v>0</v>
      </c>
      <c r="J46" s="87">
        <f t="shared" si="3"/>
        <v>0</v>
      </c>
      <c r="K46" s="187">
        <f t="shared" si="8"/>
        <v>-413.62581716406999</v>
      </c>
      <c r="L46" s="87">
        <f t="shared" si="4"/>
        <v>-1521.3157555294492</v>
      </c>
      <c r="M46" s="88">
        <f t="shared" si="9"/>
        <v>6085.5844529128108</v>
      </c>
      <c r="N46" s="88">
        <f t="shared" si="10"/>
        <v>134805.97045291282</v>
      </c>
      <c r="O46" s="88">
        <f t="shared" si="11"/>
        <v>36651.976740868085</v>
      </c>
      <c r="P46" s="89">
        <f t="shared" si="5"/>
        <v>0.95351063101794831</v>
      </c>
      <c r="Q46" s="237">
        <v>498.80620879820071</v>
      </c>
      <c r="R46" s="92">
        <f t="shared" si="12"/>
        <v>9.0906198620268816E-2</v>
      </c>
      <c r="S46" s="93">
        <f t="shared" si="12"/>
        <v>8.3787724241017283E-2</v>
      </c>
      <c r="T46" s="91">
        <v>3678</v>
      </c>
      <c r="U46" s="190">
        <v>117994</v>
      </c>
      <c r="V46" s="190">
        <v>32291.735084838536</v>
      </c>
      <c r="W46" s="196"/>
      <c r="X46" s="88">
        <v>0</v>
      </c>
      <c r="Y46" s="88">
        <f t="shared" si="13"/>
        <v>0</v>
      </c>
      <c r="Z46" s="1"/>
      <c r="AA46" s="1"/>
    </row>
    <row r="47" spans="2:27">
      <c r="B47" s="206">
        <v>1554</v>
      </c>
      <c r="C47" t="s">
        <v>75</v>
      </c>
      <c r="D47" s="190">
        <v>211541.57699999999</v>
      </c>
      <c r="E47" s="85">
        <f t="shared" si="6"/>
        <v>35523.354659949619</v>
      </c>
      <c r="F47" s="86">
        <f t="shared" si="0"/>
        <v>0.92414923640161317</v>
      </c>
      <c r="G47" s="187">
        <f t="shared" si="1"/>
        <v>1752.6353303059907</v>
      </c>
      <c r="H47" s="187">
        <f t="shared" si="7"/>
        <v>10436.943391972174</v>
      </c>
      <c r="I47" s="187">
        <f t="shared" si="2"/>
        <v>0</v>
      </c>
      <c r="J47" s="87">
        <f t="shared" si="3"/>
        <v>0</v>
      </c>
      <c r="K47" s="187">
        <f t="shared" si="8"/>
        <v>-413.62581716406999</v>
      </c>
      <c r="L47" s="87">
        <f t="shared" si="4"/>
        <v>-2463.1417412120368</v>
      </c>
      <c r="M47" s="88">
        <f t="shared" si="9"/>
        <v>7973.8016507601369</v>
      </c>
      <c r="N47" s="88">
        <f t="shared" si="10"/>
        <v>219515.37865076013</v>
      </c>
      <c r="O47" s="88">
        <f t="shared" si="11"/>
        <v>36862.364173091541</v>
      </c>
      <c r="P47" s="89">
        <f t="shared" si="5"/>
        <v>0.95898391434659203</v>
      </c>
      <c r="Q47" s="237">
        <v>671.23221603948605</v>
      </c>
      <c r="R47" s="92">
        <f t="shared" si="12"/>
        <v>6.1044871119671315E-2</v>
      </c>
      <c r="S47" s="93">
        <f t="shared" si="12"/>
        <v>4.6256168465946157E-2</v>
      </c>
      <c r="T47" s="91">
        <v>5955</v>
      </c>
      <c r="U47" s="190">
        <v>199371</v>
      </c>
      <c r="V47" s="190">
        <v>33952.826975476841</v>
      </c>
      <c r="W47" s="196"/>
      <c r="X47" s="88">
        <v>0</v>
      </c>
      <c r="Y47" s="88">
        <f t="shared" si="13"/>
        <v>0</v>
      </c>
      <c r="Z47" s="1"/>
      <c r="AA47" s="1"/>
    </row>
    <row r="48" spans="2:27">
      <c r="B48" s="206">
        <v>1557</v>
      </c>
      <c r="C48" t="s">
        <v>76</v>
      </c>
      <c r="D48" s="190">
        <v>83527.377999999997</v>
      </c>
      <c r="E48" s="85">
        <f t="shared" si="6"/>
        <v>30936.065925925923</v>
      </c>
      <c r="F48" s="86">
        <f t="shared" si="0"/>
        <v>0.80480973647872689</v>
      </c>
      <c r="G48" s="187">
        <f t="shared" si="1"/>
        <v>4505.0085707202079</v>
      </c>
      <c r="H48" s="187">
        <f t="shared" si="7"/>
        <v>12163.523140944561</v>
      </c>
      <c r="I48" s="187">
        <f t="shared" si="2"/>
        <v>1282.3671922207029</v>
      </c>
      <c r="J48" s="87">
        <f t="shared" si="3"/>
        <v>3462.3914189958978</v>
      </c>
      <c r="K48" s="187">
        <f t="shared" si="8"/>
        <v>868.74137505663293</v>
      </c>
      <c r="L48" s="87">
        <f t="shared" si="4"/>
        <v>2345.6017126529091</v>
      </c>
      <c r="M48" s="88">
        <f t="shared" si="9"/>
        <v>14509.12485359747</v>
      </c>
      <c r="N48" s="88">
        <f t="shared" si="10"/>
        <v>98036.502853597471</v>
      </c>
      <c r="O48" s="88">
        <f t="shared" si="11"/>
        <v>36309.815871702769</v>
      </c>
      <c r="P48" s="89">
        <f t="shared" si="5"/>
        <v>0.94460922773009537</v>
      </c>
      <c r="Q48" s="237">
        <v>313.70683277873104</v>
      </c>
      <c r="R48" s="92">
        <f t="shared" si="12"/>
        <v>0.11684041770848651</v>
      </c>
      <c r="S48" s="93">
        <f t="shared" si="12"/>
        <v>0.10401743513479646</v>
      </c>
      <c r="T48" s="91">
        <v>2700</v>
      </c>
      <c r="U48" s="190">
        <v>74789</v>
      </c>
      <c r="V48" s="190">
        <v>28021.356313225926</v>
      </c>
      <c r="W48" s="196"/>
      <c r="X48" s="88">
        <v>0</v>
      </c>
      <c r="Y48" s="88">
        <f t="shared" si="13"/>
        <v>0</v>
      </c>
      <c r="Z48" s="1"/>
      <c r="AA48" s="1"/>
    </row>
    <row r="49" spans="2:27">
      <c r="B49" s="206">
        <v>1560</v>
      </c>
      <c r="C49" t="s">
        <v>77</v>
      </c>
      <c r="D49" s="190">
        <v>93530.790999999997</v>
      </c>
      <c r="E49" s="85">
        <f t="shared" si="6"/>
        <v>30756.590266359748</v>
      </c>
      <c r="F49" s="86">
        <f t="shared" si="0"/>
        <v>0.80014063089091036</v>
      </c>
      <c r="G49" s="187">
        <f t="shared" si="1"/>
        <v>4612.6939664599131</v>
      </c>
      <c r="H49" s="187">
        <f t="shared" si="7"/>
        <v>14027.202352004595</v>
      </c>
      <c r="I49" s="187">
        <f t="shared" si="2"/>
        <v>1345.183673068864</v>
      </c>
      <c r="J49" s="87">
        <f t="shared" si="3"/>
        <v>4090.7035498024156</v>
      </c>
      <c r="K49" s="187">
        <f t="shared" si="8"/>
        <v>931.557855904794</v>
      </c>
      <c r="L49" s="87">
        <f t="shared" si="4"/>
        <v>2832.8674398064786</v>
      </c>
      <c r="M49" s="88">
        <f t="shared" si="9"/>
        <v>16860.069791811075</v>
      </c>
      <c r="N49" s="88">
        <f t="shared" si="10"/>
        <v>110390.86079181108</v>
      </c>
      <c r="O49" s="88">
        <f t="shared" si="11"/>
        <v>36300.842088724457</v>
      </c>
      <c r="P49" s="89">
        <f t="shared" si="5"/>
        <v>0.94437577245070448</v>
      </c>
      <c r="Q49" s="237">
        <v>874.42909093707021</v>
      </c>
      <c r="R49" s="92">
        <f t="shared" si="12"/>
        <v>5.6486964870665284E-2</v>
      </c>
      <c r="S49" s="93">
        <f t="shared" si="12"/>
        <v>5.3012821612294148E-2</v>
      </c>
      <c r="T49" s="91">
        <v>3041</v>
      </c>
      <c r="U49" s="190">
        <v>88530</v>
      </c>
      <c r="V49" s="190">
        <v>29208.182118112833</v>
      </c>
      <c r="W49" s="196"/>
      <c r="X49" s="88">
        <v>0</v>
      </c>
      <c r="Y49" s="88">
        <f t="shared" si="13"/>
        <v>0</v>
      </c>
      <c r="Z49" s="1"/>
      <c r="AA49" s="1"/>
    </row>
    <row r="50" spans="2:27">
      <c r="B50" s="206">
        <v>1563</v>
      </c>
      <c r="C50" t="s">
        <v>78</v>
      </c>
      <c r="D50" s="190">
        <v>287688.84899999999</v>
      </c>
      <c r="E50" s="85">
        <f t="shared" si="6"/>
        <v>39807.506434205061</v>
      </c>
      <c r="F50" s="86">
        <f t="shared" si="0"/>
        <v>1.0356025501076673</v>
      </c>
      <c r="G50" s="187">
        <f t="shared" si="1"/>
        <v>-817.85573424727477</v>
      </c>
      <c r="H50" s="187">
        <f t="shared" si="7"/>
        <v>-5910.643391405054</v>
      </c>
      <c r="I50" s="187">
        <f t="shared" si="2"/>
        <v>0</v>
      </c>
      <c r="J50" s="87">
        <f t="shared" si="3"/>
        <v>0</v>
      </c>
      <c r="K50" s="187">
        <f t="shared" si="8"/>
        <v>-413.62581716406999</v>
      </c>
      <c r="L50" s="87">
        <f t="shared" si="4"/>
        <v>-2989.273780644734</v>
      </c>
      <c r="M50" s="88">
        <f t="shared" si="9"/>
        <v>-8899.917172049787</v>
      </c>
      <c r="N50" s="88">
        <f t="shared" si="10"/>
        <v>278788.93182795017</v>
      </c>
      <c r="O50" s="88">
        <f t="shared" si="11"/>
        <v>38576.024882793718</v>
      </c>
      <c r="P50" s="89">
        <f t="shared" si="5"/>
        <v>1.0035652398290138</v>
      </c>
      <c r="Q50" s="237">
        <v>1012.6093968962505</v>
      </c>
      <c r="R50" s="92">
        <f t="shared" si="12"/>
        <v>0.11690859785073139</v>
      </c>
      <c r="S50" s="93">
        <f t="shared" si="12"/>
        <v>9.8826640475812841E-2</v>
      </c>
      <c r="T50" s="91">
        <v>7227</v>
      </c>
      <c r="U50" s="190">
        <v>257576</v>
      </c>
      <c r="V50" s="190">
        <v>36227.285513361465</v>
      </c>
      <c r="W50" s="196"/>
      <c r="X50" s="88">
        <v>0</v>
      </c>
      <c r="Y50" s="88">
        <f t="shared" si="13"/>
        <v>0</v>
      </c>
      <c r="Z50" s="1"/>
      <c r="AA50" s="1"/>
    </row>
    <row r="51" spans="2:27">
      <c r="B51" s="206">
        <v>1566</v>
      </c>
      <c r="C51" t="s">
        <v>79</v>
      </c>
      <c r="D51" s="190">
        <v>186752.766</v>
      </c>
      <c r="E51" s="85">
        <f t="shared" si="6"/>
        <v>31371.202082983371</v>
      </c>
      <c r="F51" s="86">
        <f t="shared" si="0"/>
        <v>0.81612991586844963</v>
      </c>
      <c r="G51" s="187">
        <f t="shared" si="1"/>
        <v>4243.9268764857388</v>
      </c>
      <c r="H51" s="187">
        <f t="shared" si="7"/>
        <v>25264.096695719603</v>
      </c>
      <c r="I51" s="187">
        <f t="shared" si="2"/>
        <v>1130.0695372505961</v>
      </c>
      <c r="J51" s="87">
        <f t="shared" si="3"/>
        <v>6727.303955252798</v>
      </c>
      <c r="K51" s="187">
        <f t="shared" si="8"/>
        <v>716.44372008652613</v>
      </c>
      <c r="L51" s="87">
        <f t="shared" si="4"/>
        <v>4264.9894656750903</v>
      </c>
      <c r="M51" s="88">
        <f t="shared" si="9"/>
        <v>29529.086161394694</v>
      </c>
      <c r="N51" s="88">
        <f t="shared" si="10"/>
        <v>216281.85216139469</v>
      </c>
      <c r="O51" s="88">
        <f t="shared" si="11"/>
        <v>36331.572679555633</v>
      </c>
      <c r="P51" s="89">
        <f t="shared" si="5"/>
        <v>0.94517523669958126</v>
      </c>
      <c r="Q51" s="237">
        <v>859.48141969693097</v>
      </c>
      <c r="R51" s="92">
        <f t="shared" si="12"/>
        <v>1.9671122031122049E-2</v>
      </c>
      <c r="S51" s="93">
        <f t="shared" si="12"/>
        <v>1.2648357710061059E-2</v>
      </c>
      <c r="T51" s="91">
        <v>5953</v>
      </c>
      <c r="U51" s="190">
        <v>183150</v>
      </c>
      <c r="V51" s="190">
        <v>30979.364005412721</v>
      </c>
      <c r="W51" s="196"/>
      <c r="X51" s="88">
        <v>0</v>
      </c>
      <c r="Y51" s="88">
        <f t="shared" si="13"/>
        <v>0</v>
      </c>
      <c r="Z51" s="1"/>
      <c r="AA51" s="1"/>
    </row>
    <row r="52" spans="2:27">
      <c r="B52" s="206">
        <v>1573</v>
      </c>
      <c r="C52" t="s">
        <v>80</v>
      </c>
      <c r="D52" s="190">
        <v>72847.763999999996</v>
      </c>
      <c r="E52" s="85">
        <f t="shared" si="6"/>
        <v>33741.437702640113</v>
      </c>
      <c r="F52" s="86">
        <f t="shared" si="0"/>
        <v>0.87779220702777194</v>
      </c>
      <c r="G52" s="187">
        <f t="shared" si="1"/>
        <v>2821.7855046916943</v>
      </c>
      <c r="H52" s="187">
        <f t="shared" si="7"/>
        <v>6092.2349046293684</v>
      </c>
      <c r="I52" s="187">
        <f t="shared" si="2"/>
        <v>300.48707037073655</v>
      </c>
      <c r="J52" s="87">
        <f t="shared" si="3"/>
        <v>648.75158493042011</v>
      </c>
      <c r="K52" s="187">
        <f t="shared" si="8"/>
        <v>-113.13874679333344</v>
      </c>
      <c r="L52" s="87">
        <f t="shared" si="4"/>
        <v>-244.2665543268069</v>
      </c>
      <c r="M52" s="88">
        <f t="shared" si="9"/>
        <v>5847.9683503025617</v>
      </c>
      <c r="N52" s="88">
        <f t="shared" si="10"/>
        <v>78695.732350302555</v>
      </c>
      <c r="O52" s="88">
        <f t="shared" si="11"/>
        <v>36450.08446053847</v>
      </c>
      <c r="P52" s="89">
        <f t="shared" si="5"/>
        <v>0.94825835125754743</v>
      </c>
      <c r="Q52" s="237">
        <v>321.73594256267643</v>
      </c>
      <c r="R52" s="92">
        <f t="shared" si="12"/>
        <v>0.10800133846411236</v>
      </c>
      <c r="S52" s="93">
        <f t="shared" si="12"/>
        <v>0.10748813728835335</v>
      </c>
      <c r="T52" s="91">
        <v>2159</v>
      </c>
      <c r="U52" s="190">
        <v>65747</v>
      </c>
      <c r="V52" s="190">
        <v>30466.635773864688</v>
      </c>
      <c r="W52" s="196"/>
      <c r="X52" s="88">
        <v>0</v>
      </c>
      <c r="Y52" s="88">
        <f t="shared" si="13"/>
        <v>0</v>
      </c>
      <c r="Z52" s="1"/>
      <c r="AA52" s="1"/>
    </row>
    <row r="53" spans="2:27">
      <c r="B53" s="206">
        <v>1576</v>
      </c>
      <c r="C53" t="s">
        <v>81</v>
      </c>
      <c r="D53" s="190">
        <v>112724.678</v>
      </c>
      <c r="E53" s="85">
        <f t="shared" si="6"/>
        <v>33076.49002347418</v>
      </c>
      <c r="F53" s="86">
        <f t="shared" si="0"/>
        <v>0.86049342159968722</v>
      </c>
      <c r="G53" s="187">
        <f t="shared" si="1"/>
        <v>3220.7541121912536</v>
      </c>
      <c r="H53" s="187">
        <f t="shared" si="7"/>
        <v>10976.330014347792</v>
      </c>
      <c r="I53" s="187">
        <f t="shared" si="2"/>
        <v>533.21875807881293</v>
      </c>
      <c r="J53" s="87">
        <f t="shared" si="3"/>
        <v>1817.2095275325946</v>
      </c>
      <c r="K53" s="187">
        <f t="shared" si="8"/>
        <v>119.59294091474294</v>
      </c>
      <c r="L53" s="87">
        <f t="shared" si="4"/>
        <v>407.57274263744392</v>
      </c>
      <c r="M53" s="88">
        <f t="shared" si="9"/>
        <v>11383.902756985235</v>
      </c>
      <c r="N53" s="88">
        <f t="shared" si="10"/>
        <v>124108.58075698523</v>
      </c>
      <c r="O53" s="88">
        <f t="shared" si="11"/>
        <v>36416.837076580174</v>
      </c>
      <c r="P53" s="89">
        <f t="shared" si="5"/>
        <v>0.94739341198614324</v>
      </c>
      <c r="Q53" s="237">
        <v>578.6513042629158</v>
      </c>
      <c r="R53" s="92">
        <f t="shared" si="12"/>
        <v>1.3328401143453012E-2</v>
      </c>
      <c r="S53" s="93">
        <f t="shared" si="12"/>
        <v>5.3002712048164681E-3</v>
      </c>
      <c r="T53" s="91">
        <v>3408</v>
      </c>
      <c r="U53" s="190">
        <v>111242</v>
      </c>
      <c r="V53" s="190">
        <v>32902.099970422954</v>
      </c>
      <c r="W53" s="196"/>
      <c r="X53" s="88">
        <v>0</v>
      </c>
      <c r="Y53" s="88">
        <f t="shared" si="13"/>
        <v>0</v>
      </c>
      <c r="Z53" s="1"/>
      <c r="AA53" s="1"/>
    </row>
    <row r="54" spans="2:27">
      <c r="B54" s="206">
        <v>1577</v>
      </c>
      <c r="C54" t="s">
        <v>82</v>
      </c>
      <c r="D54" s="190">
        <v>322532.29100000003</v>
      </c>
      <c r="E54" s="85">
        <f t="shared" si="6"/>
        <v>29075.298927251421</v>
      </c>
      <c r="F54" s="86">
        <f t="shared" si="0"/>
        <v>0.75640140293569202</v>
      </c>
      <c r="G54" s="187">
        <f t="shared" si="1"/>
        <v>5621.4687699249089</v>
      </c>
      <c r="H54" s="187">
        <f t="shared" si="7"/>
        <v>62358.953064777015</v>
      </c>
      <c r="I54" s="187">
        <f t="shared" si="2"/>
        <v>1933.6356417567786</v>
      </c>
      <c r="J54" s="87">
        <f t="shared" si="3"/>
        <v>21449.820174007946</v>
      </c>
      <c r="K54" s="187">
        <f t="shared" si="8"/>
        <v>1520.0098245927086</v>
      </c>
      <c r="L54" s="87">
        <f t="shared" si="4"/>
        <v>16861.468984206917</v>
      </c>
      <c r="M54" s="88">
        <f t="shared" si="9"/>
        <v>79220.422048983935</v>
      </c>
      <c r="N54" s="88">
        <f t="shared" si="10"/>
        <v>401752.71304898395</v>
      </c>
      <c r="O54" s="88">
        <f t="shared" si="11"/>
        <v>36216.777521769036</v>
      </c>
      <c r="P54" s="89">
        <f t="shared" si="5"/>
        <v>0.9421888110529435</v>
      </c>
      <c r="Q54" s="237">
        <v>2786.6033335793909</v>
      </c>
      <c r="R54" s="92">
        <f t="shared" si="12"/>
        <v>2.5552919591982175E-2</v>
      </c>
      <c r="S54" s="93">
        <f t="shared" si="12"/>
        <v>1.3257008809891252E-2</v>
      </c>
      <c r="T54" s="91">
        <v>11093</v>
      </c>
      <c r="U54" s="190">
        <v>314496</v>
      </c>
      <c r="V54" s="190">
        <v>28694.890510948906</v>
      </c>
      <c r="W54" s="196"/>
      <c r="X54" s="88">
        <v>0</v>
      </c>
      <c r="Y54" s="88">
        <f t="shared" si="13"/>
        <v>0</v>
      </c>
      <c r="Z54" s="1"/>
      <c r="AA54" s="1"/>
    </row>
    <row r="55" spans="2:27">
      <c r="B55" s="206">
        <v>1578</v>
      </c>
      <c r="C55" t="s">
        <v>83</v>
      </c>
      <c r="D55" s="190">
        <v>88434.217000000004</v>
      </c>
      <c r="E55" s="85">
        <f t="shared" si="6"/>
        <v>35487.245987158909</v>
      </c>
      <c r="F55" s="86">
        <f t="shared" si="0"/>
        <v>0.9232098599630294</v>
      </c>
      <c r="G55" s="187">
        <f t="shared" si="1"/>
        <v>1774.3005339804163</v>
      </c>
      <c r="H55" s="187">
        <f t="shared" si="7"/>
        <v>4421.5569306791976</v>
      </c>
      <c r="I55" s="187">
        <f t="shared" si="2"/>
        <v>0</v>
      </c>
      <c r="J55" s="87">
        <f t="shared" si="3"/>
        <v>0</v>
      </c>
      <c r="K55" s="187">
        <f t="shared" si="8"/>
        <v>-413.62581716406999</v>
      </c>
      <c r="L55" s="87">
        <f t="shared" si="4"/>
        <v>-1030.7555363728625</v>
      </c>
      <c r="M55" s="88">
        <f t="shared" si="9"/>
        <v>3390.8013943063352</v>
      </c>
      <c r="N55" s="88">
        <f t="shared" si="10"/>
        <v>91825.018394306346</v>
      </c>
      <c r="O55" s="88">
        <f t="shared" si="11"/>
        <v>36847.920703975265</v>
      </c>
      <c r="P55" s="89">
        <f t="shared" si="5"/>
        <v>0.95860816377115876</v>
      </c>
      <c r="Q55" s="237">
        <v>-19.752558258539011</v>
      </c>
      <c r="R55" s="92">
        <f t="shared" si="12"/>
        <v>-1.2735506558749604E-2</v>
      </c>
      <c r="S55" s="92">
        <f t="shared" si="12"/>
        <v>-1.1943159453259102E-2</v>
      </c>
      <c r="T55" s="91">
        <v>2492</v>
      </c>
      <c r="U55" s="190">
        <v>89575</v>
      </c>
      <c r="V55" s="190">
        <v>35916.198877305535</v>
      </c>
      <c r="W55" s="196"/>
      <c r="X55" s="88">
        <v>0</v>
      </c>
      <c r="Y55" s="88">
        <f t="shared" si="13"/>
        <v>0</v>
      </c>
      <c r="Z55" s="1"/>
      <c r="AA55" s="1"/>
    </row>
    <row r="56" spans="2:27">
      <c r="B56" s="206">
        <v>1579</v>
      </c>
      <c r="C56" t="s">
        <v>84</v>
      </c>
      <c r="D56" s="190">
        <v>424892.478</v>
      </c>
      <c r="E56" s="85">
        <f t="shared" si="6"/>
        <v>31621.081937932573</v>
      </c>
      <c r="F56" s="86">
        <f t="shared" si="0"/>
        <v>0.8226306047632348</v>
      </c>
      <c r="G56" s="187">
        <f t="shared" si="1"/>
        <v>4093.9989635162178</v>
      </c>
      <c r="H56" s="187">
        <f t="shared" si="7"/>
        <v>55011.064072767418</v>
      </c>
      <c r="I56" s="187">
        <f t="shared" si="2"/>
        <v>1042.6115880183754</v>
      </c>
      <c r="J56" s="87">
        <f t="shared" si="3"/>
        <v>14009.57190820291</v>
      </c>
      <c r="K56" s="187">
        <f t="shared" si="8"/>
        <v>628.98577085430543</v>
      </c>
      <c r="L56" s="87">
        <f t="shared" si="4"/>
        <v>8451.6818029693004</v>
      </c>
      <c r="M56" s="88">
        <f t="shared" si="9"/>
        <v>63462.74587573672</v>
      </c>
      <c r="N56" s="88">
        <f t="shared" si="10"/>
        <v>488355.2238757367</v>
      </c>
      <c r="O56" s="88">
        <f t="shared" si="11"/>
        <v>36344.066672303095</v>
      </c>
      <c r="P56" s="89">
        <f t="shared" si="5"/>
        <v>0.94550027114432067</v>
      </c>
      <c r="Q56" s="237">
        <v>3544.000653295443</v>
      </c>
      <c r="R56" s="92">
        <f t="shared" si="12"/>
        <v>5.6103156434787152E-2</v>
      </c>
      <c r="S56" s="92">
        <f t="shared" si="12"/>
        <v>4.8557878246371554E-2</v>
      </c>
      <c r="T56" s="91">
        <v>13437</v>
      </c>
      <c r="U56" s="190">
        <v>402321</v>
      </c>
      <c r="V56" s="190">
        <v>30156.734877445469</v>
      </c>
      <c r="W56" s="196"/>
      <c r="X56" s="88">
        <v>0</v>
      </c>
      <c r="Y56" s="88">
        <f t="shared" si="13"/>
        <v>0</v>
      </c>
      <c r="Z56" s="1"/>
      <c r="AA56" s="1"/>
    </row>
    <row r="57" spans="2:27">
      <c r="B57" s="206">
        <v>1580</v>
      </c>
      <c r="C57" s="228" t="s">
        <v>85</v>
      </c>
      <c r="D57" s="190">
        <v>301464.53700000001</v>
      </c>
      <c r="E57" s="85">
        <f t="shared" si="6"/>
        <v>32218.075985892916</v>
      </c>
      <c r="F57" s="86">
        <f t="shared" si="0"/>
        <v>0.83816155894366529</v>
      </c>
      <c r="G57" s="187">
        <f t="shared" si="1"/>
        <v>3735.8025347400121</v>
      </c>
      <c r="H57" s="187">
        <f t="shared" si="7"/>
        <v>34955.904317562294</v>
      </c>
      <c r="I57" s="187">
        <f t="shared" si="2"/>
        <v>833.6636712322553</v>
      </c>
      <c r="J57" s="87">
        <f t="shared" si="3"/>
        <v>7800.590971720213</v>
      </c>
      <c r="K57" s="187">
        <f t="shared" si="8"/>
        <v>420.03785406818531</v>
      </c>
      <c r="L57" s="87">
        <f t="shared" si="4"/>
        <v>3930.2942005160103</v>
      </c>
      <c r="M57" s="88">
        <f t="shared" si="9"/>
        <v>38886.198518078301</v>
      </c>
      <c r="N57" s="88">
        <f t="shared" si="10"/>
        <v>340350.73551807832</v>
      </c>
      <c r="O57" s="88">
        <f t="shared" si="11"/>
        <v>36373.916374701112</v>
      </c>
      <c r="P57" s="89">
        <f t="shared" si="5"/>
        <v>0.94627681885334214</v>
      </c>
      <c r="Q57" s="237">
        <v>2091.2504584763883</v>
      </c>
      <c r="R57" s="92"/>
      <c r="S57" s="92"/>
      <c r="T57" s="91">
        <v>9357</v>
      </c>
      <c r="U57" s="190">
        <v>0</v>
      </c>
      <c r="V57" s="190">
        <v>0</v>
      </c>
      <c r="W57" s="196"/>
      <c r="X57" s="88">
        <v>0</v>
      </c>
      <c r="Y57" s="88">
        <f t="shared" si="13"/>
        <v>0</v>
      </c>
      <c r="Z57" s="1"/>
      <c r="AA57" s="1"/>
    </row>
    <row r="58" spans="2:27">
      <c r="B58" s="206">
        <v>1804</v>
      </c>
      <c r="C58" t="s">
        <v>86</v>
      </c>
      <c r="D58" s="190">
        <v>1944627.7080000001</v>
      </c>
      <c r="E58" s="85">
        <f t="shared" si="6"/>
        <v>36204.716041108135</v>
      </c>
      <c r="F58" s="86">
        <f t="shared" si="0"/>
        <v>0.94187502852172267</v>
      </c>
      <c r="G58" s="187">
        <f t="shared" si="1"/>
        <v>1343.8185016108807</v>
      </c>
      <c r="H58" s="187">
        <f t="shared" si="7"/>
        <v>72179.179358523616</v>
      </c>
      <c r="I58" s="187">
        <f t="shared" si="2"/>
        <v>0</v>
      </c>
      <c r="J58" s="87">
        <f t="shared" si="3"/>
        <v>0</v>
      </c>
      <c r="K58" s="187">
        <f t="shared" si="8"/>
        <v>-413.62581716406999</v>
      </c>
      <c r="L58" s="87">
        <f t="shared" si="4"/>
        <v>-22216.669891516525</v>
      </c>
      <c r="M58" s="88">
        <f t="shared" si="9"/>
        <v>49962.50946700709</v>
      </c>
      <c r="N58" s="88">
        <f t="shared" si="10"/>
        <v>1994590.2174670072</v>
      </c>
      <c r="O58" s="88">
        <f t="shared" si="11"/>
        <v>37134.908725554946</v>
      </c>
      <c r="P58" s="89">
        <f t="shared" si="5"/>
        <v>0.96607423119463587</v>
      </c>
      <c r="Q58" s="237">
        <v>7143.2386142923424</v>
      </c>
      <c r="R58" s="92">
        <f t="shared" si="12"/>
        <v>2.4449632470892473E-2</v>
      </c>
      <c r="S58" s="92">
        <f t="shared" si="12"/>
        <v>1.58095579343027E-2</v>
      </c>
      <c r="T58" s="91">
        <v>53712</v>
      </c>
      <c r="U58" s="190">
        <v>1898217</v>
      </c>
      <c r="V58" s="190">
        <v>35641.243733453499</v>
      </c>
      <c r="W58" s="196"/>
      <c r="X58" s="88">
        <v>0</v>
      </c>
      <c r="Y58" s="88">
        <f t="shared" si="13"/>
        <v>0</v>
      </c>
      <c r="Z58" s="1"/>
      <c r="AA58" s="1"/>
    </row>
    <row r="59" spans="2:27">
      <c r="B59" s="206">
        <v>1806</v>
      </c>
      <c r="C59" t="s">
        <v>87</v>
      </c>
      <c r="D59" s="190">
        <v>737842.402</v>
      </c>
      <c r="E59" s="85">
        <f t="shared" si="6"/>
        <v>34191.028822984241</v>
      </c>
      <c r="F59" s="86">
        <f t="shared" si="0"/>
        <v>0.88948843601673644</v>
      </c>
      <c r="G59" s="187">
        <f t="shared" si="1"/>
        <v>2552.0308324852172</v>
      </c>
      <c r="H59" s="187">
        <f t="shared" si="7"/>
        <v>55072.825365030993</v>
      </c>
      <c r="I59" s="187">
        <f t="shared" si="2"/>
        <v>143.13017825029164</v>
      </c>
      <c r="J59" s="87">
        <f t="shared" si="3"/>
        <v>3088.7492466412937</v>
      </c>
      <c r="K59" s="187">
        <f t="shared" si="8"/>
        <v>-270.49563891377835</v>
      </c>
      <c r="L59" s="87">
        <f t="shared" si="4"/>
        <v>-5837.2958877593373</v>
      </c>
      <c r="M59" s="88">
        <f t="shared" si="9"/>
        <v>49235.529477271659</v>
      </c>
      <c r="N59" s="88">
        <f t="shared" si="10"/>
        <v>787077.93147727172</v>
      </c>
      <c r="O59" s="88">
        <f t="shared" si="11"/>
        <v>36472.564016555683</v>
      </c>
      <c r="P59" s="89">
        <f t="shared" si="5"/>
        <v>0.94884316270699587</v>
      </c>
      <c r="Q59" s="237">
        <v>9304.4508350766337</v>
      </c>
      <c r="R59" s="92">
        <f t="shared" si="12"/>
        <v>5.1710751977011367E-2</v>
      </c>
      <c r="S59" s="92">
        <f t="shared" si="12"/>
        <v>4.8542948507200895E-2</v>
      </c>
      <c r="T59" s="91">
        <v>21580</v>
      </c>
      <c r="U59" s="190">
        <v>701564</v>
      </c>
      <c r="V59" s="190">
        <v>32608.133860097609</v>
      </c>
      <c r="W59" s="196"/>
      <c r="X59" s="88">
        <v>0</v>
      </c>
      <c r="Y59" s="88">
        <f t="shared" si="13"/>
        <v>0</v>
      </c>
      <c r="Z59" s="1"/>
      <c r="AA59" s="1"/>
    </row>
    <row r="60" spans="2:27">
      <c r="B60" s="206">
        <v>1811</v>
      </c>
      <c r="C60" t="s">
        <v>88</v>
      </c>
      <c r="D60" s="190">
        <v>44437.908000000003</v>
      </c>
      <c r="E60" s="85">
        <f t="shared" si="6"/>
        <v>31764.051465332384</v>
      </c>
      <c r="F60" s="86">
        <f t="shared" si="0"/>
        <v>0.82634999390426656</v>
      </c>
      <c r="G60" s="187">
        <f t="shared" si="1"/>
        <v>4008.2172470763308</v>
      </c>
      <c r="H60" s="187">
        <f t="shared" si="7"/>
        <v>5607.4959286597868</v>
      </c>
      <c r="I60" s="187">
        <f t="shared" si="2"/>
        <v>992.57225342844129</v>
      </c>
      <c r="J60" s="87">
        <f t="shared" si="3"/>
        <v>1388.6085825463895</v>
      </c>
      <c r="K60" s="187">
        <f t="shared" si="8"/>
        <v>578.9464362643713</v>
      </c>
      <c r="L60" s="87">
        <f t="shared" si="4"/>
        <v>809.94606433385536</v>
      </c>
      <c r="M60" s="88">
        <f t="shared" si="9"/>
        <v>6417.4419929936421</v>
      </c>
      <c r="N60" s="88">
        <f t="shared" si="10"/>
        <v>50855.349992993644</v>
      </c>
      <c r="O60" s="88">
        <f t="shared" si="11"/>
        <v>36351.215148673087</v>
      </c>
      <c r="P60" s="89">
        <f t="shared" si="5"/>
        <v>0.9456862406013723</v>
      </c>
      <c r="Q60" s="237">
        <v>327.74666074348988</v>
      </c>
      <c r="R60" s="92">
        <f t="shared" si="12"/>
        <v>-7.2335594847921778E-2</v>
      </c>
      <c r="S60" s="92">
        <f t="shared" si="12"/>
        <v>-7.7640323397754771E-2</v>
      </c>
      <c r="T60" s="91">
        <v>1399</v>
      </c>
      <c r="U60" s="190">
        <v>47903</v>
      </c>
      <c r="V60" s="190">
        <v>34437.814521926666</v>
      </c>
      <c r="W60" s="196"/>
      <c r="X60" s="88">
        <v>0</v>
      </c>
      <c r="Y60" s="88">
        <f t="shared" si="13"/>
        <v>0</v>
      </c>
      <c r="Z60" s="1"/>
      <c r="AA60" s="1"/>
    </row>
    <row r="61" spans="2:27">
      <c r="B61" s="206">
        <v>1812</v>
      </c>
      <c r="C61" t="s">
        <v>89</v>
      </c>
      <c r="D61" s="190">
        <v>54316.421999999999</v>
      </c>
      <c r="E61" s="85">
        <f t="shared" si="6"/>
        <v>27488.067813765181</v>
      </c>
      <c r="F61" s="86">
        <f t="shared" si="0"/>
        <v>0.71510917601729906</v>
      </c>
      <c r="G61" s="187">
        <f t="shared" si="1"/>
        <v>6573.8074380166527</v>
      </c>
      <c r="H61" s="187">
        <f t="shared" si="7"/>
        <v>12989.843497520906</v>
      </c>
      <c r="I61" s="187">
        <f t="shared" si="2"/>
        <v>2489.1665314769625</v>
      </c>
      <c r="J61" s="87">
        <f t="shared" si="3"/>
        <v>4918.5930661984776</v>
      </c>
      <c r="K61" s="187">
        <f t="shared" si="8"/>
        <v>2075.5407143128923</v>
      </c>
      <c r="L61" s="87">
        <f t="shared" si="4"/>
        <v>4101.2684514822749</v>
      </c>
      <c r="M61" s="88">
        <f t="shared" si="9"/>
        <v>17091.111949003182</v>
      </c>
      <c r="N61" s="88">
        <f t="shared" si="10"/>
        <v>71407.533949003177</v>
      </c>
      <c r="O61" s="88">
        <f t="shared" si="11"/>
        <v>36137.415966094726</v>
      </c>
      <c r="P61" s="89">
        <f t="shared" si="5"/>
        <v>0.94012419970702388</v>
      </c>
      <c r="Q61" s="237">
        <v>85.823392729904299</v>
      </c>
      <c r="R61" s="92">
        <f t="shared" si="12"/>
        <v>-6.5057456623519708E-2</v>
      </c>
      <c r="S61" s="92">
        <f t="shared" si="12"/>
        <v>-6.7896350985998888E-2</v>
      </c>
      <c r="T61" s="91">
        <v>1976</v>
      </c>
      <c r="U61" s="190">
        <v>58096</v>
      </c>
      <c r="V61" s="190">
        <v>29490.355329949238</v>
      </c>
      <c r="W61" s="196"/>
      <c r="X61" s="88">
        <v>0</v>
      </c>
      <c r="Y61" s="88">
        <f t="shared" si="13"/>
        <v>0</v>
      </c>
      <c r="Z61" s="1"/>
      <c r="AA61" s="1"/>
    </row>
    <row r="62" spans="2:27">
      <c r="B62" s="206">
        <v>1813</v>
      </c>
      <c r="C62" t="s">
        <v>90</v>
      </c>
      <c r="D62" s="190">
        <v>232354.245</v>
      </c>
      <c r="E62" s="85">
        <f t="shared" si="6"/>
        <v>29690.038972655253</v>
      </c>
      <c r="F62" s="86">
        <f t="shared" si="0"/>
        <v>0.77239402381803102</v>
      </c>
      <c r="G62" s="187">
        <f t="shared" si="1"/>
        <v>5252.6247426826094</v>
      </c>
      <c r="H62" s="187">
        <f t="shared" si="7"/>
        <v>41107.041236234101</v>
      </c>
      <c r="I62" s="187">
        <f t="shared" si="2"/>
        <v>1718.4766258654372</v>
      </c>
      <c r="J62" s="87">
        <f t="shared" si="3"/>
        <v>13448.798074022912</v>
      </c>
      <c r="K62" s="187">
        <f t="shared" si="8"/>
        <v>1304.8508087013672</v>
      </c>
      <c r="L62" s="87">
        <f t="shared" si="4"/>
        <v>10211.7624288969</v>
      </c>
      <c r="M62" s="88">
        <f t="shared" si="9"/>
        <v>51318.803665131003</v>
      </c>
      <c r="N62" s="88">
        <f t="shared" si="10"/>
        <v>283673.04866513098</v>
      </c>
      <c r="O62" s="88">
        <f t="shared" si="11"/>
        <v>36247.514524039223</v>
      </c>
      <c r="P62" s="89">
        <f t="shared" si="5"/>
        <v>0.94298844209706023</v>
      </c>
      <c r="Q62" s="237">
        <v>450.93995541710319</v>
      </c>
      <c r="R62" s="92">
        <f t="shared" si="12"/>
        <v>-0.1516233510174127</v>
      </c>
      <c r="S62" s="92">
        <f t="shared" si="12"/>
        <v>-0.15585114162696051</v>
      </c>
      <c r="T62" s="91">
        <v>7826</v>
      </c>
      <c r="U62" s="190">
        <v>273881</v>
      </c>
      <c r="V62" s="190">
        <v>35171.567997945298</v>
      </c>
      <c r="W62" s="196"/>
      <c r="X62" s="88">
        <v>0</v>
      </c>
      <c r="Y62" s="88">
        <f t="shared" si="13"/>
        <v>0</v>
      </c>
      <c r="Z62" s="1"/>
      <c r="AA62" s="1"/>
    </row>
    <row r="63" spans="2:27">
      <c r="B63" s="206">
        <v>1815</v>
      </c>
      <c r="C63" t="s">
        <v>91</v>
      </c>
      <c r="D63" s="190">
        <v>29272.647000000001</v>
      </c>
      <c r="E63" s="85">
        <f t="shared" si="6"/>
        <v>24232.323675496689</v>
      </c>
      <c r="F63" s="86">
        <f t="shared" si="0"/>
        <v>0.63041015228764885</v>
      </c>
      <c r="G63" s="187">
        <f t="shared" si="1"/>
        <v>8527.2539209777478</v>
      </c>
      <c r="H63" s="187">
        <f t="shared" si="7"/>
        <v>10300.922736541119</v>
      </c>
      <c r="I63" s="187">
        <f t="shared" si="2"/>
        <v>3628.6769798709342</v>
      </c>
      <c r="J63" s="87">
        <f t="shared" si="3"/>
        <v>4383.4417916840885</v>
      </c>
      <c r="K63" s="187">
        <f t="shared" si="8"/>
        <v>3215.0511627068645</v>
      </c>
      <c r="L63" s="87">
        <f t="shared" si="4"/>
        <v>3883.7818045498925</v>
      </c>
      <c r="M63" s="88">
        <f t="shared" si="9"/>
        <v>14184.70454109101</v>
      </c>
      <c r="N63" s="88">
        <f t="shared" si="10"/>
        <v>43457.351541091011</v>
      </c>
      <c r="O63" s="88">
        <f t="shared" si="11"/>
        <v>35974.628759181302</v>
      </c>
      <c r="P63" s="89">
        <f t="shared" si="5"/>
        <v>0.93588924852054134</v>
      </c>
      <c r="Q63" s="237">
        <v>-11.085748371597219</v>
      </c>
      <c r="R63" s="92">
        <f t="shared" si="12"/>
        <v>-0.23299758941438489</v>
      </c>
      <c r="S63" s="92">
        <f t="shared" si="12"/>
        <v>-0.22601329594050931</v>
      </c>
      <c r="T63" s="91">
        <v>1208</v>
      </c>
      <c r="U63" s="190">
        <v>38165</v>
      </c>
      <c r="V63" s="190">
        <v>31308.449548810502</v>
      </c>
      <c r="W63" s="196"/>
      <c r="X63" s="88">
        <v>0</v>
      </c>
      <c r="Y63" s="88">
        <f t="shared" si="13"/>
        <v>0</v>
      </c>
      <c r="Z63" s="1"/>
      <c r="AA63" s="1"/>
    </row>
    <row r="64" spans="2:27">
      <c r="B64" s="206">
        <v>1816</v>
      </c>
      <c r="C64" t="s">
        <v>92</v>
      </c>
      <c r="D64" s="190">
        <v>11770.16</v>
      </c>
      <c r="E64" s="85">
        <f t="shared" si="6"/>
        <v>24521.166666666664</v>
      </c>
      <c r="F64" s="86">
        <f t="shared" si="0"/>
        <v>0.63792447722359413</v>
      </c>
      <c r="G64" s="187">
        <f t="shared" si="1"/>
        <v>8353.9481262757636</v>
      </c>
      <c r="H64" s="187">
        <f t="shared" si="7"/>
        <v>4009.8951006123666</v>
      </c>
      <c r="I64" s="187">
        <f t="shared" si="2"/>
        <v>3527.5819329614433</v>
      </c>
      <c r="J64" s="87">
        <f t="shared" si="3"/>
        <v>1693.2393278214927</v>
      </c>
      <c r="K64" s="187">
        <f t="shared" si="8"/>
        <v>3113.9561157973731</v>
      </c>
      <c r="L64" s="87">
        <f t="shared" si="4"/>
        <v>1494.6989355827391</v>
      </c>
      <c r="M64" s="88">
        <f t="shared" si="9"/>
        <v>5504.5940361951052</v>
      </c>
      <c r="N64" s="88">
        <f t="shared" si="10"/>
        <v>17274.754036195103</v>
      </c>
      <c r="O64" s="88">
        <f t="shared" si="11"/>
        <v>35989.070908739799</v>
      </c>
      <c r="P64" s="89">
        <f t="shared" si="5"/>
        <v>0.93626496476733856</v>
      </c>
      <c r="Q64" s="237">
        <v>-5.1920930615597172</v>
      </c>
      <c r="R64" s="92">
        <f t="shared" si="12"/>
        <v>-0.1531649758975466</v>
      </c>
      <c r="S64" s="92">
        <f t="shared" si="12"/>
        <v>-0.19903520636976282</v>
      </c>
      <c r="T64" s="91">
        <v>480</v>
      </c>
      <c r="U64" s="190">
        <v>13899</v>
      </c>
      <c r="V64" s="190">
        <v>30614.537444933918</v>
      </c>
      <c r="W64" s="196"/>
      <c r="X64" s="88">
        <v>0</v>
      </c>
      <c r="Y64" s="88">
        <f t="shared" si="13"/>
        <v>0</v>
      </c>
      <c r="Z64" s="1"/>
      <c r="AA64" s="1"/>
    </row>
    <row r="65" spans="2:27">
      <c r="B65" s="206">
        <v>1818</v>
      </c>
      <c r="C65" t="s">
        <v>64</v>
      </c>
      <c r="D65" s="190">
        <v>69726.013999999996</v>
      </c>
      <c r="E65" s="85">
        <f t="shared" si="6"/>
        <v>37853.427795874049</v>
      </c>
      <c r="F65" s="86">
        <f t="shared" si="0"/>
        <v>0.98476669018483443</v>
      </c>
      <c r="G65" s="187">
        <f t="shared" si="1"/>
        <v>354.59144875133205</v>
      </c>
      <c r="H65" s="187">
        <f t="shared" si="7"/>
        <v>653.15744859995368</v>
      </c>
      <c r="I65" s="187">
        <f t="shared" si="2"/>
        <v>0</v>
      </c>
      <c r="J65" s="87">
        <f t="shared" si="3"/>
        <v>0</v>
      </c>
      <c r="K65" s="187">
        <f t="shared" si="8"/>
        <v>-413.62581716406999</v>
      </c>
      <c r="L65" s="87">
        <f t="shared" si="4"/>
        <v>-761.89875521621695</v>
      </c>
      <c r="M65" s="88">
        <f t="shared" si="9"/>
        <v>-108.74130661626327</v>
      </c>
      <c r="N65" s="88">
        <f t="shared" si="10"/>
        <v>69617.272693383726</v>
      </c>
      <c r="O65" s="88">
        <f t="shared" si="11"/>
        <v>37794.393427461306</v>
      </c>
      <c r="P65" s="89">
        <f t="shared" si="5"/>
        <v>0.98323089585988033</v>
      </c>
      <c r="Q65" s="237">
        <v>90.757342089787073</v>
      </c>
      <c r="R65" s="92">
        <f t="shared" si="12"/>
        <v>0.10535849714648059</v>
      </c>
      <c r="S65" s="92">
        <f t="shared" si="12"/>
        <v>0.10355823900780578</v>
      </c>
      <c r="T65" s="91">
        <v>1842</v>
      </c>
      <c r="U65" s="190">
        <v>63080</v>
      </c>
      <c r="V65" s="190">
        <v>34301.250679717232</v>
      </c>
      <c r="W65" s="196"/>
      <c r="X65" s="88">
        <v>0</v>
      </c>
      <c r="Y65" s="88">
        <f t="shared" si="13"/>
        <v>0</v>
      </c>
      <c r="Z65" s="1"/>
      <c r="AA65" s="1"/>
    </row>
    <row r="66" spans="2:27">
      <c r="B66" s="206">
        <v>1820</v>
      </c>
      <c r="C66" t="s">
        <v>93</v>
      </c>
      <c r="D66" s="190">
        <v>236764.397</v>
      </c>
      <c r="E66" s="85">
        <f t="shared" si="6"/>
        <v>31904.648564883439</v>
      </c>
      <c r="F66" s="86">
        <f t="shared" si="0"/>
        <v>0.83000766372273327</v>
      </c>
      <c r="G66" s="187">
        <f t="shared" si="1"/>
        <v>3923.8589873456986</v>
      </c>
      <c r="H66" s="187">
        <f t="shared" si="7"/>
        <v>29118.957545092431</v>
      </c>
      <c r="I66" s="187">
        <f t="shared" si="2"/>
        <v>943.36326858557231</v>
      </c>
      <c r="J66" s="87">
        <f t="shared" si="3"/>
        <v>7000.6988161735317</v>
      </c>
      <c r="K66" s="187">
        <f t="shared" si="8"/>
        <v>529.73745142150233</v>
      </c>
      <c r="L66" s="87">
        <f t="shared" si="4"/>
        <v>3931.181626998969</v>
      </c>
      <c r="M66" s="88">
        <f t="shared" si="9"/>
        <v>33050.139172091403</v>
      </c>
      <c r="N66" s="88">
        <f t="shared" si="10"/>
        <v>269814.53617209138</v>
      </c>
      <c r="O66" s="88">
        <f t="shared" si="11"/>
        <v>36358.245003650634</v>
      </c>
      <c r="P66" s="89">
        <f t="shared" si="5"/>
        <v>0.9458691240922954</v>
      </c>
      <c r="Q66" s="237">
        <v>3028.1707230003121</v>
      </c>
      <c r="R66" s="92">
        <f t="shared" si="12"/>
        <v>7.8692603830663524E-2</v>
      </c>
      <c r="S66" s="92">
        <f t="shared" si="12"/>
        <v>6.110443443792539E-2</v>
      </c>
      <c r="T66" s="91">
        <v>7421</v>
      </c>
      <c r="U66" s="190">
        <v>219492</v>
      </c>
      <c r="V66" s="190">
        <v>30067.39726027397</v>
      </c>
      <c r="W66" s="196"/>
      <c r="X66" s="88">
        <v>0</v>
      </c>
      <c r="Y66" s="88">
        <f t="shared" si="13"/>
        <v>0</v>
      </c>
      <c r="Z66" s="1"/>
      <c r="AA66" s="1"/>
    </row>
    <row r="67" spans="2:27">
      <c r="B67" s="206">
        <v>1822</v>
      </c>
      <c r="C67" t="s">
        <v>94</v>
      </c>
      <c r="D67" s="190">
        <v>65037.13</v>
      </c>
      <c r="E67" s="85">
        <f t="shared" si="6"/>
        <v>27651.840986394556</v>
      </c>
      <c r="F67" s="86">
        <f t="shared" si="0"/>
        <v>0.71936977735625829</v>
      </c>
      <c r="G67" s="187">
        <f t="shared" si="1"/>
        <v>6475.543534439028</v>
      </c>
      <c r="H67" s="187">
        <f t="shared" si="7"/>
        <v>15230.478393000594</v>
      </c>
      <c r="I67" s="187">
        <f t="shared" si="2"/>
        <v>2431.8459210566812</v>
      </c>
      <c r="J67" s="87">
        <f t="shared" si="3"/>
        <v>5719.7016063253141</v>
      </c>
      <c r="K67" s="187">
        <f t="shared" si="8"/>
        <v>2018.2201038926112</v>
      </c>
      <c r="L67" s="87">
        <f t="shared" si="4"/>
        <v>4746.853684355422</v>
      </c>
      <c r="M67" s="88">
        <f t="shared" si="9"/>
        <v>19977.332077356015</v>
      </c>
      <c r="N67" s="88">
        <f t="shared" si="10"/>
        <v>85014.462077356016</v>
      </c>
      <c r="O67" s="88">
        <f t="shared" si="11"/>
        <v>36145.604624726198</v>
      </c>
      <c r="P67" s="89">
        <f t="shared" si="5"/>
        <v>0.94033722977397194</v>
      </c>
      <c r="Q67" s="237">
        <v>747.12657899834812</v>
      </c>
      <c r="R67" s="92">
        <f t="shared" si="12"/>
        <v>6.9865602895212986E-2</v>
      </c>
      <c r="S67" s="92">
        <f t="shared" si="12"/>
        <v>3.2565866739852754E-2</v>
      </c>
      <c r="T67" s="91">
        <v>2352</v>
      </c>
      <c r="U67" s="190">
        <v>60790</v>
      </c>
      <c r="V67" s="190">
        <v>26779.735682819381</v>
      </c>
      <c r="W67" s="196"/>
      <c r="X67" s="88">
        <v>0</v>
      </c>
      <c r="Y67" s="88">
        <f t="shared" si="13"/>
        <v>0</v>
      </c>
      <c r="Z67" s="1"/>
      <c r="AA67" s="1"/>
    </row>
    <row r="68" spans="2:27">
      <c r="B68" s="206">
        <v>1824</v>
      </c>
      <c r="C68" t="s">
        <v>95</v>
      </c>
      <c r="D68" s="190">
        <v>425534.05699999997</v>
      </c>
      <c r="E68" s="85">
        <f t="shared" si="6"/>
        <v>31593.589501818991</v>
      </c>
      <c r="F68" s="86">
        <f t="shared" si="0"/>
        <v>0.82191538194477076</v>
      </c>
      <c r="G68" s="187">
        <f t="shared" si="1"/>
        <v>4110.4944251843672</v>
      </c>
      <c r="H68" s="187">
        <f t="shared" si="7"/>
        <v>55364.24941280824</v>
      </c>
      <c r="I68" s="187">
        <f t="shared" si="2"/>
        <v>1052.2339406581289</v>
      </c>
      <c r="J68" s="87">
        <f t="shared" si="3"/>
        <v>14172.538946724339</v>
      </c>
      <c r="K68" s="187">
        <f t="shared" si="8"/>
        <v>638.60812349405887</v>
      </c>
      <c r="L68" s="87">
        <f t="shared" si="4"/>
        <v>8601.4128153414786</v>
      </c>
      <c r="M68" s="88">
        <f t="shared" si="9"/>
        <v>63965.662228149718</v>
      </c>
      <c r="N68" s="88">
        <f t="shared" si="10"/>
        <v>489499.71922814968</v>
      </c>
      <c r="O68" s="88">
        <f t="shared" si="11"/>
        <v>36342.692050497411</v>
      </c>
      <c r="P68" s="89">
        <f t="shared" si="5"/>
        <v>0.94546451000339726</v>
      </c>
      <c r="Q68" s="237">
        <v>4908.2878404246512</v>
      </c>
      <c r="R68" s="92">
        <f t="shared" si="12"/>
        <v>4.4642449103839632E-2</v>
      </c>
      <c r="S68" s="92">
        <f t="shared" si="12"/>
        <v>3.4792453481582032E-2</v>
      </c>
      <c r="T68" s="91">
        <v>13469</v>
      </c>
      <c r="U68" s="190">
        <v>407349</v>
      </c>
      <c r="V68" s="190">
        <v>30531.329635736773</v>
      </c>
      <c r="W68" s="196"/>
      <c r="X68" s="88">
        <v>0</v>
      </c>
      <c r="Y68" s="88">
        <f t="shared" si="13"/>
        <v>0</v>
      </c>
      <c r="Z68" s="1"/>
      <c r="AA68" s="1"/>
    </row>
    <row r="69" spans="2:27">
      <c r="B69" s="206">
        <v>1825</v>
      </c>
      <c r="C69" t="s">
        <v>96</v>
      </c>
      <c r="D69" s="190">
        <v>43796.606</v>
      </c>
      <c r="E69" s="85">
        <f t="shared" si="6"/>
        <v>30267.177608845886</v>
      </c>
      <c r="F69" s="86">
        <f t="shared" si="0"/>
        <v>0.7874084343386335</v>
      </c>
      <c r="G69" s="187">
        <f t="shared" si="1"/>
        <v>4906.3415609682297</v>
      </c>
      <c r="H69" s="187">
        <f t="shared" si="7"/>
        <v>7099.4762387210276</v>
      </c>
      <c r="I69" s="187">
        <f t="shared" si="2"/>
        <v>1516.4781031987156</v>
      </c>
      <c r="J69" s="87">
        <f t="shared" si="3"/>
        <v>2194.3438153285415</v>
      </c>
      <c r="K69" s="187">
        <f t="shared" si="8"/>
        <v>1102.8522860346457</v>
      </c>
      <c r="L69" s="87">
        <f t="shared" si="4"/>
        <v>1595.8272578921324</v>
      </c>
      <c r="M69" s="88">
        <f t="shared" si="9"/>
        <v>8695.30349661316</v>
      </c>
      <c r="N69" s="88">
        <f t="shared" si="10"/>
        <v>52491.90949661316</v>
      </c>
      <c r="O69" s="88">
        <f t="shared" si="11"/>
        <v>36276.371455848763</v>
      </c>
      <c r="P69" s="89">
        <f t="shared" si="5"/>
        <v>0.94373916262309065</v>
      </c>
      <c r="Q69" s="237">
        <v>420.36421643733956</v>
      </c>
      <c r="R69" s="92">
        <f t="shared" si="12"/>
        <v>0.10318906801007556</v>
      </c>
      <c r="S69" s="92">
        <f t="shared" si="12"/>
        <v>0.1085258499562196</v>
      </c>
      <c r="T69" s="91">
        <v>1447</v>
      </c>
      <c r="U69" s="190">
        <v>39700</v>
      </c>
      <c r="V69" s="190">
        <v>27303.988995873453</v>
      </c>
      <c r="W69" s="196"/>
      <c r="X69" s="88">
        <v>0</v>
      </c>
      <c r="Y69" s="88">
        <f t="shared" si="13"/>
        <v>0</v>
      </c>
      <c r="Z69" s="1"/>
      <c r="AA69" s="1"/>
    </row>
    <row r="70" spans="2:27">
      <c r="B70" s="206">
        <v>1826</v>
      </c>
      <c r="C70" t="s">
        <v>97</v>
      </c>
      <c r="D70" s="190">
        <v>36577.546000000002</v>
      </c>
      <c r="E70" s="85">
        <f t="shared" si="6"/>
        <v>28487.18535825545</v>
      </c>
      <c r="F70" s="86">
        <f t="shared" si="0"/>
        <v>0.7411014767066576</v>
      </c>
      <c r="G70" s="187">
        <f t="shared" si="1"/>
        <v>5974.3369113224917</v>
      </c>
      <c r="H70" s="187">
        <f t="shared" si="7"/>
        <v>7671.0485941380794</v>
      </c>
      <c r="I70" s="187">
        <f t="shared" si="2"/>
        <v>2139.4753909053684</v>
      </c>
      <c r="J70" s="87">
        <f t="shared" si="3"/>
        <v>2747.0864019224928</v>
      </c>
      <c r="K70" s="187">
        <f t="shared" si="8"/>
        <v>1725.8495737412984</v>
      </c>
      <c r="L70" s="87">
        <f t="shared" si="4"/>
        <v>2215.9908526838271</v>
      </c>
      <c r="M70" s="88">
        <f t="shared" si="9"/>
        <v>9887.0394468219056</v>
      </c>
      <c r="N70" s="88">
        <f t="shared" si="10"/>
        <v>46464.585446821904</v>
      </c>
      <c r="O70" s="88">
        <f t="shared" si="11"/>
        <v>36187.371843319241</v>
      </c>
      <c r="P70" s="89">
        <f t="shared" si="5"/>
        <v>0.94142381474149184</v>
      </c>
      <c r="Q70" s="237">
        <v>118.6976398103252</v>
      </c>
      <c r="R70" s="92">
        <f t="shared" si="12"/>
        <v>0.10958731988472629</v>
      </c>
      <c r="S70" s="92">
        <f t="shared" si="12"/>
        <v>0.10440233240862935</v>
      </c>
      <c r="T70" s="91">
        <v>1284</v>
      </c>
      <c r="U70" s="190">
        <v>32965</v>
      </c>
      <c r="V70" s="190">
        <v>25794.209702660406</v>
      </c>
      <c r="W70" s="196"/>
      <c r="X70" s="88">
        <v>0</v>
      </c>
      <c r="Y70" s="88">
        <f t="shared" si="13"/>
        <v>0</v>
      </c>
      <c r="Z70" s="1"/>
      <c r="AA70" s="1"/>
    </row>
    <row r="71" spans="2:27">
      <c r="B71" s="206">
        <v>1827</v>
      </c>
      <c r="C71" t="s">
        <v>98</v>
      </c>
      <c r="D71" s="190">
        <v>57614.281000000003</v>
      </c>
      <c r="E71" s="85">
        <f t="shared" si="6"/>
        <v>40374.408549404347</v>
      </c>
      <c r="F71" s="86">
        <f t="shared" ref="F71:F134" si="14">E71/E$365</f>
        <v>1.050350654893687</v>
      </c>
      <c r="G71" s="187">
        <f t="shared" ref="G71:G134" si="15">($E$365+$Y$365-E71-Y71)*0.6</f>
        <v>-1157.9970033668462</v>
      </c>
      <c r="H71" s="187">
        <f t="shared" ref="H71:H134" si="16">G71*T71/1000</f>
        <v>-1652.4617238044896</v>
      </c>
      <c r="I71" s="187">
        <f t="shared" ref="I71:I134" si="17">IF(E71+Y71&lt;(E$365+Y$365)*0.9,((E$365+Y$365)*0.9-E71-Y71)*0.35,0)</f>
        <v>0</v>
      </c>
      <c r="J71" s="87">
        <f t="shared" ref="J71:J134" si="18">I71*T71/1000</f>
        <v>0</v>
      </c>
      <c r="K71" s="187">
        <f t="shared" si="8"/>
        <v>-413.62581716406999</v>
      </c>
      <c r="L71" s="87">
        <f t="shared" ref="L71:L134" si="19">K71*T71/1000</f>
        <v>-590.24404109312786</v>
      </c>
      <c r="M71" s="88">
        <f t="shared" si="9"/>
        <v>-2242.7057648976174</v>
      </c>
      <c r="N71" s="88">
        <f t="shared" si="10"/>
        <v>55371.575235102384</v>
      </c>
      <c r="O71" s="88">
        <f t="shared" si="11"/>
        <v>38802.78572887343</v>
      </c>
      <c r="P71" s="89">
        <f t="shared" ref="P71:P134" si="20">O71/O$365</f>
        <v>1.0094644817434215</v>
      </c>
      <c r="Q71" s="237">
        <v>-837.68133845704051</v>
      </c>
      <c r="R71" s="92">
        <f t="shared" si="12"/>
        <v>4.2245355379077094E-2</v>
      </c>
      <c r="S71" s="92">
        <f t="shared" si="12"/>
        <v>1.5951849567131124E-2</v>
      </c>
      <c r="T71" s="91">
        <v>1427</v>
      </c>
      <c r="U71" s="190">
        <v>55279</v>
      </c>
      <c r="V71" s="190">
        <v>39740.474478792239</v>
      </c>
      <c r="W71" s="196"/>
      <c r="X71" s="88">
        <v>0</v>
      </c>
      <c r="Y71" s="88">
        <f t="shared" si="13"/>
        <v>0</v>
      </c>
      <c r="Z71" s="1"/>
      <c r="AA71" s="1"/>
    </row>
    <row r="72" spans="2:27">
      <c r="B72" s="206">
        <v>1828</v>
      </c>
      <c r="C72" t="s">
        <v>99</v>
      </c>
      <c r="D72" s="190">
        <v>57543.171999999999</v>
      </c>
      <c r="E72" s="85">
        <f t="shared" ref="E72:E135" si="21">D72/T72*1000</f>
        <v>31826.975663716814</v>
      </c>
      <c r="F72" s="86">
        <f t="shared" si="14"/>
        <v>0.82798698315949915</v>
      </c>
      <c r="G72" s="187">
        <f t="shared" si="15"/>
        <v>3970.4627280456734</v>
      </c>
      <c r="H72" s="187">
        <f t="shared" si="16"/>
        <v>7178.5966123065773</v>
      </c>
      <c r="I72" s="187">
        <f t="shared" si="17"/>
        <v>970.54878399389099</v>
      </c>
      <c r="J72" s="87">
        <f t="shared" si="18"/>
        <v>1754.7522014609549</v>
      </c>
      <c r="K72" s="187">
        <f t="shared" ref="K72:K135" si="22">I72+J$367</f>
        <v>556.92296682982101</v>
      </c>
      <c r="L72" s="87">
        <f t="shared" si="19"/>
        <v>1006.9167240283164</v>
      </c>
      <c r="M72" s="88">
        <f t="shared" ref="M72:M135" si="23">H72+L72</f>
        <v>8185.5133363348941</v>
      </c>
      <c r="N72" s="88">
        <f t="shared" ref="N72:N135" si="24">D72+M72</f>
        <v>65728.685336334893</v>
      </c>
      <c r="O72" s="88">
        <f t="shared" ref="O72:O135" si="25">N72/T72*1000</f>
        <v>36354.361358592309</v>
      </c>
      <c r="P72" s="89">
        <f t="shared" si="20"/>
        <v>0.94576809006413387</v>
      </c>
      <c r="Q72" s="237">
        <v>275.1521478014547</v>
      </c>
      <c r="R72" s="92">
        <f t="shared" ref="R72:S135" si="26">(D72-U72)/U72</f>
        <v>9.7628459704339504E-2</v>
      </c>
      <c r="S72" s="92">
        <f t="shared" si="26"/>
        <v>8.2451075029224163E-2</v>
      </c>
      <c r="T72" s="91">
        <v>1808</v>
      </c>
      <c r="U72" s="190">
        <v>52425</v>
      </c>
      <c r="V72" s="190">
        <v>29402.69209197981</v>
      </c>
      <c r="W72" s="196"/>
      <c r="X72" s="88">
        <v>0</v>
      </c>
      <c r="Y72" s="88">
        <f t="shared" ref="Y72:Y135" si="27">X72*1000/T72</f>
        <v>0</v>
      </c>
      <c r="Z72" s="1"/>
      <c r="AA72" s="1"/>
    </row>
    <row r="73" spans="2:27">
      <c r="B73" s="206">
        <v>1832</v>
      </c>
      <c r="C73" t="s">
        <v>100</v>
      </c>
      <c r="D73" s="190">
        <v>156006.00899999999</v>
      </c>
      <c r="E73" s="85">
        <f t="shared" si="21"/>
        <v>34783.948494983277</v>
      </c>
      <c r="F73" s="86">
        <f t="shared" si="14"/>
        <v>0.90491339425535633</v>
      </c>
      <c r="G73" s="187">
        <f t="shared" si="15"/>
        <v>2196.2790292857958</v>
      </c>
      <c r="H73" s="187">
        <f t="shared" si="16"/>
        <v>9850.3114463467937</v>
      </c>
      <c r="I73" s="187">
        <f t="shared" si="17"/>
        <v>0</v>
      </c>
      <c r="J73" s="87">
        <f t="shared" si="18"/>
        <v>0</v>
      </c>
      <c r="K73" s="187">
        <f t="shared" si="22"/>
        <v>-413.62581716406999</v>
      </c>
      <c r="L73" s="87">
        <f t="shared" si="19"/>
        <v>-1855.1117899808539</v>
      </c>
      <c r="M73" s="88">
        <f t="shared" si="23"/>
        <v>7995.1996563659395</v>
      </c>
      <c r="N73" s="88">
        <f t="shared" si="24"/>
        <v>164001.20865636592</v>
      </c>
      <c r="O73" s="88">
        <f t="shared" si="25"/>
        <v>36566.601707105001</v>
      </c>
      <c r="P73" s="89">
        <f t="shared" si="20"/>
        <v>0.95128957748808918</v>
      </c>
      <c r="Q73" s="237">
        <v>1186.9741475964693</v>
      </c>
      <c r="R73" s="92">
        <f t="shared" si="26"/>
        <v>5.8313608303371491E-2</v>
      </c>
      <c r="S73" s="92">
        <f t="shared" si="26"/>
        <v>5.2178456950888324E-2</v>
      </c>
      <c r="T73" s="91">
        <v>4485</v>
      </c>
      <c r="U73" s="190">
        <v>147410</v>
      </c>
      <c r="V73" s="190">
        <v>33058.981834492035</v>
      </c>
      <c r="W73" s="196"/>
      <c r="X73" s="88">
        <v>0</v>
      </c>
      <c r="Y73" s="88">
        <f t="shared" si="27"/>
        <v>0</v>
      </c>
      <c r="Z73" s="1"/>
      <c r="AA73" s="1"/>
    </row>
    <row r="74" spans="2:27">
      <c r="B74" s="206">
        <v>1833</v>
      </c>
      <c r="C74" t="s">
        <v>101</v>
      </c>
      <c r="D74" s="190">
        <v>875930.65800000005</v>
      </c>
      <c r="E74" s="85">
        <f t="shared" si="21"/>
        <v>33697.417019312146</v>
      </c>
      <c r="F74" s="86">
        <f t="shared" si="14"/>
        <v>0.8766469975937855</v>
      </c>
      <c r="G74" s="187">
        <f>($E$365+$Y$365-E74-Y74)*0.6</f>
        <v>2848.1979146884737</v>
      </c>
      <c r="H74" s="187">
        <f>G74*T74/1000</f>
        <v>74036.056594412192</v>
      </c>
      <c r="I74" s="187">
        <f t="shared" si="17"/>
        <v>315.89430953552471</v>
      </c>
      <c r="J74" s="87">
        <f t="shared" si="18"/>
        <v>8211.3566820664291</v>
      </c>
      <c r="K74" s="187">
        <f t="shared" si="22"/>
        <v>-97.731507628545273</v>
      </c>
      <c r="L74" s="87">
        <f t="shared" si="19"/>
        <v>-2540.432809296406</v>
      </c>
      <c r="M74" s="88">
        <f t="shared" si="23"/>
        <v>71495.623785115778</v>
      </c>
      <c r="N74" s="88">
        <f t="shared" si="24"/>
        <v>947426.28178511583</v>
      </c>
      <c r="O74" s="88">
        <f t="shared" si="25"/>
        <v>36447.883426372078</v>
      </c>
      <c r="P74" s="89">
        <f t="shared" si="20"/>
        <v>0.94820109078584824</v>
      </c>
      <c r="Q74" s="237">
        <v>9975.4537855370072</v>
      </c>
      <c r="R74" s="92">
        <f t="shared" si="26"/>
        <v>5.5911896705318258E-2</v>
      </c>
      <c r="S74" s="92">
        <f t="shared" si="26"/>
        <v>5.5343197522665422E-2</v>
      </c>
      <c r="T74" s="91">
        <v>25994</v>
      </c>
      <c r="U74" s="190">
        <v>829549</v>
      </c>
      <c r="V74" s="190">
        <v>31930.292532717474</v>
      </c>
      <c r="W74" s="196"/>
      <c r="X74" s="88">
        <v>0</v>
      </c>
      <c r="Y74" s="88">
        <f t="shared" si="27"/>
        <v>0</v>
      </c>
      <c r="Z74" s="1"/>
      <c r="AA74" s="1"/>
    </row>
    <row r="75" spans="2:27">
      <c r="B75" s="206">
        <v>1834</v>
      </c>
      <c r="C75" t="s">
        <v>102</v>
      </c>
      <c r="D75" s="190">
        <v>104900.413</v>
      </c>
      <c r="E75" s="85">
        <f t="shared" si="21"/>
        <v>55620.57953340403</v>
      </c>
      <c r="F75" s="86">
        <f t="shared" si="14"/>
        <v>1.4469837265105703</v>
      </c>
      <c r="G75" s="187">
        <f t="shared" si="15"/>
        <v>-10305.699593766656</v>
      </c>
      <c r="H75" s="187">
        <f t="shared" si="16"/>
        <v>-19436.549433843913</v>
      </c>
      <c r="I75" s="187">
        <f t="shared" si="17"/>
        <v>0</v>
      </c>
      <c r="J75" s="87">
        <f t="shared" si="18"/>
        <v>0</v>
      </c>
      <c r="K75" s="187">
        <f t="shared" si="22"/>
        <v>-413.62581716406999</v>
      </c>
      <c r="L75" s="87">
        <f t="shared" si="19"/>
        <v>-780.09829117143602</v>
      </c>
      <c r="M75" s="88">
        <f t="shared" si="23"/>
        <v>-20216.647725015348</v>
      </c>
      <c r="N75" s="88">
        <f t="shared" si="24"/>
        <v>84683.765274984646</v>
      </c>
      <c r="O75" s="88">
        <f t="shared" si="25"/>
        <v>44901.254122473307</v>
      </c>
      <c r="P75" s="89">
        <f t="shared" si="20"/>
        <v>1.168117710390175</v>
      </c>
      <c r="Q75" s="237">
        <v>-1414.0469717799351</v>
      </c>
      <c r="R75" s="92">
        <f t="shared" si="26"/>
        <v>0.10084281831442635</v>
      </c>
      <c r="S75" s="92">
        <f t="shared" si="26"/>
        <v>8.0997295608864123E-2</v>
      </c>
      <c r="T75" s="91">
        <v>1886</v>
      </c>
      <c r="U75" s="190">
        <v>95291</v>
      </c>
      <c r="V75" s="190">
        <v>51453.023758099349</v>
      </c>
      <c r="W75" s="196"/>
      <c r="X75" s="88">
        <v>0</v>
      </c>
      <c r="Y75" s="88">
        <f t="shared" si="27"/>
        <v>0</v>
      </c>
      <c r="Z75" s="1"/>
      <c r="AA75" s="1"/>
    </row>
    <row r="76" spans="2:27">
      <c r="B76" s="206">
        <v>1835</v>
      </c>
      <c r="C76" t="s">
        <v>103</v>
      </c>
      <c r="D76" s="190">
        <v>16109.708000000001</v>
      </c>
      <c r="E76" s="85">
        <f t="shared" si="21"/>
        <v>36447.30316742081</v>
      </c>
      <c r="F76" s="86">
        <f t="shared" si="14"/>
        <v>0.94818599519952573</v>
      </c>
      <c r="G76" s="187">
        <f t="shared" si="15"/>
        <v>1198.2662258232754</v>
      </c>
      <c r="H76" s="187">
        <f t="shared" si="16"/>
        <v>529.63367181388764</v>
      </c>
      <c r="I76" s="187">
        <f t="shared" si="17"/>
        <v>0</v>
      </c>
      <c r="J76" s="87">
        <f t="shared" si="18"/>
        <v>0</v>
      </c>
      <c r="K76" s="187">
        <f t="shared" si="22"/>
        <v>-413.62581716406999</v>
      </c>
      <c r="L76" s="87">
        <f t="shared" si="19"/>
        <v>-182.82261118651894</v>
      </c>
      <c r="M76" s="88">
        <f t="shared" si="23"/>
        <v>346.8110606273687</v>
      </c>
      <c r="N76" s="88">
        <f t="shared" si="24"/>
        <v>16456.519060627368</v>
      </c>
      <c r="O76" s="88">
        <f t="shared" si="25"/>
        <v>37231.943576080019</v>
      </c>
      <c r="P76" s="89">
        <f t="shared" si="20"/>
        <v>0.96859861786575707</v>
      </c>
      <c r="Q76" s="237">
        <v>-630.6049098548101</v>
      </c>
      <c r="R76" s="92">
        <f t="shared" si="26"/>
        <v>0.10121730808667719</v>
      </c>
      <c r="S76" s="92">
        <f t="shared" si="26"/>
        <v>0.10620019183367567</v>
      </c>
      <c r="T76" s="91">
        <v>442</v>
      </c>
      <c r="U76" s="190">
        <v>14629</v>
      </c>
      <c r="V76" s="190">
        <v>32948.198198198195</v>
      </c>
      <c r="W76" s="196"/>
      <c r="X76" s="88">
        <v>0</v>
      </c>
      <c r="Y76" s="88">
        <f t="shared" si="27"/>
        <v>0</v>
      </c>
      <c r="Z76" s="1"/>
      <c r="AA76" s="1"/>
    </row>
    <row r="77" spans="2:27">
      <c r="B77" s="206">
        <v>1836</v>
      </c>
      <c r="C77" t="s">
        <v>104</v>
      </c>
      <c r="D77" s="190">
        <v>38009.762999999999</v>
      </c>
      <c r="E77" s="85">
        <f t="shared" si="21"/>
        <v>33371.170324846353</v>
      </c>
      <c r="F77" s="86">
        <f t="shared" si="14"/>
        <v>0.86815960566655193</v>
      </c>
      <c r="G77" s="187">
        <f t="shared" si="15"/>
        <v>3043.9459313679499</v>
      </c>
      <c r="H77" s="187">
        <f t="shared" si="16"/>
        <v>3467.054415828095</v>
      </c>
      <c r="I77" s="187">
        <f t="shared" si="17"/>
        <v>430.08065259855243</v>
      </c>
      <c r="J77" s="87">
        <f t="shared" si="18"/>
        <v>489.86186330975119</v>
      </c>
      <c r="K77" s="187">
        <f t="shared" si="22"/>
        <v>16.454835434482447</v>
      </c>
      <c r="L77" s="87">
        <f t="shared" si="19"/>
        <v>18.742057559875509</v>
      </c>
      <c r="M77" s="88">
        <f t="shared" si="23"/>
        <v>3485.7964733879703</v>
      </c>
      <c r="N77" s="88">
        <f t="shared" si="24"/>
        <v>41495.55947338797</v>
      </c>
      <c r="O77" s="88">
        <f t="shared" si="25"/>
        <v>36431.571091648795</v>
      </c>
      <c r="P77" s="89">
        <f t="shared" si="20"/>
        <v>0.94777672118948675</v>
      </c>
      <c r="Q77" s="237">
        <v>6.1820590685060779</v>
      </c>
      <c r="R77" s="92">
        <f t="shared" si="26"/>
        <v>0.12262280701754383</v>
      </c>
      <c r="S77" s="92">
        <f t="shared" si="26"/>
        <v>0.12262280701754387</v>
      </c>
      <c r="T77" s="91">
        <v>1139</v>
      </c>
      <c r="U77" s="190">
        <v>33858</v>
      </c>
      <c r="V77" s="190">
        <v>29726.075504828794</v>
      </c>
      <c r="W77" s="196"/>
      <c r="X77" s="88">
        <v>0</v>
      </c>
      <c r="Y77" s="88">
        <f t="shared" si="27"/>
        <v>0</v>
      </c>
      <c r="Z77" s="1"/>
      <c r="AA77" s="1"/>
    </row>
    <row r="78" spans="2:27">
      <c r="B78" s="206">
        <v>1837</v>
      </c>
      <c r="C78" t="s">
        <v>105</v>
      </c>
      <c r="D78" s="190">
        <v>223260.587</v>
      </c>
      <c r="E78" s="85">
        <f t="shared" si="21"/>
        <v>36126.308576051779</v>
      </c>
      <c r="F78" s="86">
        <f t="shared" si="14"/>
        <v>0.93983523808938185</v>
      </c>
      <c r="G78" s="187">
        <f t="shared" si="15"/>
        <v>1390.8629806446945</v>
      </c>
      <c r="H78" s="187">
        <f t="shared" si="16"/>
        <v>8595.5332203842117</v>
      </c>
      <c r="I78" s="187">
        <f t="shared" si="17"/>
        <v>0</v>
      </c>
      <c r="J78" s="87">
        <f t="shared" si="18"/>
        <v>0</v>
      </c>
      <c r="K78" s="187">
        <f t="shared" si="22"/>
        <v>-413.62581716406999</v>
      </c>
      <c r="L78" s="87">
        <f t="shared" si="19"/>
        <v>-2556.2075500739525</v>
      </c>
      <c r="M78" s="88">
        <f t="shared" si="23"/>
        <v>6039.3256703102597</v>
      </c>
      <c r="N78" s="88">
        <f t="shared" si="24"/>
        <v>229299.91267031027</v>
      </c>
      <c r="O78" s="88">
        <f t="shared" si="25"/>
        <v>37103.545739532405</v>
      </c>
      <c r="P78" s="89">
        <f t="shared" si="20"/>
        <v>0.96525831502169945</v>
      </c>
      <c r="Q78" s="237">
        <v>433.90684284197232</v>
      </c>
      <c r="R78" s="92">
        <f t="shared" si="26"/>
        <v>6.786459688528354E-2</v>
      </c>
      <c r="S78" s="92">
        <f t="shared" si="26"/>
        <v>7.3393992856210497E-2</v>
      </c>
      <c r="T78" s="91">
        <v>6180</v>
      </c>
      <c r="U78" s="190">
        <v>209072</v>
      </c>
      <c r="V78" s="190">
        <v>33656.149388280748</v>
      </c>
      <c r="W78" s="196"/>
      <c r="X78" s="88">
        <v>0</v>
      </c>
      <c r="Y78" s="88">
        <f t="shared" si="27"/>
        <v>0</v>
      </c>
      <c r="Z78" s="1"/>
      <c r="AA78" s="1"/>
    </row>
    <row r="79" spans="2:27">
      <c r="B79" s="206">
        <v>1838</v>
      </c>
      <c r="C79" t="s">
        <v>106</v>
      </c>
      <c r="D79" s="190">
        <v>66169.937999999995</v>
      </c>
      <c r="E79" s="85">
        <f t="shared" si="21"/>
        <v>33794.656792645554</v>
      </c>
      <c r="F79" s="86">
        <f t="shared" si="14"/>
        <v>0.87917671538463515</v>
      </c>
      <c r="G79" s="187">
        <f t="shared" si="15"/>
        <v>2789.8540506884297</v>
      </c>
      <c r="H79" s="187">
        <f t="shared" si="16"/>
        <v>5462.5342312479461</v>
      </c>
      <c r="I79" s="187">
        <f t="shared" si="17"/>
        <v>281.86038886883216</v>
      </c>
      <c r="J79" s="87">
        <f t="shared" si="18"/>
        <v>551.88264140517333</v>
      </c>
      <c r="K79" s="187">
        <f t="shared" si="22"/>
        <v>-131.76542829523783</v>
      </c>
      <c r="L79" s="87">
        <f t="shared" si="19"/>
        <v>-257.99670860207567</v>
      </c>
      <c r="M79" s="88">
        <f t="shared" si="23"/>
        <v>5204.53752264587</v>
      </c>
      <c r="N79" s="88">
        <f t="shared" si="24"/>
        <v>71374.475522645866</v>
      </c>
      <c r="O79" s="88">
        <f t="shared" si="25"/>
        <v>36452.745415038749</v>
      </c>
      <c r="P79" s="89">
        <f t="shared" si="20"/>
        <v>0.9483275766753908</v>
      </c>
      <c r="Q79" s="237">
        <v>954.3909968447133</v>
      </c>
      <c r="R79" s="92">
        <f t="shared" si="26"/>
        <v>0.13029855488367317</v>
      </c>
      <c r="S79" s="92">
        <f t="shared" si="26"/>
        <v>0.11298039520721233</v>
      </c>
      <c r="T79" s="91">
        <v>1958</v>
      </c>
      <c r="U79" s="190">
        <v>58542</v>
      </c>
      <c r="V79" s="190">
        <v>30364.107883817429</v>
      </c>
      <c r="W79" s="196"/>
      <c r="X79" s="88">
        <v>0</v>
      </c>
      <c r="Y79" s="88">
        <f t="shared" si="27"/>
        <v>0</v>
      </c>
      <c r="Z79" s="1"/>
      <c r="AA79" s="1"/>
    </row>
    <row r="80" spans="2:27">
      <c r="B80" s="206">
        <v>1839</v>
      </c>
      <c r="C80" t="s">
        <v>107</v>
      </c>
      <c r="D80" s="190">
        <v>32125.803</v>
      </c>
      <c r="E80" s="85">
        <f t="shared" si="21"/>
        <v>30250.285310734464</v>
      </c>
      <c r="F80" s="86">
        <f t="shared" si="14"/>
        <v>0.7869689768451007</v>
      </c>
      <c r="G80" s="187">
        <f t="shared" si="15"/>
        <v>4916.4769398350836</v>
      </c>
      <c r="H80" s="187">
        <f t="shared" si="16"/>
        <v>5221.2985101048589</v>
      </c>
      <c r="I80" s="187">
        <f t="shared" si="17"/>
        <v>1522.3904075377136</v>
      </c>
      <c r="J80" s="87">
        <f t="shared" si="18"/>
        <v>1616.7786128050518</v>
      </c>
      <c r="K80" s="187">
        <f t="shared" si="22"/>
        <v>1108.7645903736436</v>
      </c>
      <c r="L80" s="87">
        <f t="shared" si="19"/>
        <v>1177.5079949768094</v>
      </c>
      <c r="M80" s="88">
        <f t="shared" si="23"/>
        <v>6398.8065050816685</v>
      </c>
      <c r="N80" s="88">
        <f t="shared" si="24"/>
        <v>38524.609505081666</v>
      </c>
      <c r="O80" s="88">
        <f t="shared" si="25"/>
        <v>36275.526840943188</v>
      </c>
      <c r="P80" s="89">
        <f t="shared" si="20"/>
        <v>0.9437171897484139</v>
      </c>
      <c r="Q80" s="237">
        <v>1126.5284072262939</v>
      </c>
      <c r="R80" s="92">
        <f t="shared" si="26"/>
        <v>8.1058081232964291E-2</v>
      </c>
      <c r="S80" s="92">
        <f t="shared" si="26"/>
        <v>4.542999004355408E-2</v>
      </c>
      <c r="T80" s="91">
        <v>1062</v>
      </c>
      <c r="U80" s="190">
        <v>29717</v>
      </c>
      <c r="V80" s="190">
        <v>28935.735150925022</v>
      </c>
      <c r="W80" s="196"/>
      <c r="X80" s="88">
        <v>0</v>
      </c>
      <c r="Y80" s="88">
        <f t="shared" si="27"/>
        <v>0</v>
      </c>
      <c r="Z80" s="1"/>
      <c r="AA80" s="1"/>
    </row>
    <row r="81" spans="2:29">
      <c r="B81" s="206">
        <v>1840</v>
      </c>
      <c r="C81" t="s">
        <v>108</v>
      </c>
      <c r="D81" s="190">
        <v>148984.954</v>
      </c>
      <c r="E81" s="85">
        <f t="shared" si="21"/>
        <v>30529.703688524587</v>
      </c>
      <c r="F81" s="86">
        <f t="shared" si="14"/>
        <v>0.79423811803244615</v>
      </c>
      <c r="G81" s="187">
        <f t="shared" si="15"/>
        <v>4748.8259131610093</v>
      </c>
      <c r="H81" s="187">
        <f t="shared" si="16"/>
        <v>23174.270456225728</v>
      </c>
      <c r="I81" s="187">
        <f t="shared" si="17"/>
        <v>1424.5939753111704</v>
      </c>
      <c r="J81" s="87">
        <f t="shared" si="18"/>
        <v>6952.0185995185111</v>
      </c>
      <c r="K81" s="187">
        <f t="shared" si="22"/>
        <v>1010.9681581471004</v>
      </c>
      <c r="L81" s="87">
        <f t="shared" si="19"/>
        <v>4933.5246117578499</v>
      </c>
      <c r="M81" s="88">
        <f t="shared" si="23"/>
        <v>28107.795067983578</v>
      </c>
      <c r="N81" s="88">
        <f t="shared" si="24"/>
        <v>177092.74906798359</v>
      </c>
      <c r="O81" s="88">
        <f t="shared" si="25"/>
        <v>36289.49775983271</v>
      </c>
      <c r="P81" s="89">
        <f t="shared" si="20"/>
        <v>0.94408064680778159</v>
      </c>
      <c r="Q81" s="237">
        <v>1999.1651122074545</v>
      </c>
      <c r="R81" s="89">
        <f t="shared" si="26"/>
        <v>0.14057213507575234</v>
      </c>
      <c r="S81" s="89">
        <f t="shared" si="26"/>
        <v>8.6815661496362384E-2</v>
      </c>
      <c r="T81" s="91">
        <v>4880</v>
      </c>
      <c r="U81" s="190">
        <v>130623</v>
      </c>
      <c r="V81" s="190">
        <v>28090.967741935481</v>
      </c>
      <c r="W81" s="196"/>
      <c r="X81" s="88">
        <v>0</v>
      </c>
      <c r="Y81" s="88">
        <f t="shared" si="27"/>
        <v>0</v>
      </c>
      <c r="Z81" s="1"/>
      <c r="AA81" s="1"/>
    </row>
    <row r="82" spans="2:29">
      <c r="B82" s="206">
        <v>1841</v>
      </c>
      <c r="C82" t="s">
        <v>109</v>
      </c>
      <c r="D82" s="190">
        <v>315567.22200000001</v>
      </c>
      <c r="E82" s="85">
        <f t="shared" si="21"/>
        <v>32112.264373664395</v>
      </c>
      <c r="F82" s="86">
        <f t="shared" si="14"/>
        <v>0.83540884255244963</v>
      </c>
      <c r="G82" s="187">
        <f t="shared" si="15"/>
        <v>3799.2895020771248</v>
      </c>
      <c r="H82" s="187">
        <f t="shared" si="16"/>
        <v>37335.617936911905</v>
      </c>
      <c r="I82" s="187">
        <f t="shared" si="17"/>
        <v>870.69773551223761</v>
      </c>
      <c r="J82" s="87">
        <f t="shared" si="18"/>
        <v>8556.3466468787592</v>
      </c>
      <c r="K82" s="187">
        <f t="shared" si="22"/>
        <v>457.07191834816763</v>
      </c>
      <c r="L82" s="87">
        <f t="shared" si="19"/>
        <v>4491.6457416074436</v>
      </c>
      <c r="M82" s="88">
        <f t="shared" si="23"/>
        <v>41827.263678519346</v>
      </c>
      <c r="N82" s="88">
        <f t="shared" si="24"/>
        <v>357394.48567851936</v>
      </c>
      <c r="O82" s="88">
        <f t="shared" si="25"/>
        <v>36368.62579408969</v>
      </c>
      <c r="P82" s="89">
        <f t="shared" si="20"/>
        <v>0.94613918303378142</v>
      </c>
      <c r="Q82" s="237">
        <v>3201.408889654238</v>
      </c>
      <c r="R82" s="89">
        <f t="shared" si="26"/>
        <v>4.9501375202455775E-2</v>
      </c>
      <c r="S82" s="89">
        <f t="shared" si="26"/>
        <v>2.2267951911865928E-2</v>
      </c>
      <c r="T82" s="91">
        <v>9827</v>
      </c>
      <c r="U82" s="190">
        <v>300683</v>
      </c>
      <c r="V82" s="190">
        <v>31412.766402005851</v>
      </c>
      <c r="W82" s="196"/>
      <c r="X82" s="88">
        <v>0</v>
      </c>
      <c r="Y82" s="88">
        <f t="shared" si="27"/>
        <v>0</v>
      </c>
      <c r="Z82" s="1"/>
      <c r="AA82" s="1"/>
    </row>
    <row r="83" spans="2:29">
      <c r="B83" s="206">
        <v>1845</v>
      </c>
      <c r="C83" t="s">
        <v>110</v>
      </c>
      <c r="D83" s="190">
        <v>73444.112999999998</v>
      </c>
      <c r="E83" s="85">
        <f t="shared" si="21"/>
        <v>39528.586114101177</v>
      </c>
      <c r="F83" s="86">
        <f t="shared" si="14"/>
        <v>1.0283463660195267</v>
      </c>
      <c r="G83" s="187">
        <f t="shared" si="15"/>
        <v>-650.50354218494465</v>
      </c>
      <c r="H83" s="187">
        <f t="shared" si="16"/>
        <v>-1208.6355813796272</v>
      </c>
      <c r="I83" s="187">
        <f t="shared" si="17"/>
        <v>0</v>
      </c>
      <c r="J83" s="87">
        <f t="shared" si="18"/>
        <v>0</v>
      </c>
      <c r="K83" s="187">
        <f t="shared" si="22"/>
        <v>-413.62581716406999</v>
      </c>
      <c r="L83" s="87">
        <f t="shared" si="19"/>
        <v>-768.51676829084204</v>
      </c>
      <c r="M83" s="88">
        <f t="shared" si="23"/>
        <v>-1977.1523496704692</v>
      </c>
      <c r="N83" s="88">
        <f t="shared" si="24"/>
        <v>71466.960650329522</v>
      </c>
      <c r="O83" s="88">
        <f t="shared" si="25"/>
        <v>38464.456754752166</v>
      </c>
      <c r="P83" s="89">
        <f t="shared" si="20"/>
        <v>1.0006627661937575</v>
      </c>
      <c r="Q83" s="237">
        <v>573.45500977352799</v>
      </c>
      <c r="R83" s="89">
        <f t="shared" si="26"/>
        <v>0.12905829451644141</v>
      </c>
      <c r="S83" s="89">
        <f t="shared" si="26"/>
        <v>0.12115853249883432</v>
      </c>
      <c r="T83" s="91">
        <v>1858</v>
      </c>
      <c r="U83" s="190">
        <v>65049</v>
      </c>
      <c r="V83" s="190">
        <v>35256.91056910569</v>
      </c>
      <c r="W83" s="196"/>
      <c r="X83" s="88">
        <v>0</v>
      </c>
      <c r="Y83" s="88">
        <f t="shared" si="27"/>
        <v>0</v>
      </c>
      <c r="Z83" s="1"/>
      <c r="AA83" s="1"/>
    </row>
    <row r="84" spans="2:29">
      <c r="B84" s="206">
        <v>1848</v>
      </c>
      <c r="C84" t="s">
        <v>111</v>
      </c>
      <c r="D84" s="190">
        <v>84081.834000000003</v>
      </c>
      <c r="E84" s="85">
        <f t="shared" si="21"/>
        <v>31467.752245508982</v>
      </c>
      <c r="F84" s="86">
        <f t="shared" si="14"/>
        <v>0.81864169325621672</v>
      </c>
      <c r="G84" s="187">
        <f t="shared" si="15"/>
        <v>4185.9967789703724</v>
      </c>
      <c r="H84" s="187">
        <f t="shared" si="16"/>
        <v>11184.983393408835</v>
      </c>
      <c r="I84" s="187">
        <f t="shared" si="17"/>
        <v>1096.2769803666322</v>
      </c>
      <c r="J84" s="87">
        <f t="shared" si="18"/>
        <v>2929.2520915396412</v>
      </c>
      <c r="K84" s="187">
        <f t="shared" si="22"/>
        <v>682.6511632025622</v>
      </c>
      <c r="L84" s="87">
        <f t="shared" si="19"/>
        <v>1824.0439080772462</v>
      </c>
      <c r="M84" s="88">
        <f t="shared" si="23"/>
        <v>13009.027301486081</v>
      </c>
      <c r="N84" s="88">
        <f t="shared" si="24"/>
        <v>97090.861301486089</v>
      </c>
      <c r="O84" s="88">
        <f t="shared" si="25"/>
        <v>36336.400187681917</v>
      </c>
      <c r="P84" s="89">
        <f t="shared" si="20"/>
        <v>0.94530082556896977</v>
      </c>
      <c r="Q84" s="237">
        <v>465.8038002906469</v>
      </c>
      <c r="R84" s="89">
        <f t="shared" si="26"/>
        <v>-2.9425563597326562E-2</v>
      </c>
      <c r="S84" s="89">
        <f t="shared" si="26"/>
        <v>-3.1968236147782707E-2</v>
      </c>
      <c r="T84" s="91">
        <v>2672</v>
      </c>
      <c r="U84" s="190">
        <v>86631</v>
      </c>
      <c r="V84" s="190">
        <v>32506.941838649156</v>
      </c>
      <c r="W84" s="196"/>
      <c r="X84" s="88">
        <v>0</v>
      </c>
      <c r="Y84" s="88">
        <f t="shared" si="27"/>
        <v>0</v>
      </c>
      <c r="Z84" s="1"/>
      <c r="AA84" s="1"/>
    </row>
    <row r="85" spans="2:29">
      <c r="B85" s="206">
        <v>1851</v>
      </c>
      <c r="C85" t="s">
        <v>112</v>
      </c>
      <c r="D85" s="190">
        <v>63020.826000000001</v>
      </c>
      <c r="E85" s="85">
        <f t="shared" si="21"/>
        <v>30592.633980582526</v>
      </c>
      <c r="F85" s="86">
        <f t="shared" si="14"/>
        <v>0.79587526581616719</v>
      </c>
      <c r="G85" s="187">
        <f t="shared" si="15"/>
        <v>4711.0677379262461</v>
      </c>
      <c r="H85" s="187">
        <f t="shared" si="16"/>
        <v>9704.7995401280677</v>
      </c>
      <c r="I85" s="187">
        <f t="shared" si="17"/>
        <v>1402.5683730908916</v>
      </c>
      <c r="J85" s="87">
        <f t="shared" si="18"/>
        <v>2889.2908485672365</v>
      </c>
      <c r="K85" s="187">
        <f t="shared" si="22"/>
        <v>988.94255592682157</v>
      </c>
      <c r="L85" s="87">
        <f t="shared" si="19"/>
        <v>2037.2216652092525</v>
      </c>
      <c r="M85" s="88">
        <f t="shared" si="23"/>
        <v>11742.02120533732</v>
      </c>
      <c r="N85" s="88">
        <f t="shared" si="24"/>
        <v>74762.847205337326</v>
      </c>
      <c r="O85" s="88">
        <f t="shared" si="25"/>
        <v>36292.644274435595</v>
      </c>
      <c r="P85" s="89">
        <f t="shared" si="20"/>
        <v>0.94416250419696734</v>
      </c>
      <c r="Q85" s="237">
        <v>856.79379019412954</v>
      </c>
      <c r="R85" s="89">
        <f t="shared" si="26"/>
        <v>0.12104785114558135</v>
      </c>
      <c r="S85" s="89">
        <f t="shared" si="26"/>
        <v>8.023300219610642E-2</v>
      </c>
      <c r="T85" s="91">
        <v>2060</v>
      </c>
      <c r="U85" s="190">
        <v>56216</v>
      </c>
      <c r="V85" s="190">
        <v>28320.403022670023</v>
      </c>
      <c r="W85" s="196"/>
      <c r="X85" s="88">
        <v>0</v>
      </c>
      <c r="Y85" s="88">
        <f t="shared" si="27"/>
        <v>0</v>
      </c>
      <c r="Z85" s="1"/>
      <c r="AA85" s="1"/>
    </row>
    <row r="86" spans="2:29">
      <c r="B86" s="206">
        <v>1853</v>
      </c>
      <c r="C86" t="s">
        <v>113</v>
      </c>
      <c r="D86" s="190">
        <v>45408.298000000003</v>
      </c>
      <c r="E86" s="85">
        <f t="shared" si="21"/>
        <v>34141.577443609021</v>
      </c>
      <c r="F86" s="86">
        <f t="shared" si="14"/>
        <v>0.88820194562397692</v>
      </c>
      <c r="G86" s="187">
        <f t="shared" si="15"/>
        <v>2581.7016601103487</v>
      </c>
      <c r="H86" s="187">
        <f t="shared" si="16"/>
        <v>3433.663207946764</v>
      </c>
      <c r="I86" s="187">
        <f t="shared" si="17"/>
        <v>160.43816103161842</v>
      </c>
      <c r="J86" s="87">
        <f t="shared" si="18"/>
        <v>213.3827541720525</v>
      </c>
      <c r="K86" s="187">
        <f t="shared" si="22"/>
        <v>-253.18765613245156</v>
      </c>
      <c r="L86" s="87">
        <f t="shared" si="19"/>
        <v>-336.73958265616056</v>
      </c>
      <c r="M86" s="88">
        <f t="shared" si="23"/>
        <v>3096.9236252906035</v>
      </c>
      <c r="N86" s="88">
        <f t="shared" si="24"/>
        <v>48505.221625290607</v>
      </c>
      <c r="O86" s="88">
        <f t="shared" si="25"/>
        <v>36470.091447586921</v>
      </c>
      <c r="P86" s="89">
        <f t="shared" si="20"/>
        <v>0.94877883818735786</v>
      </c>
      <c r="Q86" s="237">
        <v>136.31181818359164</v>
      </c>
      <c r="R86" s="89">
        <f t="shared" si="26"/>
        <v>-2.0655264633567646E-2</v>
      </c>
      <c r="S86" s="89">
        <f t="shared" si="26"/>
        <v>-3.538225313531862E-2</v>
      </c>
      <c r="T86" s="91">
        <v>1330</v>
      </c>
      <c r="U86" s="190">
        <v>46366</v>
      </c>
      <c r="V86" s="190">
        <v>35393.893129770993</v>
      </c>
      <c r="W86" s="196"/>
      <c r="X86" s="88">
        <v>0</v>
      </c>
      <c r="Y86" s="88">
        <f t="shared" si="27"/>
        <v>0</v>
      </c>
      <c r="Z86" s="1"/>
      <c r="AA86" s="1"/>
    </row>
    <row r="87" spans="2:29">
      <c r="B87" s="206">
        <v>1856</v>
      </c>
      <c r="C87" t="s">
        <v>114</v>
      </c>
      <c r="D87" s="190">
        <v>19083.466</v>
      </c>
      <c r="E87" s="85">
        <f t="shared" si="21"/>
        <v>41485.795652173911</v>
      </c>
      <c r="F87" s="86">
        <f t="shared" si="14"/>
        <v>1.0792636771069035</v>
      </c>
      <c r="G87" s="187">
        <f t="shared" si="15"/>
        <v>-1824.8292650285846</v>
      </c>
      <c r="H87" s="187">
        <f t="shared" si="16"/>
        <v>-839.42146191314885</v>
      </c>
      <c r="I87" s="187">
        <f t="shared" si="17"/>
        <v>0</v>
      </c>
      <c r="J87" s="87">
        <f t="shared" si="18"/>
        <v>0</v>
      </c>
      <c r="K87" s="187">
        <f t="shared" si="22"/>
        <v>-413.62581716406999</v>
      </c>
      <c r="L87" s="87">
        <f t="shared" si="19"/>
        <v>-190.26787589547217</v>
      </c>
      <c r="M87" s="88">
        <f t="shared" si="23"/>
        <v>-1029.6893378086211</v>
      </c>
      <c r="N87" s="88">
        <f t="shared" si="24"/>
        <v>18053.77666219138</v>
      </c>
      <c r="O87" s="88">
        <f t="shared" si="25"/>
        <v>39247.340569981265</v>
      </c>
      <c r="P87" s="89">
        <f t="shared" si="20"/>
        <v>1.0210296906287084</v>
      </c>
      <c r="Q87" s="237">
        <v>-98.79615409266853</v>
      </c>
      <c r="R87" s="89">
        <f t="shared" si="26"/>
        <v>9.9658061542007625E-2</v>
      </c>
      <c r="S87" s="89">
        <f t="shared" si="26"/>
        <v>0.12117311057217742</v>
      </c>
      <c r="T87" s="91">
        <v>460</v>
      </c>
      <c r="U87" s="190">
        <v>17354</v>
      </c>
      <c r="V87" s="190">
        <v>37002.132196162042</v>
      </c>
      <c r="W87" s="196"/>
      <c r="X87" s="88">
        <v>0</v>
      </c>
      <c r="Y87" s="88">
        <f t="shared" si="27"/>
        <v>0</v>
      </c>
      <c r="Z87" s="1"/>
      <c r="AA87" s="1"/>
    </row>
    <row r="88" spans="2:29">
      <c r="B88" s="206">
        <v>1857</v>
      </c>
      <c r="C88" t="s">
        <v>115</v>
      </c>
      <c r="D88" s="190">
        <v>28780.013999999999</v>
      </c>
      <c r="E88" s="85">
        <f t="shared" si="21"/>
        <v>42137.648609077594</v>
      </c>
      <c r="F88" s="86">
        <f t="shared" si="14"/>
        <v>1.0962217999569353</v>
      </c>
      <c r="G88" s="187">
        <f t="shared" si="15"/>
        <v>-2215.9410391707947</v>
      </c>
      <c r="H88" s="187">
        <f t="shared" si="16"/>
        <v>-1513.4877297536527</v>
      </c>
      <c r="I88" s="187">
        <f t="shared" si="17"/>
        <v>0</v>
      </c>
      <c r="J88" s="87">
        <f t="shared" si="18"/>
        <v>0</v>
      </c>
      <c r="K88" s="187">
        <f t="shared" si="22"/>
        <v>-413.62581716406999</v>
      </c>
      <c r="L88" s="87">
        <f t="shared" si="19"/>
        <v>-282.50643312305982</v>
      </c>
      <c r="M88" s="88">
        <f t="shared" si="23"/>
        <v>-1795.9941628767126</v>
      </c>
      <c r="N88" s="88">
        <f t="shared" si="24"/>
        <v>26984.019837123287</v>
      </c>
      <c r="O88" s="88">
        <f t="shared" si="25"/>
        <v>39508.081752742735</v>
      </c>
      <c r="P88" s="89">
        <f t="shared" si="20"/>
        <v>1.027812939768721</v>
      </c>
      <c r="Q88" s="237">
        <v>-38.126285750635134</v>
      </c>
      <c r="R88" s="89">
        <f t="shared" si="26"/>
        <v>0.17560614353988804</v>
      </c>
      <c r="S88" s="89">
        <f t="shared" si="26"/>
        <v>0.18421233785569963</v>
      </c>
      <c r="T88" s="91">
        <v>683</v>
      </c>
      <c r="U88" s="190">
        <v>24481</v>
      </c>
      <c r="V88" s="190">
        <v>35582.848837209305</v>
      </c>
      <c r="W88" s="196"/>
      <c r="X88" s="88">
        <v>0</v>
      </c>
      <c r="Y88" s="88">
        <f t="shared" si="27"/>
        <v>0</v>
      </c>
      <c r="Z88" s="1"/>
      <c r="AA88" s="1"/>
    </row>
    <row r="89" spans="2:29">
      <c r="B89" s="206">
        <v>1859</v>
      </c>
      <c r="C89" t="s">
        <v>116</v>
      </c>
      <c r="D89" s="190">
        <v>44054.680999999997</v>
      </c>
      <c r="E89" s="85">
        <f t="shared" si="21"/>
        <v>35845.956875508542</v>
      </c>
      <c r="F89" s="86">
        <f t="shared" si="14"/>
        <v>0.93254181626981958</v>
      </c>
      <c r="G89" s="187">
        <f t="shared" si="15"/>
        <v>1559.0740009706365</v>
      </c>
      <c r="H89" s="187">
        <f t="shared" si="16"/>
        <v>1916.1019471929121</v>
      </c>
      <c r="I89" s="187">
        <f t="shared" si="17"/>
        <v>0</v>
      </c>
      <c r="J89" s="87">
        <f t="shared" si="18"/>
        <v>0</v>
      </c>
      <c r="K89" s="187">
        <f t="shared" si="22"/>
        <v>-413.62581716406999</v>
      </c>
      <c r="L89" s="87">
        <f t="shared" si="19"/>
        <v>-508.34612929464203</v>
      </c>
      <c r="M89" s="88">
        <f t="shared" si="23"/>
        <v>1407.7558178982702</v>
      </c>
      <c r="N89" s="88">
        <f t="shared" si="24"/>
        <v>45462.43681789827</v>
      </c>
      <c r="O89" s="88">
        <f t="shared" si="25"/>
        <v>36991.405059315104</v>
      </c>
      <c r="P89" s="89">
        <f t="shared" si="20"/>
        <v>0.96234094629387446</v>
      </c>
      <c r="Q89" s="237">
        <v>126.09257395676582</v>
      </c>
      <c r="R89" s="89">
        <f t="shared" si="26"/>
        <v>6.8614005724542682E-2</v>
      </c>
      <c r="S89" s="89">
        <f t="shared" si="26"/>
        <v>6.0788516667162056E-2</v>
      </c>
      <c r="T89" s="91">
        <v>1229</v>
      </c>
      <c r="U89" s="190">
        <v>41226</v>
      </c>
      <c r="V89" s="190">
        <v>33791.803278688523</v>
      </c>
      <c r="W89" s="196"/>
      <c r="X89" s="88">
        <v>0</v>
      </c>
      <c r="Y89" s="88">
        <f t="shared" si="27"/>
        <v>0</v>
      </c>
      <c r="Z89" s="1"/>
      <c r="AA89" s="1"/>
    </row>
    <row r="90" spans="2:29">
      <c r="B90" s="206">
        <v>1860</v>
      </c>
      <c r="C90" t="s">
        <v>117</v>
      </c>
      <c r="D90" s="190">
        <v>360774.27600000001</v>
      </c>
      <c r="E90" s="85">
        <f t="shared" si="21"/>
        <v>31050.37232119804</v>
      </c>
      <c r="F90" s="86">
        <f t="shared" si="14"/>
        <v>0.80778344684245118</v>
      </c>
      <c r="G90" s="187">
        <f t="shared" si="15"/>
        <v>4436.424733556938</v>
      </c>
      <c r="H90" s="187">
        <f t="shared" si="16"/>
        <v>51546.818979198062</v>
      </c>
      <c r="I90" s="187">
        <f t="shared" si="17"/>
        <v>1242.359953875462</v>
      </c>
      <c r="J90" s="87">
        <f t="shared" si="18"/>
        <v>14434.980304078992</v>
      </c>
      <c r="K90" s="187">
        <f t="shared" si="22"/>
        <v>828.73413671139201</v>
      </c>
      <c r="L90" s="87">
        <f t="shared" si="19"/>
        <v>9629.0619344496627</v>
      </c>
      <c r="M90" s="88">
        <f t="shared" si="23"/>
        <v>61175.880913647721</v>
      </c>
      <c r="N90" s="88">
        <f t="shared" si="24"/>
        <v>421950.15691364772</v>
      </c>
      <c r="O90" s="88">
        <f t="shared" si="25"/>
        <v>36315.531191466369</v>
      </c>
      <c r="P90" s="89">
        <f t="shared" si="20"/>
        <v>0.94475791324828151</v>
      </c>
      <c r="Q90" s="237">
        <v>2963.5046188910637</v>
      </c>
      <c r="R90" s="89">
        <f t="shared" si="26"/>
        <v>-1.6840595823999705E-2</v>
      </c>
      <c r="S90" s="89">
        <f t="shared" si="26"/>
        <v>-2.2594519525176042E-2</v>
      </c>
      <c r="T90" s="91">
        <v>11619</v>
      </c>
      <c r="U90" s="190">
        <v>366954</v>
      </c>
      <c r="V90" s="190">
        <v>31768.158600986928</v>
      </c>
      <c r="W90" s="196"/>
      <c r="X90" s="88">
        <v>0</v>
      </c>
      <c r="Y90" s="88">
        <f t="shared" si="27"/>
        <v>0</v>
      </c>
      <c r="Z90" s="1"/>
      <c r="AA90" s="1"/>
    </row>
    <row r="91" spans="2:29">
      <c r="B91" s="206">
        <v>1865</v>
      </c>
      <c r="C91" t="s">
        <v>118</v>
      </c>
      <c r="D91" s="190">
        <v>331519.00699999998</v>
      </c>
      <c r="E91" s="85">
        <f t="shared" si="21"/>
        <v>33852.650566731332</v>
      </c>
      <c r="F91" s="86">
        <f t="shared" si="14"/>
        <v>0.88068543837970303</v>
      </c>
      <c r="G91" s="187">
        <f t="shared" si="15"/>
        <v>2755.0577862369623</v>
      </c>
      <c r="H91" s="187">
        <f t="shared" si="16"/>
        <v>26980.280900618571</v>
      </c>
      <c r="I91" s="187">
        <f t="shared" si="17"/>
        <v>261.56256793880965</v>
      </c>
      <c r="J91" s="87">
        <f t="shared" si="18"/>
        <v>2561.482227824763</v>
      </c>
      <c r="K91" s="187">
        <f t="shared" si="22"/>
        <v>-152.06324922526034</v>
      </c>
      <c r="L91" s="87">
        <f t="shared" si="19"/>
        <v>-1489.1553996629746</v>
      </c>
      <c r="M91" s="88">
        <f t="shared" si="23"/>
        <v>25491.125500955597</v>
      </c>
      <c r="N91" s="88">
        <f t="shared" si="24"/>
        <v>357010.1325009556</v>
      </c>
      <c r="O91" s="88">
        <f t="shared" si="25"/>
        <v>36455.645103743038</v>
      </c>
      <c r="P91" s="89">
        <f t="shared" si="20"/>
        <v>0.94840301282514416</v>
      </c>
      <c r="Q91" s="237">
        <v>-863.19242479553213</v>
      </c>
      <c r="R91" s="89">
        <f t="shared" si="26"/>
        <v>-3.8548633889290126E-2</v>
      </c>
      <c r="S91" s="89">
        <f t="shared" si="26"/>
        <v>-4.4144746200973001E-2</v>
      </c>
      <c r="T91" s="91">
        <v>9793</v>
      </c>
      <c r="U91" s="190">
        <v>344811</v>
      </c>
      <c r="V91" s="190">
        <v>35416.084634346749</v>
      </c>
      <c r="W91" s="196"/>
      <c r="X91" s="88">
        <v>0</v>
      </c>
      <c r="Y91" s="88">
        <f t="shared" si="27"/>
        <v>0</v>
      </c>
      <c r="Z91" s="1"/>
      <c r="AA91" s="1"/>
    </row>
    <row r="92" spans="2:29">
      <c r="B92" s="206">
        <v>1866</v>
      </c>
      <c r="C92" t="s">
        <v>119</v>
      </c>
      <c r="D92" s="190">
        <v>309368.86</v>
      </c>
      <c r="E92" s="85">
        <f t="shared" si="21"/>
        <v>37562.999028654689</v>
      </c>
      <c r="F92" s="86">
        <f t="shared" si="14"/>
        <v>0.97721111087583867</v>
      </c>
      <c r="G92" s="187">
        <f t="shared" si="15"/>
        <v>528.84870908294829</v>
      </c>
      <c r="H92" s="187">
        <f t="shared" si="16"/>
        <v>4355.5979680071623</v>
      </c>
      <c r="I92" s="187">
        <f t="shared" si="17"/>
        <v>0</v>
      </c>
      <c r="J92" s="87">
        <f t="shared" si="18"/>
        <v>0</v>
      </c>
      <c r="K92" s="187">
        <f t="shared" si="22"/>
        <v>-413.62581716406999</v>
      </c>
      <c r="L92" s="87">
        <f t="shared" si="19"/>
        <v>-3406.6222301632802</v>
      </c>
      <c r="M92" s="88">
        <f t="shared" si="23"/>
        <v>948.97573784388214</v>
      </c>
      <c r="N92" s="88">
        <f t="shared" si="24"/>
        <v>310317.83573784388</v>
      </c>
      <c r="O92" s="88">
        <f t="shared" si="25"/>
        <v>37678.22192057356</v>
      </c>
      <c r="P92" s="89">
        <f t="shared" si="20"/>
        <v>0.98020866413628205</v>
      </c>
      <c r="Q92" s="237">
        <v>-1290.6626597983209</v>
      </c>
      <c r="R92" s="89">
        <f t="shared" si="26"/>
        <v>7.6507436095510459E-2</v>
      </c>
      <c r="S92" s="89">
        <f t="shared" si="26"/>
        <v>6.9710643152702617E-2</v>
      </c>
      <c r="T92" s="91">
        <v>8236</v>
      </c>
      <c r="U92" s="190">
        <v>287382</v>
      </c>
      <c r="V92" s="190">
        <v>35115.102639296187</v>
      </c>
      <c r="W92" s="196"/>
      <c r="X92" s="88">
        <v>0</v>
      </c>
      <c r="Y92" s="88">
        <f>X92*1000/T92</f>
        <v>0</v>
      </c>
      <c r="Z92" s="1"/>
      <c r="AA92" s="1"/>
    </row>
    <row r="93" spans="2:29">
      <c r="B93" s="207">
        <v>1867</v>
      </c>
      <c r="C93" s="208" t="s">
        <v>120</v>
      </c>
      <c r="D93" s="190">
        <v>85620.452999999994</v>
      </c>
      <c r="E93" s="219">
        <f>D93/T93*1000</f>
        <v>32505.866742596809</v>
      </c>
      <c r="F93" s="220">
        <f>E93/E$365</f>
        <v>0.84564850972850203</v>
      </c>
      <c r="G93" s="221">
        <f>($E$365+$Y$365-E93-Y93)*0.6</f>
        <v>-2505.4981151820953</v>
      </c>
      <c r="H93" s="221">
        <f>G93*T93/1000</f>
        <v>-6599.4820353896384</v>
      </c>
      <c r="I93" s="221">
        <f>IF(E93+Y93&lt;(E$365+Y$365)*0.9,((E$365+Y$365)*0.9-E93-Y93)*0.35,0)</f>
        <v>0</v>
      </c>
      <c r="J93" s="222">
        <f t="shared" si="18"/>
        <v>0</v>
      </c>
      <c r="K93" s="221">
        <f t="shared" si="22"/>
        <v>-413.62581716406999</v>
      </c>
      <c r="L93" s="222">
        <f>K93*T93/1000</f>
        <v>-1089.4904024101602</v>
      </c>
      <c r="M93" s="223">
        <f t="shared" si="23"/>
        <v>-7688.9724377997991</v>
      </c>
      <c r="N93" s="223">
        <f>D93+M93</f>
        <v>77931.480562200188</v>
      </c>
      <c r="O93" s="223">
        <f t="shared" si="25"/>
        <v>29586.742810250642</v>
      </c>
      <c r="P93" s="224">
        <f t="shared" si="20"/>
        <v>0.76970674750296331</v>
      </c>
      <c r="Q93" s="237">
        <v>-3791.9359075654088</v>
      </c>
      <c r="R93" s="224">
        <f t="shared" si="26"/>
        <v>-8.3037537215927409E-2</v>
      </c>
      <c r="S93" s="224">
        <f t="shared" si="26"/>
        <v>-0.10044381023764483</v>
      </c>
      <c r="T93" s="225">
        <v>2634</v>
      </c>
      <c r="U93" s="190">
        <v>93374</v>
      </c>
      <c r="V93" s="190">
        <v>36135.44891640867</v>
      </c>
      <c r="W93" s="226"/>
      <c r="X93" s="223">
        <v>26641.269</v>
      </c>
      <c r="Y93" s="223">
        <f t="shared" si="27"/>
        <v>10114.376993166286</v>
      </c>
      <c r="Z93" s="1"/>
      <c r="AA93" s="1"/>
    </row>
    <row r="94" spans="2:29">
      <c r="B94" s="206">
        <v>1868</v>
      </c>
      <c r="C94" t="s">
        <v>121</v>
      </c>
      <c r="D94" s="190">
        <v>152155.46299999999</v>
      </c>
      <c r="E94" s="85">
        <f t="shared" si="21"/>
        <v>33301.699058875027</v>
      </c>
      <c r="F94" s="86">
        <f t="shared" si="14"/>
        <v>0.86635229275892167</v>
      </c>
      <c r="G94" s="187">
        <f t="shared" si="15"/>
        <v>3085.6286909507457</v>
      </c>
      <c r="H94" s="187">
        <f t="shared" si="16"/>
        <v>14098.237488953957</v>
      </c>
      <c r="I94" s="187">
        <f t="shared" si="17"/>
        <v>454.39559568851649</v>
      </c>
      <c r="J94" s="87">
        <f t="shared" si="18"/>
        <v>2076.133476700832</v>
      </c>
      <c r="K94" s="187">
        <f t="shared" si="22"/>
        <v>40.769778524446508</v>
      </c>
      <c r="L94" s="87">
        <f t="shared" si="19"/>
        <v>186.27711807819611</v>
      </c>
      <c r="M94" s="88">
        <f t="shared" si="23"/>
        <v>14284.514607032153</v>
      </c>
      <c r="N94" s="88">
        <f t="shared" si="24"/>
        <v>166439.97760703214</v>
      </c>
      <c r="O94" s="88">
        <f t="shared" si="25"/>
        <v>36428.097528350212</v>
      </c>
      <c r="P94" s="89">
        <f t="shared" si="20"/>
        <v>0.94768635554410485</v>
      </c>
      <c r="Q94" s="237">
        <v>618.7713138577692</v>
      </c>
      <c r="R94" s="89">
        <f t="shared" si="26"/>
        <v>4.183245689714192E-2</v>
      </c>
      <c r="S94" s="89">
        <f t="shared" si="26"/>
        <v>3.3623665378582641E-2</v>
      </c>
      <c r="T94" s="91">
        <v>4569</v>
      </c>
      <c r="U94" s="190">
        <v>146046</v>
      </c>
      <c r="V94" s="190">
        <v>32218.398411647919</v>
      </c>
      <c r="W94" s="196"/>
      <c r="X94" s="88">
        <v>0</v>
      </c>
      <c r="Y94" s="88">
        <f t="shared" si="27"/>
        <v>0</v>
      </c>
      <c r="Z94" s="1"/>
      <c r="AA94" s="1"/>
      <c r="AB94" s="1"/>
      <c r="AC94" s="1"/>
    </row>
    <row r="95" spans="2:29">
      <c r="B95" s="206">
        <v>1870</v>
      </c>
      <c r="C95" t="s">
        <v>122</v>
      </c>
      <c r="D95" s="190">
        <v>337672.28700000001</v>
      </c>
      <c r="E95" s="85">
        <f t="shared" si="21"/>
        <v>31801.872951591638</v>
      </c>
      <c r="F95" s="86">
        <f t="shared" si="14"/>
        <v>0.82733392962713537</v>
      </c>
      <c r="G95" s="187">
        <f t="shared" si="15"/>
        <v>3985.5243553207783</v>
      </c>
      <c r="H95" s="187">
        <f t="shared" si="16"/>
        <v>42318.297604796026</v>
      </c>
      <c r="I95" s="187">
        <f t="shared" si="17"/>
        <v>979.33473323770238</v>
      </c>
      <c r="J95" s="87">
        <f t="shared" si="18"/>
        <v>10398.576197517925</v>
      </c>
      <c r="K95" s="187">
        <f t="shared" si="22"/>
        <v>565.70891607363239</v>
      </c>
      <c r="L95" s="87">
        <f t="shared" si="19"/>
        <v>6006.6972708698286</v>
      </c>
      <c r="M95" s="88">
        <f t="shared" si="23"/>
        <v>48324.994875665856</v>
      </c>
      <c r="N95" s="88">
        <f t="shared" si="24"/>
        <v>385997.28187566588</v>
      </c>
      <c r="O95" s="88">
        <f t="shared" si="25"/>
        <v>36353.106222986047</v>
      </c>
      <c r="P95" s="89">
        <f t="shared" si="20"/>
        <v>0.94573543738751564</v>
      </c>
      <c r="Q95" s="237">
        <v>2462.0701949423892</v>
      </c>
      <c r="R95" s="89">
        <f t="shared" si="26"/>
        <v>-1.2945875602614204E-3</v>
      </c>
      <c r="S95" s="89">
        <f t="shared" si="26"/>
        <v>-6.6558805070560667E-3</v>
      </c>
      <c r="T95" s="91">
        <v>10618</v>
      </c>
      <c r="U95" s="190">
        <v>338110</v>
      </c>
      <c r="V95" s="190">
        <v>32014.960704478744</v>
      </c>
      <c r="W95" s="196"/>
      <c r="X95" s="88">
        <v>0</v>
      </c>
      <c r="Y95" s="88">
        <f t="shared" si="27"/>
        <v>0</v>
      </c>
      <c r="Z95" s="1"/>
      <c r="AA95" s="1"/>
    </row>
    <row r="96" spans="2:29">
      <c r="B96" s="206">
        <v>1871</v>
      </c>
      <c r="C96" t="s">
        <v>123</v>
      </c>
      <c r="D96" s="190">
        <v>152172.245</v>
      </c>
      <c r="E96" s="85">
        <f t="shared" si="21"/>
        <v>33422.412694926425</v>
      </c>
      <c r="F96" s="86">
        <f t="shared" si="14"/>
        <v>0.86949268914456868</v>
      </c>
      <c r="G96" s="187">
        <f t="shared" si="15"/>
        <v>3013.2005093199068</v>
      </c>
      <c r="H96" s="187">
        <f t="shared" si="16"/>
        <v>13719.101918933535</v>
      </c>
      <c r="I96" s="187">
        <f t="shared" si="17"/>
        <v>412.14582307052729</v>
      </c>
      <c r="J96" s="87">
        <f t="shared" si="18"/>
        <v>1876.4999324401108</v>
      </c>
      <c r="K96" s="187">
        <f t="shared" si="22"/>
        <v>-1.4799940935427003</v>
      </c>
      <c r="L96" s="87">
        <f t="shared" si="19"/>
        <v>-6.7384131078999143</v>
      </c>
      <c r="M96" s="88">
        <f t="shared" si="23"/>
        <v>13712.363505825635</v>
      </c>
      <c r="N96" s="88">
        <f t="shared" si="24"/>
        <v>165884.60850582563</v>
      </c>
      <c r="O96" s="88">
        <f t="shared" si="25"/>
        <v>36434.133210152788</v>
      </c>
      <c r="P96" s="89">
        <f t="shared" si="20"/>
        <v>0.94784337536338736</v>
      </c>
      <c r="Q96" s="237">
        <v>-1330.9473047068368</v>
      </c>
      <c r="R96" s="89">
        <f t="shared" si="26"/>
        <v>1.1521247814728863E-2</v>
      </c>
      <c r="S96" s="89">
        <f t="shared" si="26"/>
        <v>1.685322891456496E-2</v>
      </c>
      <c r="T96" s="91">
        <v>4553</v>
      </c>
      <c r="U96" s="190">
        <v>150439</v>
      </c>
      <c r="V96" s="190">
        <v>32868.472798776493</v>
      </c>
      <c r="W96" s="196"/>
      <c r="X96" s="88">
        <v>0</v>
      </c>
      <c r="Y96" s="88">
        <f t="shared" si="27"/>
        <v>0</v>
      </c>
      <c r="Z96" s="1"/>
      <c r="AA96" s="1"/>
    </row>
    <row r="97" spans="2:27">
      <c r="B97" s="206">
        <v>1874</v>
      </c>
      <c r="C97" t="s">
        <v>124</v>
      </c>
      <c r="D97" s="190">
        <v>39519.508000000002</v>
      </c>
      <c r="E97" s="85">
        <f t="shared" si="21"/>
        <v>41425.060796645703</v>
      </c>
      <c r="F97" s="86">
        <f t="shared" si="14"/>
        <v>1.0776836441709197</v>
      </c>
      <c r="G97" s="187">
        <f t="shared" si="15"/>
        <v>-1788.3883517116599</v>
      </c>
      <c r="H97" s="187">
        <f t="shared" si="16"/>
        <v>-1706.1224875329235</v>
      </c>
      <c r="I97" s="187">
        <f t="shared" si="17"/>
        <v>0</v>
      </c>
      <c r="J97" s="87">
        <f t="shared" si="18"/>
        <v>0</v>
      </c>
      <c r="K97" s="187">
        <f t="shared" si="22"/>
        <v>-413.62581716406999</v>
      </c>
      <c r="L97" s="87">
        <f t="shared" si="19"/>
        <v>-394.59902957452277</v>
      </c>
      <c r="M97" s="88">
        <f t="shared" si="23"/>
        <v>-2100.7215171074463</v>
      </c>
      <c r="N97" s="88">
        <f t="shared" si="24"/>
        <v>37418.786482892552</v>
      </c>
      <c r="O97" s="88">
        <f t="shared" si="25"/>
        <v>39223.046627769967</v>
      </c>
      <c r="P97" s="89">
        <f t="shared" si="20"/>
        <v>1.0203976774543144</v>
      </c>
      <c r="Q97" s="237">
        <v>91.078185642597873</v>
      </c>
      <c r="R97" s="89">
        <f t="shared" si="26"/>
        <v>6.398266160514772E-2</v>
      </c>
      <c r="S97" s="89">
        <f t="shared" si="26"/>
        <v>9.1864806825408263E-2</v>
      </c>
      <c r="T97" s="91">
        <v>954</v>
      </c>
      <c r="U97" s="190">
        <v>37143</v>
      </c>
      <c r="V97" s="190">
        <v>37939.734422880494</v>
      </c>
      <c r="W97" s="196"/>
      <c r="X97" s="88">
        <v>0</v>
      </c>
      <c r="Y97" s="88">
        <f t="shared" si="27"/>
        <v>0</v>
      </c>
    </row>
    <row r="98" spans="2:27" ht="29.1" customHeight="1">
      <c r="B98" s="206">
        <v>1875</v>
      </c>
      <c r="C98" t="s">
        <v>125</v>
      </c>
      <c r="D98" s="190">
        <v>92757.091</v>
      </c>
      <c r="E98" s="85">
        <f t="shared" si="21"/>
        <v>33989.406742396481</v>
      </c>
      <c r="F98" s="86">
        <f t="shared" si="14"/>
        <v>0.88424318557233073</v>
      </c>
      <c r="G98" s="187">
        <f t="shared" si="15"/>
        <v>2673.0040808378731</v>
      </c>
      <c r="H98" s="187">
        <f t="shared" si="16"/>
        <v>7294.628136606555</v>
      </c>
      <c r="I98" s="187">
        <f t="shared" si="17"/>
        <v>213.69790645600767</v>
      </c>
      <c r="J98" s="87">
        <f t="shared" si="18"/>
        <v>583.18158671844492</v>
      </c>
      <c r="K98" s="187">
        <f t="shared" si="22"/>
        <v>-199.92791070806231</v>
      </c>
      <c r="L98" s="87">
        <f t="shared" si="19"/>
        <v>-545.60326832230203</v>
      </c>
      <c r="M98" s="88">
        <f t="shared" si="23"/>
        <v>6749.024868284253</v>
      </c>
      <c r="N98" s="88">
        <f t="shared" si="24"/>
        <v>99506.115868284251</v>
      </c>
      <c r="O98" s="88">
        <f t="shared" si="25"/>
        <v>36462.482912526291</v>
      </c>
      <c r="P98" s="89">
        <f t="shared" si="20"/>
        <v>0.94858090018477548</v>
      </c>
      <c r="Q98" s="237">
        <v>1010.7264789270885</v>
      </c>
      <c r="R98" s="89">
        <f t="shared" si="26"/>
        <v>7.0084804226944464E-2</v>
      </c>
      <c r="S98" s="89">
        <f t="shared" si="26"/>
        <v>5.1655348089653753E-2</v>
      </c>
      <c r="T98" s="91">
        <v>2729</v>
      </c>
      <c r="U98" s="190">
        <v>86682</v>
      </c>
      <c r="V98" s="190">
        <v>32319.910514541385</v>
      </c>
      <c r="W98" s="196"/>
      <c r="X98" s="88">
        <v>0</v>
      </c>
      <c r="Y98" s="88">
        <f t="shared" si="27"/>
        <v>0</v>
      </c>
      <c r="Z98" s="1"/>
      <c r="AA98" s="1"/>
    </row>
    <row r="99" spans="2:27">
      <c r="B99" s="206">
        <v>3101</v>
      </c>
      <c r="C99" t="s">
        <v>126</v>
      </c>
      <c r="D99" s="190">
        <v>963795.41299999994</v>
      </c>
      <c r="E99" s="85">
        <f t="shared" si="21"/>
        <v>30179.909597620164</v>
      </c>
      <c r="F99" s="86">
        <f t="shared" si="14"/>
        <v>0.78513813451170122</v>
      </c>
      <c r="G99" s="187">
        <f t="shared" si="15"/>
        <v>4958.7023677036632</v>
      </c>
      <c r="H99" s="187">
        <f t="shared" si="16"/>
        <v>158356.16011261649</v>
      </c>
      <c r="I99" s="187">
        <f t="shared" si="17"/>
        <v>1547.0219071277184</v>
      </c>
      <c r="J99" s="87">
        <f t="shared" si="18"/>
        <v>49404.144604123692</v>
      </c>
      <c r="K99" s="187">
        <f t="shared" si="22"/>
        <v>1133.3960899636484</v>
      </c>
      <c r="L99" s="87">
        <f t="shared" si="19"/>
        <v>36195.00413298911</v>
      </c>
      <c r="M99" s="88">
        <f t="shared" si="23"/>
        <v>194551.16424560559</v>
      </c>
      <c r="N99" s="88">
        <f t="shared" si="24"/>
        <v>1158346.5772456056</v>
      </c>
      <c r="O99" s="88">
        <f t="shared" si="25"/>
        <v>36272.008055287479</v>
      </c>
      <c r="P99" s="89">
        <f t="shared" si="20"/>
        <v>0.94362564763174406</v>
      </c>
      <c r="Q99" s="237">
        <v>8323.7369913105213</v>
      </c>
      <c r="R99" s="89">
        <f t="shared" si="26"/>
        <v>4.7940873367953107E-2</v>
      </c>
      <c r="S99" s="89">
        <f t="shared" si="26"/>
        <v>4.1213837857058205E-2</v>
      </c>
      <c r="T99" s="91">
        <v>31935</v>
      </c>
      <c r="U99" s="190">
        <v>919704</v>
      </c>
      <c r="V99" s="190">
        <v>28985.313583359595</v>
      </c>
      <c r="W99" s="196"/>
      <c r="X99" s="88">
        <v>0</v>
      </c>
      <c r="Y99" s="88">
        <f t="shared" si="27"/>
        <v>0</v>
      </c>
      <c r="Z99" s="1"/>
      <c r="AA99" s="1"/>
    </row>
    <row r="100" spans="2:27">
      <c r="B100" s="206">
        <v>3103</v>
      </c>
      <c r="C100" t="s">
        <v>127</v>
      </c>
      <c r="D100" s="190">
        <v>1858005.3389999999</v>
      </c>
      <c r="E100" s="85">
        <f t="shared" si="21"/>
        <v>35695.862500240146</v>
      </c>
      <c r="F100" s="86">
        <f t="shared" si="14"/>
        <v>0.9286370723732964</v>
      </c>
      <c r="G100" s="187">
        <f t="shared" si="15"/>
        <v>1649.1306261316743</v>
      </c>
      <c r="H100" s="187">
        <f t="shared" si="16"/>
        <v>85838.898220779782</v>
      </c>
      <c r="I100" s="187">
        <f t="shared" si="17"/>
        <v>0</v>
      </c>
      <c r="J100" s="87">
        <f t="shared" si="18"/>
        <v>0</v>
      </c>
      <c r="K100" s="187">
        <f t="shared" si="22"/>
        <v>-413.62581716406999</v>
      </c>
      <c r="L100" s="87">
        <f t="shared" si="19"/>
        <v>-21529.637409207004</v>
      </c>
      <c r="M100" s="88">
        <f t="shared" si="23"/>
        <v>64309.260811572778</v>
      </c>
      <c r="N100" s="88">
        <f t="shared" si="24"/>
        <v>1922314.5998115726</v>
      </c>
      <c r="O100" s="88">
        <f t="shared" si="25"/>
        <v>36931.367309207752</v>
      </c>
      <c r="P100" s="89">
        <f t="shared" si="20"/>
        <v>0.96077904873526532</v>
      </c>
      <c r="Q100" s="237">
        <v>2022.6590128750177</v>
      </c>
      <c r="R100" s="89">
        <f t="shared" si="26"/>
        <v>2.6847928016951187E-2</v>
      </c>
      <c r="S100" s="89">
        <f t="shared" si="26"/>
        <v>1.0848741265078055E-2</v>
      </c>
      <c r="T100" s="91">
        <v>52051</v>
      </c>
      <c r="U100" s="190">
        <v>1809426</v>
      </c>
      <c r="V100" s="190">
        <v>35312.763466042154</v>
      </c>
      <c r="W100" s="196"/>
      <c r="X100" s="88">
        <v>0</v>
      </c>
      <c r="Y100" s="88">
        <f t="shared" si="27"/>
        <v>0</v>
      </c>
      <c r="Z100" s="1"/>
      <c r="AA100" s="1"/>
    </row>
    <row r="101" spans="2:27">
      <c r="B101" s="206">
        <v>3105</v>
      </c>
      <c r="C101" t="s">
        <v>128</v>
      </c>
      <c r="D101" s="190">
        <v>1789654.148</v>
      </c>
      <c r="E101" s="85">
        <f t="shared" si="21"/>
        <v>29941.84718341671</v>
      </c>
      <c r="F101" s="86">
        <f t="shared" si="14"/>
        <v>0.77894487938678225</v>
      </c>
      <c r="G101" s="187">
        <f t="shared" si="15"/>
        <v>5101.5398162257352</v>
      </c>
      <c r="H101" s="187">
        <f t="shared" si="16"/>
        <v>304924.13635562843</v>
      </c>
      <c r="I101" s="187">
        <f t="shared" si="17"/>
        <v>1630.3437520989273</v>
      </c>
      <c r="J101" s="87">
        <f t="shared" si="18"/>
        <v>97447.276406704987</v>
      </c>
      <c r="K101" s="187">
        <f t="shared" si="22"/>
        <v>1216.7179349348573</v>
      </c>
      <c r="L101" s="87">
        <f t="shared" si="19"/>
        <v>72724.447688991349</v>
      </c>
      <c r="M101" s="88">
        <f t="shared" si="23"/>
        <v>377648.58404461981</v>
      </c>
      <c r="N101" s="88">
        <f t="shared" si="24"/>
        <v>2167302.73204462</v>
      </c>
      <c r="O101" s="88">
        <f t="shared" si="25"/>
        <v>36260.104934577306</v>
      </c>
      <c r="P101" s="89">
        <f t="shared" si="20"/>
        <v>0.94331598487549806</v>
      </c>
      <c r="Q101" s="237">
        <v>14228.390939098608</v>
      </c>
      <c r="R101" s="89">
        <f t="shared" si="26"/>
        <v>3.4775851412163827E-2</v>
      </c>
      <c r="S101" s="89">
        <f t="shared" si="26"/>
        <v>2.2085906470886024E-2</v>
      </c>
      <c r="T101" s="91">
        <v>59771</v>
      </c>
      <c r="U101" s="190">
        <v>1729509</v>
      </c>
      <c r="V101" s="190">
        <v>29294.843998780449</v>
      </c>
      <c r="W101" s="196"/>
      <c r="X101" s="88">
        <v>0</v>
      </c>
      <c r="Y101" s="88">
        <f t="shared" si="27"/>
        <v>0</v>
      </c>
      <c r="Z101" s="1"/>
      <c r="AA101" s="1"/>
    </row>
    <row r="102" spans="2:27">
      <c r="B102" s="206">
        <v>3107</v>
      </c>
      <c r="C102" t="s">
        <v>129</v>
      </c>
      <c r="D102" s="190">
        <v>2751700.2510000002</v>
      </c>
      <c r="E102" s="85">
        <f t="shared" si="21"/>
        <v>32285.58313973953</v>
      </c>
      <c r="F102" s="86">
        <f t="shared" si="14"/>
        <v>0.83991777496763587</v>
      </c>
      <c r="G102" s="187">
        <f t="shared" si="15"/>
        <v>3695.2982424320435</v>
      </c>
      <c r="H102" s="187">
        <f t="shared" si="16"/>
        <v>314950.26920248306</v>
      </c>
      <c r="I102" s="187">
        <f t="shared" si="17"/>
        <v>810.03616738594019</v>
      </c>
      <c r="J102" s="87">
        <f t="shared" si="18"/>
        <v>69039.382546303692</v>
      </c>
      <c r="K102" s="187">
        <f t="shared" si="22"/>
        <v>396.4103502218702</v>
      </c>
      <c r="L102" s="87">
        <f t="shared" si="19"/>
        <v>33786.054149409996</v>
      </c>
      <c r="M102" s="88">
        <f t="shared" si="23"/>
        <v>348736.32335189305</v>
      </c>
      <c r="N102" s="88">
        <f t="shared" si="24"/>
        <v>3100436.5743518933</v>
      </c>
      <c r="O102" s="88">
        <f t="shared" si="25"/>
        <v>36377.291732393445</v>
      </c>
      <c r="P102" s="89">
        <f t="shared" si="20"/>
        <v>0.94636462965454071</v>
      </c>
      <c r="Q102" s="237">
        <v>15443.367916381394</v>
      </c>
      <c r="R102" s="89">
        <f t="shared" si="26"/>
        <v>2.3908276922939592E-2</v>
      </c>
      <c r="S102" s="89">
        <f t="shared" si="26"/>
        <v>1.4465687392710475E-2</v>
      </c>
      <c r="T102" s="91">
        <v>85230</v>
      </c>
      <c r="U102" s="190">
        <v>2687448</v>
      </c>
      <c r="V102" s="190">
        <v>31825.209606366348</v>
      </c>
      <c r="W102" s="196"/>
      <c r="X102" s="88">
        <v>0</v>
      </c>
      <c r="Y102" s="88">
        <f t="shared" si="27"/>
        <v>0</v>
      </c>
      <c r="Z102" s="1"/>
      <c r="AA102" s="1"/>
    </row>
    <row r="103" spans="2:27">
      <c r="B103" s="206">
        <v>3110</v>
      </c>
      <c r="C103" t="s">
        <v>130</v>
      </c>
      <c r="D103" s="190">
        <v>196577.598</v>
      </c>
      <c r="E103" s="85">
        <f t="shared" si="21"/>
        <v>41064.88364320033</v>
      </c>
      <c r="F103" s="86">
        <f t="shared" si="14"/>
        <v>1.0683135425993717</v>
      </c>
      <c r="G103" s="187">
        <f t="shared" si="15"/>
        <v>-1572.2820596444362</v>
      </c>
      <c r="H103" s="187">
        <f t="shared" si="16"/>
        <v>-7526.514219517916</v>
      </c>
      <c r="I103" s="187">
        <f t="shared" si="17"/>
        <v>0</v>
      </c>
      <c r="J103" s="87">
        <f t="shared" si="18"/>
        <v>0</v>
      </c>
      <c r="K103" s="187">
        <f t="shared" si="22"/>
        <v>-413.62581716406999</v>
      </c>
      <c r="L103" s="87">
        <f t="shared" si="19"/>
        <v>-1980.0267867644031</v>
      </c>
      <c r="M103" s="88">
        <f t="shared" si="23"/>
        <v>-9506.5410062823194</v>
      </c>
      <c r="N103" s="88">
        <f t="shared" si="24"/>
        <v>187071.05699371768</v>
      </c>
      <c r="O103" s="88">
        <f t="shared" si="25"/>
        <v>39078.975766391828</v>
      </c>
      <c r="P103" s="89">
        <f t="shared" si="20"/>
        <v>1.0166496368256956</v>
      </c>
      <c r="Q103" s="237">
        <v>-456.75832487302068</v>
      </c>
      <c r="R103" s="89">
        <f t="shared" si="26"/>
        <v>-6.4010129192697369E-3</v>
      </c>
      <c r="S103" s="89">
        <f t="shared" si="26"/>
        <v>-1.1590061316390963E-2</v>
      </c>
      <c r="T103" s="91">
        <v>4787</v>
      </c>
      <c r="U103" s="190">
        <v>197844</v>
      </c>
      <c r="V103" s="190">
        <v>41546.409071818569</v>
      </c>
      <c r="W103" s="196"/>
      <c r="X103" s="88">
        <v>0</v>
      </c>
      <c r="Y103" s="88">
        <f t="shared" si="27"/>
        <v>0</v>
      </c>
      <c r="Z103" s="1"/>
      <c r="AA103" s="1"/>
    </row>
    <row r="104" spans="2:27">
      <c r="B104" s="206">
        <v>3112</v>
      </c>
      <c r="C104" t="s">
        <v>131</v>
      </c>
      <c r="D104" s="190">
        <v>263399.09700000001</v>
      </c>
      <c r="E104" s="85">
        <f t="shared" si="21"/>
        <v>33413.560446530508</v>
      </c>
      <c r="F104" s="86">
        <f t="shared" si="14"/>
        <v>0.86926239561869434</v>
      </c>
      <c r="G104" s="187">
        <f t="shared" si="15"/>
        <v>3018.5118583574572</v>
      </c>
      <c r="H104" s="187">
        <f t="shared" si="16"/>
        <v>23794.928979431836</v>
      </c>
      <c r="I104" s="187">
        <f t="shared" si="17"/>
        <v>415.24411000909822</v>
      </c>
      <c r="J104" s="87">
        <f t="shared" si="18"/>
        <v>3273.3693192017213</v>
      </c>
      <c r="K104" s="187">
        <f t="shared" si="22"/>
        <v>1.6182928450282361</v>
      </c>
      <c r="L104" s="87">
        <f t="shared" si="19"/>
        <v>12.757002497357586</v>
      </c>
      <c r="M104" s="88">
        <f t="shared" si="23"/>
        <v>23807.685981929193</v>
      </c>
      <c r="N104" s="88">
        <f t="shared" si="24"/>
        <v>287206.78298192919</v>
      </c>
      <c r="O104" s="88">
        <f t="shared" si="25"/>
        <v>36433.690597732995</v>
      </c>
      <c r="P104" s="89">
        <f t="shared" si="20"/>
        <v>0.94783186068709369</v>
      </c>
      <c r="Q104" s="237">
        <v>25.240034053604177</v>
      </c>
      <c r="R104" s="89">
        <f t="shared" si="26"/>
        <v>3.4483275010898672E-2</v>
      </c>
      <c r="S104" s="89">
        <f t="shared" si="26"/>
        <v>9.1436940031161262E-2</v>
      </c>
      <c r="T104" s="91">
        <v>7883</v>
      </c>
      <c r="U104" s="190">
        <v>254619</v>
      </c>
      <c r="V104" s="190">
        <v>30614.2839966334</v>
      </c>
      <c r="W104" s="196"/>
      <c r="X104" s="88">
        <v>0</v>
      </c>
      <c r="Y104" s="88">
        <f t="shared" si="27"/>
        <v>0</v>
      </c>
      <c r="Z104" s="1"/>
      <c r="AA104" s="1"/>
    </row>
    <row r="105" spans="2:27">
      <c r="B105" s="206">
        <v>3114</v>
      </c>
      <c r="C105" t="s">
        <v>132</v>
      </c>
      <c r="D105" s="190">
        <v>186248.40599999999</v>
      </c>
      <c r="E105" s="85">
        <f t="shared" si="21"/>
        <v>30308.935069161918</v>
      </c>
      <c r="F105" s="86">
        <f t="shared" si="14"/>
        <v>0.78849476544205943</v>
      </c>
      <c r="G105" s="187">
        <f t="shared" si="15"/>
        <v>4881.2870847786107</v>
      </c>
      <c r="H105" s="187">
        <f t="shared" si="16"/>
        <v>29995.509135964563</v>
      </c>
      <c r="I105" s="187">
        <f t="shared" si="17"/>
        <v>1501.8629920881044</v>
      </c>
      <c r="J105" s="87">
        <f t="shared" si="18"/>
        <v>9228.9480863814024</v>
      </c>
      <c r="K105" s="187">
        <f t="shared" si="22"/>
        <v>1088.2371749240344</v>
      </c>
      <c r="L105" s="87">
        <f t="shared" si="19"/>
        <v>6687.2174399081914</v>
      </c>
      <c r="M105" s="88">
        <f t="shared" si="23"/>
        <v>36682.726575872752</v>
      </c>
      <c r="N105" s="88">
        <f t="shared" si="24"/>
        <v>222931.13257587273</v>
      </c>
      <c r="O105" s="88">
        <f t="shared" si="25"/>
        <v>36278.459328864563</v>
      </c>
      <c r="P105" s="89">
        <f t="shared" si="20"/>
        <v>0.94379347917826184</v>
      </c>
      <c r="Q105" s="237">
        <v>1748.0075424723109</v>
      </c>
      <c r="R105" s="89">
        <f t="shared" si="26"/>
        <v>1.6878448544145122E-2</v>
      </c>
      <c r="S105" s="89">
        <f t="shared" si="26"/>
        <v>-3.3101878630779433E-3</v>
      </c>
      <c r="T105" s="91">
        <v>6145</v>
      </c>
      <c r="U105" s="190">
        <v>183157</v>
      </c>
      <c r="V105" s="190">
        <v>30409.596546571476</v>
      </c>
      <c r="W105" s="196"/>
      <c r="X105" s="88">
        <v>0</v>
      </c>
      <c r="Y105" s="88">
        <f t="shared" si="27"/>
        <v>0</v>
      </c>
      <c r="Z105" s="1"/>
      <c r="AA105" s="1"/>
    </row>
    <row r="106" spans="2:27">
      <c r="B106" s="206">
        <v>3116</v>
      </c>
      <c r="C106" t="s">
        <v>133</v>
      </c>
      <c r="D106" s="190">
        <v>116986.78</v>
      </c>
      <c r="E106" s="85">
        <f t="shared" si="21"/>
        <v>29851.181423832611</v>
      </c>
      <c r="F106" s="86">
        <f t="shared" si="14"/>
        <v>0.77658618625969755</v>
      </c>
      <c r="G106" s="187">
        <f t="shared" si="15"/>
        <v>5155.9392719761945</v>
      </c>
      <c r="H106" s="187">
        <f t="shared" si="16"/>
        <v>20206.126006874707</v>
      </c>
      <c r="I106" s="187">
        <f t="shared" si="17"/>
        <v>1662.0767679533619</v>
      </c>
      <c r="J106" s="87">
        <f t="shared" si="18"/>
        <v>6513.6788536092254</v>
      </c>
      <c r="K106" s="187">
        <f t="shared" si="22"/>
        <v>1248.4509507892919</v>
      </c>
      <c r="L106" s="87">
        <f t="shared" si="19"/>
        <v>4892.6792761432353</v>
      </c>
      <c r="M106" s="88">
        <f t="shared" si="23"/>
        <v>25098.805283017944</v>
      </c>
      <c r="N106" s="88">
        <f t="shared" si="24"/>
        <v>142085.58528301795</v>
      </c>
      <c r="O106" s="88">
        <f t="shared" si="25"/>
        <v>36255.571646598102</v>
      </c>
      <c r="P106" s="89">
        <f t="shared" si="20"/>
        <v>0.94319805021914394</v>
      </c>
      <c r="Q106" s="237">
        <v>363.17558467027266</v>
      </c>
      <c r="R106" s="89">
        <f t="shared" si="26"/>
        <v>6.8242278050072993E-4</v>
      </c>
      <c r="S106" s="89">
        <f t="shared" si="26"/>
        <v>-7.7438390086689837E-3</v>
      </c>
      <c r="T106" s="91">
        <v>3919</v>
      </c>
      <c r="U106" s="190">
        <v>116907</v>
      </c>
      <c r="V106" s="190">
        <v>30084.148224395263</v>
      </c>
      <c r="W106" s="196"/>
      <c r="X106" s="88">
        <v>0</v>
      </c>
      <c r="Y106" s="88">
        <f t="shared" si="27"/>
        <v>0</v>
      </c>
      <c r="Z106" s="1"/>
      <c r="AA106" s="1"/>
    </row>
    <row r="107" spans="2:27">
      <c r="B107" s="206">
        <v>3118</v>
      </c>
      <c r="C107" t="s">
        <v>134</v>
      </c>
      <c r="D107" s="190">
        <v>1447855.659</v>
      </c>
      <c r="E107" s="85">
        <f t="shared" si="21"/>
        <v>30801.507445857977</v>
      </c>
      <c r="F107" s="86">
        <f t="shared" si="14"/>
        <v>0.80130916290405951</v>
      </c>
      <c r="G107" s="187">
        <f t="shared" si="15"/>
        <v>4585.7436587609754</v>
      </c>
      <c r="H107" s="187">
        <f t="shared" si="16"/>
        <v>215557.46642371843</v>
      </c>
      <c r="I107" s="187">
        <f t="shared" si="17"/>
        <v>1329.4626602444841</v>
      </c>
      <c r="J107" s="87">
        <f t="shared" si="18"/>
        <v>62492.721807452224</v>
      </c>
      <c r="K107" s="187">
        <f t="shared" si="22"/>
        <v>915.83684308041416</v>
      </c>
      <c r="L107" s="87">
        <f t="shared" si="19"/>
        <v>43049.826645837951</v>
      </c>
      <c r="M107" s="88">
        <f t="shared" si="23"/>
        <v>258607.29306955638</v>
      </c>
      <c r="N107" s="88">
        <f t="shared" si="24"/>
        <v>1706462.9520695563</v>
      </c>
      <c r="O107" s="88">
        <f t="shared" si="25"/>
        <v>36303.087947699365</v>
      </c>
      <c r="P107" s="89">
        <f t="shared" si="20"/>
        <v>0.94443419905136183</v>
      </c>
      <c r="Q107" s="237">
        <v>3509.2828155169263</v>
      </c>
      <c r="R107" s="89">
        <f t="shared" si="26"/>
        <v>-6.8092080983302135E-3</v>
      </c>
      <c r="S107" s="89">
        <f t="shared" si="26"/>
        <v>-1.9993717610874196E-2</v>
      </c>
      <c r="T107" s="91">
        <v>47006</v>
      </c>
      <c r="U107" s="190">
        <v>1457782</v>
      </c>
      <c r="V107" s="190">
        <v>31429.90815402527</v>
      </c>
      <c r="W107" s="196"/>
      <c r="X107" s="88">
        <v>0</v>
      </c>
      <c r="Y107" s="88">
        <f t="shared" si="27"/>
        <v>0</v>
      </c>
      <c r="Z107" s="1"/>
      <c r="AA107" s="1"/>
    </row>
    <row r="108" spans="2:27">
      <c r="B108" s="206">
        <v>3120</v>
      </c>
      <c r="C108" t="s">
        <v>135</v>
      </c>
      <c r="D108" s="190">
        <v>265327.73499999999</v>
      </c>
      <c r="E108" s="85">
        <f t="shared" si="21"/>
        <v>31511.607482185274</v>
      </c>
      <c r="F108" s="86">
        <f t="shared" si="14"/>
        <v>0.81978259855287505</v>
      </c>
      <c r="G108" s="187">
        <f t="shared" si="15"/>
        <v>4159.6836369645971</v>
      </c>
      <c r="H108" s="187">
        <f t="shared" si="16"/>
        <v>35024.536223241914</v>
      </c>
      <c r="I108" s="187">
        <f t="shared" si="17"/>
        <v>1080.9276475299298</v>
      </c>
      <c r="J108" s="87">
        <f t="shared" si="18"/>
        <v>9101.4107922020085</v>
      </c>
      <c r="K108" s="187">
        <f t="shared" si="22"/>
        <v>667.30183036585981</v>
      </c>
      <c r="L108" s="87">
        <f t="shared" si="19"/>
        <v>5618.6814116805399</v>
      </c>
      <c r="M108" s="88">
        <f t="shared" si="23"/>
        <v>40643.217634922454</v>
      </c>
      <c r="N108" s="88">
        <f t="shared" si="24"/>
        <v>305970.95263492246</v>
      </c>
      <c r="O108" s="88">
        <f t="shared" si="25"/>
        <v>36338.592949515725</v>
      </c>
      <c r="P108" s="89">
        <f t="shared" si="20"/>
        <v>0.94535787083380252</v>
      </c>
      <c r="Q108" s="237">
        <v>-358.02658037155197</v>
      </c>
      <c r="R108" s="89">
        <f t="shared" si="26"/>
        <v>3.2275105823399368E-2</v>
      </c>
      <c r="S108" s="89">
        <f t="shared" si="26"/>
        <v>2.6267804138678966E-2</v>
      </c>
      <c r="T108" s="91">
        <v>8420</v>
      </c>
      <c r="U108" s="190">
        <v>257032</v>
      </c>
      <c r="V108" s="190">
        <v>30705.053159718074</v>
      </c>
      <c r="W108" s="196"/>
      <c r="X108" s="88">
        <v>0</v>
      </c>
      <c r="Y108" s="88">
        <f t="shared" si="27"/>
        <v>0</v>
      </c>
      <c r="Z108" s="1"/>
      <c r="AA108" s="1"/>
    </row>
    <row r="109" spans="2:27">
      <c r="B109" s="206">
        <v>3122</v>
      </c>
      <c r="C109" t="s">
        <v>136</v>
      </c>
      <c r="D109" s="190">
        <v>111359.14</v>
      </c>
      <c r="E109" s="85">
        <f t="shared" si="21"/>
        <v>30442.629852378348</v>
      </c>
      <c r="F109" s="86">
        <f t="shared" si="14"/>
        <v>0.79197286972030323</v>
      </c>
      <c r="G109" s="187">
        <f t="shared" si="15"/>
        <v>4801.0702148487526</v>
      </c>
      <c r="H109" s="187">
        <f t="shared" si="16"/>
        <v>17562.314845916735</v>
      </c>
      <c r="I109" s="187">
        <f t="shared" si="17"/>
        <v>1455.0698179623541</v>
      </c>
      <c r="J109" s="87">
        <f t="shared" si="18"/>
        <v>5322.645394106291</v>
      </c>
      <c r="K109" s="187">
        <f t="shared" si="22"/>
        <v>1041.4440007982842</v>
      </c>
      <c r="L109" s="87">
        <f t="shared" si="19"/>
        <v>3809.6021549201237</v>
      </c>
      <c r="M109" s="88">
        <f t="shared" si="23"/>
        <v>21371.91700083686</v>
      </c>
      <c r="N109" s="88">
        <f t="shared" si="24"/>
        <v>132731.05700083685</v>
      </c>
      <c r="O109" s="88">
        <f t="shared" si="25"/>
        <v>36285.14406802538</v>
      </c>
      <c r="P109" s="89">
        <f t="shared" si="20"/>
        <v>0.94396738439217398</v>
      </c>
      <c r="Q109" s="237">
        <v>-647.51803066497814</v>
      </c>
      <c r="R109" s="89">
        <f t="shared" si="26"/>
        <v>-6.5557478544792814E-3</v>
      </c>
      <c r="S109" s="89">
        <f t="shared" si="26"/>
        <v>-1.1715791810401908E-2</v>
      </c>
      <c r="T109" s="91">
        <v>3658</v>
      </c>
      <c r="U109" s="190">
        <v>112094</v>
      </c>
      <c r="V109" s="190">
        <v>30803.51744984886</v>
      </c>
      <c r="W109" s="196"/>
      <c r="X109" s="88">
        <v>0</v>
      </c>
      <c r="Y109" s="88">
        <f t="shared" si="27"/>
        <v>0</v>
      </c>
      <c r="Z109" s="1"/>
      <c r="AA109" s="1"/>
    </row>
    <row r="110" spans="2:27">
      <c r="B110" s="206">
        <v>3124</v>
      </c>
      <c r="C110" t="s">
        <v>137</v>
      </c>
      <c r="D110" s="190">
        <v>41625.423000000003</v>
      </c>
      <c r="E110" s="85">
        <f t="shared" si="21"/>
        <v>30902.318485523389</v>
      </c>
      <c r="F110" s="86">
        <f t="shared" si="14"/>
        <v>0.80393178810991262</v>
      </c>
      <c r="G110" s="187">
        <f t="shared" si="15"/>
        <v>4525.2570349617281</v>
      </c>
      <c r="H110" s="187">
        <f t="shared" si="16"/>
        <v>6095.5212260934477</v>
      </c>
      <c r="I110" s="187">
        <f t="shared" si="17"/>
        <v>1294.1787963615898</v>
      </c>
      <c r="J110" s="87">
        <f t="shared" si="18"/>
        <v>1743.2588386990615</v>
      </c>
      <c r="K110" s="187">
        <f t="shared" si="22"/>
        <v>880.55297919751979</v>
      </c>
      <c r="L110" s="87">
        <f t="shared" si="19"/>
        <v>1186.1048629790591</v>
      </c>
      <c r="M110" s="88">
        <f t="shared" si="23"/>
        <v>7281.6260890725071</v>
      </c>
      <c r="N110" s="88">
        <f t="shared" si="24"/>
        <v>48907.049089072512</v>
      </c>
      <c r="O110" s="88">
        <f t="shared" si="25"/>
        <v>36308.128499682636</v>
      </c>
      <c r="P110" s="89">
        <f t="shared" si="20"/>
        <v>0.94456533031165457</v>
      </c>
      <c r="Q110" s="237">
        <v>-6.3360495915121646</v>
      </c>
      <c r="R110" s="89">
        <f t="shared" si="26"/>
        <v>-1.7318090606482626E-2</v>
      </c>
      <c r="S110" s="89">
        <f t="shared" si="26"/>
        <v>-3.0449697413522877E-2</v>
      </c>
      <c r="T110" s="91">
        <v>1347</v>
      </c>
      <c r="U110" s="190">
        <v>42359</v>
      </c>
      <c r="V110" s="190">
        <v>31872.836719337847</v>
      </c>
      <c r="W110" s="196"/>
      <c r="X110" s="88">
        <v>0</v>
      </c>
      <c r="Y110" s="88">
        <f t="shared" si="27"/>
        <v>0</v>
      </c>
      <c r="Z110" s="1"/>
      <c r="AA110" s="1"/>
    </row>
    <row r="111" spans="2:27">
      <c r="B111" s="206">
        <v>3201</v>
      </c>
      <c r="C111" t="s">
        <v>138</v>
      </c>
      <c r="D111" s="190">
        <v>8281356.3210000005</v>
      </c>
      <c r="E111" s="85">
        <f t="shared" si="21"/>
        <v>63254.6063733091</v>
      </c>
      <c r="F111" s="86">
        <f t="shared" si="14"/>
        <v>1.6455849043076025</v>
      </c>
      <c r="G111" s="187">
        <f t="shared" si="15"/>
        <v>-14886.115697709698</v>
      </c>
      <c r="H111" s="187">
        <f t="shared" si="16"/>
        <v>-1948905.1532598515</v>
      </c>
      <c r="I111" s="187">
        <f t="shared" si="17"/>
        <v>0</v>
      </c>
      <c r="J111" s="87">
        <f t="shared" si="18"/>
        <v>0</v>
      </c>
      <c r="K111" s="187">
        <f t="shared" si="22"/>
        <v>-413.62581716406999</v>
      </c>
      <c r="L111" s="87">
        <f t="shared" si="19"/>
        <v>-54152.305608937204</v>
      </c>
      <c r="M111" s="88">
        <f t="shared" si="23"/>
        <v>-2003057.4588687888</v>
      </c>
      <c r="N111" s="88">
        <f t="shared" si="24"/>
        <v>6278298.8621312119</v>
      </c>
      <c r="O111" s="88">
        <f t="shared" si="25"/>
        <v>47954.864858435329</v>
      </c>
      <c r="P111" s="89">
        <f t="shared" si="20"/>
        <v>1.2475581815089878</v>
      </c>
      <c r="Q111" s="237">
        <v>-101579.5606986226</v>
      </c>
      <c r="R111" s="89">
        <f t="shared" si="26"/>
        <v>-1.3132680812625964E-2</v>
      </c>
      <c r="S111" s="89">
        <f t="shared" si="26"/>
        <v>-2.1024845424790401E-2</v>
      </c>
      <c r="T111" s="91">
        <v>130921</v>
      </c>
      <c r="U111" s="190">
        <v>8391560</v>
      </c>
      <c r="V111" s="190">
        <v>64613.086530021406</v>
      </c>
      <c r="W111" s="196"/>
      <c r="X111" s="88">
        <v>0</v>
      </c>
      <c r="Y111" s="88">
        <f t="shared" si="27"/>
        <v>0</v>
      </c>
      <c r="Z111" s="1"/>
      <c r="AA111" s="1"/>
    </row>
    <row r="112" spans="2:27">
      <c r="B112" s="206">
        <v>3203</v>
      </c>
      <c r="C112" t="s">
        <v>139</v>
      </c>
      <c r="D112" s="190">
        <v>4976908.0149999997</v>
      </c>
      <c r="E112" s="85">
        <f t="shared" si="21"/>
        <v>50365.916257653189</v>
      </c>
      <c r="F112" s="86">
        <f t="shared" si="14"/>
        <v>1.3102823057039457</v>
      </c>
      <c r="G112" s="187">
        <f t="shared" si="15"/>
        <v>-7152.9016283161518</v>
      </c>
      <c r="H112" s="187">
        <f t="shared" si="16"/>
        <v>-706813.9744020605</v>
      </c>
      <c r="I112" s="187">
        <f t="shared" si="17"/>
        <v>0</v>
      </c>
      <c r="J112" s="87">
        <f t="shared" si="18"/>
        <v>0</v>
      </c>
      <c r="K112" s="187">
        <f t="shared" si="22"/>
        <v>-413.62581716406999</v>
      </c>
      <c r="L112" s="87">
        <f t="shared" si="19"/>
        <v>-40872.435123067575</v>
      </c>
      <c r="M112" s="88">
        <f t="shared" si="23"/>
        <v>-747686.40952512808</v>
      </c>
      <c r="N112" s="88">
        <f t="shared" si="24"/>
        <v>4229221.6054748716</v>
      </c>
      <c r="O112" s="88">
        <f t="shared" si="25"/>
        <v>42799.388812172961</v>
      </c>
      <c r="P112" s="89">
        <f t="shared" si="20"/>
        <v>1.1134371420675249</v>
      </c>
      <c r="Q112" s="237">
        <v>15195.459335506312</v>
      </c>
      <c r="R112" s="89">
        <f t="shared" si="26"/>
        <v>1.4593747279739626E-2</v>
      </c>
      <c r="S112" s="89">
        <f t="shared" si="26"/>
        <v>4.0078427769272146E-3</v>
      </c>
      <c r="T112" s="91">
        <v>98815</v>
      </c>
      <c r="U112" s="190">
        <v>4905321</v>
      </c>
      <c r="V112" s="190">
        <v>50164.863372330852</v>
      </c>
      <c r="W112" s="196"/>
      <c r="X112" s="88">
        <v>0</v>
      </c>
      <c r="Y112" s="88">
        <f t="shared" si="27"/>
        <v>0</v>
      </c>
      <c r="Z112" s="1"/>
      <c r="AA112" s="1"/>
    </row>
    <row r="113" spans="2:27">
      <c r="B113" s="206">
        <v>3205</v>
      </c>
      <c r="C113" t="s">
        <v>140</v>
      </c>
      <c r="D113" s="190">
        <v>3430347.7820000001</v>
      </c>
      <c r="E113" s="85">
        <f t="shared" si="21"/>
        <v>36415.194976698767</v>
      </c>
      <c r="F113" s="86">
        <f t="shared" si="14"/>
        <v>0.94735069233407121</v>
      </c>
      <c r="G113" s="187">
        <f t="shared" si="15"/>
        <v>1217.5311402565014</v>
      </c>
      <c r="H113" s="187">
        <f t="shared" si="16"/>
        <v>114692.65094330269</v>
      </c>
      <c r="I113" s="187">
        <f t="shared" si="17"/>
        <v>0</v>
      </c>
      <c r="J113" s="87">
        <f t="shared" si="18"/>
        <v>0</v>
      </c>
      <c r="K113" s="187">
        <f t="shared" si="22"/>
        <v>-413.62581716406999</v>
      </c>
      <c r="L113" s="87">
        <f t="shared" si="19"/>
        <v>-38963.965602672557</v>
      </c>
      <c r="M113" s="88">
        <f t="shared" si="23"/>
        <v>75728.685340630138</v>
      </c>
      <c r="N113" s="88">
        <f t="shared" si="24"/>
        <v>3506076.4673406305</v>
      </c>
      <c r="O113" s="88">
        <f t="shared" si="25"/>
        <v>37219.100299791193</v>
      </c>
      <c r="P113" s="89">
        <f t="shared" si="20"/>
        <v>0.96826449671957504</v>
      </c>
      <c r="Q113" s="237">
        <v>10232.574167209481</v>
      </c>
      <c r="R113" s="89">
        <f t="shared" si="26"/>
        <v>1.7777186953241327E-2</v>
      </c>
      <c r="S113" s="89">
        <f t="shared" si="26"/>
        <v>-1.1243200560228624E-2</v>
      </c>
      <c r="T113" s="91">
        <v>94201</v>
      </c>
      <c r="U113" s="190">
        <v>3370431</v>
      </c>
      <c r="V113" s="190">
        <v>36829.273889526303</v>
      </c>
      <c r="W113" s="196"/>
      <c r="X113" s="88">
        <v>0</v>
      </c>
      <c r="Y113" s="88">
        <f t="shared" si="27"/>
        <v>0</v>
      </c>
      <c r="Z113" s="1"/>
      <c r="AA113" s="1"/>
    </row>
    <row r="114" spans="2:27">
      <c r="B114" s="206">
        <v>3207</v>
      </c>
      <c r="C114" t="s">
        <v>141</v>
      </c>
      <c r="D114" s="190">
        <v>2616448.577</v>
      </c>
      <c r="E114" s="85">
        <f t="shared" si="21"/>
        <v>41165.018517935809</v>
      </c>
      <c r="F114" s="86">
        <f t="shared" si="14"/>
        <v>1.0709185772001242</v>
      </c>
      <c r="G114" s="187">
        <f t="shared" si="15"/>
        <v>-1632.3629844857235</v>
      </c>
      <c r="H114" s="187">
        <f t="shared" si="16"/>
        <v>-103752.99129391259</v>
      </c>
      <c r="I114" s="187">
        <f t="shared" si="17"/>
        <v>0</v>
      </c>
      <c r="J114" s="87">
        <f t="shared" si="18"/>
        <v>0</v>
      </c>
      <c r="K114" s="187">
        <f t="shared" si="22"/>
        <v>-413.62581716406999</v>
      </c>
      <c r="L114" s="87">
        <f t="shared" si="19"/>
        <v>-26290.056938948288</v>
      </c>
      <c r="M114" s="88">
        <f t="shared" si="23"/>
        <v>-130043.04823286088</v>
      </c>
      <c r="N114" s="88">
        <f t="shared" si="24"/>
        <v>2486405.5287671392</v>
      </c>
      <c r="O114" s="88">
        <f t="shared" si="25"/>
        <v>39119.029716286015</v>
      </c>
      <c r="P114" s="89">
        <f t="shared" si="20"/>
        <v>1.0176916506659963</v>
      </c>
      <c r="Q114" s="237">
        <v>-1626.6611263694358</v>
      </c>
      <c r="R114" s="92">
        <f t="shared" si="26"/>
        <v>1.6641770596191607E-2</v>
      </c>
      <c r="S114" s="93">
        <f t="shared" si="26"/>
        <v>-4.3916455198246248E-3</v>
      </c>
      <c r="T114" s="91">
        <v>63560</v>
      </c>
      <c r="U114" s="190">
        <v>2573619</v>
      </c>
      <c r="V114" s="190">
        <v>41346.598120330949</v>
      </c>
      <c r="W114" s="196"/>
      <c r="X114" s="88">
        <v>0</v>
      </c>
      <c r="Y114" s="88">
        <f t="shared" si="27"/>
        <v>0</v>
      </c>
      <c r="Z114" s="1"/>
      <c r="AA114" s="1"/>
    </row>
    <row r="115" spans="2:27">
      <c r="B115" s="206">
        <v>3209</v>
      </c>
      <c r="C115" t="s">
        <v>142</v>
      </c>
      <c r="D115" s="190">
        <v>1436766.4069999999</v>
      </c>
      <c r="E115" s="85">
        <f t="shared" si="21"/>
        <v>32792.404414114208</v>
      </c>
      <c r="F115" s="86">
        <f t="shared" si="14"/>
        <v>0.85310286117891987</v>
      </c>
      <c r="G115" s="187">
        <f t="shared" si="15"/>
        <v>3391.205477807237</v>
      </c>
      <c r="H115" s="187">
        <f t="shared" si="16"/>
        <v>148582.27680464627</v>
      </c>
      <c r="I115" s="187">
        <f t="shared" si="17"/>
        <v>632.64872135480323</v>
      </c>
      <c r="J115" s="87">
        <f t="shared" si="18"/>
        <v>27718.871077439348</v>
      </c>
      <c r="K115" s="187">
        <f t="shared" si="22"/>
        <v>219.02290419073324</v>
      </c>
      <c r="L115" s="87">
        <f t="shared" si="19"/>
        <v>9596.2695242127866</v>
      </c>
      <c r="M115" s="88">
        <f t="shared" si="23"/>
        <v>158178.54632885905</v>
      </c>
      <c r="N115" s="88">
        <f t="shared" si="24"/>
        <v>1594944.9533288591</v>
      </c>
      <c r="O115" s="88">
        <f t="shared" si="25"/>
        <v>36402.632796112179</v>
      </c>
      <c r="P115" s="89">
        <f t="shared" si="20"/>
        <v>0.94702388396510495</v>
      </c>
      <c r="Q115" s="237">
        <v>7434.9935618768795</v>
      </c>
      <c r="R115" s="92">
        <f t="shared" si="26"/>
        <v>1.8376333821665456E-3</v>
      </c>
      <c r="S115" s="93">
        <f t="shared" si="26"/>
        <v>-1.9839047049802577E-2</v>
      </c>
      <c r="T115" s="91">
        <v>43814</v>
      </c>
      <c r="U115" s="190">
        <v>1434131</v>
      </c>
      <c r="V115" s="190">
        <v>33456.142397237905</v>
      </c>
      <c r="W115" s="196"/>
      <c r="X115" s="88">
        <v>0</v>
      </c>
      <c r="Y115" s="88">
        <f t="shared" si="27"/>
        <v>0</v>
      </c>
      <c r="Z115" s="1"/>
      <c r="AA115" s="1"/>
    </row>
    <row r="116" spans="2:27">
      <c r="B116" s="206">
        <v>3212</v>
      </c>
      <c r="C116" t="s">
        <v>143</v>
      </c>
      <c r="D116" s="190">
        <v>791547.56900000002</v>
      </c>
      <c r="E116" s="85">
        <f t="shared" si="21"/>
        <v>38572.563179182303</v>
      </c>
      <c r="F116" s="86">
        <f t="shared" si="14"/>
        <v>1.003475182716453</v>
      </c>
      <c r="G116" s="187">
        <f t="shared" si="15"/>
        <v>-76.889781233620297</v>
      </c>
      <c r="H116" s="187">
        <f t="shared" si="16"/>
        <v>-1577.8552006951222</v>
      </c>
      <c r="I116" s="187">
        <f t="shared" si="17"/>
        <v>0</v>
      </c>
      <c r="J116" s="87">
        <f t="shared" si="18"/>
        <v>0</v>
      </c>
      <c r="K116" s="187">
        <f t="shared" si="22"/>
        <v>-413.62581716406999</v>
      </c>
      <c r="L116" s="87">
        <f t="shared" si="19"/>
        <v>-8488.0153940238797</v>
      </c>
      <c r="M116" s="88">
        <f t="shared" si="23"/>
        <v>-10065.870594719003</v>
      </c>
      <c r="N116" s="88">
        <f t="shared" si="24"/>
        <v>781481.69840528106</v>
      </c>
      <c r="O116" s="88">
        <f t="shared" si="25"/>
        <v>38082.047580784609</v>
      </c>
      <c r="P116" s="89">
        <f t="shared" si="20"/>
        <v>0.99071429287252788</v>
      </c>
      <c r="Q116" s="237">
        <v>-1286.0449163818339</v>
      </c>
      <c r="R116" s="92">
        <f t="shared" si="26"/>
        <v>-9.2961995056165484E-3</v>
      </c>
      <c r="S116" s="92">
        <f t="shared" si="26"/>
        <v>-1.8903433865461592E-2</v>
      </c>
      <c r="T116" s="91">
        <v>20521</v>
      </c>
      <c r="U116" s="190">
        <v>798975</v>
      </c>
      <c r="V116" s="190">
        <v>39315.766164747562</v>
      </c>
      <c r="W116" s="196"/>
      <c r="X116" s="88">
        <v>0</v>
      </c>
      <c r="Y116" s="88">
        <f t="shared" si="27"/>
        <v>0</v>
      </c>
      <c r="Z116" s="1"/>
      <c r="AA116" s="1"/>
    </row>
    <row r="117" spans="2:27">
      <c r="B117" s="206">
        <v>3214</v>
      </c>
      <c r="C117" t="s">
        <v>144</v>
      </c>
      <c r="D117" s="190">
        <v>740355.92099999997</v>
      </c>
      <c r="E117" s="85">
        <f t="shared" si="21"/>
        <v>45577.192871213985</v>
      </c>
      <c r="F117" s="86">
        <f t="shared" si="14"/>
        <v>1.1857024313289106</v>
      </c>
      <c r="G117" s="187">
        <f t="shared" si="15"/>
        <v>-4279.6675964526294</v>
      </c>
      <c r="H117" s="187">
        <f t="shared" si="16"/>
        <v>-69518.92043677652</v>
      </c>
      <c r="I117" s="187">
        <f t="shared" si="17"/>
        <v>0</v>
      </c>
      <c r="J117" s="87">
        <f t="shared" si="18"/>
        <v>0</v>
      </c>
      <c r="K117" s="187">
        <f t="shared" si="22"/>
        <v>-413.62581716406999</v>
      </c>
      <c r="L117" s="87">
        <f t="shared" si="19"/>
        <v>-6718.9377740131531</v>
      </c>
      <c r="M117" s="88">
        <f t="shared" si="23"/>
        <v>-76237.85821078968</v>
      </c>
      <c r="N117" s="88">
        <f t="shared" si="24"/>
        <v>664118.06278921035</v>
      </c>
      <c r="O117" s="88">
        <f t="shared" si="25"/>
        <v>40883.89945759729</v>
      </c>
      <c r="P117" s="89">
        <f t="shared" si="20"/>
        <v>1.0636051923175112</v>
      </c>
      <c r="Q117" s="237">
        <v>-7776.2969840898295</v>
      </c>
      <c r="R117" s="92">
        <f t="shared" si="26"/>
        <v>-1.7954931210306023E-2</v>
      </c>
      <c r="S117" s="92">
        <f t="shared" si="26"/>
        <v>-2.6297840561018769E-2</v>
      </c>
      <c r="T117" s="91">
        <v>16244</v>
      </c>
      <c r="U117" s="190">
        <v>753892</v>
      </c>
      <c r="V117" s="190">
        <v>46808.14603253446</v>
      </c>
      <c r="W117" s="196"/>
      <c r="X117" s="88">
        <v>0</v>
      </c>
      <c r="Y117" s="88">
        <f t="shared" si="27"/>
        <v>0</v>
      </c>
      <c r="Z117" s="1"/>
      <c r="AA117" s="1"/>
    </row>
    <row r="118" spans="2:27">
      <c r="B118" s="206">
        <v>3216</v>
      </c>
      <c r="C118" t="s">
        <v>145</v>
      </c>
      <c r="D118" s="190">
        <v>696943.93099999998</v>
      </c>
      <c r="E118" s="85">
        <f t="shared" si="21"/>
        <v>35753.549017596059</v>
      </c>
      <c r="F118" s="86">
        <f t="shared" si="14"/>
        <v>0.93013780200526552</v>
      </c>
      <c r="G118" s="187">
        <f t="shared" si="15"/>
        <v>1614.5187157181265</v>
      </c>
      <c r="H118" s="187">
        <f t="shared" si="16"/>
        <v>31471.81332549344</v>
      </c>
      <c r="I118" s="187">
        <f t="shared" si="17"/>
        <v>0</v>
      </c>
      <c r="J118" s="87">
        <f t="shared" si="18"/>
        <v>0</v>
      </c>
      <c r="K118" s="187">
        <f t="shared" si="22"/>
        <v>-413.62581716406999</v>
      </c>
      <c r="L118" s="87">
        <f t="shared" si="19"/>
        <v>-8062.8080539792163</v>
      </c>
      <c r="M118" s="88">
        <f t="shared" si="23"/>
        <v>23409.005271514223</v>
      </c>
      <c r="N118" s="88">
        <f t="shared" si="24"/>
        <v>720352.93627151416</v>
      </c>
      <c r="O118" s="88">
        <f t="shared" si="25"/>
        <v>36954.441916150114</v>
      </c>
      <c r="P118" s="89">
        <f t="shared" si="20"/>
        <v>0.96137934058805286</v>
      </c>
      <c r="Q118" s="237">
        <v>995.90343493821638</v>
      </c>
      <c r="R118" s="92">
        <f t="shared" si="26"/>
        <v>4.6822302263090435E-2</v>
      </c>
      <c r="S118" s="92">
        <f t="shared" si="26"/>
        <v>2.5126503252456321E-2</v>
      </c>
      <c r="T118" s="91">
        <v>19493</v>
      </c>
      <c r="U118" s="190">
        <v>665771</v>
      </c>
      <c r="V118" s="190">
        <v>34877.20676829588</v>
      </c>
      <c r="W118" s="196"/>
      <c r="X118" s="88">
        <v>0</v>
      </c>
      <c r="Y118" s="88">
        <f t="shared" si="27"/>
        <v>0</v>
      </c>
      <c r="Z118" s="1"/>
      <c r="AA118" s="1"/>
    </row>
    <row r="119" spans="2:27">
      <c r="B119" s="206">
        <v>3218</v>
      </c>
      <c r="C119" t="s">
        <v>146</v>
      </c>
      <c r="D119" s="190">
        <v>743128.11199999996</v>
      </c>
      <c r="E119" s="85">
        <f t="shared" si="21"/>
        <v>33770.875346512155</v>
      </c>
      <c r="F119" s="86">
        <f t="shared" si="14"/>
        <v>0.87855803492793028</v>
      </c>
      <c r="G119" s="187">
        <f t="shared" si="15"/>
        <v>2804.1229183684686</v>
      </c>
      <c r="H119" s="187">
        <f t="shared" si="16"/>
        <v>61704.724818698152</v>
      </c>
      <c r="I119" s="187">
        <f t="shared" si="17"/>
        <v>290.18389501552156</v>
      </c>
      <c r="J119" s="87">
        <f t="shared" si="18"/>
        <v>6385.4966098165523</v>
      </c>
      <c r="K119" s="187">
        <f t="shared" si="22"/>
        <v>-123.44192214854843</v>
      </c>
      <c r="L119" s="87">
        <f t="shared" si="19"/>
        <v>-2716.3394968788084</v>
      </c>
      <c r="M119" s="88">
        <f t="shared" si="23"/>
        <v>58988.385321819347</v>
      </c>
      <c r="N119" s="88">
        <f t="shared" si="24"/>
        <v>802116.4973218193</v>
      </c>
      <c r="O119" s="88">
        <f t="shared" si="25"/>
        <v>36451.556342732074</v>
      </c>
      <c r="P119" s="89">
        <f t="shared" si="20"/>
        <v>0.94829664265255542</v>
      </c>
      <c r="Q119" s="237">
        <v>270.63244464652234</v>
      </c>
      <c r="R119" s="92">
        <f t="shared" si="26"/>
        <v>8.472301648154006E-3</v>
      </c>
      <c r="S119" s="92">
        <f t="shared" si="26"/>
        <v>-2.1545846844440421E-2</v>
      </c>
      <c r="T119" s="91">
        <v>22005</v>
      </c>
      <c r="U119" s="190">
        <v>736885</v>
      </c>
      <c r="V119" s="190">
        <v>34514.519906323185</v>
      </c>
      <c r="W119" s="196"/>
      <c r="X119" s="88">
        <v>0</v>
      </c>
      <c r="Y119" s="88">
        <f t="shared" si="27"/>
        <v>0</v>
      </c>
      <c r="Z119" s="1"/>
      <c r="AA119" s="1"/>
    </row>
    <row r="120" spans="2:27">
      <c r="B120" s="206">
        <v>3220</v>
      </c>
      <c r="C120" t="s">
        <v>147</v>
      </c>
      <c r="D120" s="190">
        <v>363961.77600000001</v>
      </c>
      <c r="E120" s="85">
        <f t="shared" si="21"/>
        <v>31698.465075770775</v>
      </c>
      <c r="F120" s="86">
        <f t="shared" si="14"/>
        <v>0.8246437470587219</v>
      </c>
      <c r="G120" s="187">
        <f t="shared" si="15"/>
        <v>4047.5690808132968</v>
      </c>
      <c r="H120" s="187">
        <f t="shared" si="16"/>
        <v>46474.188185898274</v>
      </c>
      <c r="I120" s="187">
        <f t="shared" si="17"/>
        <v>1015.5274897750046</v>
      </c>
      <c r="J120" s="87">
        <f t="shared" si="18"/>
        <v>11660.286637596604</v>
      </c>
      <c r="K120" s="187">
        <f t="shared" si="22"/>
        <v>601.90167261093461</v>
      </c>
      <c r="L120" s="87">
        <f t="shared" si="19"/>
        <v>6911.0350049187509</v>
      </c>
      <c r="M120" s="88">
        <f t="shared" si="23"/>
        <v>53385.223190817022</v>
      </c>
      <c r="N120" s="88">
        <f t="shared" si="24"/>
        <v>417346.99919081701</v>
      </c>
      <c r="O120" s="88">
        <f t="shared" si="25"/>
        <v>36347.935829195005</v>
      </c>
      <c r="P120" s="89">
        <f t="shared" si="20"/>
        <v>0.94560092825909492</v>
      </c>
      <c r="Q120" s="237">
        <v>2936.2550474315067</v>
      </c>
      <c r="R120" s="92">
        <f t="shared" si="26"/>
        <v>4.1974738047523656E-2</v>
      </c>
      <c r="S120" s="92">
        <f t="shared" si="26"/>
        <v>3.3807369433669222E-2</v>
      </c>
      <c r="T120" s="91">
        <v>11482</v>
      </c>
      <c r="U120" s="190">
        <v>349300</v>
      </c>
      <c r="V120" s="190">
        <v>30661.867977528091</v>
      </c>
      <c r="W120" s="196"/>
      <c r="X120" s="88">
        <v>0</v>
      </c>
      <c r="Y120" s="88">
        <f t="shared" si="27"/>
        <v>0</v>
      </c>
      <c r="Z120" s="1"/>
      <c r="AA120" s="1"/>
    </row>
    <row r="121" spans="2:27">
      <c r="B121" s="206">
        <v>3222</v>
      </c>
      <c r="C121" t="s">
        <v>148</v>
      </c>
      <c r="D121" s="190">
        <v>1787590.05</v>
      </c>
      <c r="E121" s="85">
        <f t="shared" si="21"/>
        <v>37096.166057939743</v>
      </c>
      <c r="F121" s="86">
        <f t="shared" si="14"/>
        <v>0.96506633070112968</v>
      </c>
      <c r="G121" s="187">
        <f t="shared" si="15"/>
        <v>808.9484915119159</v>
      </c>
      <c r="H121" s="187">
        <f t="shared" si="16"/>
        <v>38981.609908976206</v>
      </c>
      <c r="I121" s="187">
        <f t="shared" si="17"/>
        <v>0</v>
      </c>
      <c r="J121" s="87">
        <f t="shared" si="18"/>
        <v>0</v>
      </c>
      <c r="K121" s="187">
        <f t="shared" si="22"/>
        <v>-413.62581716406999</v>
      </c>
      <c r="L121" s="87">
        <f t="shared" si="19"/>
        <v>-19931.800877502203</v>
      </c>
      <c r="M121" s="88">
        <f t="shared" si="23"/>
        <v>19049.809031474004</v>
      </c>
      <c r="N121" s="88">
        <f t="shared" si="24"/>
        <v>1806639.859031474</v>
      </c>
      <c r="O121" s="88">
        <f t="shared" si="25"/>
        <v>37491.48873228758</v>
      </c>
      <c r="P121" s="89">
        <f t="shared" si="20"/>
        <v>0.97535075206639843</v>
      </c>
      <c r="Q121" s="237">
        <v>3530.7229464832308</v>
      </c>
      <c r="R121" s="92">
        <f t="shared" si="26"/>
        <v>2.8226960104502888E-2</v>
      </c>
      <c r="S121" s="92">
        <f t="shared" si="26"/>
        <v>-1.4539501118445214E-3</v>
      </c>
      <c r="T121" s="91">
        <v>48188</v>
      </c>
      <c r="U121" s="190">
        <v>1738517</v>
      </c>
      <c r="V121" s="190">
        <v>37150.180567130366</v>
      </c>
      <c r="W121" s="196"/>
      <c r="X121" s="88">
        <v>0</v>
      </c>
      <c r="Y121" s="88">
        <f t="shared" si="27"/>
        <v>0</v>
      </c>
      <c r="Z121" s="1"/>
      <c r="AA121" s="1"/>
    </row>
    <row r="122" spans="2:27">
      <c r="B122" s="206">
        <v>3224</v>
      </c>
      <c r="C122" t="s">
        <v>149</v>
      </c>
      <c r="D122" s="190">
        <v>725641.348</v>
      </c>
      <c r="E122" s="85">
        <f t="shared" si="21"/>
        <v>36103.355788845212</v>
      </c>
      <c r="F122" s="86">
        <f t="shared" si="14"/>
        <v>0.93923811540845015</v>
      </c>
      <c r="G122" s="187">
        <f t="shared" si="15"/>
        <v>1404.6346529686343</v>
      </c>
      <c r="H122" s="187">
        <f t="shared" si="16"/>
        <v>28231.751890016581</v>
      </c>
      <c r="I122" s="187">
        <f t="shared" si="17"/>
        <v>0</v>
      </c>
      <c r="J122" s="87">
        <f t="shared" si="18"/>
        <v>0</v>
      </c>
      <c r="K122" s="187">
        <f t="shared" si="22"/>
        <v>-413.62581716406999</v>
      </c>
      <c r="L122" s="87">
        <f t="shared" si="19"/>
        <v>-8313.4652991806433</v>
      </c>
      <c r="M122" s="88">
        <f t="shared" si="23"/>
        <v>19918.286590835938</v>
      </c>
      <c r="N122" s="88">
        <f t="shared" si="24"/>
        <v>745559.63459083589</v>
      </c>
      <c r="O122" s="88">
        <f t="shared" si="25"/>
        <v>37094.364624649781</v>
      </c>
      <c r="P122" s="89">
        <f t="shared" si="20"/>
        <v>0.96501946594932686</v>
      </c>
      <c r="Q122" s="237">
        <v>1504.3548484596831</v>
      </c>
      <c r="R122" s="92">
        <f t="shared" si="26"/>
        <v>2.2880066534162188E-2</v>
      </c>
      <c r="S122" s="92">
        <f t="shared" si="26"/>
        <v>-1.599027550266707E-3</v>
      </c>
      <c r="T122" s="91">
        <v>20099</v>
      </c>
      <c r="U122" s="190">
        <v>709410</v>
      </c>
      <c r="V122" s="190">
        <v>36161.178509532067</v>
      </c>
      <c r="W122" s="196"/>
      <c r="X122" s="88">
        <v>0</v>
      </c>
      <c r="Y122" s="88">
        <f t="shared" si="27"/>
        <v>0</v>
      </c>
      <c r="Z122" s="1"/>
      <c r="AA122" s="1"/>
    </row>
    <row r="123" spans="2:27">
      <c r="B123" s="206">
        <v>3226</v>
      </c>
      <c r="C123" t="s">
        <v>150</v>
      </c>
      <c r="D123" s="190">
        <v>543079.71299999999</v>
      </c>
      <c r="E123" s="85">
        <f t="shared" si="21"/>
        <v>30074.189445121272</v>
      </c>
      <c r="F123" s="86">
        <f t="shared" si="14"/>
        <v>0.78238779746894815</v>
      </c>
      <c r="G123" s="187">
        <f t="shared" si="15"/>
        <v>5022.1344592029982</v>
      </c>
      <c r="H123" s="187">
        <f t="shared" si="16"/>
        <v>90689.70406428774</v>
      </c>
      <c r="I123" s="187">
        <f t="shared" si="17"/>
        <v>1584.0239605023307</v>
      </c>
      <c r="J123" s="87">
        <f t="shared" si="18"/>
        <v>28604.30467875109</v>
      </c>
      <c r="K123" s="187">
        <f t="shared" si="22"/>
        <v>1170.3981433382608</v>
      </c>
      <c r="L123" s="87">
        <f t="shared" si="19"/>
        <v>21135.049672402311</v>
      </c>
      <c r="M123" s="88">
        <f t="shared" si="23"/>
        <v>111824.75373669005</v>
      </c>
      <c r="N123" s="88">
        <f t="shared" si="24"/>
        <v>654904.46673669002</v>
      </c>
      <c r="O123" s="88">
        <f t="shared" si="25"/>
        <v>36266.72204766253</v>
      </c>
      <c r="P123" s="89">
        <f t="shared" si="20"/>
        <v>0.94348813077960625</v>
      </c>
      <c r="Q123" s="237">
        <v>1976.6832774882932</v>
      </c>
      <c r="R123" s="92">
        <f t="shared" si="26"/>
        <v>3.1404237822480148E-2</v>
      </c>
      <c r="S123" s="92">
        <f t="shared" si="26"/>
        <v>2.4950107859364416E-2</v>
      </c>
      <c r="T123" s="91">
        <v>18058</v>
      </c>
      <c r="U123" s="190">
        <v>526544</v>
      </c>
      <c r="V123" s="190">
        <v>29342.100863750351</v>
      </c>
      <c r="W123" s="196"/>
      <c r="X123" s="88">
        <v>0</v>
      </c>
      <c r="Y123" s="88">
        <f t="shared" si="27"/>
        <v>0</v>
      </c>
      <c r="Z123" s="1"/>
      <c r="AA123" s="1"/>
    </row>
    <row r="124" spans="2:27">
      <c r="B124" s="209">
        <v>3228</v>
      </c>
      <c r="C124" s="210" t="s">
        <v>151</v>
      </c>
      <c r="D124" s="190">
        <v>768732.41</v>
      </c>
      <c r="E124" s="85">
        <f t="shared" si="21"/>
        <v>31192.22600933252</v>
      </c>
      <c r="F124" s="86">
        <f t="shared" si="14"/>
        <v>0.81147380713711204</v>
      </c>
      <c r="G124" s="187">
        <f t="shared" si="15"/>
        <v>4351.3125206762497</v>
      </c>
      <c r="H124" s="187">
        <f t="shared" si="16"/>
        <v>107238.09707206617</v>
      </c>
      <c r="I124" s="187">
        <f t="shared" si="17"/>
        <v>1192.7111630283937</v>
      </c>
      <c r="J124" s="87">
        <f t="shared" si="18"/>
        <v>29394.366612834761</v>
      </c>
      <c r="K124" s="187">
        <f t="shared" si="22"/>
        <v>779.0853458643237</v>
      </c>
      <c r="L124" s="87">
        <f t="shared" si="19"/>
        <v>19200.55834882626</v>
      </c>
      <c r="M124" s="88">
        <f t="shared" si="23"/>
        <v>126438.65542089244</v>
      </c>
      <c r="N124" s="88">
        <f t="shared" si="24"/>
        <v>895171.06542089244</v>
      </c>
      <c r="O124" s="88">
        <f t="shared" si="25"/>
        <v>36322.623875873098</v>
      </c>
      <c r="P124" s="89">
        <f t="shared" si="20"/>
        <v>0.94494243126301458</v>
      </c>
      <c r="Q124" s="237">
        <v>4253.1502578079526</v>
      </c>
      <c r="R124" s="92">
        <f t="shared" si="26"/>
        <v>4.3653774617216416E-2</v>
      </c>
      <c r="S124" s="92">
        <f t="shared" si="26"/>
        <v>2.8323984947448214E-2</v>
      </c>
      <c r="T124" s="91">
        <v>24645</v>
      </c>
      <c r="U124" s="190">
        <v>736578</v>
      </c>
      <c r="V124" s="190">
        <v>30333.072519869871</v>
      </c>
      <c r="W124" s="196"/>
      <c r="X124" s="88">
        <v>0</v>
      </c>
      <c r="Y124" s="88">
        <f t="shared" si="27"/>
        <v>0</v>
      </c>
      <c r="Z124" s="1"/>
      <c r="AA124" s="1"/>
    </row>
    <row r="125" spans="2:27">
      <c r="B125" s="206">
        <v>3230</v>
      </c>
      <c r="C125" t="s">
        <v>152</v>
      </c>
      <c r="D125" s="190">
        <v>300931.17700000003</v>
      </c>
      <c r="E125" s="85">
        <f t="shared" si="21"/>
        <v>40677.369153825362</v>
      </c>
      <c r="F125" s="86">
        <f t="shared" si="14"/>
        <v>1.0582322531806616</v>
      </c>
      <c r="G125" s="187">
        <f t="shared" si="15"/>
        <v>-1339.7733660194556</v>
      </c>
      <c r="H125" s="187">
        <f t="shared" si="16"/>
        <v>-9911.6433618119318</v>
      </c>
      <c r="I125" s="187">
        <f t="shared" si="17"/>
        <v>0</v>
      </c>
      <c r="J125" s="87">
        <f t="shared" si="18"/>
        <v>0</v>
      </c>
      <c r="K125" s="187">
        <f t="shared" si="22"/>
        <v>-413.62581716406999</v>
      </c>
      <c r="L125" s="87">
        <f t="shared" si="19"/>
        <v>-3060.0037953797896</v>
      </c>
      <c r="M125" s="88">
        <f t="shared" si="23"/>
        <v>-12971.647157191721</v>
      </c>
      <c r="N125" s="88">
        <f t="shared" si="24"/>
        <v>287959.52984280832</v>
      </c>
      <c r="O125" s="88">
        <f t="shared" si="25"/>
        <v>38923.969970641832</v>
      </c>
      <c r="P125" s="89">
        <f t="shared" si="20"/>
        <v>1.0126171210582113</v>
      </c>
      <c r="Q125" s="237">
        <v>-1191.7398547338307</v>
      </c>
      <c r="R125" s="92">
        <f t="shared" si="26"/>
        <v>2.6694332455936597E-3</v>
      </c>
      <c r="S125" s="92">
        <f t="shared" si="26"/>
        <v>-1.2645739227608817E-2</v>
      </c>
      <c r="T125" s="91">
        <v>7398</v>
      </c>
      <c r="U125" s="190">
        <v>300130</v>
      </c>
      <c r="V125" s="190">
        <v>41198.352779684283</v>
      </c>
      <c r="W125" s="196"/>
      <c r="X125" s="88">
        <v>0</v>
      </c>
      <c r="Y125" s="88">
        <f t="shared" si="27"/>
        <v>0</v>
      </c>
      <c r="Z125" s="1"/>
    </row>
    <row r="126" spans="2:27">
      <c r="B126" s="206">
        <v>3232</v>
      </c>
      <c r="C126" t="s">
        <v>153</v>
      </c>
      <c r="D126" s="190">
        <v>1001462.726</v>
      </c>
      <c r="E126" s="85">
        <f t="shared" si="21"/>
        <v>38693.405687350285</v>
      </c>
      <c r="F126" s="86">
        <f t="shared" si="14"/>
        <v>1.0066189317434615</v>
      </c>
      <c r="G126" s="187">
        <f t="shared" si="15"/>
        <v>-149.39528613440925</v>
      </c>
      <c r="H126" s="187">
        <f t="shared" si="16"/>
        <v>-3866.6487957307804</v>
      </c>
      <c r="I126" s="187">
        <f t="shared" si="17"/>
        <v>0</v>
      </c>
      <c r="J126" s="87">
        <f t="shared" si="18"/>
        <v>0</v>
      </c>
      <c r="K126" s="187">
        <f t="shared" si="22"/>
        <v>-413.62581716406999</v>
      </c>
      <c r="L126" s="87">
        <f t="shared" si="19"/>
        <v>-10705.463399840459</v>
      </c>
      <c r="M126" s="88">
        <f t="shared" si="23"/>
        <v>-14572.112195571239</v>
      </c>
      <c r="N126" s="88">
        <f t="shared" si="24"/>
        <v>986890.61380442884</v>
      </c>
      <c r="O126" s="88">
        <f t="shared" si="25"/>
        <v>38130.384584051804</v>
      </c>
      <c r="P126" s="89">
        <f t="shared" si="20"/>
        <v>0.99197179248333134</v>
      </c>
      <c r="Q126" s="237">
        <v>868.53343689890789</v>
      </c>
      <c r="R126" s="92">
        <f t="shared" si="26"/>
        <v>1.5678157492261719E-2</v>
      </c>
      <c r="S126" s="92">
        <f t="shared" si="26"/>
        <v>-1.6670919324958957E-3</v>
      </c>
      <c r="T126" s="91">
        <v>25882</v>
      </c>
      <c r="U126" s="190">
        <v>986004</v>
      </c>
      <c r="V126" s="190">
        <v>38758.018867924526</v>
      </c>
      <c r="W126" s="196"/>
      <c r="X126" s="88">
        <v>0</v>
      </c>
      <c r="Y126" s="88">
        <f t="shared" si="27"/>
        <v>0</v>
      </c>
      <c r="Z126" s="1"/>
    </row>
    <row r="127" spans="2:27">
      <c r="B127" s="206">
        <v>3234</v>
      </c>
      <c r="C127" t="s">
        <v>154</v>
      </c>
      <c r="D127" s="190">
        <v>304090.61099999998</v>
      </c>
      <c r="E127" s="85">
        <f t="shared" si="21"/>
        <v>32498.729400448858</v>
      </c>
      <c r="F127" s="86">
        <f t="shared" si="14"/>
        <v>0.84546282993110944</v>
      </c>
      <c r="G127" s="187">
        <f t="shared" si="15"/>
        <v>3567.4104860064472</v>
      </c>
      <c r="H127" s="187">
        <f t="shared" si="16"/>
        <v>33380.259917562325</v>
      </c>
      <c r="I127" s="187">
        <f t="shared" si="17"/>
        <v>735.43497613767568</v>
      </c>
      <c r="J127" s="87">
        <f t="shared" si="18"/>
        <v>6881.4650717202312</v>
      </c>
      <c r="K127" s="187">
        <f t="shared" si="22"/>
        <v>321.80915897360569</v>
      </c>
      <c r="L127" s="87">
        <f t="shared" si="19"/>
        <v>3011.1683005160285</v>
      </c>
      <c r="M127" s="88">
        <f t="shared" si="23"/>
        <v>36391.428218078356</v>
      </c>
      <c r="N127" s="88">
        <f t="shared" si="24"/>
        <v>340482.03921807831</v>
      </c>
      <c r="O127" s="88">
        <f t="shared" si="25"/>
        <v>36387.949045428912</v>
      </c>
      <c r="P127" s="89">
        <f t="shared" si="20"/>
        <v>0.94664188240271441</v>
      </c>
      <c r="Q127" s="237">
        <v>1676.4460693187284</v>
      </c>
      <c r="R127" s="92">
        <f t="shared" si="26"/>
        <v>6.1357542991368481E-2</v>
      </c>
      <c r="S127" s="92">
        <f t="shared" si="26"/>
        <v>5.5686080220227266E-2</v>
      </c>
      <c r="T127" s="91">
        <v>9357</v>
      </c>
      <c r="U127" s="190">
        <v>286511</v>
      </c>
      <c r="V127" s="190">
        <v>30784.463307188136</v>
      </c>
      <c r="W127" s="196"/>
      <c r="X127" s="88">
        <v>0</v>
      </c>
      <c r="Y127" s="88">
        <f t="shared" si="27"/>
        <v>0</v>
      </c>
      <c r="Z127" s="1"/>
    </row>
    <row r="128" spans="2:27">
      <c r="B128" s="209">
        <v>3236</v>
      </c>
      <c r="C128" s="210" t="s">
        <v>155</v>
      </c>
      <c r="D128" s="190">
        <v>223060.196</v>
      </c>
      <c r="E128" s="85">
        <f t="shared" si="21"/>
        <v>31698.194685235183</v>
      </c>
      <c r="F128" s="86">
        <f t="shared" si="14"/>
        <v>0.82463671277917849</v>
      </c>
      <c r="G128" s="187">
        <f t="shared" si="15"/>
        <v>4047.7313151346516</v>
      </c>
      <c r="H128" s="187">
        <f t="shared" si="16"/>
        <v>28483.885264602541</v>
      </c>
      <c r="I128" s="187">
        <f t="shared" si="17"/>
        <v>1015.6221264624618</v>
      </c>
      <c r="J128" s="87">
        <f t="shared" si="18"/>
        <v>7146.9329039163431</v>
      </c>
      <c r="K128" s="187">
        <f t="shared" si="22"/>
        <v>601.99630929839179</v>
      </c>
      <c r="L128" s="87">
        <f t="shared" si="19"/>
        <v>4236.2480285327838</v>
      </c>
      <c r="M128" s="88">
        <f t="shared" si="23"/>
        <v>32720.133293135324</v>
      </c>
      <c r="N128" s="88">
        <f t="shared" si="24"/>
        <v>255780.32929313532</v>
      </c>
      <c r="O128" s="88">
        <f t="shared" si="25"/>
        <v>36347.922309668225</v>
      </c>
      <c r="P128" s="89">
        <f t="shared" si="20"/>
        <v>0.94560057654511775</v>
      </c>
      <c r="Q128" s="237">
        <v>1709.6236274495786</v>
      </c>
      <c r="R128" s="92">
        <f t="shared" si="26"/>
        <v>3.7084097375908932E-2</v>
      </c>
      <c r="S128" s="93">
        <f t="shared" si="26"/>
        <v>3.0157430816768957E-2</v>
      </c>
      <c r="T128" s="91">
        <v>7037</v>
      </c>
      <c r="U128" s="190">
        <v>215084</v>
      </c>
      <c r="V128" s="190">
        <v>30770.243204577968</v>
      </c>
      <c r="W128" s="196"/>
      <c r="X128" s="88">
        <v>0</v>
      </c>
      <c r="Y128" s="88">
        <f t="shared" si="27"/>
        <v>0</v>
      </c>
      <c r="Z128" s="1"/>
    </row>
    <row r="129" spans="2:25">
      <c r="B129" s="206">
        <v>3238</v>
      </c>
      <c r="C129" t="s">
        <v>156</v>
      </c>
      <c r="D129" s="190">
        <v>494163.50199999998</v>
      </c>
      <c r="E129" s="85">
        <f t="shared" si="21"/>
        <v>30643.898176857248</v>
      </c>
      <c r="F129" s="86">
        <f t="shared" si="14"/>
        <v>0.79720891710826891</v>
      </c>
      <c r="G129" s="187">
        <f t="shared" si="15"/>
        <v>4680.3092201614127</v>
      </c>
      <c r="H129" s="187">
        <f t="shared" si="16"/>
        <v>75474.666484322937</v>
      </c>
      <c r="I129" s="187">
        <f t="shared" si="17"/>
        <v>1384.6259043947389</v>
      </c>
      <c r="J129" s="87">
        <f t="shared" si="18"/>
        <v>22328.477334269563</v>
      </c>
      <c r="K129" s="187">
        <f t="shared" si="22"/>
        <v>971.0000872306689</v>
      </c>
      <c r="L129" s="87">
        <f t="shared" si="19"/>
        <v>15658.347406681767</v>
      </c>
      <c r="M129" s="88">
        <f t="shared" si="23"/>
        <v>91133.01389100471</v>
      </c>
      <c r="N129" s="88">
        <f t="shared" si="24"/>
        <v>585296.5158910047</v>
      </c>
      <c r="O129" s="88">
        <f t="shared" si="25"/>
        <v>36295.207484249331</v>
      </c>
      <c r="P129" s="89">
        <f t="shared" si="20"/>
        <v>0.94422918676157241</v>
      </c>
      <c r="Q129" s="237">
        <v>3657.3063358109939</v>
      </c>
      <c r="R129" s="89">
        <f t="shared" si="26"/>
        <v>3.6638504881497252E-2</v>
      </c>
      <c r="S129" s="89">
        <f t="shared" si="26"/>
        <v>-1.6745640078350407E-3</v>
      </c>
      <c r="T129" s="91">
        <v>16126</v>
      </c>
      <c r="U129" s="190">
        <v>476698</v>
      </c>
      <c r="V129" s="190">
        <v>30695.299420476498</v>
      </c>
      <c r="W129" s="196"/>
      <c r="X129" s="88">
        <v>0</v>
      </c>
      <c r="Y129" s="88">
        <f t="shared" si="27"/>
        <v>0</v>
      </c>
    </row>
    <row r="130" spans="2:25">
      <c r="B130" s="206">
        <v>3240</v>
      </c>
      <c r="C130" t="s">
        <v>157</v>
      </c>
      <c r="D130" s="190">
        <v>842384.67599999998</v>
      </c>
      <c r="E130" s="85">
        <f t="shared" si="21"/>
        <v>30175.69408224674</v>
      </c>
      <c r="F130" s="86">
        <f t="shared" si="14"/>
        <v>0.78502846679167082</v>
      </c>
      <c r="G130" s="187">
        <f t="shared" si="15"/>
        <v>4961.2316769277177</v>
      </c>
      <c r="H130" s="187">
        <f t="shared" si="16"/>
        <v>138497.74349311416</v>
      </c>
      <c r="I130" s="187">
        <f t="shared" si="17"/>
        <v>1548.4973375084166</v>
      </c>
      <c r="J130" s="87">
        <f t="shared" si="18"/>
        <v>43227.851673884958</v>
      </c>
      <c r="K130" s="187">
        <f t="shared" si="22"/>
        <v>1134.8715203443467</v>
      </c>
      <c r="L130" s="87">
        <f t="shared" si="19"/>
        <v>31681.07336193278</v>
      </c>
      <c r="M130" s="88">
        <f t="shared" si="23"/>
        <v>170178.81685504696</v>
      </c>
      <c r="N130" s="88">
        <f t="shared" si="24"/>
        <v>1012563.4928550469</v>
      </c>
      <c r="O130" s="88">
        <f t="shared" si="25"/>
        <v>36271.797279518803</v>
      </c>
      <c r="P130" s="89">
        <f t="shared" si="20"/>
        <v>0.94362016424574247</v>
      </c>
      <c r="Q130" s="237">
        <v>11358.462340611324</v>
      </c>
      <c r="R130" s="89">
        <f t="shared" si="26"/>
        <v>5.1525796179536537E-2</v>
      </c>
      <c r="S130" s="89">
        <f t="shared" si="26"/>
        <v>2.975398395028548E-2</v>
      </c>
      <c r="T130" s="91">
        <v>27916</v>
      </c>
      <c r="U130" s="190">
        <v>801107</v>
      </c>
      <c r="V130" s="190">
        <v>29303.789596898092</v>
      </c>
      <c r="W130" s="196"/>
      <c r="X130" s="88">
        <v>0</v>
      </c>
      <c r="Y130" s="88">
        <f t="shared" si="27"/>
        <v>0</v>
      </c>
    </row>
    <row r="131" spans="2:25">
      <c r="B131" s="206">
        <v>3242</v>
      </c>
      <c r="C131" t="s">
        <v>158</v>
      </c>
      <c r="D131" s="190">
        <v>84614.615999999995</v>
      </c>
      <c r="E131" s="85">
        <f t="shared" si="21"/>
        <v>27824.602433410062</v>
      </c>
      <c r="F131" s="86">
        <f t="shared" si="14"/>
        <v>0.72386421097232168</v>
      </c>
      <c r="G131" s="187">
        <f t="shared" si="15"/>
        <v>6371.8866662297241</v>
      </c>
      <c r="H131" s="187">
        <f t="shared" si="16"/>
        <v>19376.907352004593</v>
      </c>
      <c r="I131" s="187">
        <f t="shared" si="17"/>
        <v>2371.3794146012542</v>
      </c>
      <c r="J131" s="87">
        <f t="shared" si="18"/>
        <v>7211.3647998024144</v>
      </c>
      <c r="K131" s="187">
        <f t="shared" si="22"/>
        <v>1957.7535974371842</v>
      </c>
      <c r="L131" s="87">
        <f t="shared" si="19"/>
        <v>5953.5286898064769</v>
      </c>
      <c r="M131" s="88">
        <f t="shared" si="23"/>
        <v>25330.43604181107</v>
      </c>
      <c r="N131" s="88">
        <f t="shared" si="24"/>
        <v>109945.05204181107</v>
      </c>
      <c r="O131" s="88">
        <f t="shared" si="25"/>
        <v>36154.242697076974</v>
      </c>
      <c r="P131" s="89">
        <f t="shared" si="20"/>
        <v>0.94056195145477506</v>
      </c>
      <c r="Q131" s="237">
        <v>796.22224093708428</v>
      </c>
      <c r="R131" s="89">
        <f t="shared" si="26"/>
        <v>2.1422211492032769E-2</v>
      </c>
      <c r="S131" s="89">
        <f t="shared" si="26"/>
        <v>-1.1158503573645335E-2</v>
      </c>
      <c r="T131" s="91">
        <v>3041</v>
      </c>
      <c r="U131" s="190">
        <v>82840</v>
      </c>
      <c r="V131" s="190">
        <v>28138.58695652174</v>
      </c>
      <c r="W131" s="196"/>
      <c r="X131" s="88">
        <v>0</v>
      </c>
      <c r="Y131" s="88">
        <f t="shared" si="27"/>
        <v>0</v>
      </c>
    </row>
    <row r="132" spans="2:25">
      <c r="B132" s="206">
        <v>3301</v>
      </c>
      <c r="C132" t="s">
        <v>159</v>
      </c>
      <c r="D132" s="190">
        <v>3576351.4780000001</v>
      </c>
      <c r="E132" s="85">
        <f t="shared" si="21"/>
        <v>34227.717113133695</v>
      </c>
      <c r="F132" s="86">
        <f t="shared" si="14"/>
        <v>0.89044289135044752</v>
      </c>
      <c r="G132" s="187">
        <f t="shared" si="15"/>
        <v>2530.0178583955449</v>
      </c>
      <c r="H132" s="187">
        <f t="shared" si="16"/>
        <v>264353.97597017529</v>
      </c>
      <c r="I132" s="187">
        <f t="shared" si="17"/>
        <v>130.28927669798284</v>
      </c>
      <c r="J132" s="87">
        <f t="shared" si="18"/>
        <v>13613.535654342133</v>
      </c>
      <c r="K132" s="187">
        <f t="shared" si="22"/>
        <v>-283.33654046608717</v>
      </c>
      <c r="L132" s="87">
        <f t="shared" si="19"/>
        <v>-29604.98510368005</v>
      </c>
      <c r="M132" s="88">
        <f t="shared" si="23"/>
        <v>234748.99086649524</v>
      </c>
      <c r="N132" s="88">
        <f t="shared" si="24"/>
        <v>3811100.4688664954</v>
      </c>
      <c r="O132" s="88">
        <f t="shared" si="25"/>
        <v>36474.398431063149</v>
      </c>
      <c r="P132" s="89">
        <f t="shared" si="20"/>
        <v>0.94889088547368117</v>
      </c>
      <c r="Q132" s="237">
        <v>11799.874122555222</v>
      </c>
      <c r="R132" s="89">
        <f t="shared" si="26"/>
        <v>-2.3798606537507308E-3</v>
      </c>
      <c r="S132" s="89">
        <f t="shared" si="26"/>
        <v>-1.3799019847316629E-2</v>
      </c>
      <c r="T132" s="91">
        <v>104487</v>
      </c>
      <c r="U132" s="190">
        <v>3584883</v>
      </c>
      <c r="V132" s="190">
        <v>34706.63465355162</v>
      </c>
      <c r="W132" s="196"/>
      <c r="X132" s="88">
        <v>0</v>
      </c>
      <c r="Y132" s="88">
        <f t="shared" si="27"/>
        <v>0</v>
      </c>
    </row>
    <row r="133" spans="2:25">
      <c r="B133" s="206">
        <v>3303</v>
      </c>
      <c r="C133" t="s">
        <v>160</v>
      </c>
      <c r="D133" s="190">
        <v>1120873.8629999999</v>
      </c>
      <c r="E133" s="85">
        <f t="shared" si="21"/>
        <v>38854.473897670541</v>
      </c>
      <c r="F133" s="86">
        <f t="shared" si="14"/>
        <v>1.0108091627900766</v>
      </c>
      <c r="G133" s="187">
        <f t="shared" si="15"/>
        <v>-246.03621232656295</v>
      </c>
      <c r="H133" s="187">
        <f t="shared" si="16"/>
        <v>-7097.6526531966874</v>
      </c>
      <c r="I133" s="187">
        <f t="shared" si="17"/>
        <v>0</v>
      </c>
      <c r="J133" s="87">
        <f t="shared" si="18"/>
        <v>0</v>
      </c>
      <c r="K133" s="187">
        <f t="shared" si="22"/>
        <v>-413.62581716406999</v>
      </c>
      <c r="L133" s="87">
        <f t="shared" si="19"/>
        <v>-11932.277573549092</v>
      </c>
      <c r="M133" s="88">
        <f t="shared" si="23"/>
        <v>-19029.930226745779</v>
      </c>
      <c r="N133" s="88">
        <f t="shared" si="24"/>
        <v>1101843.9327732541</v>
      </c>
      <c r="O133" s="88">
        <f t="shared" si="25"/>
        <v>38194.81186817991</v>
      </c>
      <c r="P133" s="89">
        <f t="shared" si="20"/>
        <v>0.99364788490197742</v>
      </c>
      <c r="Q133" s="237">
        <v>965.98583377126124</v>
      </c>
      <c r="R133" s="89">
        <f t="shared" si="26"/>
        <v>5.2590229623842015E-2</v>
      </c>
      <c r="S133" s="89">
        <f t="shared" si="26"/>
        <v>5.0583419355216194E-2</v>
      </c>
      <c r="T133" s="91">
        <v>28848</v>
      </c>
      <c r="U133" s="190">
        <v>1064872</v>
      </c>
      <c r="V133" s="190">
        <v>36983.711318723304</v>
      </c>
      <c r="W133" s="196"/>
      <c r="X133" s="88">
        <v>0</v>
      </c>
      <c r="Y133" s="88">
        <f t="shared" si="27"/>
        <v>0</v>
      </c>
    </row>
    <row r="134" spans="2:25">
      <c r="B134" s="206">
        <v>3305</v>
      </c>
      <c r="C134" t="s">
        <v>161</v>
      </c>
      <c r="D134" s="190">
        <v>1039584.929</v>
      </c>
      <c r="E134" s="85">
        <f t="shared" si="21"/>
        <v>32918.049745099903</v>
      </c>
      <c r="F134" s="86">
        <f t="shared" si="14"/>
        <v>0.85637155688064559</v>
      </c>
      <c r="G134" s="187">
        <f t="shared" si="15"/>
        <v>3315.81827921582</v>
      </c>
      <c r="H134" s="187">
        <f t="shared" si="16"/>
        <v>104716.85707591481</v>
      </c>
      <c r="I134" s="187">
        <f t="shared" si="17"/>
        <v>588.67285550980989</v>
      </c>
      <c r="J134" s="87">
        <f t="shared" si="18"/>
        <v>18590.877449855307</v>
      </c>
      <c r="K134" s="187">
        <f t="shared" si="22"/>
        <v>175.04703834573991</v>
      </c>
      <c r="L134" s="87">
        <f t="shared" si="19"/>
        <v>5528.1605179968119</v>
      </c>
      <c r="M134" s="88">
        <f t="shared" si="23"/>
        <v>110245.01759391163</v>
      </c>
      <c r="N134" s="88">
        <f t="shared" si="24"/>
        <v>1149829.9465939116</v>
      </c>
      <c r="O134" s="88">
        <f t="shared" si="25"/>
        <v>36408.915062661465</v>
      </c>
      <c r="P134" s="89">
        <f t="shared" si="20"/>
        <v>0.94718731875019124</v>
      </c>
      <c r="Q134" s="237">
        <v>820.61945556841965</v>
      </c>
      <c r="R134" s="89">
        <f t="shared" si="26"/>
        <v>1.3919582605506809E-2</v>
      </c>
      <c r="S134" s="89">
        <f t="shared" si="26"/>
        <v>9.5211473812594205E-3</v>
      </c>
      <c r="T134" s="91">
        <v>31581</v>
      </c>
      <c r="U134" s="190">
        <v>1025313</v>
      </c>
      <c r="V134" s="190">
        <v>32607.588093117927</v>
      </c>
      <c r="W134" s="196"/>
      <c r="X134" s="88">
        <v>0</v>
      </c>
      <c r="Y134" s="88">
        <f t="shared" si="27"/>
        <v>0</v>
      </c>
    </row>
    <row r="135" spans="2:25">
      <c r="B135" s="206">
        <v>3310</v>
      </c>
      <c r="C135" t="s">
        <v>162</v>
      </c>
      <c r="D135" s="190">
        <v>316805.64</v>
      </c>
      <c r="E135" s="85">
        <f t="shared" si="21"/>
        <v>45329.180140220349</v>
      </c>
      <c r="F135" s="86">
        <f t="shared" ref="F135:F198" si="28">E135/E$365</f>
        <v>1.1792503161455421</v>
      </c>
      <c r="G135" s="187">
        <f t="shared" ref="G135:G198" si="29">($E$365+$Y$365-E135-Y135)*0.6</f>
        <v>-4130.8599578564472</v>
      </c>
      <c r="H135" s="187">
        <f t="shared" ref="H135:H198" si="30">G135*T135/1000</f>
        <v>-28870.58024545871</v>
      </c>
      <c r="I135" s="187">
        <f t="shared" ref="I135:I198" si="31">IF(E135+Y135&lt;(E$365+Y$365)*0.9,((E$365+Y$365)*0.9-E135-Y135)*0.35,0)</f>
        <v>0</v>
      </c>
      <c r="J135" s="87">
        <f t="shared" ref="J135:J198" si="32">I135*T135/1000</f>
        <v>0</v>
      </c>
      <c r="K135" s="187">
        <f t="shared" si="22"/>
        <v>-413.62581716406999</v>
      </c>
      <c r="L135" s="87">
        <f t="shared" ref="L135:L198" si="33">K135*T135/1000</f>
        <v>-2890.8308361596851</v>
      </c>
      <c r="M135" s="88">
        <f t="shared" si="23"/>
        <v>-31761.411081618397</v>
      </c>
      <c r="N135" s="88">
        <f t="shared" si="24"/>
        <v>285044.22891838162</v>
      </c>
      <c r="O135" s="88">
        <f t="shared" si="25"/>
        <v>40784.69436519983</v>
      </c>
      <c r="P135" s="89">
        <f t="shared" ref="P135:P198" si="34">O135/O$365</f>
        <v>1.0610243462441635</v>
      </c>
      <c r="Q135" s="237">
        <v>-1655.7708598992685</v>
      </c>
      <c r="R135" s="89">
        <f t="shared" si="26"/>
        <v>8.774842145380761E-2</v>
      </c>
      <c r="S135" s="89">
        <f t="shared" si="26"/>
        <v>7.2029063810820915E-2</v>
      </c>
      <c r="T135" s="91">
        <v>6989</v>
      </c>
      <c r="U135" s="190">
        <v>291249</v>
      </c>
      <c r="V135" s="190">
        <v>42283.536585365851</v>
      </c>
      <c r="W135" s="196"/>
      <c r="X135" s="88">
        <v>0</v>
      </c>
      <c r="Y135" s="88">
        <f t="shared" si="27"/>
        <v>0</v>
      </c>
    </row>
    <row r="136" spans="2:25">
      <c r="B136" s="206">
        <v>3312</v>
      </c>
      <c r="C136" t="s">
        <v>163</v>
      </c>
      <c r="D136" s="190">
        <v>1167613.9890000001</v>
      </c>
      <c r="E136" s="85">
        <f t="shared" ref="E136:E199" si="35">D136/T136*1000</f>
        <v>41012.082507903062</v>
      </c>
      <c r="F136" s="86">
        <f t="shared" si="28"/>
        <v>1.0669399074420729</v>
      </c>
      <c r="G136" s="187">
        <f t="shared" si="29"/>
        <v>-1540.6013784660754</v>
      </c>
      <c r="H136" s="187">
        <f t="shared" si="30"/>
        <v>-43860.921244929166</v>
      </c>
      <c r="I136" s="187">
        <f t="shared" si="31"/>
        <v>0</v>
      </c>
      <c r="J136" s="87">
        <f t="shared" si="32"/>
        <v>0</v>
      </c>
      <c r="K136" s="187">
        <f t="shared" ref="K136:K199" si="36">I136+J$367</f>
        <v>-413.62581716406999</v>
      </c>
      <c r="L136" s="87">
        <f t="shared" si="33"/>
        <v>-11775.927014661072</v>
      </c>
      <c r="M136" s="88">
        <f t="shared" ref="M136:M199" si="37">H136+L136</f>
        <v>-55636.848259590239</v>
      </c>
      <c r="N136" s="88">
        <f t="shared" ref="N136:N199" si="38">D136+M136</f>
        <v>1111977.1407404097</v>
      </c>
      <c r="O136" s="88">
        <f t="shared" ref="O136:O199" si="39">N136/T136*1000</f>
        <v>39057.855312272906</v>
      </c>
      <c r="P136" s="89">
        <f t="shared" si="34"/>
        <v>1.0161001827627756</v>
      </c>
      <c r="Q136" s="237">
        <v>-3900.112515257264</v>
      </c>
      <c r="R136" s="89">
        <f t="shared" ref="R136:S199" si="40">(D136-U136)/U136</f>
        <v>-2.3728408945537256E-2</v>
      </c>
      <c r="S136" s="89">
        <f t="shared" si="40"/>
        <v>-3.411865454053202E-2</v>
      </c>
      <c r="T136" s="91">
        <v>28470</v>
      </c>
      <c r="U136" s="190">
        <v>1195993</v>
      </c>
      <c r="V136" s="190">
        <v>42460.787446302413</v>
      </c>
      <c r="W136" s="196"/>
      <c r="X136" s="88">
        <v>0</v>
      </c>
      <c r="Y136" s="88">
        <f t="shared" ref="Y136:Y199" si="41">X136*1000/T136</f>
        <v>0</v>
      </c>
    </row>
    <row r="137" spans="2:25">
      <c r="B137" s="206">
        <v>3314</v>
      </c>
      <c r="C137" t="s">
        <v>164</v>
      </c>
      <c r="D137" s="190">
        <v>682964.37800000003</v>
      </c>
      <c r="E137" s="85">
        <f t="shared" si="35"/>
        <v>32868.009913855341</v>
      </c>
      <c r="F137" s="86">
        <f t="shared" si="28"/>
        <v>0.85506975776068628</v>
      </c>
      <c r="G137" s="187">
        <f t="shared" si="29"/>
        <v>3345.8421779625569</v>
      </c>
      <c r="H137" s="187">
        <f t="shared" si="30"/>
        <v>69523.254615883983</v>
      </c>
      <c r="I137" s="187">
        <f t="shared" si="31"/>
        <v>606.18679644540634</v>
      </c>
      <c r="J137" s="87">
        <f t="shared" si="32"/>
        <v>12595.955443339099</v>
      </c>
      <c r="K137" s="187">
        <f t="shared" si="36"/>
        <v>192.56097928133636</v>
      </c>
      <c r="L137" s="87">
        <f t="shared" si="33"/>
        <v>4001.224588486888</v>
      </c>
      <c r="M137" s="88">
        <f t="shared" si="37"/>
        <v>73524.479204370873</v>
      </c>
      <c r="N137" s="88">
        <f t="shared" si="38"/>
        <v>756488.8572043709</v>
      </c>
      <c r="O137" s="88">
        <f t="shared" si="39"/>
        <v>36406.413071099232</v>
      </c>
      <c r="P137" s="89">
        <f t="shared" si="34"/>
        <v>0.94712222879419317</v>
      </c>
      <c r="Q137" s="237">
        <v>1514.5936971328047</v>
      </c>
      <c r="R137" s="89">
        <f t="shared" si="40"/>
        <v>-3.4882578792593467E-2</v>
      </c>
      <c r="S137" s="89">
        <f t="shared" si="40"/>
        <v>-4.8073461300072132E-2</v>
      </c>
      <c r="T137" s="91">
        <v>20779</v>
      </c>
      <c r="U137" s="190">
        <v>707649</v>
      </c>
      <c r="V137" s="190">
        <v>34527.884849963404</v>
      </c>
      <c r="W137" s="196"/>
      <c r="X137" s="88">
        <v>0</v>
      </c>
      <c r="Y137" s="88">
        <f t="shared" si="41"/>
        <v>0</v>
      </c>
    </row>
    <row r="138" spans="2:25">
      <c r="B138" s="206">
        <v>3316</v>
      </c>
      <c r="C138" t="s">
        <v>165</v>
      </c>
      <c r="D138" s="190">
        <v>449544.86800000002</v>
      </c>
      <c r="E138" s="85">
        <f t="shared" si="35"/>
        <v>30654.269894306173</v>
      </c>
      <c r="F138" s="86">
        <f t="shared" si="28"/>
        <v>0.79747874001357588</v>
      </c>
      <c r="G138" s="187">
        <f t="shared" si="29"/>
        <v>4674.0861896920578</v>
      </c>
      <c r="H138" s="187">
        <f t="shared" si="30"/>
        <v>68545.473971834028</v>
      </c>
      <c r="I138" s="187">
        <f t="shared" si="31"/>
        <v>1380.9958032876152</v>
      </c>
      <c r="J138" s="87">
        <f t="shared" si="32"/>
        <v>20252.303455212877</v>
      </c>
      <c r="K138" s="187">
        <f t="shared" si="36"/>
        <v>967.36998612354523</v>
      </c>
      <c r="L138" s="87">
        <f t="shared" si="33"/>
        <v>14186.48084650179</v>
      </c>
      <c r="M138" s="88">
        <f t="shared" si="37"/>
        <v>82731.954818335813</v>
      </c>
      <c r="N138" s="88">
        <f t="shared" si="38"/>
        <v>532276.82281833584</v>
      </c>
      <c r="O138" s="88">
        <f t="shared" si="39"/>
        <v>36295.726070121775</v>
      </c>
      <c r="P138" s="89">
        <f t="shared" si="34"/>
        <v>0.94424267790683769</v>
      </c>
      <c r="Q138" s="237">
        <v>-9085.1007718704204</v>
      </c>
      <c r="R138" s="89">
        <f t="shared" si="40"/>
        <v>2.1688237780737397E-2</v>
      </c>
      <c r="S138" s="89">
        <f t="shared" si="40"/>
        <v>1.207398774229616E-2</v>
      </c>
      <c r="T138" s="91">
        <v>14665</v>
      </c>
      <c r="U138" s="190">
        <v>440002</v>
      </c>
      <c r="V138" s="190">
        <v>30288.566118262544</v>
      </c>
      <c r="W138" s="196"/>
      <c r="X138" s="88">
        <v>0</v>
      </c>
      <c r="Y138" s="88">
        <f t="shared" si="41"/>
        <v>0</v>
      </c>
    </row>
    <row r="139" spans="2:25">
      <c r="B139" s="206">
        <v>3318</v>
      </c>
      <c r="C139" t="s">
        <v>166</v>
      </c>
      <c r="D139" s="190">
        <v>86922.061000000002</v>
      </c>
      <c r="E139" s="85">
        <f t="shared" si="35"/>
        <v>38787.175814368587</v>
      </c>
      <c r="F139" s="86">
        <f t="shared" si="28"/>
        <v>1.0090583857902649</v>
      </c>
      <c r="G139" s="187">
        <f t="shared" si="29"/>
        <v>-205.65736234539071</v>
      </c>
      <c r="H139" s="187">
        <f t="shared" si="30"/>
        <v>-460.87814901602059</v>
      </c>
      <c r="I139" s="187">
        <f t="shared" si="31"/>
        <v>0</v>
      </c>
      <c r="J139" s="87">
        <f t="shared" si="32"/>
        <v>0</v>
      </c>
      <c r="K139" s="187">
        <f t="shared" si="36"/>
        <v>-413.62581716406999</v>
      </c>
      <c r="L139" s="87">
        <f t="shared" si="33"/>
        <v>-926.93545626468085</v>
      </c>
      <c r="M139" s="88">
        <f t="shared" si="37"/>
        <v>-1387.8136052807015</v>
      </c>
      <c r="N139" s="88">
        <f t="shared" si="38"/>
        <v>85534.247394719307</v>
      </c>
      <c r="O139" s="88">
        <f t="shared" si="39"/>
        <v>38167.892634859127</v>
      </c>
      <c r="P139" s="89">
        <f t="shared" si="34"/>
        <v>0.9929475741020527</v>
      </c>
      <c r="Q139" s="237">
        <v>-547.2246450471124</v>
      </c>
      <c r="R139" s="89">
        <f t="shared" si="40"/>
        <v>-1.6963414082468146E-2</v>
      </c>
      <c r="S139" s="89">
        <f t="shared" si="40"/>
        <v>-3.0123207735982632E-2</v>
      </c>
      <c r="T139" s="91">
        <v>2241</v>
      </c>
      <c r="U139" s="190">
        <v>88422</v>
      </c>
      <c r="V139" s="190">
        <v>39991.858887381277</v>
      </c>
      <c r="W139" s="196"/>
      <c r="X139" s="88">
        <v>0</v>
      </c>
      <c r="Y139" s="88">
        <f t="shared" si="41"/>
        <v>0</v>
      </c>
    </row>
    <row r="140" spans="2:25">
      <c r="B140" s="206">
        <v>3320</v>
      </c>
      <c r="C140" t="s">
        <v>167</v>
      </c>
      <c r="D140" s="190">
        <v>49448.669000000002</v>
      </c>
      <c r="E140" s="85">
        <f t="shared" si="35"/>
        <v>44348.582062780275</v>
      </c>
      <c r="F140" s="86">
        <f t="shared" si="28"/>
        <v>1.1537398041694635</v>
      </c>
      <c r="G140" s="187">
        <f t="shared" si="29"/>
        <v>-3542.5011113924033</v>
      </c>
      <c r="H140" s="187">
        <f t="shared" si="30"/>
        <v>-3949.8887392025295</v>
      </c>
      <c r="I140" s="187">
        <f t="shared" si="31"/>
        <v>0</v>
      </c>
      <c r="J140" s="87">
        <f t="shared" si="32"/>
        <v>0</v>
      </c>
      <c r="K140" s="187">
        <f t="shared" si="36"/>
        <v>-413.62581716406999</v>
      </c>
      <c r="L140" s="87">
        <f t="shared" si="33"/>
        <v>-461.19278613793801</v>
      </c>
      <c r="M140" s="88">
        <f t="shared" si="37"/>
        <v>-4411.0815253404671</v>
      </c>
      <c r="N140" s="88">
        <f t="shared" si="38"/>
        <v>45037.587474659536</v>
      </c>
      <c r="O140" s="88">
        <f t="shared" si="39"/>
        <v>40392.455134223805</v>
      </c>
      <c r="P140" s="89">
        <f t="shared" si="34"/>
        <v>1.0508201414537321</v>
      </c>
      <c r="Q140" s="237">
        <v>-53.419658289843028</v>
      </c>
      <c r="R140" s="89">
        <f t="shared" si="40"/>
        <v>2.9344261953829217E-2</v>
      </c>
      <c r="S140" s="89">
        <f t="shared" si="40"/>
        <v>1.2727045168924457E-2</v>
      </c>
      <c r="T140" s="91">
        <v>1115</v>
      </c>
      <c r="U140" s="190">
        <v>48039</v>
      </c>
      <c r="V140" s="190">
        <v>43791.248860528714</v>
      </c>
      <c r="W140" s="196"/>
      <c r="X140" s="88">
        <v>0</v>
      </c>
      <c r="Y140" s="88">
        <f t="shared" si="41"/>
        <v>0</v>
      </c>
    </row>
    <row r="141" spans="2:25">
      <c r="B141" s="206">
        <v>3322</v>
      </c>
      <c r="C141" t="s">
        <v>168</v>
      </c>
      <c r="D141" s="190">
        <v>136726.989</v>
      </c>
      <c r="E141" s="85">
        <f t="shared" si="35"/>
        <v>41419.869433505002</v>
      </c>
      <c r="F141" s="86">
        <f t="shared" si="28"/>
        <v>1.0775485895194576</v>
      </c>
      <c r="G141" s="187">
        <f t="shared" si="29"/>
        <v>-1785.2735338272396</v>
      </c>
      <c r="H141" s="187">
        <f t="shared" si="30"/>
        <v>-5893.1879351637181</v>
      </c>
      <c r="I141" s="187">
        <f t="shared" si="31"/>
        <v>0</v>
      </c>
      <c r="J141" s="87">
        <f t="shared" si="32"/>
        <v>0</v>
      </c>
      <c r="K141" s="187">
        <f t="shared" si="36"/>
        <v>-413.62581716406999</v>
      </c>
      <c r="L141" s="87">
        <f t="shared" si="33"/>
        <v>-1365.3788224585951</v>
      </c>
      <c r="M141" s="88">
        <f t="shared" si="37"/>
        <v>-7258.5667576223132</v>
      </c>
      <c r="N141" s="88">
        <f t="shared" si="38"/>
        <v>129468.42224237768</v>
      </c>
      <c r="O141" s="88">
        <f t="shared" si="39"/>
        <v>39220.97008251369</v>
      </c>
      <c r="P141" s="89">
        <f t="shared" si="34"/>
        <v>1.0203436555937297</v>
      </c>
      <c r="Q141" s="237">
        <v>-182.35266099978708</v>
      </c>
      <c r="R141" s="89">
        <f t="shared" si="40"/>
        <v>-4.267702256887539E-3</v>
      </c>
      <c r="S141" s="89">
        <f t="shared" si="40"/>
        <v>-4.8709935611850174E-3</v>
      </c>
      <c r="T141" s="91">
        <v>3301</v>
      </c>
      <c r="U141" s="190">
        <v>137313</v>
      </c>
      <c r="V141" s="190">
        <v>41622.612913003941</v>
      </c>
      <c r="W141" s="196"/>
      <c r="X141" s="88">
        <v>0</v>
      </c>
      <c r="Y141" s="88">
        <f t="shared" si="41"/>
        <v>0</v>
      </c>
    </row>
    <row r="142" spans="2:25">
      <c r="B142" s="206">
        <v>3324</v>
      </c>
      <c r="C142" t="s">
        <v>169</v>
      </c>
      <c r="D142" s="190">
        <v>190160.29699999999</v>
      </c>
      <c r="E142" s="85">
        <f t="shared" si="35"/>
        <v>38138.848174889688</v>
      </c>
      <c r="F142" s="86">
        <f t="shared" si="28"/>
        <v>0.99219197498256073</v>
      </c>
      <c r="G142" s="187">
        <f t="shared" si="29"/>
        <v>183.33922134194873</v>
      </c>
      <c r="H142" s="187">
        <f t="shared" si="30"/>
        <v>914.12935761095639</v>
      </c>
      <c r="I142" s="187">
        <f t="shared" si="31"/>
        <v>0</v>
      </c>
      <c r="J142" s="87">
        <f t="shared" si="32"/>
        <v>0</v>
      </c>
      <c r="K142" s="187">
        <f t="shared" si="36"/>
        <v>-413.62581716406999</v>
      </c>
      <c r="L142" s="87">
        <f t="shared" si="33"/>
        <v>-2062.3383243800531</v>
      </c>
      <c r="M142" s="88">
        <f t="shared" si="37"/>
        <v>-1148.2089667690966</v>
      </c>
      <c r="N142" s="88">
        <f t="shared" si="38"/>
        <v>189012.08803323089</v>
      </c>
      <c r="O142" s="88">
        <f t="shared" si="39"/>
        <v>37908.561579067566</v>
      </c>
      <c r="P142" s="89">
        <f t="shared" si="34"/>
        <v>0.98620100977897096</v>
      </c>
      <c r="Q142" s="237">
        <v>-711.93635805661347</v>
      </c>
      <c r="R142" s="89">
        <f t="shared" si="40"/>
        <v>9.4376279733231943E-4</v>
      </c>
      <c r="S142" s="89">
        <f t="shared" si="40"/>
        <v>-4.3020674437448336E-2</v>
      </c>
      <c r="T142" s="91">
        <v>4986</v>
      </c>
      <c r="U142" s="190">
        <v>189981</v>
      </c>
      <c r="V142" s="190">
        <v>39853.366897419764</v>
      </c>
      <c r="W142" s="196"/>
      <c r="X142" s="88">
        <v>0</v>
      </c>
      <c r="Y142" s="88">
        <f t="shared" si="41"/>
        <v>0</v>
      </c>
    </row>
    <row r="143" spans="2:25">
      <c r="B143" s="206">
        <v>3326</v>
      </c>
      <c r="C143" t="s">
        <v>170</v>
      </c>
      <c r="D143" s="190">
        <v>127873.67</v>
      </c>
      <c r="E143" s="85">
        <f t="shared" si="35"/>
        <v>47964.617404351091</v>
      </c>
      <c r="F143" s="86">
        <f t="shared" si="28"/>
        <v>1.2478118965071148</v>
      </c>
      <c r="G143" s="187">
        <f t="shared" si="29"/>
        <v>-5712.1223163348923</v>
      </c>
      <c r="H143" s="187">
        <f t="shared" si="30"/>
        <v>-15228.518095348822</v>
      </c>
      <c r="I143" s="187">
        <f t="shared" si="31"/>
        <v>0</v>
      </c>
      <c r="J143" s="87">
        <f t="shared" si="32"/>
        <v>0</v>
      </c>
      <c r="K143" s="187">
        <f t="shared" si="36"/>
        <v>-413.62581716406999</v>
      </c>
      <c r="L143" s="87">
        <f t="shared" si="33"/>
        <v>-1102.7264285594106</v>
      </c>
      <c r="M143" s="88">
        <f t="shared" si="37"/>
        <v>-16331.244523908232</v>
      </c>
      <c r="N143" s="88">
        <f t="shared" si="38"/>
        <v>111542.42547609177</v>
      </c>
      <c r="O143" s="88">
        <f t="shared" si="39"/>
        <v>41838.869270852127</v>
      </c>
      <c r="P143" s="89">
        <f t="shared" si="34"/>
        <v>1.0884489783887927</v>
      </c>
      <c r="Q143" s="237">
        <v>-1866.7733721979494</v>
      </c>
      <c r="R143" s="89">
        <f t="shared" si="40"/>
        <v>-0.11381615695406004</v>
      </c>
      <c r="S143" s="89">
        <f t="shared" si="40"/>
        <v>-0.12079659982876542</v>
      </c>
      <c r="T143" s="91">
        <v>2666</v>
      </c>
      <c r="U143" s="190">
        <v>144297</v>
      </c>
      <c r="V143" s="190">
        <v>54554.631379962193</v>
      </c>
      <c r="W143" s="196"/>
      <c r="X143" s="88">
        <v>0</v>
      </c>
      <c r="Y143" s="88">
        <f t="shared" si="41"/>
        <v>0</v>
      </c>
    </row>
    <row r="144" spans="2:25">
      <c r="B144" s="206">
        <v>3328</v>
      </c>
      <c r="C144" t="s">
        <v>171</v>
      </c>
      <c r="D144" s="190">
        <v>185310.12899999999</v>
      </c>
      <c r="E144" s="85">
        <f t="shared" si="35"/>
        <v>37010.211503894549</v>
      </c>
      <c r="F144" s="86">
        <f t="shared" si="28"/>
        <v>0.96283020080161696</v>
      </c>
      <c r="G144" s="187">
        <f t="shared" si="29"/>
        <v>860.52122393903267</v>
      </c>
      <c r="H144" s="187">
        <f t="shared" si="30"/>
        <v>4308.6297682627364</v>
      </c>
      <c r="I144" s="187">
        <f t="shared" si="31"/>
        <v>0</v>
      </c>
      <c r="J144" s="87">
        <f t="shared" si="32"/>
        <v>0</v>
      </c>
      <c r="K144" s="187">
        <f t="shared" si="36"/>
        <v>-413.62581716406999</v>
      </c>
      <c r="L144" s="87">
        <f t="shared" si="33"/>
        <v>-2071.0244665404985</v>
      </c>
      <c r="M144" s="88">
        <f t="shared" si="37"/>
        <v>2237.605301722238</v>
      </c>
      <c r="N144" s="88">
        <f t="shared" si="38"/>
        <v>187547.73430172223</v>
      </c>
      <c r="O144" s="88">
        <f t="shared" si="39"/>
        <v>37457.106910669507</v>
      </c>
      <c r="P144" s="89">
        <f t="shared" si="34"/>
        <v>0.97445630010659345</v>
      </c>
      <c r="Q144" s="237">
        <v>-206.44969422173608</v>
      </c>
      <c r="R144" s="89">
        <f t="shared" si="40"/>
        <v>1.9638546062803585E-2</v>
      </c>
      <c r="S144" s="89">
        <f t="shared" si="40"/>
        <v>-9.8896323232771262E-3</v>
      </c>
      <c r="T144" s="91">
        <v>5007</v>
      </c>
      <c r="U144" s="190">
        <v>181741</v>
      </c>
      <c r="V144" s="190">
        <v>37379.884821061292</v>
      </c>
      <c r="W144" s="196"/>
      <c r="X144" s="88">
        <v>0</v>
      </c>
      <c r="Y144" s="88">
        <f t="shared" si="41"/>
        <v>0</v>
      </c>
    </row>
    <row r="145" spans="2:25">
      <c r="B145" s="206">
        <v>3330</v>
      </c>
      <c r="C145" t="s">
        <v>172</v>
      </c>
      <c r="D145" s="190">
        <v>249285.09899999999</v>
      </c>
      <c r="E145" s="85">
        <f t="shared" si="35"/>
        <v>55445.973976868321</v>
      </c>
      <c r="F145" s="86">
        <f t="shared" si="28"/>
        <v>1.4424413179095639</v>
      </c>
      <c r="G145" s="187">
        <f t="shared" si="29"/>
        <v>-10200.93625984523</v>
      </c>
      <c r="H145" s="187">
        <f t="shared" si="30"/>
        <v>-45863.409424264159</v>
      </c>
      <c r="I145" s="187">
        <f t="shared" si="31"/>
        <v>0</v>
      </c>
      <c r="J145" s="87">
        <f t="shared" si="32"/>
        <v>0</v>
      </c>
      <c r="K145" s="187">
        <f t="shared" si="36"/>
        <v>-413.62581716406999</v>
      </c>
      <c r="L145" s="87">
        <f t="shared" si="33"/>
        <v>-1859.6616739696585</v>
      </c>
      <c r="M145" s="88">
        <f t="shared" si="37"/>
        <v>-47723.071098233821</v>
      </c>
      <c r="N145" s="88">
        <f t="shared" si="38"/>
        <v>201562.02790176618</v>
      </c>
      <c r="O145" s="88">
        <f t="shared" si="39"/>
        <v>44831.411899859027</v>
      </c>
      <c r="P145" s="89">
        <f t="shared" si="34"/>
        <v>1.1663007469497726</v>
      </c>
      <c r="Q145" s="237">
        <v>-2155.4587808709257</v>
      </c>
      <c r="R145" s="89">
        <f t="shared" si="40"/>
        <v>-4.1837648460621948E-2</v>
      </c>
      <c r="S145" s="89">
        <f t="shared" si="40"/>
        <v>-3.9706504440294207E-2</v>
      </c>
      <c r="T145" s="91">
        <v>4496</v>
      </c>
      <c r="U145" s="190">
        <v>260170</v>
      </c>
      <c r="V145" s="190">
        <v>57738.570794496227</v>
      </c>
      <c r="W145" s="196"/>
      <c r="X145" s="88">
        <v>0</v>
      </c>
      <c r="Y145" s="88">
        <f t="shared" si="41"/>
        <v>0</v>
      </c>
    </row>
    <row r="146" spans="2:25">
      <c r="B146" s="206">
        <v>3332</v>
      </c>
      <c r="C146" t="s">
        <v>173</v>
      </c>
      <c r="D146" s="190">
        <v>128725.655</v>
      </c>
      <c r="E146" s="85">
        <f t="shared" si="35"/>
        <v>36507.55955757232</v>
      </c>
      <c r="F146" s="86">
        <f t="shared" si="28"/>
        <v>0.94975358073529204</v>
      </c>
      <c r="G146" s="187">
        <f t="shared" si="29"/>
        <v>1162.1123917323696</v>
      </c>
      <c r="H146" s="187">
        <f t="shared" si="30"/>
        <v>4097.608293248335</v>
      </c>
      <c r="I146" s="187">
        <f t="shared" si="31"/>
        <v>0</v>
      </c>
      <c r="J146" s="87">
        <f t="shared" si="32"/>
        <v>0</v>
      </c>
      <c r="K146" s="187">
        <f t="shared" si="36"/>
        <v>-413.62581716406999</v>
      </c>
      <c r="L146" s="87">
        <f t="shared" si="33"/>
        <v>-1458.4446313205108</v>
      </c>
      <c r="M146" s="88">
        <f t="shared" si="37"/>
        <v>2639.1636619278243</v>
      </c>
      <c r="N146" s="88">
        <f t="shared" si="38"/>
        <v>131364.81866192783</v>
      </c>
      <c r="O146" s="88">
        <f t="shared" si="39"/>
        <v>37256.046132140618</v>
      </c>
      <c r="P146" s="89">
        <f t="shared" si="34"/>
        <v>0.9692256520800635</v>
      </c>
      <c r="Q146" s="237">
        <v>-649.23503419727831</v>
      </c>
      <c r="R146" s="89">
        <f t="shared" si="40"/>
        <v>-9.1624203331383443E-3</v>
      </c>
      <c r="S146" s="89">
        <f t="shared" si="40"/>
        <v>-2.236984127594677E-2</v>
      </c>
      <c r="T146" s="91">
        <v>3526</v>
      </c>
      <c r="U146" s="190">
        <v>129916</v>
      </c>
      <c r="V146" s="190">
        <v>37342.914630640989</v>
      </c>
      <c r="W146" s="196"/>
      <c r="X146" s="88">
        <v>0</v>
      </c>
      <c r="Y146" s="88">
        <f t="shared" si="41"/>
        <v>0</v>
      </c>
    </row>
    <row r="147" spans="2:25">
      <c r="B147" s="206">
        <v>3334</v>
      </c>
      <c r="C147" t="s">
        <v>174</v>
      </c>
      <c r="D147" s="190">
        <v>97643.081000000006</v>
      </c>
      <c r="E147" s="85">
        <f t="shared" si="35"/>
        <v>35110.780654440852</v>
      </c>
      <c r="F147" s="86">
        <f t="shared" si="28"/>
        <v>0.91341601720539944</v>
      </c>
      <c r="G147" s="187">
        <f t="shared" si="29"/>
        <v>2000.1797336112504</v>
      </c>
      <c r="H147" s="187">
        <f t="shared" si="30"/>
        <v>5562.4998391728877</v>
      </c>
      <c r="I147" s="187">
        <f t="shared" si="31"/>
        <v>0</v>
      </c>
      <c r="J147" s="87">
        <f t="shared" si="32"/>
        <v>0</v>
      </c>
      <c r="K147" s="187">
        <f t="shared" si="36"/>
        <v>-413.62581716406999</v>
      </c>
      <c r="L147" s="87">
        <f t="shared" si="33"/>
        <v>-1150.2933975332787</v>
      </c>
      <c r="M147" s="88">
        <f t="shared" si="37"/>
        <v>4412.2064416396088</v>
      </c>
      <c r="N147" s="88">
        <f t="shared" si="38"/>
        <v>102055.28744163961</v>
      </c>
      <c r="O147" s="88">
        <f t="shared" si="39"/>
        <v>36697.33457088803</v>
      </c>
      <c r="P147" s="89">
        <f t="shared" si="34"/>
        <v>0.95469062666810645</v>
      </c>
      <c r="Q147" s="237">
        <v>-118.97266072112325</v>
      </c>
      <c r="R147" s="89">
        <f t="shared" si="40"/>
        <v>1.2695433472655863E-2</v>
      </c>
      <c r="S147" s="89">
        <f t="shared" si="40"/>
        <v>-3.32707608246711E-3</v>
      </c>
      <c r="T147" s="91">
        <v>2781</v>
      </c>
      <c r="U147" s="190">
        <v>96419</v>
      </c>
      <c r="V147" s="190">
        <v>35227.986846912681</v>
      </c>
      <c r="W147" s="196"/>
      <c r="X147" s="88">
        <v>0</v>
      </c>
      <c r="Y147" s="88">
        <f t="shared" si="41"/>
        <v>0</v>
      </c>
    </row>
    <row r="148" spans="2:25">
      <c r="B148" s="206">
        <v>3336</v>
      </c>
      <c r="C148" t="s">
        <v>175</v>
      </c>
      <c r="D148" s="190">
        <v>49047.19</v>
      </c>
      <c r="E148" s="85">
        <f t="shared" si="35"/>
        <v>35159.275985663087</v>
      </c>
      <c r="F148" s="86">
        <f t="shared" si="28"/>
        <v>0.91467763575880134</v>
      </c>
      <c r="G148" s="187">
        <f t="shared" si="29"/>
        <v>1971.0825348779092</v>
      </c>
      <c r="H148" s="187">
        <f t="shared" si="30"/>
        <v>2749.6601361546832</v>
      </c>
      <c r="I148" s="187">
        <f t="shared" si="31"/>
        <v>0</v>
      </c>
      <c r="J148" s="87">
        <f t="shared" si="32"/>
        <v>0</v>
      </c>
      <c r="K148" s="187">
        <f t="shared" si="36"/>
        <v>-413.62581716406999</v>
      </c>
      <c r="L148" s="87">
        <f t="shared" si="33"/>
        <v>-577.00801494387758</v>
      </c>
      <c r="M148" s="88">
        <f t="shared" si="37"/>
        <v>2172.6521212108055</v>
      </c>
      <c r="N148" s="88">
        <f t="shared" si="38"/>
        <v>51219.842121210808</v>
      </c>
      <c r="O148" s="88">
        <f t="shared" si="39"/>
        <v>36716.732703376918</v>
      </c>
      <c r="P148" s="89">
        <f t="shared" si="34"/>
        <v>0.95519527408946703</v>
      </c>
      <c r="Q148" s="237">
        <v>-2880.2828153788778</v>
      </c>
      <c r="R148" s="89">
        <f t="shared" si="40"/>
        <v>8.4970800336238606E-2</v>
      </c>
      <c r="S148" s="89">
        <f t="shared" si="40"/>
        <v>6.2415851798782784E-2</v>
      </c>
      <c r="T148" s="91">
        <v>1395</v>
      </c>
      <c r="U148" s="190">
        <v>45206</v>
      </c>
      <c r="V148" s="190">
        <v>33093.704245973648</v>
      </c>
      <c r="W148" s="196"/>
      <c r="X148" s="88">
        <v>0</v>
      </c>
      <c r="Y148" s="88">
        <f t="shared" si="41"/>
        <v>0</v>
      </c>
    </row>
    <row r="149" spans="2:25" ht="30" customHeight="1">
      <c r="B149" s="206">
        <v>3338</v>
      </c>
      <c r="C149" t="s">
        <v>176</v>
      </c>
      <c r="D149" s="190">
        <v>108148.442</v>
      </c>
      <c r="E149" s="85">
        <f t="shared" si="35"/>
        <v>43502.993563958167</v>
      </c>
      <c r="F149" s="86">
        <f t="shared" si="28"/>
        <v>1.1317416012132131</v>
      </c>
      <c r="G149" s="187">
        <f t="shared" si="29"/>
        <v>-3035.1480120991387</v>
      </c>
      <c r="H149" s="187">
        <f t="shared" si="30"/>
        <v>-7545.3779580784585</v>
      </c>
      <c r="I149" s="187">
        <f t="shared" si="31"/>
        <v>0</v>
      </c>
      <c r="J149" s="87">
        <f t="shared" si="32"/>
        <v>0</v>
      </c>
      <c r="K149" s="187">
        <f t="shared" si="36"/>
        <v>-413.62581716406999</v>
      </c>
      <c r="L149" s="87">
        <f t="shared" si="33"/>
        <v>-1028.273781469878</v>
      </c>
      <c r="M149" s="88">
        <f t="shared" si="37"/>
        <v>-8573.651739548337</v>
      </c>
      <c r="N149" s="88">
        <f t="shared" si="38"/>
        <v>99574.790260451657</v>
      </c>
      <c r="O149" s="88">
        <f t="shared" si="39"/>
        <v>40054.219734694954</v>
      </c>
      <c r="P149" s="89">
        <f t="shared" si="34"/>
        <v>1.0420208602712318</v>
      </c>
      <c r="Q149" s="237">
        <v>-521.49043363994224</v>
      </c>
      <c r="R149" s="89">
        <f t="shared" si="40"/>
        <v>2.8917048016820591E-2</v>
      </c>
      <c r="S149" s="89">
        <f t="shared" si="40"/>
        <v>2.8917048016820802E-2</v>
      </c>
      <c r="T149" s="91">
        <v>2486</v>
      </c>
      <c r="U149" s="190">
        <v>105109</v>
      </c>
      <c r="V149" s="190">
        <v>42280.370072405465</v>
      </c>
      <c r="W149" s="196"/>
      <c r="X149" s="88">
        <v>0</v>
      </c>
      <c r="Y149" s="88">
        <f t="shared" si="41"/>
        <v>0</v>
      </c>
    </row>
    <row r="150" spans="2:25">
      <c r="B150" s="206">
        <v>3401</v>
      </c>
      <c r="C150" t="s">
        <v>177</v>
      </c>
      <c r="D150" s="190">
        <v>573646.90899999999</v>
      </c>
      <c r="E150" s="85">
        <f t="shared" si="35"/>
        <v>31766.912670284637</v>
      </c>
      <c r="F150" s="86">
        <f t="shared" si="28"/>
        <v>0.82642442888928203</v>
      </c>
      <c r="G150" s="187">
        <f t="shared" si="29"/>
        <v>4006.5005241049794</v>
      </c>
      <c r="H150" s="187">
        <f t="shared" si="30"/>
        <v>72349.386464287716</v>
      </c>
      <c r="I150" s="187">
        <f t="shared" si="31"/>
        <v>991.57083169515295</v>
      </c>
      <c r="J150" s="87">
        <f t="shared" si="32"/>
        <v>17905.786078751073</v>
      </c>
      <c r="K150" s="187">
        <f t="shared" si="36"/>
        <v>577.94501453108296</v>
      </c>
      <c r="L150" s="87">
        <f t="shared" si="33"/>
        <v>10436.531072402297</v>
      </c>
      <c r="M150" s="88">
        <f t="shared" si="37"/>
        <v>82785.917536690016</v>
      </c>
      <c r="N150" s="88">
        <f t="shared" si="38"/>
        <v>656432.82653669</v>
      </c>
      <c r="O150" s="88">
        <f t="shared" si="39"/>
        <v>36351.358208920698</v>
      </c>
      <c r="P150" s="89">
        <f t="shared" si="34"/>
        <v>0.94568996235062297</v>
      </c>
      <c r="Q150" s="237">
        <v>1043.592327488208</v>
      </c>
      <c r="R150" s="89">
        <f t="shared" si="40"/>
        <v>2.298114879805975E-2</v>
      </c>
      <c r="S150" s="89">
        <f t="shared" si="40"/>
        <v>1.7769371985044947E-2</v>
      </c>
      <c r="T150" s="91">
        <v>18058</v>
      </c>
      <c r="U150" s="190">
        <v>560760</v>
      </c>
      <c r="V150" s="190">
        <v>31212.289880886117</v>
      </c>
      <c r="W150" s="196"/>
      <c r="X150" s="88">
        <v>0</v>
      </c>
      <c r="Y150" s="88">
        <f t="shared" si="41"/>
        <v>0</v>
      </c>
    </row>
    <row r="151" spans="2:25">
      <c r="B151" s="206">
        <v>3403</v>
      </c>
      <c r="C151" t="s">
        <v>178</v>
      </c>
      <c r="D151" s="190">
        <v>1167872.73</v>
      </c>
      <c r="E151" s="85">
        <f t="shared" si="35"/>
        <v>35520.323914960922</v>
      </c>
      <c r="F151" s="86">
        <f t="shared" si="28"/>
        <v>0.9240703907888087</v>
      </c>
      <c r="G151" s="187">
        <f t="shared" si="29"/>
        <v>1754.4537772992087</v>
      </c>
      <c r="H151" s="187">
        <f t="shared" si="30"/>
        <v>57684.685743820679</v>
      </c>
      <c r="I151" s="187">
        <f t="shared" si="31"/>
        <v>0</v>
      </c>
      <c r="J151" s="87">
        <f t="shared" si="32"/>
        <v>0</v>
      </c>
      <c r="K151" s="187">
        <f t="shared" si="36"/>
        <v>-413.62581716406999</v>
      </c>
      <c r="L151" s="87">
        <f t="shared" si="33"/>
        <v>-13599.603242537458</v>
      </c>
      <c r="M151" s="88">
        <f t="shared" si="37"/>
        <v>44085.082501283221</v>
      </c>
      <c r="N151" s="88">
        <f t="shared" si="38"/>
        <v>1211957.8125012831</v>
      </c>
      <c r="O151" s="88">
        <f t="shared" si="39"/>
        <v>36861.151875096053</v>
      </c>
      <c r="P151" s="89">
        <f t="shared" si="34"/>
        <v>0.95895237610147011</v>
      </c>
      <c r="Q151" s="237">
        <v>2993.3884108415587</v>
      </c>
      <c r="R151" s="89">
        <f t="shared" si="40"/>
        <v>4.6941557620781171E-2</v>
      </c>
      <c r="S151" s="89">
        <f t="shared" si="40"/>
        <v>3.1115956047207769E-2</v>
      </c>
      <c r="T151" s="91">
        <v>32879</v>
      </c>
      <c r="U151" s="190">
        <v>1115509</v>
      </c>
      <c r="V151" s="190">
        <v>34448.428139089614</v>
      </c>
      <c r="W151" s="196"/>
      <c r="X151" s="88">
        <v>0</v>
      </c>
      <c r="Y151" s="88">
        <f t="shared" si="41"/>
        <v>0</v>
      </c>
    </row>
    <row r="152" spans="2:25">
      <c r="B152" s="206">
        <v>3405</v>
      </c>
      <c r="C152" t="s">
        <v>179</v>
      </c>
      <c r="D152" s="190">
        <v>1029520.778</v>
      </c>
      <c r="E152" s="85">
        <f t="shared" si="35"/>
        <v>35787.012583426033</v>
      </c>
      <c r="F152" s="86">
        <f t="shared" si="28"/>
        <v>0.93100836530383568</v>
      </c>
      <c r="G152" s="187">
        <f t="shared" si="29"/>
        <v>1594.4405762201422</v>
      </c>
      <c r="H152" s="187">
        <f t="shared" si="30"/>
        <v>45868.866496701055</v>
      </c>
      <c r="I152" s="187">
        <f t="shared" si="31"/>
        <v>0</v>
      </c>
      <c r="J152" s="87">
        <f t="shared" si="32"/>
        <v>0</v>
      </c>
      <c r="K152" s="187">
        <f t="shared" si="36"/>
        <v>-413.62581716406999</v>
      </c>
      <c r="L152" s="87">
        <f t="shared" si="33"/>
        <v>-11899.187508175966</v>
      </c>
      <c r="M152" s="88">
        <f t="shared" si="37"/>
        <v>33969.678988525091</v>
      </c>
      <c r="N152" s="88">
        <f t="shared" si="38"/>
        <v>1063490.4569885251</v>
      </c>
      <c r="O152" s="88">
        <f t="shared" si="39"/>
        <v>36967.827342482102</v>
      </c>
      <c r="P152" s="89">
        <f t="shared" si="34"/>
        <v>0.96172756590748099</v>
      </c>
      <c r="Q152" s="237">
        <v>4369.2694953523132</v>
      </c>
      <c r="R152" s="89">
        <f t="shared" si="40"/>
        <v>4.7604527351135351E-2</v>
      </c>
      <c r="S152" s="89">
        <f t="shared" si="40"/>
        <v>4.00300785994308E-2</v>
      </c>
      <c r="T152" s="91">
        <v>28768</v>
      </c>
      <c r="U152" s="190">
        <v>982738</v>
      </c>
      <c r="V152" s="190">
        <v>34409.593837535016</v>
      </c>
      <c r="W152" s="196"/>
      <c r="X152" s="88">
        <v>0</v>
      </c>
      <c r="Y152" s="88">
        <f t="shared" si="41"/>
        <v>0</v>
      </c>
    </row>
    <row r="153" spans="2:25">
      <c r="B153" s="206">
        <v>3407</v>
      </c>
      <c r="C153" t="s">
        <v>180</v>
      </c>
      <c r="D153" s="190">
        <v>974976.42</v>
      </c>
      <c r="E153" s="85">
        <f t="shared" si="35"/>
        <v>31549.571886224639</v>
      </c>
      <c r="F153" s="86">
        <f t="shared" si="28"/>
        <v>0.82077025231866585</v>
      </c>
      <c r="G153" s="187">
        <f t="shared" si="29"/>
        <v>4136.9049945409779</v>
      </c>
      <c r="H153" s="187">
        <f t="shared" si="30"/>
        <v>127842.77504629985</v>
      </c>
      <c r="I153" s="187">
        <f t="shared" si="31"/>
        <v>1067.6401061161521</v>
      </c>
      <c r="J153" s="87">
        <f t="shared" si="32"/>
        <v>32993.282199307447</v>
      </c>
      <c r="K153" s="187">
        <f t="shared" si="36"/>
        <v>654.0142889520821</v>
      </c>
      <c r="L153" s="87">
        <f t="shared" si="33"/>
        <v>20211.003571486195</v>
      </c>
      <c r="M153" s="88">
        <f t="shared" si="37"/>
        <v>148053.77861778604</v>
      </c>
      <c r="N153" s="88">
        <f t="shared" si="38"/>
        <v>1123030.1986177862</v>
      </c>
      <c r="O153" s="88">
        <f t="shared" si="39"/>
        <v>36340.491169717701</v>
      </c>
      <c r="P153" s="89">
        <f t="shared" si="34"/>
        <v>0.94540725352209221</v>
      </c>
      <c r="Q153" s="237">
        <v>7489.4208438927599</v>
      </c>
      <c r="R153" s="89">
        <f t="shared" si="40"/>
        <v>1.9307105317357225E-2</v>
      </c>
      <c r="S153" s="89">
        <f t="shared" si="40"/>
        <v>8.0925172253304874E-3</v>
      </c>
      <c r="T153" s="91">
        <v>30903</v>
      </c>
      <c r="U153" s="190">
        <v>956509</v>
      </c>
      <c r="V153" s="190">
        <v>31296.305990904035</v>
      </c>
      <c r="W153" s="196"/>
      <c r="X153" s="88">
        <v>0</v>
      </c>
      <c r="Y153" s="88">
        <f t="shared" si="41"/>
        <v>0</v>
      </c>
    </row>
    <row r="154" spans="2:25">
      <c r="B154" s="206">
        <v>3411</v>
      </c>
      <c r="C154" t="s">
        <v>181</v>
      </c>
      <c r="D154" s="190">
        <v>1116182.747</v>
      </c>
      <c r="E154" s="85">
        <f t="shared" si="35"/>
        <v>31342.882932719305</v>
      </c>
      <c r="F154" s="86">
        <f t="shared" si="28"/>
        <v>0.81539318586807086</v>
      </c>
      <c r="G154" s="187">
        <f t="shared" si="29"/>
        <v>4260.9183666441786</v>
      </c>
      <c r="H154" s="187">
        <f t="shared" si="30"/>
        <v>151739.82487293248</v>
      </c>
      <c r="I154" s="187">
        <f t="shared" si="31"/>
        <v>1139.981239843019</v>
      </c>
      <c r="J154" s="87">
        <f t="shared" si="32"/>
        <v>40597.011913289592</v>
      </c>
      <c r="K154" s="187">
        <f t="shared" si="36"/>
        <v>726.35542267894903</v>
      </c>
      <c r="L154" s="87">
        <f t="shared" si="33"/>
        <v>25866.969312442732</v>
      </c>
      <c r="M154" s="88">
        <f t="shared" si="37"/>
        <v>177606.79418537521</v>
      </c>
      <c r="N154" s="88">
        <f t="shared" si="38"/>
        <v>1293789.5411853753</v>
      </c>
      <c r="O154" s="88">
        <f t="shared" si="39"/>
        <v>36330.15672204244</v>
      </c>
      <c r="P154" s="89">
        <f t="shared" si="34"/>
        <v>0.94513840019956263</v>
      </c>
      <c r="Q154" s="237">
        <v>5671.5558201910462</v>
      </c>
      <c r="R154" s="89">
        <f t="shared" si="40"/>
        <v>4.2982091864576535E-2</v>
      </c>
      <c r="S154" s="89">
        <f t="shared" si="40"/>
        <v>3.8969721130401251E-2</v>
      </c>
      <c r="T154" s="91">
        <v>35612</v>
      </c>
      <c r="U154" s="190">
        <v>1070184</v>
      </c>
      <c r="V154" s="190">
        <v>30167.272727272728</v>
      </c>
      <c r="W154" s="196"/>
      <c r="X154" s="88">
        <v>0</v>
      </c>
      <c r="Y154" s="88">
        <f t="shared" si="41"/>
        <v>0</v>
      </c>
    </row>
    <row r="155" spans="2:25">
      <c r="B155" s="206">
        <v>3412</v>
      </c>
      <c r="C155" t="s">
        <v>182</v>
      </c>
      <c r="D155" s="190">
        <v>214096.48699999999</v>
      </c>
      <c r="E155" s="85">
        <f t="shared" si="35"/>
        <v>27001.700971118677</v>
      </c>
      <c r="F155" s="86">
        <f t="shared" si="28"/>
        <v>0.70245621712460793</v>
      </c>
      <c r="G155" s="187">
        <f t="shared" si="29"/>
        <v>6865.6275436045553</v>
      </c>
      <c r="H155" s="187">
        <f t="shared" si="30"/>
        <v>54437.560793240518</v>
      </c>
      <c r="I155" s="187">
        <f t="shared" si="31"/>
        <v>2659.394926403239</v>
      </c>
      <c r="J155" s="87">
        <f t="shared" si="32"/>
        <v>21086.342371451283</v>
      </c>
      <c r="K155" s="187">
        <f t="shared" si="36"/>
        <v>2245.7691092391688</v>
      </c>
      <c r="L155" s="87">
        <f t="shared" si="33"/>
        <v>17806.703267157369</v>
      </c>
      <c r="M155" s="88">
        <f t="shared" si="37"/>
        <v>72244.264060397894</v>
      </c>
      <c r="N155" s="88">
        <f t="shared" si="38"/>
        <v>286340.75106039789</v>
      </c>
      <c r="O155" s="88">
        <f t="shared" si="39"/>
        <v>36113.0976239624</v>
      </c>
      <c r="P155" s="89">
        <f t="shared" si="34"/>
        <v>0.9394915517623893</v>
      </c>
      <c r="Q155" s="237">
        <v>2664.456162426839</v>
      </c>
      <c r="R155" s="89">
        <f t="shared" si="40"/>
        <v>3.7701446311034392E-2</v>
      </c>
      <c r="S155" s="89">
        <f t="shared" si="40"/>
        <v>2.553014671374261E-2</v>
      </c>
      <c r="T155" s="91">
        <v>7929</v>
      </c>
      <c r="U155" s="190">
        <v>206318</v>
      </c>
      <c r="V155" s="190">
        <v>26329.504849412966</v>
      </c>
      <c r="W155" s="196"/>
      <c r="X155" s="88">
        <v>0</v>
      </c>
      <c r="Y155" s="88">
        <f t="shared" si="41"/>
        <v>0</v>
      </c>
    </row>
    <row r="156" spans="2:25">
      <c r="B156" s="206">
        <v>3413</v>
      </c>
      <c r="C156" t="s">
        <v>183</v>
      </c>
      <c r="D156" s="190">
        <v>656381.23600000003</v>
      </c>
      <c r="E156" s="85">
        <f t="shared" si="35"/>
        <v>30380.987549178433</v>
      </c>
      <c r="F156" s="86">
        <f t="shared" si="28"/>
        <v>0.79036922929902098</v>
      </c>
      <c r="G156" s="187">
        <f t="shared" si="29"/>
        <v>4838.0555967687014</v>
      </c>
      <c r="H156" s="187">
        <f t="shared" si="30"/>
        <v>104526.1911681878</v>
      </c>
      <c r="I156" s="187">
        <f t="shared" si="31"/>
        <v>1476.6446240823243</v>
      </c>
      <c r="J156" s="87">
        <f t="shared" si="32"/>
        <v>31902.907103298614</v>
      </c>
      <c r="K156" s="187">
        <f t="shared" si="36"/>
        <v>1063.0188069182543</v>
      </c>
      <c r="L156" s="87">
        <f t="shared" si="33"/>
        <v>22966.521323468882</v>
      </c>
      <c r="M156" s="88">
        <f t="shared" si="37"/>
        <v>127492.71249165668</v>
      </c>
      <c r="N156" s="88">
        <f t="shared" si="38"/>
        <v>783873.94849165669</v>
      </c>
      <c r="O156" s="88">
        <f t="shared" si="39"/>
        <v>36282.061952865384</v>
      </c>
      <c r="P156" s="89">
        <f t="shared" si="34"/>
        <v>0.94388720237110979</v>
      </c>
      <c r="Q156" s="237">
        <v>4872.1059305311064</v>
      </c>
      <c r="R156" s="89">
        <f t="shared" si="40"/>
        <v>6.4841755189710831E-2</v>
      </c>
      <c r="S156" s="89">
        <f t="shared" si="40"/>
        <v>5.256933690495097E-2</v>
      </c>
      <c r="T156" s="91">
        <v>21605</v>
      </c>
      <c r="U156" s="190">
        <v>616412</v>
      </c>
      <c r="V156" s="190">
        <v>28863.644877317849</v>
      </c>
      <c r="W156" s="196"/>
      <c r="X156" s="88">
        <v>0</v>
      </c>
      <c r="Y156" s="88">
        <f t="shared" si="41"/>
        <v>0</v>
      </c>
    </row>
    <row r="157" spans="2:25">
      <c r="B157" s="206">
        <v>3414</v>
      </c>
      <c r="C157" t="s">
        <v>184</v>
      </c>
      <c r="D157" s="190">
        <v>141716.22500000001</v>
      </c>
      <c r="E157" s="85">
        <f t="shared" si="35"/>
        <v>28388.66686698718</v>
      </c>
      <c r="F157" s="86">
        <f t="shared" si="28"/>
        <v>0.73853849273882699</v>
      </c>
      <c r="G157" s="187">
        <f t="shared" si="29"/>
        <v>6033.4480060834539</v>
      </c>
      <c r="H157" s="187">
        <f t="shared" si="30"/>
        <v>30118.9724463686</v>
      </c>
      <c r="I157" s="187">
        <f t="shared" si="31"/>
        <v>2173.956862849263</v>
      </c>
      <c r="J157" s="87">
        <f t="shared" si="32"/>
        <v>10852.392659343521</v>
      </c>
      <c r="K157" s="187">
        <f t="shared" si="36"/>
        <v>1760.331045685193</v>
      </c>
      <c r="L157" s="87">
        <f t="shared" si="33"/>
        <v>8787.5725800604832</v>
      </c>
      <c r="M157" s="88">
        <f t="shared" si="37"/>
        <v>38906.545026429085</v>
      </c>
      <c r="N157" s="88">
        <f t="shared" si="38"/>
        <v>180622.77002642909</v>
      </c>
      <c r="O157" s="88">
        <f t="shared" si="39"/>
        <v>36182.445918755824</v>
      </c>
      <c r="P157" s="89">
        <f t="shared" si="34"/>
        <v>0.94129566554310018</v>
      </c>
      <c r="Q157" s="237">
        <v>1455.2147921597352</v>
      </c>
      <c r="R157" s="89">
        <f t="shared" si="40"/>
        <v>3.1819091928414409E-2</v>
      </c>
      <c r="S157" s="89">
        <f t="shared" si="40"/>
        <v>3.5539593461810147E-2</v>
      </c>
      <c r="T157" s="91">
        <v>4992</v>
      </c>
      <c r="U157" s="190">
        <v>137346</v>
      </c>
      <c r="V157" s="190">
        <v>27414.371257485029</v>
      </c>
      <c r="W157" s="196"/>
      <c r="X157" s="88">
        <v>0</v>
      </c>
      <c r="Y157" s="88">
        <f t="shared" si="41"/>
        <v>0</v>
      </c>
    </row>
    <row r="158" spans="2:25">
      <c r="B158" s="206">
        <v>3415</v>
      </c>
      <c r="C158" t="s">
        <v>185</v>
      </c>
      <c r="D158" s="190">
        <v>253826.212</v>
      </c>
      <c r="E158" s="85">
        <f t="shared" si="35"/>
        <v>31290.213510848127</v>
      </c>
      <c r="F158" s="86">
        <f t="shared" si="28"/>
        <v>0.81402297726953321</v>
      </c>
      <c r="G158" s="187">
        <f t="shared" si="29"/>
        <v>4292.5200197668855</v>
      </c>
      <c r="H158" s="187">
        <f t="shared" si="30"/>
        <v>34820.92240034898</v>
      </c>
      <c r="I158" s="187">
        <f t="shared" si="31"/>
        <v>1158.4155374979314</v>
      </c>
      <c r="J158" s="87">
        <f t="shared" si="32"/>
        <v>9397.066840183219</v>
      </c>
      <c r="K158" s="187">
        <f t="shared" si="36"/>
        <v>744.7897203338614</v>
      </c>
      <c r="L158" s="87">
        <f t="shared" si="33"/>
        <v>6041.7342113482837</v>
      </c>
      <c r="M158" s="88">
        <f t="shared" si="37"/>
        <v>40862.656611697261</v>
      </c>
      <c r="N158" s="88">
        <f t="shared" si="38"/>
        <v>294688.86861169728</v>
      </c>
      <c r="O158" s="88">
        <f t="shared" si="39"/>
        <v>36327.523250948878</v>
      </c>
      <c r="P158" s="89">
        <f t="shared" si="34"/>
        <v>0.94506988976963568</v>
      </c>
      <c r="Q158" s="237">
        <v>1072.7416122596478</v>
      </c>
      <c r="R158" s="89">
        <f t="shared" si="40"/>
        <v>4.6636972405944346E-2</v>
      </c>
      <c r="S158" s="89">
        <f t="shared" si="40"/>
        <v>4.1088970703102121E-2</v>
      </c>
      <c r="T158" s="91">
        <v>8112</v>
      </c>
      <c r="U158" s="190">
        <v>242516</v>
      </c>
      <c r="V158" s="190">
        <v>30055.27326806296</v>
      </c>
      <c r="W158" s="196"/>
      <c r="X158" s="88">
        <v>0</v>
      </c>
      <c r="Y158" s="88">
        <f t="shared" si="41"/>
        <v>0</v>
      </c>
    </row>
    <row r="159" spans="2:25">
      <c r="B159" s="206">
        <v>3416</v>
      </c>
      <c r="C159" t="s">
        <v>186</v>
      </c>
      <c r="D159" s="190">
        <v>174485.38800000001</v>
      </c>
      <c r="E159" s="85">
        <f t="shared" si="35"/>
        <v>28888.30927152318</v>
      </c>
      <c r="F159" s="86">
        <f t="shared" si="28"/>
        <v>0.75153681879913004</v>
      </c>
      <c r="G159" s="187">
        <f t="shared" si="29"/>
        <v>5733.6625633618542</v>
      </c>
      <c r="H159" s="187">
        <f t="shared" si="30"/>
        <v>34631.321882705597</v>
      </c>
      <c r="I159" s="187">
        <f t="shared" si="31"/>
        <v>1999.0820212616629</v>
      </c>
      <c r="J159" s="87">
        <f t="shared" si="32"/>
        <v>12074.455408420443</v>
      </c>
      <c r="K159" s="187">
        <f t="shared" si="36"/>
        <v>1585.4562040975929</v>
      </c>
      <c r="L159" s="87">
        <f t="shared" si="33"/>
        <v>9576.1554727494604</v>
      </c>
      <c r="M159" s="88">
        <f t="shared" si="37"/>
        <v>44207.477355455056</v>
      </c>
      <c r="N159" s="88">
        <f t="shared" si="38"/>
        <v>218692.86535545505</v>
      </c>
      <c r="O159" s="88">
        <f t="shared" si="39"/>
        <v>36207.428038982624</v>
      </c>
      <c r="P159" s="89">
        <f t="shared" si="34"/>
        <v>0.94194558184611532</v>
      </c>
      <c r="Q159" s="237">
        <v>769.85430814199935</v>
      </c>
      <c r="R159" s="89">
        <f t="shared" si="40"/>
        <v>0.11781535603318496</v>
      </c>
      <c r="S159" s="89">
        <f t="shared" si="40"/>
        <v>0.115594530822523</v>
      </c>
      <c r="T159" s="91">
        <v>6040</v>
      </c>
      <c r="U159" s="190">
        <v>156095</v>
      </c>
      <c r="V159" s="190">
        <v>25894.990046449901</v>
      </c>
      <c r="W159" s="196"/>
      <c r="X159" s="88">
        <v>0</v>
      </c>
      <c r="Y159" s="88">
        <f t="shared" si="41"/>
        <v>0</v>
      </c>
    </row>
    <row r="160" spans="2:25">
      <c r="B160" s="206">
        <v>3417</v>
      </c>
      <c r="C160" t="s">
        <v>187</v>
      </c>
      <c r="D160" s="190">
        <v>154431.06599999999</v>
      </c>
      <c r="E160" s="85">
        <f t="shared" si="35"/>
        <v>34075.698587819941</v>
      </c>
      <c r="F160" s="86">
        <f t="shared" si="28"/>
        <v>0.88648809019406927</v>
      </c>
      <c r="G160" s="187">
        <f t="shared" si="29"/>
        <v>2621.2289735837971</v>
      </c>
      <c r="H160" s="187">
        <f t="shared" si="30"/>
        <v>11879.409708281768</v>
      </c>
      <c r="I160" s="187">
        <f t="shared" si="31"/>
        <v>183.49576055779653</v>
      </c>
      <c r="J160" s="87">
        <f t="shared" si="32"/>
        <v>831.60278684793388</v>
      </c>
      <c r="K160" s="187">
        <f t="shared" si="36"/>
        <v>-230.13005660627346</v>
      </c>
      <c r="L160" s="87">
        <f t="shared" si="33"/>
        <v>-1042.9494165396313</v>
      </c>
      <c r="M160" s="88">
        <f t="shared" si="37"/>
        <v>10836.460291742136</v>
      </c>
      <c r="N160" s="88">
        <f t="shared" si="38"/>
        <v>165267.52629174214</v>
      </c>
      <c r="O160" s="88">
        <f t="shared" si="39"/>
        <v>36466.797504797469</v>
      </c>
      <c r="P160" s="89">
        <f t="shared" si="34"/>
        <v>0.94869314541586247</v>
      </c>
      <c r="Q160" s="237">
        <v>-6601.418291572867</v>
      </c>
      <c r="R160" s="89">
        <f t="shared" si="40"/>
        <v>0.12973266421355253</v>
      </c>
      <c r="S160" s="89">
        <f t="shared" si="40"/>
        <v>0.13970382629840272</v>
      </c>
      <c r="T160" s="91">
        <v>4532</v>
      </c>
      <c r="U160" s="190">
        <v>136697</v>
      </c>
      <c r="V160" s="190">
        <v>29898.731408573931</v>
      </c>
      <c r="W160" s="196"/>
      <c r="X160" s="88">
        <v>0</v>
      </c>
      <c r="Y160" s="88">
        <f t="shared" si="41"/>
        <v>0</v>
      </c>
    </row>
    <row r="161" spans="2:25">
      <c r="B161" s="206">
        <v>3418</v>
      </c>
      <c r="C161" t="s">
        <v>188</v>
      </c>
      <c r="D161" s="190">
        <v>209062.334</v>
      </c>
      <c r="E161" s="85">
        <f t="shared" si="35"/>
        <v>28486.487804878048</v>
      </c>
      <c r="F161" s="86">
        <f t="shared" si="28"/>
        <v>0.74108332967557777</v>
      </c>
      <c r="G161" s="187">
        <f t="shared" si="29"/>
        <v>5974.7554433489322</v>
      </c>
      <c r="H161" s="187">
        <f t="shared" si="30"/>
        <v>43848.730198737816</v>
      </c>
      <c r="I161" s="187">
        <f t="shared" si="31"/>
        <v>2139.7195345874588</v>
      </c>
      <c r="J161" s="87">
        <f t="shared" si="32"/>
        <v>15703.401664337362</v>
      </c>
      <c r="K161" s="187">
        <f t="shared" si="36"/>
        <v>1726.0937174233889</v>
      </c>
      <c r="L161" s="87">
        <f t="shared" si="33"/>
        <v>12667.80179217025</v>
      </c>
      <c r="M161" s="88">
        <f t="shared" si="37"/>
        <v>56516.531990908064</v>
      </c>
      <c r="N161" s="88">
        <f t="shared" si="38"/>
        <v>265578.86599090806</v>
      </c>
      <c r="O161" s="88">
        <f t="shared" si="39"/>
        <v>36187.336965650364</v>
      </c>
      <c r="P161" s="89">
        <f t="shared" si="34"/>
        <v>0.94142290738993761</v>
      </c>
      <c r="Q161" s="237">
        <v>-206.87269714335707</v>
      </c>
      <c r="R161" s="89">
        <f t="shared" si="40"/>
        <v>9.2034360096738987E-2</v>
      </c>
      <c r="S161" s="89">
        <f t="shared" si="40"/>
        <v>8.1320846821501896E-2</v>
      </c>
      <c r="T161" s="91">
        <v>7339</v>
      </c>
      <c r="U161" s="190">
        <v>191443</v>
      </c>
      <c r="V161" s="190">
        <v>26344.158524838309</v>
      </c>
      <c r="W161" s="196"/>
      <c r="X161" s="88">
        <v>0</v>
      </c>
      <c r="Y161" s="88">
        <f t="shared" si="41"/>
        <v>0</v>
      </c>
    </row>
    <row r="162" spans="2:25">
      <c r="B162" s="206">
        <v>3419</v>
      </c>
      <c r="C162" t="s">
        <v>189</v>
      </c>
      <c r="D162" s="190">
        <v>100796.306</v>
      </c>
      <c r="E162" s="85">
        <f t="shared" si="35"/>
        <v>27882.795573997231</v>
      </c>
      <c r="F162" s="86">
        <f t="shared" si="28"/>
        <v>0.72537812053835926</v>
      </c>
      <c r="G162" s="187">
        <f t="shared" si="29"/>
        <v>6336.9707818774232</v>
      </c>
      <c r="H162" s="187">
        <f t="shared" si="30"/>
        <v>22908.149376486886</v>
      </c>
      <c r="I162" s="187">
        <f t="shared" si="31"/>
        <v>2351.0118153957446</v>
      </c>
      <c r="J162" s="87">
        <f t="shared" si="32"/>
        <v>8498.9077126556167</v>
      </c>
      <c r="K162" s="187">
        <f t="shared" si="36"/>
        <v>1937.3859982316746</v>
      </c>
      <c r="L162" s="87">
        <f t="shared" si="33"/>
        <v>7003.6503836075044</v>
      </c>
      <c r="M162" s="88">
        <f t="shared" si="37"/>
        <v>29911.799760094393</v>
      </c>
      <c r="N162" s="88">
        <f t="shared" si="38"/>
        <v>130708.10576009439</v>
      </c>
      <c r="O162" s="88">
        <f t="shared" si="39"/>
        <v>36157.152354106329</v>
      </c>
      <c r="P162" s="89">
        <f t="shared" si="34"/>
        <v>0.94063764693307683</v>
      </c>
      <c r="Q162" s="237">
        <v>-304.34796805736914</v>
      </c>
      <c r="R162" s="89">
        <f t="shared" si="40"/>
        <v>5.470770550811984E-2</v>
      </c>
      <c r="S162" s="89">
        <f t="shared" si="40"/>
        <v>5.762529252197339E-2</v>
      </c>
      <c r="T162" s="91">
        <v>3615</v>
      </c>
      <c r="U162" s="190">
        <v>95568</v>
      </c>
      <c r="V162" s="190">
        <v>26363.586206896554</v>
      </c>
      <c r="W162" s="196"/>
      <c r="X162" s="88">
        <v>0</v>
      </c>
      <c r="Y162" s="88">
        <f t="shared" si="41"/>
        <v>0</v>
      </c>
    </row>
    <row r="163" spans="2:25">
      <c r="B163" s="206">
        <v>3420</v>
      </c>
      <c r="C163" t="s">
        <v>190</v>
      </c>
      <c r="D163" s="190">
        <v>662354.89</v>
      </c>
      <c r="E163" s="85">
        <f t="shared" si="35"/>
        <v>30437.704609163186</v>
      </c>
      <c r="F163" s="86">
        <f t="shared" si="28"/>
        <v>0.79184473824736223</v>
      </c>
      <c r="G163" s="187">
        <f t="shared" si="29"/>
        <v>4804.0253607778504</v>
      </c>
      <c r="H163" s="187">
        <f t="shared" si="30"/>
        <v>104540.3958758868</v>
      </c>
      <c r="I163" s="187">
        <f t="shared" si="31"/>
        <v>1456.7936530876609</v>
      </c>
      <c r="J163" s="87">
        <f t="shared" si="32"/>
        <v>31701.28668484059</v>
      </c>
      <c r="K163" s="187">
        <f t="shared" si="36"/>
        <v>1043.1678359235909</v>
      </c>
      <c r="L163" s="87">
        <f t="shared" si="33"/>
        <v>22700.375277533261</v>
      </c>
      <c r="M163" s="88">
        <f t="shared" si="37"/>
        <v>127240.77115342006</v>
      </c>
      <c r="N163" s="88">
        <f t="shared" si="38"/>
        <v>789595.66115342011</v>
      </c>
      <c r="O163" s="88">
        <f t="shared" si="39"/>
        <v>36284.897805864624</v>
      </c>
      <c r="P163" s="89">
        <f t="shared" si="34"/>
        <v>0.94396097781852695</v>
      </c>
      <c r="Q163" s="237">
        <v>7434.8221615360526</v>
      </c>
      <c r="R163" s="89">
        <f t="shared" si="40"/>
        <v>4.7812700215619883E-2</v>
      </c>
      <c r="S163" s="89">
        <f t="shared" si="40"/>
        <v>3.8519567954160713E-2</v>
      </c>
      <c r="T163" s="91">
        <v>21761</v>
      </c>
      <c r="U163" s="190">
        <v>632131</v>
      </c>
      <c r="V163" s="190">
        <v>29308.744436201781</v>
      </c>
      <c r="W163" s="196"/>
      <c r="X163" s="88">
        <v>0</v>
      </c>
      <c r="Y163" s="88">
        <f t="shared" si="41"/>
        <v>0</v>
      </c>
    </row>
    <row r="164" spans="2:25">
      <c r="B164" s="206">
        <v>3421</v>
      </c>
      <c r="C164" t="s">
        <v>191</v>
      </c>
      <c r="D164" s="190">
        <v>213043.57699999999</v>
      </c>
      <c r="E164" s="85">
        <f t="shared" si="35"/>
        <v>32446.478373438928</v>
      </c>
      <c r="F164" s="86">
        <f t="shared" si="28"/>
        <v>0.8441035059828319</v>
      </c>
      <c r="G164" s="187">
        <f t="shared" si="29"/>
        <v>3598.7611022124051</v>
      </c>
      <c r="H164" s="187">
        <f t="shared" si="30"/>
        <v>23629.465397126653</v>
      </c>
      <c r="I164" s="187">
        <f t="shared" si="31"/>
        <v>753.72283559115124</v>
      </c>
      <c r="J164" s="87">
        <f t="shared" si="32"/>
        <v>4948.944138491499</v>
      </c>
      <c r="K164" s="187">
        <f t="shared" si="36"/>
        <v>340.09701842708125</v>
      </c>
      <c r="L164" s="87">
        <f t="shared" si="33"/>
        <v>2233.0770229922155</v>
      </c>
      <c r="M164" s="88">
        <f t="shared" si="37"/>
        <v>25862.542420118869</v>
      </c>
      <c r="N164" s="88">
        <f t="shared" si="38"/>
        <v>238906.11942011886</v>
      </c>
      <c r="O164" s="88">
        <f t="shared" si="39"/>
        <v>36385.336494078416</v>
      </c>
      <c r="P164" s="89">
        <f t="shared" si="34"/>
        <v>0.94657391620530051</v>
      </c>
      <c r="Q164" s="237">
        <v>1483.8922434537417</v>
      </c>
      <c r="R164" s="89">
        <f t="shared" si="40"/>
        <v>-2.8710643695269043E-3</v>
      </c>
      <c r="S164" s="89">
        <f t="shared" si="40"/>
        <v>-4.4126495282153534E-4</v>
      </c>
      <c r="T164" s="91">
        <v>6566</v>
      </c>
      <c r="U164" s="190">
        <v>213657</v>
      </c>
      <c r="V164" s="190">
        <v>32460.80218778487</v>
      </c>
      <c r="W164" s="196"/>
      <c r="X164" s="88">
        <v>0</v>
      </c>
      <c r="Y164" s="88">
        <f t="shared" si="41"/>
        <v>0</v>
      </c>
    </row>
    <row r="165" spans="2:25">
      <c r="B165" s="206">
        <v>3422</v>
      </c>
      <c r="C165" t="s">
        <v>192</v>
      </c>
      <c r="D165" s="190">
        <v>169771.78899999999</v>
      </c>
      <c r="E165" s="85">
        <f t="shared" si="35"/>
        <v>39583.070412683606</v>
      </c>
      <c r="F165" s="86">
        <f t="shared" si="28"/>
        <v>1.0297637891039406</v>
      </c>
      <c r="G165" s="187">
        <f t="shared" si="29"/>
        <v>-683.19412133440198</v>
      </c>
      <c r="H165" s="187">
        <f t="shared" si="30"/>
        <v>-2930.2195864032501</v>
      </c>
      <c r="I165" s="187">
        <f t="shared" si="31"/>
        <v>0</v>
      </c>
      <c r="J165" s="87">
        <f t="shared" si="32"/>
        <v>0</v>
      </c>
      <c r="K165" s="187">
        <f t="shared" si="36"/>
        <v>-413.62581716406999</v>
      </c>
      <c r="L165" s="87">
        <f t="shared" si="33"/>
        <v>-1774.0411298166962</v>
      </c>
      <c r="M165" s="88">
        <f t="shared" si="37"/>
        <v>-4704.2607162199465</v>
      </c>
      <c r="N165" s="88">
        <f t="shared" si="38"/>
        <v>165067.52828378003</v>
      </c>
      <c r="O165" s="88">
        <f t="shared" si="39"/>
        <v>38486.250474185137</v>
      </c>
      <c r="P165" s="89">
        <f t="shared" si="34"/>
        <v>1.001229735427523</v>
      </c>
      <c r="Q165" s="237">
        <v>-483.11858152924196</v>
      </c>
      <c r="R165" s="89">
        <f t="shared" si="40"/>
        <v>0.23415640334106316</v>
      </c>
      <c r="S165" s="89">
        <f t="shared" si="40"/>
        <v>0.21228746264301662</v>
      </c>
      <c r="T165" s="91">
        <v>4289</v>
      </c>
      <c r="U165" s="190">
        <v>137561</v>
      </c>
      <c r="V165" s="190">
        <v>32651.554711606936</v>
      </c>
      <c r="W165" s="196"/>
      <c r="X165" s="88">
        <v>0</v>
      </c>
      <c r="Y165" s="88">
        <f t="shared" si="41"/>
        <v>0</v>
      </c>
    </row>
    <row r="166" spans="2:25">
      <c r="B166" s="206">
        <v>3423</v>
      </c>
      <c r="C166" t="s">
        <v>193</v>
      </c>
      <c r="D166" s="190">
        <v>64865.584000000003</v>
      </c>
      <c r="E166" s="85">
        <f t="shared" si="35"/>
        <v>28499.817223198595</v>
      </c>
      <c r="F166" s="86">
        <f t="shared" si="28"/>
        <v>0.74143009793213821</v>
      </c>
      <c r="G166" s="187">
        <f t="shared" si="29"/>
        <v>5966.7577923566041</v>
      </c>
      <c r="H166" s="187">
        <f t="shared" si="30"/>
        <v>13580.340735403632</v>
      </c>
      <c r="I166" s="187">
        <f t="shared" si="31"/>
        <v>2135.0542381752675</v>
      </c>
      <c r="J166" s="87">
        <f t="shared" si="32"/>
        <v>4859.3834460869084</v>
      </c>
      <c r="K166" s="187">
        <f t="shared" si="36"/>
        <v>1721.4284210111975</v>
      </c>
      <c r="L166" s="87">
        <f t="shared" si="33"/>
        <v>3917.9710862214856</v>
      </c>
      <c r="M166" s="88">
        <f t="shared" si="37"/>
        <v>17498.311821625117</v>
      </c>
      <c r="N166" s="88">
        <f t="shared" si="38"/>
        <v>82363.895821625119</v>
      </c>
      <c r="O166" s="88">
        <f t="shared" si="39"/>
        <v>36188.003436566396</v>
      </c>
      <c r="P166" s="89">
        <f t="shared" si="34"/>
        <v>0.94144024580276575</v>
      </c>
      <c r="Q166" s="237">
        <v>629.58774081642696</v>
      </c>
      <c r="R166" s="89">
        <f t="shared" si="40"/>
        <v>4.0429609431389887E-2</v>
      </c>
      <c r="S166" s="89">
        <f t="shared" si="40"/>
        <v>4.2715263230667926E-2</v>
      </c>
      <c r="T166" s="91">
        <v>2276</v>
      </c>
      <c r="U166" s="190">
        <v>62345</v>
      </c>
      <c r="V166" s="190">
        <v>27332.310390179748</v>
      </c>
      <c r="W166" s="196"/>
      <c r="X166" s="88">
        <v>0</v>
      </c>
      <c r="Y166" s="88">
        <f t="shared" si="41"/>
        <v>0</v>
      </c>
    </row>
    <row r="167" spans="2:25">
      <c r="B167" s="206">
        <v>3424</v>
      </c>
      <c r="C167" t="s">
        <v>194</v>
      </c>
      <c r="D167" s="190">
        <v>53174.724999999999</v>
      </c>
      <c r="E167" s="85">
        <f t="shared" si="35"/>
        <v>28946.502449646159</v>
      </c>
      <c r="F167" s="86">
        <f t="shared" si="28"/>
        <v>0.75305072934167139</v>
      </c>
      <c r="G167" s="187">
        <f t="shared" si="29"/>
        <v>5698.746656488066</v>
      </c>
      <c r="H167" s="187">
        <f t="shared" si="30"/>
        <v>10468.597607968579</v>
      </c>
      <c r="I167" s="187">
        <f t="shared" si="31"/>
        <v>1978.7144089186202</v>
      </c>
      <c r="J167" s="87">
        <f t="shared" si="32"/>
        <v>3634.8983691835056</v>
      </c>
      <c r="K167" s="187">
        <f t="shared" si="36"/>
        <v>1565.0885917545502</v>
      </c>
      <c r="L167" s="87">
        <f t="shared" si="33"/>
        <v>2875.0677430531086</v>
      </c>
      <c r="M167" s="88">
        <f t="shared" si="37"/>
        <v>13343.665351021687</v>
      </c>
      <c r="N167" s="88">
        <f t="shared" si="38"/>
        <v>66518.390351021691</v>
      </c>
      <c r="O167" s="88">
        <f t="shared" si="39"/>
        <v>36210.337697888783</v>
      </c>
      <c r="P167" s="89">
        <f t="shared" si="34"/>
        <v>0.9420212773732427</v>
      </c>
      <c r="Q167" s="237">
        <v>528.0990439498255</v>
      </c>
      <c r="R167" s="89">
        <f t="shared" si="40"/>
        <v>3.6443329110223147E-2</v>
      </c>
      <c r="S167" s="89">
        <f t="shared" si="40"/>
        <v>-1.9225644006615706E-3</v>
      </c>
      <c r="T167" s="91">
        <v>1837</v>
      </c>
      <c r="U167" s="190">
        <v>51305</v>
      </c>
      <c r="V167" s="190">
        <v>29002.261164499716</v>
      </c>
      <c r="W167" s="196"/>
      <c r="X167" s="88">
        <v>0</v>
      </c>
      <c r="Y167" s="88">
        <f t="shared" si="41"/>
        <v>0</v>
      </c>
    </row>
    <row r="168" spans="2:25">
      <c r="B168" s="206">
        <v>3425</v>
      </c>
      <c r="C168" t="s">
        <v>195</v>
      </c>
      <c r="D168" s="190">
        <v>36215.224999999999</v>
      </c>
      <c r="E168" s="85">
        <f t="shared" si="35"/>
        <v>26609.276267450405</v>
      </c>
      <c r="F168" s="86">
        <f t="shared" si="28"/>
        <v>0.69224718721423639</v>
      </c>
      <c r="G168" s="187">
        <f t="shared" si="29"/>
        <v>7101.0823658055187</v>
      </c>
      <c r="H168" s="187">
        <f t="shared" si="30"/>
        <v>9664.5730998613108</v>
      </c>
      <c r="I168" s="187">
        <f t="shared" si="31"/>
        <v>2796.743572687134</v>
      </c>
      <c r="J168" s="87">
        <f t="shared" si="32"/>
        <v>3806.3680024271898</v>
      </c>
      <c r="K168" s="187">
        <f t="shared" si="36"/>
        <v>2383.1177555230643</v>
      </c>
      <c r="L168" s="87">
        <f t="shared" si="33"/>
        <v>3243.4232652668907</v>
      </c>
      <c r="M168" s="88">
        <f t="shared" si="37"/>
        <v>12907.996365128201</v>
      </c>
      <c r="N168" s="88">
        <f t="shared" si="38"/>
        <v>49123.2213651282</v>
      </c>
      <c r="O168" s="88">
        <f t="shared" si="39"/>
        <v>36093.476388778989</v>
      </c>
      <c r="P168" s="89">
        <f t="shared" si="34"/>
        <v>0.93898110026687076</v>
      </c>
      <c r="Q168" s="237">
        <v>153.99209165252614</v>
      </c>
      <c r="R168" s="89">
        <f t="shared" si="40"/>
        <v>0.12620036073016758</v>
      </c>
      <c r="S168" s="89">
        <f t="shared" si="40"/>
        <v>9.889351877271306E-2</v>
      </c>
      <c r="T168" s="91">
        <v>1361</v>
      </c>
      <c r="U168" s="190">
        <v>32157</v>
      </c>
      <c r="V168" s="190">
        <v>24214.608433734942</v>
      </c>
      <c r="W168" s="196"/>
      <c r="X168" s="88">
        <v>0</v>
      </c>
      <c r="Y168" s="88">
        <f t="shared" si="41"/>
        <v>0</v>
      </c>
    </row>
    <row r="169" spans="2:25">
      <c r="B169" s="206">
        <v>3426</v>
      </c>
      <c r="C169" t="s">
        <v>196</v>
      </c>
      <c r="D169" s="190">
        <v>43701.925999999999</v>
      </c>
      <c r="E169" s="85">
        <f t="shared" si="35"/>
        <v>27245.589775561097</v>
      </c>
      <c r="F169" s="86">
        <f t="shared" si="28"/>
        <v>0.70880104729478544</v>
      </c>
      <c r="G169" s="187">
        <f t="shared" si="29"/>
        <v>6719.2942609391039</v>
      </c>
      <c r="H169" s="187">
        <f t="shared" si="30"/>
        <v>10777.747994546322</v>
      </c>
      <c r="I169" s="187">
        <f t="shared" si="31"/>
        <v>2574.0338448483917</v>
      </c>
      <c r="J169" s="87">
        <f t="shared" si="32"/>
        <v>4128.7502871368206</v>
      </c>
      <c r="K169" s="187">
        <f t="shared" si="36"/>
        <v>2160.4080276843215</v>
      </c>
      <c r="L169" s="87">
        <f t="shared" si="33"/>
        <v>3465.2944764056519</v>
      </c>
      <c r="M169" s="88">
        <f t="shared" si="37"/>
        <v>14243.042470951974</v>
      </c>
      <c r="N169" s="88">
        <f t="shared" si="38"/>
        <v>57944.968470951972</v>
      </c>
      <c r="O169" s="88">
        <f t="shared" si="39"/>
        <v>36125.292064184519</v>
      </c>
      <c r="P169" s="89">
        <f t="shared" si="34"/>
        <v>0.93980879327089806</v>
      </c>
      <c r="Q169" s="237">
        <v>-67.260338897387555</v>
      </c>
      <c r="R169" s="89">
        <f t="shared" si="40"/>
        <v>7.2940168422086366E-2</v>
      </c>
      <c r="S169" s="89">
        <f t="shared" si="40"/>
        <v>4.0163317890488888E-2</v>
      </c>
      <c r="T169" s="91">
        <v>1604</v>
      </c>
      <c r="U169" s="190">
        <v>40731</v>
      </c>
      <c r="V169" s="190">
        <v>26193.569131832799</v>
      </c>
      <c r="W169" s="196"/>
      <c r="X169" s="88">
        <v>0</v>
      </c>
      <c r="Y169" s="88">
        <f t="shared" si="41"/>
        <v>0</v>
      </c>
    </row>
    <row r="170" spans="2:25">
      <c r="B170" s="206">
        <v>3427</v>
      </c>
      <c r="C170" t="s">
        <v>197</v>
      </c>
      <c r="D170" s="190">
        <v>175272.66699999999</v>
      </c>
      <c r="E170" s="85">
        <f t="shared" si="35"/>
        <v>30792.808678847505</v>
      </c>
      <c r="F170" s="86">
        <f t="shared" si="28"/>
        <v>0.80108286223602532</v>
      </c>
      <c r="G170" s="187">
        <f t="shared" si="29"/>
        <v>4590.9629189672587</v>
      </c>
      <c r="H170" s="187">
        <f t="shared" si="30"/>
        <v>26131.760934761634</v>
      </c>
      <c r="I170" s="187">
        <f t="shared" si="31"/>
        <v>1332.5072286981492</v>
      </c>
      <c r="J170" s="87">
        <f t="shared" si="32"/>
        <v>7584.631145749865</v>
      </c>
      <c r="K170" s="187">
        <f t="shared" si="36"/>
        <v>918.88141153407923</v>
      </c>
      <c r="L170" s="87">
        <f t="shared" si="33"/>
        <v>5230.2729944519788</v>
      </c>
      <c r="M170" s="88">
        <f t="shared" si="37"/>
        <v>31362.033929213612</v>
      </c>
      <c r="N170" s="88">
        <f t="shared" si="38"/>
        <v>206634.70092921361</v>
      </c>
      <c r="O170" s="88">
        <f t="shared" si="39"/>
        <v>36302.653009348847</v>
      </c>
      <c r="P170" s="89">
        <f t="shared" si="34"/>
        <v>0.94442288401796026</v>
      </c>
      <c r="Q170" s="237">
        <v>-43.78334563835233</v>
      </c>
      <c r="R170" s="89">
        <f t="shared" si="40"/>
        <v>7.5457383034207626E-2</v>
      </c>
      <c r="S170" s="89">
        <f t="shared" si="40"/>
        <v>6.3365100442115352E-2</v>
      </c>
      <c r="T170" s="91">
        <v>5692</v>
      </c>
      <c r="U170" s="190">
        <v>162975</v>
      </c>
      <c r="V170" s="190">
        <v>28957.889125799575</v>
      </c>
      <c r="W170" s="196"/>
      <c r="X170" s="88">
        <v>0</v>
      </c>
      <c r="Y170" s="88">
        <f t="shared" si="41"/>
        <v>0</v>
      </c>
    </row>
    <row r="171" spans="2:25">
      <c r="B171" s="206">
        <v>3428</v>
      </c>
      <c r="C171" t="s">
        <v>198</v>
      </c>
      <c r="D171" s="190">
        <v>78224.822</v>
      </c>
      <c r="E171" s="85">
        <f t="shared" si="35"/>
        <v>30967.863024544735</v>
      </c>
      <c r="F171" s="86">
        <f t="shared" si="28"/>
        <v>0.80563694620285498</v>
      </c>
      <c r="G171" s="187">
        <f t="shared" si="29"/>
        <v>4485.9303115489211</v>
      </c>
      <c r="H171" s="187">
        <f t="shared" si="30"/>
        <v>11331.459966972574</v>
      </c>
      <c r="I171" s="187">
        <f t="shared" si="31"/>
        <v>1271.2382077041186</v>
      </c>
      <c r="J171" s="87">
        <f t="shared" si="32"/>
        <v>3211.1477126606037</v>
      </c>
      <c r="K171" s="187">
        <f t="shared" si="36"/>
        <v>857.61239054004864</v>
      </c>
      <c r="L171" s="87">
        <f t="shared" si="33"/>
        <v>2166.3288985041627</v>
      </c>
      <c r="M171" s="88">
        <f t="shared" si="37"/>
        <v>13497.788865476738</v>
      </c>
      <c r="N171" s="88">
        <f t="shared" si="38"/>
        <v>91722.610865476745</v>
      </c>
      <c r="O171" s="88">
        <f t="shared" si="39"/>
        <v>36311.405726633711</v>
      </c>
      <c r="P171" s="89">
        <f t="shared" si="34"/>
        <v>0.94465058821630188</v>
      </c>
      <c r="Q171" s="237">
        <v>-197.46854411145978</v>
      </c>
      <c r="R171" s="89">
        <f t="shared" si="40"/>
        <v>6.5312369772160858E-2</v>
      </c>
      <c r="S171" s="89">
        <f t="shared" si="40"/>
        <v>5.1394987269199117E-2</v>
      </c>
      <c r="T171" s="91">
        <v>2526</v>
      </c>
      <c r="U171" s="190">
        <v>73429</v>
      </c>
      <c r="V171" s="190">
        <v>29454.071399919776</v>
      </c>
      <c r="W171" s="196"/>
      <c r="X171" s="88">
        <v>0</v>
      </c>
      <c r="Y171" s="88">
        <f t="shared" si="41"/>
        <v>0</v>
      </c>
    </row>
    <row r="172" spans="2:25">
      <c r="B172" s="206">
        <v>3429</v>
      </c>
      <c r="C172" t="s">
        <v>199</v>
      </c>
      <c r="D172" s="190">
        <v>44404.21</v>
      </c>
      <c r="E172" s="85">
        <f t="shared" si="35"/>
        <v>28984.471279373367</v>
      </c>
      <c r="F172" s="86">
        <f t="shared" si="28"/>
        <v>0.75403849824287328</v>
      </c>
      <c r="G172" s="187">
        <f t="shared" si="29"/>
        <v>5675.9653586517416</v>
      </c>
      <c r="H172" s="187">
        <f t="shared" si="30"/>
        <v>8695.5789294544684</v>
      </c>
      <c r="I172" s="187">
        <f t="shared" si="31"/>
        <v>1965.4253185140974</v>
      </c>
      <c r="J172" s="87">
        <f t="shared" si="32"/>
        <v>3011.0315879635973</v>
      </c>
      <c r="K172" s="187">
        <f t="shared" si="36"/>
        <v>1551.7995013500274</v>
      </c>
      <c r="L172" s="87">
        <f t="shared" si="33"/>
        <v>2377.356836068242</v>
      </c>
      <c r="M172" s="88">
        <f t="shared" si="37"/>
        <v>11072.93576552271</v>
      </c>
      <c r="N172" s="88">
        <f t="shared" si="38"/>
        <v>55477.145765522713</v>
      </c>
      <c r="O172" s="88">
        <f t="shared" si="39"/>
        <v>36212.236139375134</v>
      </c>
      <c r="P172" s="89">
        <f t="shared" si="34"/>
        <v>0.94207066581830257</v>
      </c>
      <c r="Q172" s="237">
        <v>-102.04957243814715</v>
      </c>
      <c r="R172" s="89">
        <f t="shared" si="40"/>
        <v>4.9372799243766967E-2</v>
      </c>
      <c r="S172" s="89">
        <f t="shared" si="40"/>
        <v>4.0468199772377221E-2</v>
      </c>
      <c r="T172" s="91">
        <v>1532</v>
      </c>
      <c r="U172" s="190">
        <v>42315</v>
      </c>
      <c r="V172" s="190">
        <v>27857.142857142859</v>
      </c>
      <c r="W172" s="196"/>
      <c r="X172" s="88">
        <v>0</v>
      </c>
      <c r="Y172" s="88">
        <f t="shared" si="41"/>
        <v>0</v>
      </c>
    </row>
    <row r="173" spans="2:25">
      <c r="B173" s="206">
        <v>3430</v>
      </c>
      <c r="C173" t="s">
        <v>200</v>
      </c>
      <c r="D173" s="190">
        <v>57753.822</v>
      </c>
      <c r="E173" s="85">
        <f t="shared" si="35"/>
        <v>30541.418297197251</v>
      </c>
      <c r="F173" s="86">
        <f t="shared" si="28"/>
        <v>0.7945428765994007</v>
      </c>
      <c r="G173" s="187">
        <f t="shared" si="29"/>
        <v>4741.7971479574107</v>
      </c>
      <c r="H173" s="187">
        <f t="shared" si="30"/>
        <v>8966.7384067874646</v>
      </c>
      <c r="I173" s="187">
        <f t="shared" si="31"/>
        <v>1420.4938622757379</v>
      </c>
      <c r="J173" s="87">
        <f t="shared" si="32"/>
        <v>2686.1538935634203</v>
      </c>
      <c r="K173" s="187">
        <f t="shared" si="36"/>
        <v>1006.8680451116679</v>
      </c>
      <c r="L173" s="87">
        <f t="shared" si="33"/>
        <v>1903.9874733061642</v>
      </c>
      <c r="M173" s="88">
        <f t="shared" si="37"/>
        <v>10870.725880093629</v>
      </c>
      <c r="N173" s="88">
        <f t="shared" si="38"/>
        <v>68624.547880093625</v>
      </c>
      <c r="O173" s="88">
        <f t="shared" si="39"/>
        <v>36290.083490266326</v>
      </c>
      <c r="P173" s="89">
        <f t="shared" si="34"/>
        <v>0.94409588473612882</v>
      </c>
      <c r="Q173" s="237">
        <v>-55.912568394613118</v>
      </c>
      <c r="R173" s="89">
        <f t="shared" si="40"/>
        <v>8.0156766664172971E-2</v>
      </c>
      <c r="S173" s="89">
        <f t="shared" si="40"/>
        <v>5.33099300522131E-2</v>
      </c>
      <c r="T173" s="91">
        <v>1891</v>
      </c>
      <c r="U173" s="190">
        <v>53468</v>
      </c>
      <c r="V173" s="190">
        <v>28995.661605206074</v>
      </c>
      <c r="W173" s="196"/>
      <c r="X173" s="88">
        <v>0</v>
      </c>
      <c r="Y173" s="88">
        <f t="shared" si="41"/>
        <v>0</v>
      </c>
    </row>
    <row r="174" spans="2:25">
      <c r="B174" s="206">
        <v>3431</v>
      </c>
      <c r="C174" t="s">
        <v>201</v>
      </c>
      <c r="D174" s="190">
        <v>73325.228000000003</v>
      </c>
      <c r="E174" s="85">
        <f t="shared" si="35"/>
        <v>29294.93727526968</v>
      </c>
      <c r="F174" s="86">
        <f t="shared" si="28"/>
        <v>0.76211535122544716</v>
      </c>
      <c r="G174" s="187">
        <f t="shared" si="29"/>
        <v>5489.685761113954</v>
      </c>
      <c r="H174" s="187">
        <f t="shared" si="30"/>
        <v>13740.683460068225</v>
      </c>
      <c r="I174" s="187">
        <f t="shared" si="31"/>
        <v>1856.7622199503878</v>
      </c>
      <c r="J174" s="87">
        <f t="shared" si="32"/>
        <v>4647.4758365358211</v>
      </c>
      <c r="K174" s="187">
        <f t="shared" si="36"/>
        <v>1443.1364027863178</v>
      </c>
      <c r="L174" s="87">
        <f t="shared" si="33"/>
        <v>3612.1704161741532</v>
      </c>
      <c r="M174" s="88">
        <f t="shared" si="37"/>
        <v>17352.853876242378</v>
      </c>
      <c r="N174" s="88">
        <f t="shared" si="38"/>
        <v>90678.081876242388</v>
      </c>
      <c r="O174" s="88">
        <f t="shared" si="39"/>
        <v>36227.759439169953</v>
      </c>
      <c r="P174" s="89">
        <f t="shared" si="34"/>
        <v>0.9424745084674313</v>
      </c>
      <c r="Q174" s="237">
        <v>321.33204170189492</v>
      </c>
      <c r="R174" s="89">
        <f t="shared" si="40"/>
        <v>7.540226446087063E-2</v>
      </c>
      <c r="S174" s="89">
        <f t="shared" si="40"/>
        <v>5.9505387199563518E-2</v>
      </c>
      <c r="T174" s="91">
        <v>2503</v>
      </c>
      <c r="U174" s="190">
        <v>68184</v>
      </c>
      <c r="V174" s="190">
        <v>27649.635036496347</v>
      </c>
      <c r="W174" s="196"/>
      <c r="X174" s="88">
        <v>0</v>
      </c>
      <c r="Y174" s="88">
        <f t="shared" si="41"/>
        <v>0</v>
      </c>
    </row>
    <row r="175" spans="2:25">
      <c r="B175" s="206">
        <v>3432</v>
      </c>
      <c r="C175" t="s">
        <v>202</v>
      </c>
      <c r="D175" s="190">
        <v>61896.735000000001</v>
      </c>
      <c r="E175" s="85">
        <f t="shared" si="35"/>
        <v>31213.683812405445</v>
      </c>
      <c r="F175" s="86">
        <f t="shared" si="28"/>
        <v>0.81203203742010543</v>
      </c>
      <c r="G175" s="187">
        <f t="shared" si="29"/>
        <v>4338.4378388324949</v>
      </c>
      <c r="H175" s="187">
        <f t="shared" si="30"/>
        <v>8603.1222344048383</v>
      </c>
      <c r="I175" s="187">
        <f t="shared" si="31"/>
        <v>1185.2009319528702</v>
      </c>
      <c r="J175" s="87">
        <f t="shared" si="32"/>
        <v>2350.2534480625413</v>
      </c>
      <c r="K175" s="187">
        <f t="shared" si="36"/>
        <v>771.57511478880019</v>
      </c>
      <c r="L175" s="87">
        <f t="shared" si="33"/>
        <v>1530.0334526261909</v>
      </c>
      <c r="M175" s="88">
        <f t="shared" si="37"/>
        <v>10133.155687031029</v>
      </c>
      <c r="N175" s="88">
        <f t="shared" si="38"/>
        <v>72029.890687031031</v>
      </c>
      <c r="O175" s="88">
        <f t="shared" si="39"/>
        <v>36323.69676602674</v>
      </c>
      <c r="P175" s="89">
        <f t="shared" si="34"/>
        <v>0.94497034277716419</v>
      </c>
      <c r="Q175" s="237">
        <v>168.63843835192347</v>
      </c>
      <c r="R175" s="89">
        <f t="shared" si="40"/>
        <v>-3.4817993012734761E-3</v>
      </c>
      <c r="S175" s="89">
        <f t="shared" si="40"/>
        <v>-1.2024819680435563E-2</v>
      </c>
      <c r="T175" s="91">
        <v>1983</v>
      </c>
      <c r="U175" s="190">
        <v>62113</v>
      </c>
      <c r="V175" s="190">
        <v>31593.591047812817</v>
      </c>
      <c r="W175" s="196"/>
      <c r="X175" s="88">
        <v>0</v>
      </c>
      <c r="Y175" s="88">
        <f t="shared" si="41"/>
        <v>0</v>
      </c>
    </row>
    <row r="176" spans="2:25">
      <c r="B176" s="206">
        <v>3433</v>
      </c>
      <c r="C176" t="s">
        <v>203</v>
      </c>
      <c r="D176" s="190">
        <v>78285.561000000002</v>
      </c>
      <c r="E176" s="85">
        <f t="shared" si="35"/>
        <v>36564.95142456796</v>
      </c>
      <c r="F176" s="86">
        <f t="shared" si="28"/>
        <v>0.95124664496211975</v>
      </c>
      <c r="G176" s="187">
        <f t="shared" si="29"/>
        <v>1127.6772715349855</v>
      </c>
      <c r="H176" s="187">
        <f t="shared" si="30"/>
        <v>2414.3570383564038</v>
      </c>
      <c r="I176" s="187">
        <f t="shared" si="31"/>
        <v>0</v>
      </c>
      <c r="J176" s="87">
        <f t="shared" si="32"/>
        <v>0</v>
      </c>
      <c r="K176" s="187">
        <f t="shared" si="36"/>
        <v>-413.62581716406999</v>
      </c>
      <c r="L176" s="87">
        <f t="shared" si="33"/>
        <v>-885.57287454827383</v>
      </c>
      <c r="M176" s="88">
        <f t="shared" si="37"/>
        <v>1528.78416380813</v>
      </c>
      <c r="N176" s="88">
        <f t="shared" si="38"/>
        <v>79814.345163808131</v>
      </c>
      <c r="O176" s="88">
        <f t="shared" si="39"/>
        <v>37279.002878938874</v>
      </c>
      <c r="P176" s="89">
        <f t="shared" si="34"/>
        <v>0.96982287777079457</v>
      </c>
      <c r="Q176" s="237">
        <v>88.177631929549079</v>
      </c>
      <c r="R176" s="89">
        <f t="shared" si="40"/>
        <v>7.3787630647683344E-2</v>
      </c>
      <c r="S176" s="89">
        <f t="shared" si="40"/>
        <v>7.6796843998400796E-2</v>
      </c>
      <c r="T176" s="91">
        <v>2141</v>
      </c>
      <c r="U176" s="190">
        <v>72906</v>
      </c>
      <c r="V176" s="190">
        <v>33957.149510945506</v>
      </c>
      <c r="W176" s="196"/>
      <c r="X176" s="88">
        <v>0</v>
      </c>
      <c r="Y176" s="88">
        <f t="shared" si="41"/>
        <v>0</v>
      </c>
    </row>
    <row r="177" spans="2:25">
      <c r="B177" s="206">
        <v>3434</v>
      </c>
      <c r="C177" t="s">
        <v>204</v>
      </c>
      <c r="D177" s="190">
        <v>71821.646999999997</v>
      </c>
      <c r="E177" s="85">
        <f t="shared" si="35"/>
        <v>32469.099005424952</v>
      </c>
      <c r="F177" s="86">
        <f t="shared" si="28"/>
        <v>0.84469198756000607</v>
      </c>
      <c r="G177" s="187">
        <f t="shared" si="29"/>
        <v>3585.1887230207903</v>
      </c>
      <c r="H177" s="187">
        <f t="shared" si="30"/>
        <v>7930.4374553219877</v>
      </c>
      <c r="I177" s="187">
        <f t="shared" si="31"/>
        <v>745.80561439604253</v>
      </c>
      <c r="J177" s="87">
        <f t="shared" si="32"/>
        <v>1649.722019044046</v>
      </c>
      <c r="K177" s="187">
        <f t="shared" si="36"/>
        <v>332.17979723197254</v>
      </c>
      <c r="L177" s="87">
        <f t="shared" si="33"/>
        <v>734.78171147712328</v>
      </c>
      <c r="M177" s="88">
        <f t="shared" si="37"/>
        <v>8665.2191667991101</v>
      </c>
      <c r="N177" s="88">
        <f t="shared" si="38"/>
        <v>80486.866166799111</v>
      </c>
      <c r="O177" s="88">
        <f t="shared" si="39"/>
        <v>36386.467525677719</v>
      </c>
      <c r="P177" s="89">
        <f t="shared" si="34"/>
        <v>0.94660334028415927</v>
      </c>
      <c r="Q177" s="237">
        <v>242.00241655796526</v>
      </c>
      <c r="R177" s="89">
        <f t="shared" si="40"/>
        <v>0.18187969194819723</v>
      </c>
      <c r="S177" s="89">
        <f t="shared" si="40"/>
        <v>0.18187969194819723</v>
      </c>
      <c r="T177" s="91">
        <v>2212</v>
      </c>
      <c r="U177" s="190">
        <v>60769</v>
      </c>
      <c r="V177" s="190">
        <v>27472.423146473779</v>
      </c>
      <c r="W177" s="196"/>
      <c r="X177" s="88">
        <v>0</v>
      </c>
      <c r="Y177" s="88">
        <f t="shared" si="41"/>
        <v>0</v>
      </c>
    </row>
    <row r="178" spans="2:25">
      <c r="B178" s="206">
        <v>3435</v>
      </c>
      <c r="C178" t="s">
        <v>205</v>
      </c>
      <c r="D178" s="190">
        <v>104483.258</v>
      </c>
      <c r="E178" s="85">
        <f t="shared" si="35"/>
        <v>29590.27414330218</v>
      </c>
      <c r="F178" s="86">
        <f t="shared" si="28"/>
        <v>0.76979861604337263</v>
      </c>
      <c r="G178" s="187">
        <f t="shared" si="29"/>
        <v>5312.4836402944538</v>
      </c>
      <c r="H178" s="187">
        <f t="shared" si="30"/>
        <v>18758.379733879716</v>
      </c>
      <c r="I178" s="187">
        <f t="shared" si="31"/>
        <v>1753.3943161390127</v>
      </c>
      <c r="J178" s="87">
        <f t="shared" si="32"/>
        <v>6191.2353302868542</v>
      </c>
      <c r="K178" s="187">
        <f t="shared" si="36"/>
        <v>1339.7684989749428</v>
      </c>
      <c r="L178" s="87">
        <f t="shared" si="33"/>
        <v>4730.7225698805232</v>
      </c>
      <c r="M178" s="88">
        <f t="shared" si="37"/>
        <v>23489.102303760239</v>
      </c>
      <c r="N178" s="88">
        <f t="shared" si="38"/>
        <v>127972.36030376024</v>
      </c>
      <c r="O178" s="88">
        <f t="shared" si="39"/>
        <v>36242.526282571584</v>
      </c>
      <c r="P178" s="89">
        <f t="shared" si="34"/>
        <v>0.94285867170832771</v>
      </c>
      <c r="Q178" s="237">
        <v>789.59338447839036</v>
      </c>
      <c r="R178" s="89">
        <f t="shared" si="40"/>
        <v>6.7680952380952397E-2</v>
      </c>
      <c r="S178" s="89">
        <f t="shared" si="40"/>
        <v>6.7983325916036202E-2</v>
      </c>
      <c r="T178" s="91">
        <v>3531</v>
      </c>
      <c r="U178" s="190">
        <v>97860</v>
      </c>
      <c r="V178" s="190">
        <v>27706.681766704416</v>
      </c>
      <c r="W178" s="196"/>
      <c r="X178" s="88">
        <v>0</v>
      </c>
      <c r="Y178" s="88">
        <f t="shared" si="41"/>
        <v>0</v>
      </c>
    </row>
    <row r="179" spans="2:25">
      <c r="B179" s="206">
        <v>3436</v>
      </c>
      <c r="C179" t="s">
        <v>206</v>
      </c>
      <c r="D179" s="190">
        <v>184852.766</v>
      </c>
      <c r="E179" s="85">
        <f t="shared" si="35"/>
        <v>33092.152882205512</v>
      </c>
      <c r="F179" s="86">
        <f t="shared" si="28"/>
        <v>0.8609008949105551</v>
      </c>
      <c r="G179" s="187">
        <f t="shared" si="29"/>
        <v>3211.3563969524548</v>
      </c>
      <c r="H179" s="187">
        <f t="shared" si="30"/>
        <v>17938.636833376411</v>
      </c>
      <c r="I179" s="187">
        <f t="shared" si="31"/>
        <v>527.73675752284691</v>
      </c>
      <c r="J179" s="87">
        <f t="shared" si="32"/>
        <v>2947.937527522623</v>
      </c>
      <c r="K179" s="187">
        <f t="shared" si="36"/>
        <v>114.11094035877693</v>
      </c>
      <c r="L179" s="87">
        <f t="shared" si="33"/>
        <v>637.42371284412786</v>
      </c>
      <c r="M179" s="88">
        <f t="shared" si="37"/>
        <v>18576.060546220539</v>
      </c>
      <c r="N179" s="88">
        <f t="shared" si="38"/>
        <v>203428.82654622055</v>
      </c>
      <c r="O179" s="88">
        <f t="shared" si="39"/>
        <v>36417.62021951675</v>
      </c>
      <c r="P179" s="89">
        <f t="shared" si="34"/>
        <v>0.94741378565168688</v>
      </c>
      <c r="Q179" s="237">
        <v>3298.1143563710793</v>
      </c>
      <c r="R179" s="89">
        <f t="shared" si="40"/>
        <v>1.4886172783322132E-3</v>
      </c>
      <c r="S179" s="89">
        <f t="shared" si="40"/>
        <v>2.0264736785888392E-3</v>
      </c>
      <c r="T179" s="91">
        <v>5586</v>
      </c>
      <c r="U179" s="190">
        <v>184578</v>
      </c>
      <c r="V179" s="190">
        <v>33025.228126677408</v>
      </c>
      <c r="W179" s="196"/>
      <c r="X179" s="88">
        <v>0</v>
      </c>
      <c r="Y179" s="88">
        <f t="shared" si="41"/>
        <v>0</v>
      </c>
    </row>
    <row r="180" spans="2:25">
      <c r="B180" s="206">
        <v>3437</v>
      </c>
      <c r="C180" t="s">
        <v>207</v>
      </c>
      <c r="D180" s="190">
        <v>159384.158</v>
      </c>
      <c r="E180" s="85">
        <f t="shared" si="35"/>
        <v>27690.089993050729</v>
      </c>
      <c r="F180" s="86">
        <f t="shared" si="28"/>
        <v>0.72036483513255201</v>
      </c>
      <c r="G180" s="187">
        <f t="shared" si="29"/>
        <v>6452.5941304453236</v>
      </c>
      <c r="H180" s="187">
        <f t="shared" si="30"/>
        <v>37141.131814843284</v>
      </c>
      <c r="I180" s="187">
        <f t="shared" si="31"/>
        <v>2418.4587687270205</v>
      </c>
      <c r="J180" s="87">
        <f t="shared" si="32"/>
        <v>13920.648672792729</v>
      </c>
      <c r="K180" s="187">
        <f t="shared" si="36"/>
        <v>2004.8329515629505</v>
      </c>
      <c r="L180" s="87">
        <f t="shared" si="33"/>
        <v>11539.818469196343</v>
      </c>
      <c r="M180" s="88">
        <f t="shared" si="37"/>
        <v>48680.950284039631</v>
      </c>
      <c r="N180" s="88">
        <f t="shared" si="38"/>
        <v>208065.10828403963</v>
      </c>
      <c r="O180" s="88">
        <f t="shared" si="39"/>
        <v>36147.517075059004</v>
      </c>
      <c r="P180" s="89">
        <f t="shared" si="34"/>
        <v>0.94038698266278653</v>
      </c>
      <c r="Q180" s="237">
        <v>-1322.3222713798896</v>
      </c>
      <c r="R180" s="89">
        <f t="shared" si="40"/>
        <v>0.13954083522203234</v>
      </c>
      <c r="S180" s="89">
        <f t="shared" si="40"/>
        <v>0.10212366742200393</v>
      </c>
      <c r="T180" s="91">
        <v>5756</v>
      </c>
      <c r="U180" s="190">
        <v>139867</v>
      </c>
      <c r="V180" s="190">
        <v>25124.303933896172</v>
      </c>
      <c r="W180" s="196"/>
      <c r="X180" s="88">
        <v>0</v>
      </c>
      <c r="Y180" s="88">
        <f t="shared" si="41"/>
        <v>0</v>
      </c>
    </row>
    <row r="181" spans="2:25">
      <c r="B181" s="206">
        <v>3438</v>
      </c>
      <c r="C181" t="s">
        <v>208</v>
      </c>
      <c r="D181" s="190">
        <v>106111.189</v>
      </c>
      <c r="E181" s="85">
        <f t="shared" si="35"/>
        <v>34020.900609169606</v>
      </c>
      <c r="F181" s="86">
        <f t="shared" si="28"/>
        <v>0.88506250664176034</v>
      </c>
      <c r="G181" s="187">
        <f t="shared" si="29"/>
        <v>2654.1077607739976</v>
      </c>
      <c r="H181" s="187">
        <f t="shared" si="30"/>
        <v>8278.1621058540986</v>
      </c>
      <c r="I181" s="187">
        <f t="shared" si="31"/>
        <v>202.67505308541365</v>
      </c>
      <c r="J181" s="87">
        <f t="shared" si="32"/>
        <v>632.14349057340519</v>
      </c>
      <c r="K181" s="187">
        <f t="shared" si="36"/>
        <v>-210.95076407865633</v>
      </c>
      <c r="L181" s="87">
        <f t="shared" si="33"/>
        <v>-657.9554331613291</v>
      </c>
      <c r="M181" s="88">
        <f t="shared" si="37"/>
        <v>7620.2066726927696</v>
      </c>
      <c r="N181" s="88">
        <f t="shared" si="38"/>
        <v>113731.39567269277</v>
      </c>
      <c r="O181" s="88">
        <f t="shared" si="39"/>
        <v>36464.057605864946</v>
      </c>
      <c r="P181" s="89">
        <f t="shared" si="34"/>
        <v>0.94862186623824685</v>
      </c>
      <c r="Q181" s="237">
        <v>-355.03999356043096</v>
      </c>
      <c r="R181" s="89">
        <f t="shared" si="40"/>
        <v>3.6555881174965062E-2</v>
      </c>
      <c r="S181" s="89">
        <f t="shared" si="40"/>
        <v>7.6768533185920723E-2</v>
      </c>
      <c r="T181" s="91">
        <v>3119</v>
      </c>
      <c r="U181" s="190">
        <v>102369</v>
      </c>
      <c r="V181" s="190">
        <v>31595.370370370372</v>
      </c>
      <c r="W181" s="196"/>
      <c r="X181" s="88">
        <v>0</v>
      </c>
      <c r="Y181" s="88">
        <f t="shared" si="41"/>
        <v>0</v>
      </c>
    </row>
    <row r="182" spans="2:25">
      <c r="B182" s="206">
        <v>3439</v>
      </c>
      <c r="C182" t="s">
        <v>209</v>
      </c>
      <c r="D182" s="190">
        <v>148140.70600000001</v>
      </c>
      <c r="E182" s="85">
        <f t="shared" si="35"/>
        <v>33569.160661681395</v>
      </c>
      <c r="F182" s="86">
        <f t="shared" si="28"/>
        <v>0.87331037536025125</v>
      </c>
      <c r="G182" s="187">
        <f t="shared" si="29"/>
        <v>2925.1517292669246</v>
      </c>
      <c r="H182" s="187">
        <f t="shared" si="30"/>
        <v>12908.694581254938</v>
      </c>
      <c r="I182" s="187">
        <f t="shared" si="31"/>
        <v>360.78403470628763</v>
      </c>
      <c r="J182" s="87">
        <f t="shared" si="32"/>
        <v>1592.1399451588475</v>
      </c>
      <c r="K182" s="187">
        <f t="shared" si="36"/>
        <v>-52.841782457782358</v>
      </c>
      <c r="L182" s="87">
        <f t="shared" si="33"/>
        <v>-233.19078598619353</v>
      </c>
      <c r="M182" s="88">
        <f t="shared" si="37"/>
        <v>12675.503795268745</v>
      </c>
      <c r="N182" s="88">
        <f t="shared" si="38"/>
        <v>160816.20979526875</v>
      </c>
      <c r="O182" s="88">
        <f t="shared" si="39"/>
        <v>36441.470608490541</v>
      </c>
      <c r="P182" s="89">
        <f t="shared" si="34"/>
        <v>0.94803425967417154</v>
      </c>
      <c r="Q182" s="237">
        <v>-1540.5435671472351</v>
      </c>
      <c r="R182" s="89">
        <f t="shared" si="40"/>
        <v>9.937797836150104E-3</v>
      </c>
      <c r="S182" s="89">
        <f t="shared" si="40"/>
        <v>1.0624363300348608E-2</v>
      </c>
      <c r="T182" s="91">
        <v>4413</v>
      </c>
      <c r="U182" s="190">
        <v>146683</v>
      </c>
      <c r="V182" s="190">
        <v>33216.259057971016</v>
      </c>
      <c r="W182" s="196"/>
      <c r="X182" s="88">
        <v>0</v>
      </c>
      <c r="Y182" s="88">
        <f t="shared" si="41"/>
        <v>0</v>
      </c>
    </row>
    <row r="183" spans="2:25">
      <c r="B183" s="206">
        <v>3440</v>
      </c>
      <c r="C183" t="s">
        <v>210</v>
      </c>
      <c r="D183" s="190">
        <v>182483.27299999999</v>
      </c>
      <c r="E183" s="85">
        <f t="shared" si="35"/>
        <v>35613.4412568306</v>
      </c>
      <c r="F183" s="86">
        <f t="shared" si="28"/>
        <v>0.92649286246155405</v>
      </c>
      <c r="G183" s="187">
        <f t="shared" si="29"/>
        <v>1698.5833721774018</v>
      </c>
      <c r="H183" s="187">
        <f t="shared" si="30"/>
        <v>8703.5411990370067</v>
      </c>
      <c r="I183" s="187">
        <f t="shared" si="31"/>
        <v>0</v>
      </c>
      <c r="J183" s="87">
        <f t="shared" si="32"/>
        <v>0</v>
      </c>
      <c r="K183" s="187">
        <f t="shared" si="36"/>
        <v>-413.62581716406999</v>
      </c>
      <c r="L183" s="87">
        <f t="shared" si="33"/>
        <v>-2119.4186871486945</v>
      </c>
      <c r="M183" s="88">
        <f t="shared" si="37"/>
        <v>6584.1225118883121</v>
      </c>
      <c r="N183" s="88">
        <f t="shared" si="38"/>
        <v>189067.39551188829</v>
      </c>
      <c r="O183" s="88">
        <f t="shared" si="39"/>
        <v>36898.398811843923</v>
      </c>
      <c r="P183" s="89">
        <f t="shared" si="34"/>
        <v>0.95992136477056811</v>
      </c>
      <c r="Q183" s="237">
        <v>-635.00122428440318</v>
      </c>
      <c r="R183" s="89">
        <f t="shared" si="40"/>
        <v>2.6334345701092717E-2</v>
      </c>
      <c r="S183" s="89">
        <f t="shared" si="40"/>
        <v>3.3745425090425246E-2</v>
      </c>
      <c r="T183" s="91">
        <v>5124</v>
      </c>
      <c r="U183" s="190">
        <v>177801</v>
      </c>
      <c r="V183" s="190">
        <v>34450.881612090685</v>
      </c>
      <c r="W183" s="196"/>
      <c r="X183" s="88">
        <v>0</v>
      </c>
      <c r="Y183" s="88">
        <f t="shared" si="41"/>
        <v>0</v>
      </c>
    </row>
    <row r="184" spans="2:25">
      <c r="B184" s="206">
        <v>3441</v>
      </c>
      <c r="C184" t="s">
        <v>211</v>
      </c>
      <c r="D184" s="190">
        <v>209959.72200000001</v>
      </c>
      <c r="E184" s="85">
        <f t="shared" si="35"/>
        <v>33990.565322972318</v>
      </c>
      <c r="F184" s="86">
        <f t="shared" si="28"/>
        <v>0.88427332634492162</v>
      </c>
      <c r="G184" s="187">
        <f t="shared" si="29"/>
        <v>2672.3089324923712</v>
      </c>
      <c r="H184" s="187">
        <f t="shared" si="30"/>
        <v>16506.852276005378</v>
      </c>
      <c r="I184" s="187">
        <f t="shared" si="31"/>
        <v>213.2924032544648</v>
      </c>
      <c r="J184" s="87">
        <f t="shared" si="32"/>
        <v>1317.5071749028291</v>
      </c>
      <c r="K184" s="187">
        <f t="shared" si="36"/>
        <v>-200.33341390960518</v>
      </c>
      <c r="L184" s="87">
        <f t="shared" si="33"/>
        <v>-1237.4594977196314</v>
      </c>
      <c r="M184" s="88">
        <f t="shared" si="37"/>
        <v>15269.392778285746</v>
      </c>
      <c r="N184" s="88">
        <f t="shared" si="38"/>
        <v>225229.11477828576</v>
      </c>
      <c r="O184" s="88">
        <f t="shared" si="39"/>
        <v>36462.540841555085</v>
      </c>
      <c r="P184" s="89">
        <f t="shared" si="34"/>
        <v>0.94858240722340503</v>
      </c>
      <c r="Q184" s="237">
        <v>-193.00322039843741</v>
      </c>
      <c r="R184" s="89">
        <f t="shared" si="40"/>
        <v>6.5277086060458511E-2</v>
      </c>
      <c r="S184" s="89">
        <f t="shared" si="40"/>
        <v>5.6999070821523459E-2</v>
      </c>
      <c r="T184" s="91">
        <v>6177</v>
      </c>
      <c r="U184" s="190">
        <v>197094</v>
      </c>
      <c r="V184" s="190">
        <v>32157.61135584924</v>
      </c>
      <c r="W184" s="196"/>
      <c r="X184" s="88">
        <v>0</v>
      </c>
      <c r="Y184" s="88">
        <f t="shared" si="41"/>
        <v>0</v>
      </c>
    </row>
    <row r="185" spans="2:25">
      <c r="B185" s="206">
        <v>3442</v>
      </c>
      <c r="C185" t="s">
        <v>212</v>
      </c>
      <c r="D185" s="190">
        <v>468186.66100000002</v>
      </c>
      <c r="E185" s="85">
        <f t="shared" si="35"/>
        <v>31548.966374663072</v>
      </c>
      <c r="F185" s="86">
        <f t="shared" si="28"/>
        <v>0.82075449977917148</v>
      </c>
      <c r="G185" s="187">
        <f t="shared" si="29"/>
        <v>4137.2683014779186</v>
      </c>
      <c r="H185" s="187">
        <f t="shared" si="30"/>
        <v>61397.061593932318</v>
      </c>
      <c r="I185" s="187">
        <f t="shared" si="31"/>
        <v>1067.8520351627005</v>
      </c>
      <c r="J185" s="87">
        <f t="shared" si="32"/>
        <v>15846.924201814476</v>
      </c>
      <c r="K185" s="187">
        <f t="shared" si="36"/>
        <v>654.22621799863055</v>
      </c>
      <c r="L185" s="87">
        <f t="shared" si="33"/>
        <v>9708.7170750996775</v>
      </c>
      <c r="M185" s="88">
        <f t="shared" si="37"/>
        <v>71105.778669031992</v>
      </c>
      <c r="N185" s="88">
        <f t="shared" si="38"/>
        <v>539292.439669032</v>
      </c>
      <c r="O185" s="88">
        <f t="shared" si="39"/>
        <v>36340.460894139622</v>
      </c>
      <c r="P185" s="89">
        <f t="shared" si="34"/>
        <v>0.94540646589511745</v>
      </c>
      <c r="Q185" s="237">
        <v>1877.9622186800843</v>
      </c>
      <c r="R185" s="89">
        <f t="shared" si="40"/>
        <v>5.5577587839544078E-2</v>
      </c>
      <c r="S185" s="89">
        <f t="shared" si="40"/>
        <v>5.9560899491768633E-2</v>
      </c>
      <c r="T185" s="91">
        <v>14840</v>
      </c>
      <c r="U185" s="190">
        <v>443536</v>
      </c>
      <c r="V185" s="190">
        <v>29775.510204081635</v>
      </c>
      <c r="W185" s="196"/>
      <c r="X185" s="88">
        <v>0</v>
      </c>
      <c r="Y185" s="88">
        <f t="shared" si="41"/>
        <v>0</v>
      </c>
    </row>
    <row r="186" spans="2:25">
      <c r="B186" s="206">
        <v>3443</v>
      </c>
      <c r="C186" t="s">
        <v>213</v>
      </c>
      <c r="D186" s="190">
        <v>408050.86</v>
      </c>
      <c r="E186" s="85">
        <f t="shared" si="35"/>
        <v>29804.313782777004</v>
      </c>
      <c r="F186" s="86">
        <f t="shared" si="28"/>
        <v>0.77536691248591971</v>
      </c>
      <c r="G186" s="187">
        <f t="shared" si="29"/>
        <v>5184.0598566095587</v>
      </c>
      <c r="H186" s="187">
        <f t="shared" si="30"/>
        <v>70974.963496841461</v>
      </c>
      <c r="I186" s="187">
        <f t="shared" si="31"/>
        <v>1678.4804423228243</v>
      </c>
      <c r="J186" s="87">
        <f t="shared" si="32"/>
        <v>22980.075735841787</v>
      </c>
      <c r="K186" s="187">
        <f t="shared" si="36"/>
        <v>1264.8546251587543</v>
      </c>
      <c r="L186" s="87">
        <f t="shared" si="33"/>
        <v>17317.124673048504</v>
      </c>
      <c r="M186" s="88">
        <f t="shared" si="37"/>
        <v>88292.088169889961</v>
      </c>
      <c r="N186" s="88">
        <f t="shared" si="38"/>
        <v>496342.94816988998</v>
      </c>
      <c r="O186" s="88">
        <f t="shared" si="39"/>
        <v>36253.228264545323</v>
      </c>
      <c r="P186" s="89">
        <f t="shared" si="34"/>
        <v>0.94313708653045503</v>
      </c>
      <c r="Q186" s="237">
        <v>5624.6481730086671</v>
      </c>
      <c r="R186" s="89">
        <f t="shared" si="40"/>
        <v>7.60324140731716E-2</v>
      </c>
      <c r="S186" s="89">
        <f t="shared" si="40"/>
        <v>7.1631142055926855E-2</v>
      </c>
      <c r="T186" s="91">
        <v>13691</v>
      </c>
      <c r="U186" s="190">
        <v>379218</v>
      </c>
      <c r="V186" s="190">
        <v>27812.101210121011</v>
      </c>
      <c r="W186" s="196"/>
      <c r="X186" s="88">
        <v>0</v>
      </c>
      <c r="Y186" s="88">
        <f t="shared" si="41"/>
        <v>0</v>
      </c>
    </row>
    <row r="187" spans="2:25">
      <c r="B187" s="206">
        <v>3446</v>
      </c>
      <c r="C187" t="s">
        <v>214</v>
      </c>
      <c r="D187" s="190">
        <v>456448.96399999998</v>
      </c>
      <c r="E187" s="85">
        <f t="shared" si="35"/>
        <v>33579.707496505558</v>
      </c>
      <c r="F187" s="86">
        <f t="shared" si="28"/>
        <v>0.87358475398925484</v>
      </c>
      <c r="G187" s="187">
        <f t="shared" si="29"/>
        <v>2918.8236283724268</v>
      </c>
      <c r="H187" s="187">
        <f t="shared" si="30"/>
        <v>39675.569580466399</v>
      </c>
      <c r="I187" s="187">
        <f t="shared" si="31"/>
        <v>357.0926425178306</v>
      </c>
      <c r="J187" s="87">
        <f t="shared" si="32"/>
        <v>4853.9602897448713</v>
      </c>
      <c r="K187" s="187">
        <f t="shared" si="36"/>
        <v>-56.533174646239388</v>
      </c>
      <c r="L187" s="87">
        <f t="shared" si="33"/>
        <v>-768.45544296633193</v>
      </c>
      <c r="M187" s="88">
        <f t="shared" si="37"/>
        <v>38907.114137500066</v>
      </c>
      <c r="N187" s="88">
        <f t="shared" si="38"/>
        <v>495356.07813750004</v>
      </c>
      <c r="O187" s="88">
        <f t="shared" si="39"/>
        <v>36441.997950231736</v>
      </c>
      <c r="P187" s="89">
        <f t="shared" si="34"/>
        <v>0.9480479786056214</v>
      </c>
      <c r="Q187" s="237">
        <v>-143.56871569962823</v>
      </c>
      <c r="R187" s="89">
        <f t="shared" si="40"/>
        <v>4.0436745086150451E-2</v>
      </c>
      <c r="S187" s="89">
        <f t="shared" si="40"/>
        <v>3.8523192623327582E-2</v>
      </c>
      <c r="T187" s="91">
        <v>13593</v>
      </c>
      <c r="U187" s="190">
        <v>438709</v>
      </c>
      <c r="V187" s="190">
        <v>32334.094929245282</v>
      </c>
      <c r="W187" s="196"/>
      <c r="X187" s="88">
        <v>0</v>
      </c>
      <c r="Y187" s="88">
        <f t="shared" si="41"/>
        <v>0</v>
      </c>
    </row>
    <row r="188" spans="2:25">
      <c r="B188" s="206">
        <v>3447</v>
      </c>
      <c r="C188" t="s">
        <v>215</v>
      </c>
      <c r="D188" s="190">
        <v>152513.663</v>
      </c>
      <c r="E188" s="85">
        <f t="shared" si="35"/>
        <v>27297.95292643637</v>
      </c>
      <c r="F188" s="86">
        <f t="shared" si="28"/>
        <v>0.7101632881743476</v>
      </c>
      <c r="G188" s="187">
        <f t="shared" si="29"/>
        <v>6687.8763704139392</v>
      </c>
      <c r="H188" s="187">
        <f t="shared" si="30"/>
        <v>37365.165281502675</v>
      </c>
      <c r="I188" s="187">
        <f t="shared" si="31"/>
        <v>2555.7067420420462</v>
      </c>
      <c r="J188" s="87">
        <f t="shared" si="32"/>
        <v>14278.733567788911</v>
      </c>
      <c r="K188" s="187">
        <f t="shared" si="36"/>
        <v>2142.080924877976</v>
      </c>
      <c r="L188" s="87">
        <f t="shared" si="33"/>
        <v>11967.806127293252</v>
      </c>
      <c r="M188" s="88">
        <f t="shared" si="37"/>
        <v>49332.971408795929</v>
      </c>
      <c r="N188" s="88">
        <f t="shared" si="38"/>
        <v>201846.63440879592</v>
      </c>
      <c r="O188" s="88">
        <f t="shared" si="39"/>
        <v>36127.910221728285</v>
      </c>
      <c r="P188" s="89">
        <f t="shared" si="34"/>
        <v>0.93987690531487622</v>
      </c>
      <c r="Q188" s="237">
        <v>1965.5806700313551</v>
      </c>
      <c r="R188" s="89">
        <f t="shared" si="40"/>
        <v>9.451187708118039E-2</v>
      </c>
      <c r="S188" s="89">
        <f t="shared" si="40"/>
        <v>9.0006100604919967E-2</v>
      </c>
      <c r="T188" s="91">
        <v>5587</v>
      </c>
      <c r="U188" s="190">
        <v>139344</v>
      </c>
      <c r="V188" s="190">
        <v>25043.853342918763</v>
      </c>
      <c r="W188" s="196"/>
      <c r="X188" s="88">
        <v>0</v>
      </c>
      <c r="Y188" s="88">
        <f t="shared" si="41"/>
        <v>0</v>
      </c>
    </row>
    <row r="189" spans="2:25">
      <c r="B189" s="206">
        <v>3448</v>
      </c>
      <c r="C189" t="s">
        <v>216</v>
      </c>
      <c r="D189" s="190">
        <v>184187.50700000001</v>
      </c>
      <c r="E189" s="85">
        <f t="shared" si="35"/>
        <v>28293.011827956991</v>
      </c>
      <c r="F189" s="86">
        <f t="shared" si="28"/>
        <v>0.73605000221973249</v>
      </c>
      <c r="G189" s="187">
        <f t="shared" si="29"/>
        <v>6090.8410295015674</v>
      </c>
      <c r="H189" s="187">
        <f t="shared" si="30"/>
        <v>39651.375102055208</v>
      </c>
      <c r="I189" s="187">
        <f t="shared" si="31"/>
        <v>2207.4361265098291</v>
      </c>
      <c r="J189" s="87">
        <f t="shared" si="32"/>
        <v>14370.409183578988</v>
      </c>
      <c r="K189" s="187">
        <f t="shared" si="36"/>
        <v>1793.8103093457592</v>
      </c>
      <c r="L189" s="87">
        <f t="shared" si="33"/>
        <v>11677.705113840893</v>
      </c>
      <c r="M189" s="88">
        <f t="shared" si="37"/>
        <v>51329.080215896101</v>
      </c>
      <c r="N189" s="88">
        <f t="shared" si="38"/>
        <v>235516.58721589611</v>
      </c>
      <c r="O189" s="88">
        <f t="shared" si="39"/>
        <v>36177.663166804312</v>
      </c>
      <c r="P189" s="89">
        <f t="shared" si="34"/>
        <v>0.94117124101714544</v>
      </c>
      <c r="Q189" s="237">
        <v>1200.7781284775701</v>
      </c>
      <c r="R189" s="89">
        <f t="shared" si="40"/>
        <v>8.7030335042876356E-2</v>
      </c>
      <c r="S189" s="89">
        <f t="shared" si="40"/>
        <v>8.9868970326398345E-2</v>
      </c>
      <c r="T189" s="91">
        <v>6510</v>
      </c>
      <c r="U189" s="190">
        <v>169441</v>
      </c>
      <c r="V189" s="190">
        <v>25960.012256779533</v>
      </c>
      <c r="W189" s="196"/>
      <c r="X189" s="88">
        <v>0</v>
      </c>
      <c r="Y189" s="88">
        <f t="shared" si="41"/>
        <v>0</v>
      </c>
    </row>
    <row r="190" spans="2:25">
      <c r="B190" s="206">
        <v>3449</v>
      </c>
      <c r="C190" t="s">
        <v>217</v>
      </c>
      <c r="D190" s="190">
        <v>92815.040999999997</v>
      </c>
      <c r="E190" s="85">
        <f t="shared" si="35"/>
        <v>32727.447461212974</v>
      </c>
      <c r="F190" s="86">
        <f t="shared" si="28"/>
        <v>0.85141298929048781</v>
      </c>
      <c r="G190" s="187">
        <f t="shared" si="29"/>
        <v>3430.1796495479771</v>
      </c>
      <c r="H190" s="187">
        <f t="shared" si="30"/>
        <v>9727.9894861180637</v>
      </c>
      <c r="I190" s="187">
        <f t="shared" si="31"/>
        <v>655.38365487023486</v>
      </c>
      <c r="J190" s="87">
        <f t="shared" si="32"/>
        <v>1858.6680452119863</v>
      </c>
      <c r="K190" s="187">
        <f t="shared" si="36"/>
        <v>241.75783770616488</v>
      </c>
      <c r="L190" s="87">
        <f t="shared" si="33"/>
        <v>685.62522773468356</v>
      </c>
      <c r="M190" s="88">
        <f t="shared" si="37"/>
        <v>10413.614713852747</v>
      </c>
      <c r="N190" s="88">
        <f t="shared" si="38"/>
        <v>103228.65571385274</v>
      </c>
      <c r="O190" s="88">
        <f t="shared" si="39"/>
        <v>36399.384948467115</v>
      </c>
      <c r="P190" s="89">
        <f t="shared" si="34"/>
        <v>0.94693939037068331</v>
      </c>
      <c r="Q190" s="237">
        <v>-461.68905942204765</v>
      </c>
      <c r="R190" s="89">
        <f t="shared" si="40"/>
        <v>3.2758520546116068E-2</v>
      </c>
      <c r="S190" s="89">
        <f t="shared" si="40"/>
        <v>4.3683328591385177E-2</v>
      </c>
      <c r="T190" s="91">
        <v>2836</v>
      </c>
      <c r="U190" s="190">
        <v>89871</v>
      </c>
      <c r="V190" s="190">
        <v>31357.64131193301</v>
      </c>
      <c r="W190" s="196"/>
      <c r="X190" s="88">
        <v>0</v>
      </c>
      <c r="Y190" s="88">
        <f t="shared" si="41"/>
        <v>0</v>
      </c>
    </row>
    <row r="191" spans="2:25">
      <c r="B191" s="206">
        <v>3450</v>
      </c>
      <c r="C191" t="s">
        <v>218</v>
      </c>
      <c r="D191" s="190">
        <v>38620.108999999997</v>
      </c>
      <c r="E191" s="85">
        <f t="shared" si="35"/>
        <v>28272.407759882866</v>
      </c>
      <c r="F191" s="86">
        <f t="shared" si="28"/>
        <v>0.73551398207299401</v>
      </c>
      <c r="G191" s="187">
        <f t="shared" si="29"/>
        <v>6103.2034703460422</v>
      </c>
      <c r="H191" s="187">
        <f t="shared" si="30"/>
        <v>8336.9759404926936</v>
      </c>
      <c r="I191" s="187">
        <f t="shared" si="31"/>
        <v>2214.6475503357724</v>
      </c>
      <c r="J191" s="87">
        <f t="shared" si="32"/>
        <v>3025.2085537586649</v>
      </c>
      <c r="K191" s="187">
        <f t="shared" si="36"/>
        <v>1801.0217331717024</v>
      </c>
      <c r="L191" s="87">
        <f t="shared" si="33"/>
        <v>2460.1956875125452</v>
      </c>
      <c r="M191" s="88">
        <f t="shared" si="37"/>
        <v>10797.171628005239</v>
      </c>
      <c r="N191" s="88">
        <f t="shared" si="38"/>
        <v>49417.280628005232</v>
      </c>
      <c r="O191" s="88">
        <f t="shared" si="39"/>
        <v>36176.632963400611</v>
      </c>
      <c r="P191" s="89">
        <f t="shared" si="34"/>
        <v>0.94114444000980857</v>
      </c>
      <c r="Q191" s="237">
        <v>4.3232099539764022</v>
      </c>
      <c r="R191" s="89">
        <f t="shared" si="40"/>
        <v>4.8633115208123946E-2</v>
      </c>
      <c r="S191" s="89">
        <f t="shared" si="40"/>
        <v>-4.8860593160420566E-2</v>
      </c>
      <c r="T191" s="91">
        <v>1366</v>
      </c>
      <c r="U191" s="190">
        <v>36829</v>
      </c>
      <c r="V191" s="190">
        <v>29724.778046811945</v>
      </c>
      <c r="W191" s="196"/>
      <c r="X191" s="88">
        <v>0</v>
      </c>
      <c r="Y191" s="88">
        <f t="shared" si="41"/>
        <v>0</v>
      </c>
    </row>
    <row r="192" spans="2:25">
      <c r="B192" s="206">
        <v>3451</v>
      </c>
      <c r="C192" t="s">
        <v>219</v>
      </c>
      <c r="D192" s="190">
        <v>219120.21299999999</v>
      </c>
      <c r="E192" s="85">
        <f t="shared" si="35"/>
        <v>33392.290917403232</v>
      </c>
      <c r="F192" s="86">
        <f t="shared" si="28"/>
        <v>0.86870906333097109</v>
      </c>
      <c r="G192" s="187">
        <f t="shared" si="29"/>
        <v>3031.2735758338226</v>
      </c>
      <c r="H192" s="187">
        <f t="shared" si="30"/>
        <v>19891.217204621546</v>
      </c>
      <c r="I192" s="187">
        <f t="shared" si="31"/>
        <v>422.68844520364473</v>
      </c>
      <c r="J192" s="87">
        <f t="shared" si="32"/>
        <v>2773.6815774263168</v>
      </c>
      <c r="K192" s="187">
        <f t="shared" si="36"/>
        <v>9.0626280395747472</v>
      </c>
      <c r="L192" s="87">
        <f t="shared" si="33"/>
        <v>59.468965195689492</v>
      </c>
      <c r="M192" s="88">
        <f t="shared" si="37"/>
        <v>19950.686169817236</v>
      </c>
      <c r="N192" s="88">
        <f t="shared" si="38"/>
        <v>239070.89916981722</v>
      </c>
      <c r="O192" s="88">
        <f t="shared" si="39"/>
        <v>36432.627121276622</v>
      </c>
      <c r="P192" s="89">
        <f t="shared" si="34"/>
        <v>0.94780419407270733</v>
      </c>
      <c r="Q192" s="237">
        <v>183.16758881255737</v>
      </c>
      <c r="R192" s="89">
        <f t="shared" si="40"/>
        <v>6.4734414328613446E-2</v>
      </c>
      <c r="S192" s="89">
        <f t="shared" si="40"/>
        <v>3.861093967044435E-2</v>
      </c>
      <c r="T192" s="91">
        <v>6562</v>
      </c>
      <c r="U192" s="190">
        <v>205798</v>
      </c>
      <c r="V192" s="190">
        <v>32150.913919700044</v>
      </c>
      <c r="W192" s="196"/>
      <c r="X192" s="88">
        <v>0</v>
      </c>
      <c r="Y192" s="88">
        <f t="shared" si="41"/>
        <v>0</v>
      </c>
    </row>
    <row r="193" spans="2:28">
      <c r="B193" s="206">
        <v>3452</v>
      </c>
      <c r="C193" t="s">
        <v>220</v>
      </c>
      <c r="D193" s="190">
        <v>80592.34</v>
      </c>
      <c r="E193" s="85">
        <f t="shared" si="35"/>
        <v>38159.251893939392</v>
      </c>
      <c r="F193" s="86">
        <f t="shared" si="28"/>
        <v>0.99272278299773942</v>
      </c>
      <c r="G193" s="187">
        <f t="shared" si="29"/>
        <v>171.09698991212645</v>
      </c>
      <c r="H193" s="187">
        <f t="shared" si="30"/>
        <v>361.35684269441106</v>
      </c>
      <c r="I193" s="187">
        <f t="shared" si="31"/>
        <v>0</v>
      </c>
      <c r="J193" s="87">
        <f t="shared" si="32"/>
        <v>0</v>
      </c>
      <c r="K193" s="187">
        <f t="shared" si="36"/>
        <v>-413.62581716406999</v>
      </c>
      <c r="L193" s="87">
        <f t="shared" si="33"/>
        <v>-873.57772585051578</v>
      </c>
      <c r="M193" s="88">
        <f t="shared" si="37"/>
        <v>-512.22088315610472</v>
      </c>
      <c r="N193" s="88">
        <f t="shared" si="38"/>
        <v>80080.119116843896</v>
      </c>
      <c r="O193" s="88">
        <f t="shared" si="39"/>
        <v>37916.723066687453</v>
      </c>
      <c r="P193" s="89">
        <f t="shared" si="34"/>
        <v>0.98641333298504263</v>
      </c>
      <c r="Q193" s="237">
        <v>-710.00826574720975</v>
      </c>
      <c r="R193" s="89">
        <f t="shared" si="40"/>
        <v>5.4321559392987918E-2</v>
      </c>
      <c r="S193" s="89">
        <f t="shared" si="40"/>
        <v>4.3838248433114575E-2</v>
      </c>
      <c r="T193" s="91">
        <v>2112</v>
      </c>
      <c r="U193" s="190">
        <v>76440</v>
      </c>
      <c r="V193" s="190">
        <v>36556.671449067428</v>
      </c>
      <c r="W193" s="196"/>
      <c r="X193" s="88">
        <v>0</v>
      </c>
      <c r="Y193" s="88">
        <f t="shared" si="41"/>
        <v>0</v>
      </c>
    </row>
    <row r="194" spans="2:28">
      <c r="B194" s="206">
        <v>3453</v>
      </c>
      <c r="C194" t="s">
        <v>221</v>
      </c>
      <c r="D194" s="190">
        <v>125890.245</v>
      </c>
      <c r="E194" s="85">
        <f t="shared" si="35"/>
        <v>38171.693450576109</v>
      </c>
      <c r="F194" s="86">
        <f t="shared" si="28"/>
        <v>0.99304645330352936</v>
      </c>
      <c r="G194" s="187">
        <f t="shared" si="29"/>
        <v>163.63205593009624</v>
      </c>
      <c r="H194" s="187">
        <f t="shared" si="30"/>
        <v>539.65852045745737</v>
      </c>
      <c r="I194" s="187">
        <f t="shared" si="31"/>
        <v>0</v>
      </c>
      <c r="J194" s="87">
        <f t="shared" si="32"/>
        <v>0</v>
      </c>
      <c r="K194" s="187">
        <f t="shared" si="36"/>
        <v>-413.62581716406999</v>
      </c>
      <c r="L194" s="87">
        <f t="shared" si="33"/>
        <v>-1364.1379450071029</v>
      </c>
      <c r="M194" s="88">
        <f t="shared" si="37"/>
        <v>-824.4794245496455</v>
      </c>
      <c r="N194" s="88">
        <f t="shared" si="38"/>
        <v>125065.76557545035</v>
      </c>
      <c r="O194" s="88">
        <f t="shared" si="39"/>
        <v>37921.699689342131</v>
      </c>
      <c r="P194" s="89">
        <f t="shared" si="34"/>
        <v>0.98654280110735837</v>
      </c>
      <c r="Q194" s="237">
        <v>-687.72149869048121</v>
      </c>
      <c r="R194" s="89">
        <f t="shared" si="40"/>
        <v>4.1120800873319069E-2</v>
      </c>
      <c r="S194" s="89">
        <f t="shared" si="40"/>
        <v>3.8911023551877949E-2</v>
      </c>
      <c r="T194" s="91">
        <v>3298</v>
      </c>
      <c r="U194" s="190">
        <v>120918</v>
      </c>
      <c r="V194" s="190">
        <v>36742.023701002734</v>
      </c>
      <c r="W194" s="196"/>
      <c r="X194" s="88">
        <v>0</v>
      </c>
      <c r="Y194" s="88">
        <f t="shared" si="41"/>
        <v>0</v>
      </c>
    </row>
    <row r="195" spans="2:28" ht="32.1" customHeight="1">
      <c r="B195" s="206">
        <v>3454</v>
      </c>
      <c r="C195" t="s">
        <v>222</v>
      </c>
      <c r="D195" s="190">
        <v>63056.733999999997</v>
      </c>
      <c r="E195" s="85">
        <f t="shared" si="35"/>
        <v>38332.361094224922</v>
      </c>
      <c r="F195" s="86">
        <f t="shared" si="28"/>
        <v>0.99722626350484178</v>
      </c>
      <c r="G195" s="187">
        <f t="shared" si="29"/>
        <v>67.231469740808819</v>
      </c>
      <c r="H195" s="187">
        <f t="shared" si="30"/>
        <v>110.5957677236305</v>
      </c>
      <c r="I195" s="187">
        <f t="shared" si="31"/>
        <v>0</v>
      </c>
      <c r="J195" s="87">
        <f t="shared" si="32"/>
        <v>0</v>
      </c>
      <c r="K195" s="187">
        <f t="shared" si="36"/>
        <v>-413.62581716406999</v>
      </c>
      <c r="L195" s="87">
        <f t="shared" si="33"/>
        <v>-680.41446923489502</v>
      </c>
      <c r="M195" s="88">
        <f t="shared" si="37"/>
        <v>-569.81870151126452</v>
      </c>
      <c r="N195" s="88">
        <f t="shared" si="38"/>
        <v>62486.915298488733</v>
      </c>
      <c r="O195" s="88">
        <f t="shared" si="39"/>
        <v>37985.966746801656</v>
      </c>
      <c r="P195" s="89">
        <f t="shared" si="34"/>
        <v>0.98821472518788334</v>
      </c>
      <c r="Q195" s="237">
        <v>-249.00346626617716</v>
      </c>
      <c r="R195" s="92">
        <f t="shared" si="40"/>
        <v>4.1588628817786827E-2</v>
      </c>
      <c r="S195" s="92">
        <f t="shared" si="40"/>
        <v>3.5889967626686343E-2</v>
      </c>
      <c r="T195" s="91">
        <v>1645</v>
      </c>
      <c r="U195" s="190">
        <v>60539</v>
      </c>
      <c r="V195" s="190">
        <v>37004.278728606361</v>
      </c>
      <c r="W195" s="196"/>
      <c r="X195" s="88">
        <v>0</v>
      </c>
      <c r="Y195" s="88">
        <f t="shared" si="41"/>
        <v>0</v>
      </c>
      <c r="Z195" s="188"/>
      <c r="AB195" s="45"/>
    </row>
    <row r="196" spans="2:28">
      <c r="B196" s="206">
        <v>3901</v>
      </c>
      <c r="C196" t="s">
        <v>223</v>
      </c>
      <c r="D196" s="190">
        <v>895026.99</v>
      </c>
      <c r="E196" s="85">
        <f t="shared" si="35"/>
        <v>32035.040266294422</v>
      </c>
      <c r="F196" s="86">
        <f t="shared" si="28"/>
        <v>0.83339983747562285</v>
      </c>
      <c r="G196" s="187">
        <f t="shared" si="29"/>
        <v>3845.6239664991085</v>
      </c>
      <c r="H196" s="187">
        <f t="shared" si="30"/>
        <v>107442.8880000186</v>
      </c>
      <c r="I196" s="187">
        <f t="shared" si="31"/>
        <v>897.72617309172836</v>
      </c>
      <c r="J196" s="87">
        <f t="shared" si="32"/>
        <v>25081.571550009798</v>
      </c>
      <c r="K196" s="187">
        <f t="shared" si="36"/>
        <v>484.10035592765837</v>
      </c>
      <c r="L196" s="87">
        <f t="shared" si="33"/>
        <v>13525.279844262848</v>
      </c>
      <c r="M196" s="88">
        <f t="shared" si="37"/>
        <v>120968.16784428144</v>
      </c>
      <c r="N196" s="88">
        <f t="shared" si="38"/>
        <v>1015995.1578442814</v>
      </c>
      <c r="O196" s="88">
        <f t="shared" si="39"/>
        <v>36364.764588721191</v>
      </c>
      <c r="P196" s="89">
        <f t="shared" si="34"/>
        <v>0.94603873277994011</v>
      </c>
      <c r="Q196" s="237">
        <v>8832.6404547980637</v>
      </c>
      <c r="R196" s="92">
        <f t="shared" si="40"/>
        <v>3.1626751407350023E-2</v>
      </c>
      <c r="S196" s="93">
        <f t="shared" si="40"/>
        <v>2.2137217955483589E-2</v>
      </c>
      <c r="T196" s="91">
        <v>27939</v>
      </c>
      <c r="U196" s="190">
        <v>867588</v>
      </c>
      <c r="V196" s="190">
        <v>31341.232569901022</v>
      </c>
      <c r="W196" s="196"/>
      <c r="X196" s="88">
        <v>0</v>
      </c>
      <c r="Y196" s="88">
        <f t="shared" si="41"/>
        <v>0</v>
      </c>
      <c r="Z196" s="1"/>
      <c r="AA196" s="1"/>
    </row>
    <row r="197" spans="2:28">
      <c r="B197" s="206">
        <v>3903</v>
      </c>
      <c r="C197" t="s">
        <v>224</v>
      </c>
      <c r="D197" s="190">
        <v>905183.12100000004</v>
      </c>
      <c r="E197" s="85">
        <f t="shared" si="35"/>
        <v>33684.992594522177</v>
      </c>
      <c r="F197" s="86">
        <f t="shared" si="28"/>
        <v>0.87632377297740871</v>
      </c>
      <c r="G197" s="187">
        <f t="shared" si="29"/>
        <v>2855.6525695624555</v>
      </c>
      <c r="H197" s="187">
        <f t="shared" si="30"/>
        <v>76737.095849282312</v>
      </c>
      <c r="I197" s="187">
        <f t="shared" si="31"/>
        <v>320.24285821201408</v>
      </c>
      <c r="J197" s="87">
        <f t="shared" si="32"/>
        <v>8605.5660858732426</v>
      </c>
      <c r="K197" s="187">
        <f t="shared" si="36"/>
        <v>-93.382958952055901</v>
      </c>
      <c r="L197" s="87">
        <f t="shared" si="33"/>
        <v>-2509.3868729596466</v>
      </c>
      <c r="M197" s="88">
        <f t="shared" si="37"/>
        <v>74227.708976322669</v>
      </c>
      <c r="N197" s="88">
        <f t="shared" si="38"/>
        <v>979410.82997632271</v>
      </c>
      <c r="O197" s="88">
        <f t="shared" si="39"/>
        <v>36447.262205132582</v>
      </c>
      <c r="P197" s="89">
        <f t="shared" si="34"/>
        <v>0.94818492955502953</v>
      </c>
      <c r="Q197" s="237">
        <v>5486.4334292703279</v>
      </c>
      <c r="R197" s="92">
        <f t="shared" si="40"/>
        <v>6.9617832410935757E-3</v>
      </c>
      <c r="S197" s="92">
        <f t="shared" si="40"/>
        <v>-1.7994920675197344E-2</v>
      </c>
      <c r="T197" s="91">
        <v>26872</v>
      </c>
      <c r="U197" s="190">
        <v>898925</v>
      </c>
      <c r="V197" s="190">
        <v>34302.259024650841</v>
      </c>
      <c r="W197" s="196"/>
      <c r="X197" s="88">
        <v>0</v>
      </c>
      <c r="Y197" s="88">
        <f t="shared" si="41"/>
        <v>0</v>
      </c>
      <c r="Z197" s="1"/>
      <c r="AA197" s="1"/>
    </row>
    <row r="198" spans="2:28">
      <c r="B198" s="206">
        <v>3905</v>
      </c>
      <c r="C198" t="s">
        <v>225</v>
      </c>
      <c r="D198" s="190">
        <v>2095673.3030000001</v>
      </c>
      <c r="E198" s="85">
        <f t="shared" si="35"/>
        <v>35415.440953797282</v>
      </c>
      <c r="F198" s="86">
        <f t="shared" si="28"/>
        <v>0.92134183349463528</v>
      </c>
      <c r="G198" s="187">
        <f t="shared" si="29"/>
        <v>1817.3835539973923</v>
      </c>
      <c r="H198" s="187">
        <f t="shared" si="30"/>
        <v>107541.8544242417</v>
      </c>
      <c r="I198" s="187">
        <f t="shared" si="31"/>
        <v>0</v>
      </c>
      <c r="J198" s="87">
        <f t="shared" si="32"/>
        <v>0</v>
      </c>
      <c r="K198" s="187">
        <f t="shared" si="36"/>
        <v>-413.62581716406999</v>
      </c>
      <c r="L198" s="87">
        <f t="shared" si="33"/>
        <v>-24475.894104866675</v>
      </c>
      <c r="M198" s="88">
        <f t="shared" si="37"/>
        <v>83065.960319375023</v>
      </c>
      <c r="N198" s="88">
        <f t="shared" si="38"/>
        <v>2178739.263319375</v>
      </c>
      <c r="O198" s="88">
        <f t="shared" si="39"/>
        <v>36819.198690630597</v>
      </c>
      <c r="P198" s="89">
        <f t="shared" si="34"/>
        <v>0.95786095318380071</v>
      </c>
      <c r="Q198" s="237">
        <v>8474.7857698267762</v>
      </c>
      <c r="R198" s="92">
        <f t="shared" si="40"/>
        <v>-2.6468165749192821E-2</v>
      </c>
      <c r="S198" s="92">
        <f t="shared" si="40"/>
        <v>-3.6553254037896228E-2</v>
      </c>
      <c r="T198" s="91">
        <v>59174</v>
      </c>
      <c r="U198" s="190">
        <v>2152650</v>
      </c>
      <c r="V198" s="190">
        <v>36759.105889585218</v>
      </c>
      <c r="W198" s="196"/>
      <c r="X198" s="88">
        <v>0</v>
      </c>
      <c r="Y198" s="88">
        <f t="shared" si="41"/>
        <v>0</v>
      </c>
    </row>
    <row r="199" spans="2:28">
      <c r="B199" s="206">
        <v>3907</v>
      </c>
      <c r="C199" t="s">
        <v>226</v>
      </c>
      <c r="D199" s="190">
        <v>2254276.1570000001</v>
      </c>
      <c r="E199" s="85">
        <f t="shared" si="35"/>
        <v>34036.571348764177</v>
      </c>
      <c r="F199" s="86">
        <f t="shared" ref="F199:F262" si="42">E199/E$365</f>
        <v>0.88547018497531871</v>
      </c>
      <c r="G199" s="187">
        <f t="shared" ref="G199:G262" si="43">($E$365+$Y$365-E199-Y199)*0.6</f>
        <v>2644.7053170172553</v>
      </c>
      <c r="H199" s="187">
        <f t="shared" ref="H199:H262" si="44">G199*T199/1000</f>
        <v>175161.47785136983</v>
      </c>
      <c r="I199" s="187">
        <f t="shared" ref="I199:I262" si="45">IF(E199+Y199&lt;(E$365+Y$365)*0.9,((E$365+Y$365)*0.9-E199-Y199)*0.35,0)</f>
        <v>197.19029422731398</v>
      </c>
      <c r="J199" s="87">
        <f t="shared" ref="J199:J262" si="46">I199*T199/1000</f>
        <v>13060.110376969233</v>
      </c>
      <c r="K199" s="187">
        <f t="shared" si="36"/>
        <v>-216.435522936756</v>
      </c>
      <c r="L199" s="87">
        <f t="shared" ref="L199:L262" si="47">K199*T199/1000</f>
        <v>-14334.741119624287</v>
      </c>
      <c r="M199" s="88">
        <f t="shared" si="37"/>
        <v>160826.73673174554</v>
      </c>
      <c r="N199" s="88">
        <f t="shared" si="38"/>
        <v>2415102.8937317459</v>
      </c>
      <c r="O199" s="88">
        <f t="shared" si="39"/>
        <v>36464.841142844678</v>
      </c>
      <c r="P199" s="89">
        <f t="shared" ref="P199:P262" si="48">O199/O$365</f>
        <v>0.94864225015492487</v>
      </c>
      <c r="Q199" s="237">
        <v>-4538.2929654385371</v>
      </c>
      <c r="R199" s="92">
        <f t="shared" si="40"/>
        <v>5.6204158761499192E-3</v>
      </c>
      <c r="S199" s="92">
        <f t="shared" si="40"/>
        <v>-4.3551637350687754E-3</v>
      </c>
      <c r="T199" s="91">
        <v>66231</v>
      </c>
      <c r="U199" s="190">
        <v>2241677</v>
      </c>
      <c r="V199" s="190">
        <v>34185.454600908895</v>
      </c>
      <c r="W199" s="196"/>
      <c r="X199" s="88">
        <v>0</v>
      </c>
      <c r="Y199" s="88">
        <f t="shared" si="41"/>
        <v>0</v>
      </c>
    </row>
    <row r="200" spans="2:28">
      <c r="B200" s="206">
        <v>3909</v>
      </c>
      <c r="C200" t="s">
        <v>227</v>
      </c>
      <c r="D200" s="190">
        <v>1632971.125</v>
      </c>
      <c r="E200" s="85">
        <f t="shared" ref="E200:E263" si="49">D200/T200*1000</f>
        <v>33520.909884019296</v>
      </c>
      <c r="F200" s="86">
        <f t="shared" si="42"/>
        <v>0.87205511893081034</v>
      </c>
      <c r="G200" s="187">
        <f t="shared" si="43"/>
        <v>2954.1021958641836</v>
      </c>
      <c r="H200" s="187">
        <f t="shared" si="44"/>
        <v>143909.08847152369</v>
      </c>
      <c r="I200" s="187">
        <f t="shared" si="45"/>
        <v>377.67180688802216</v>
      </c>
      <c r="J200" s="87">
        <f t="shared" si="46"/>
        <v>18398.282072549999</v>
      </c>
      <c r="K200" s="187">
        <f t="shared" ref="K200:K263" si="50">I200+J$367</f>
        <v>-35.954010276047825</v>
      </c>
      <c r="L200" s="87">
        <f t="shared" si="47"/>
        <v>-1751.4996105976697</v>
      </c>
      <c r="M200" s="88">
        <f t="shared" ref="M200:M263" si="51">H200+L200</f>
        <v>142157.58886092601</v>
      </c>
      <c r="N200" s="88">
        <f t="shared" ref="N200:N263" si="52">D200+M200</f>
        <v>1775128.713860926</v>
      </c>
      <c r="O200" s="88">
        <f t="shared" ref="O200:O263" si="53">N200/T200*1000</f>
        <v>36439.058069607432</v>
      </c>
      <c r="P200" s="89">
        <f t="shared" si="48"/>
        <v>0.94797149685269944</v>
      </c>
      <c r="Q200" s="237">
        <v>1006.2813609502045</v>
      </c>
      <c r="R200" s="92">
        <f t="shared" ref="R200:S263" si="54">(D200-U200)/U200</f>
        <v>-3.3291286976670116E-2</v>
      </c>
      <c r="S200" s="92">
        <f t="shared" si="54"/>
        <v>-4.259820243203169E-2</v>
      </c>
      <c r="T200" s="91">
        <v>48715</v>
      </c>
      <c r="U200" s="190">
        <v>1689207</v>
      </c>
      <c r="V200" s="190">
        <v>35012.374082825518</v>
      </c>
      <c r="W200" s="196"/>
      <c r="X200" s="88">
        <v>0</v>
      </c>
      <c r="Y200" s="88">
        <f t="shared" ref="Y200:Y263" si="55">X200*1000/T200</f>
        <v>0</v>
      </c>
    </row>
    <row r="201" spans="2:28">
      <c r="B201" s="206">
        <v>3911</v>
      </c>
      <c r="C201" t="s">
        <v>228</v>
      </c>
      <c r="D201" s="190">
        <v>1056092.3330000001</v>
      </c>
      <c r="E201" s="85">
        <f t="shared" si="49"/>
        <v>38401.961128686235</v>
      </c>
      <c r="F201" s="86">
        <f t="shared" si="42"/>
        <v>0.99903692635796093</v>
      </c>
      <c r="G201" s="187">
        <f t="shared" si="43"/>
        <v>25.471449064020998</v>
      </c>
      <c r="H201" s="187">
        <f t="shared" si="44"/>
        <v>700.49032070964142</v>
      </c>
      <c r="I201" s="187">
        <f t="shared" si="45"/>
        <v>0</v>
      </c>
      <c r="J201" s="87">
        <f t="shared" si="46"/>
        <v>0</v>
      </c>
      <c r="K201" s="187">
        <f t="shared" si="50"/>
        <v>-413.62581716406999</v>
      </c>
      <c r="L201" s="87">
        <f t="shared" si="47"/>
        <v>-11375.123597829088</v>
      </c>
      <c r="M201" s="88">
        <f t="shared" si="51"/>
        <v>-10674.633277119447</v>
      </c>
      <c r="N201" s="88">
        <f t="shared" si="52"/>
        <v>1045417.6997228806</v>
      </c>
      <c r="O201" s="88">
        <f t="shared" si="53"/>
        <v>38013.806760586187</v>
      </c>
      <c r="P201" s="89">
        <f t="shared" si="48"/>
        <v>0.98893899032913113</v>
      </c>
      <c r="Q201" s="237">
        <v>-3265.3556893533369</v>
      </c>
      <c r="R201" s="92">
        <f t="shared" si="54"/>
        <v>-1.3000586914242203E-2</v>
      </c>
      <c r="S201" s="92">
        <f t="shared" si="54"/>
        <v>-2.0716847188902661E-2</v>
      </c>
      <c r="T201" s="91">
        <v>27501</v>
      </c>
      <c r="U201" s="190">
        <v>1070003</v>
      </c>
      <c r="V201" s="190">
        <v>39214.359011947519</v>
      </c>
      <c r="W201" s="196"/>
      <c r="X201" s="88">
        <v>0</v>
      </c>
      <c r="Y201" s="88">
        <f t="shared" si="55"/>
        <v>0</v>
      </c>
    </row>
    <row r="202" spans="2:28">
      <c r="B202" s="206">
        <v>4001</v>
      </c>
      <c r="C202" t="s">
        <v>229</v>
      </c>
      <c r="D202" s="190">
        <v>1260299.175</v>
      </c>
      <c r="E202" s="85">
        <f t="shared" si="49"/>
        <v>33885.386363025304</v>
      </c>
      <c r="F202" s="86">
        <f t="shared" si="42"/>
        <v>0.88153706856603176</v>
      </c>
      <c r="G202" s="187">
        <f t="shared" si="43"/>
        <v>2735.4163084605793</v>
      </c>
      <c r="H202" s="187">
        <f t="shared" si="44"/>
        <v>101738.33876057432</v>
      </c>
      <c r="I202" s="187">
        <f t="shared" si="45"/>
        <v>250.10503923591966</v>
      </c>
      <c r="J202" s="87">
        <f t="shared" si="46"/>
        <v>9302.1567243015597</v>
      </c>
      <c r="K202" s="187">
        <f t="shared" si="50"/>
        <v>-163.52077792815032</v>
      </c>
      <c r="L202" s="87">
        <f t="shared" si="47"/>
        <v>-6081.8282934816943</v>
      </c>
      <c r="M202" s="88">
        <f t="shared" si="51"/>
        <v>95656.510467092623</v>
      </c>
      <c r="N202" s="88">
        <f t="shared" si="52"/>
        <v>1355955.6854670928</v>
      </c>
      <c r="O202" s="88">
        <f t="shared" si="53"/>
        <v>36457.281893557738</v>
      </c>
      <c r="P202" s="89">
        <f t="shared" si="48"/>
        <v>0.94844559433446063</v>
      </c>
      <c r="Q202" s="237">
        <v>6847.0635171068425</v>
      </c>
      <c r="R202" s="92">
        <f t="shared" si="54"/>
        <v>1.2276297875929243E-2</v>
      </c>
      <c r="S202" s="93">
        <f t="shared" si="54"/>
        <v>8.5475894413043537E-3</v>
      </c>
      <c r="T202" s="91">
        <v>37193</v>
      </c>
      <c r="U202" s="190">
        <v>1245015</v>
      </c>
      <c r="V202" s="190">
        <v>33598.202720207257</v>
      </c>
      <c r="W202" s="196"/>
      <c r="X202" s="88">
        <v>0</v>
      </c>
      <c r="Y202" s="88">
        <f t="shared" si="55"/>
        <v>0</v>
      </c>
      <c r="Z202" s="1"/>
    </row>
    <row r="203" spans="2:28">
      <c r="B203" s="206">
        <v>4003</v>
      </c>
      <c r="C203" t="s">
        <v>230</v>
      </c>
      <c r="D203" s="190">
        <v>1771754.1059999999</v>
      </c>
      <c r="E203" s="85">
        <f t="shared" si="49"/>
        <v>31292.57150426535</v>
      </c>
      <c r="F203" s="86">
        <f t="shared" si="42"/>
        <v>0.81408432107663775</v>
      </c>
      <c r="G203" s="187">
        <f t="shared" si="43"/>
        <v>4291.1052237165513</v>
      </c>
      <c r="H203" s="187">
        <f t="shared" si="44"/>
        <v>242958.08666160741</v>
      </c>
      <c r="I203" s="187">
        <f t="shared" si="45"/>
        <v>1157.5902398019034</v>
      </c>
      <c r="J203" s="87">
        <f t="shared" si="46"/>
        <v>65541.60178734397</v>
      </c>
      <c r="K203" s="187">
        <f t="shared" si="50"/>
        <v>743.96442263783342</v>
      </c>
      <c r="L203" s="87">
        <f t="shared" si="47"/>
        <v>42122.521645331486</v>
      </c>
      <c r="M203" s="88">
        <f t="shared" si="51"/>
        <v>285080.6083069389</v>
      </c>
      <c r="N203" s="88">
        <f t="shared" si="52"/>
        <v>2056834.7143069389</v>
      </c>
      <c r="O203" s="88">
        <f t="shared" si="53"/>
        <v>36327.64115061974</v>
      </c>
      <c r="P203" s="89">
        <f t="shared" si="48"/>
        <v>0.94507295695999094</v>
      </c>
      <c r="Q203" s="237">
        <v>15189.980531869689</v>
      </c>
      <c r="R203" s="92">
        <f t="shared" si="54"/>
        <v>1.9308629886686805E-2</v>
      </c>
      <c r="S203" s="92">
        <f t="shared" si="54"/>
        <v>6.7965844996037842E-3</v>
      </c>
      <c r="T203" s="91">
        <v>56619</v>
      </c>
      <c r="U203" s="190">
        <v>1738192</v>
      </c>
      <c r="V203" s="190">
        <v>31081.32465488878</v>
      </c>
      <c r="W203" s="196"/>
      <c r="X203" s="88">
        <v>0</v>
      </c>
      <c r="Y203" s="88">
        <f t="shared" si="55"/>
        <v>0</v>
      </c>
    </row>
    <row r="204" spans="2:28">
      <c r="B204" s="206">
        <v>4005</v>
      </c>
      <c r="C204" t="s">
        <v>231</v>
      </c>
      <c r="D204" s="190">
        <v>419068.76699999999</v>
      </c>
      <c r="E204" s="85">
        <f t="shared" si="49"/>
        <v>31589.685436454092</v>
      </c>
      <c r="F204" s="86">
        <f t="shared" si="42"/>
        <v>0.82181381667706532</v>
      </c>
      <c r="G204" s="187">
        <f t="shared" si="43"/>
        <v>4112.8368644033062</v>
      </c>
      <c r="H204" s="187">
        <f t="shared" si="44"/>
        <v>54560.893843174264</v>
      </c>
      <c r="I204" s="187">
        <f t="shared" si="45"/>
        <v>1053.6003635358436</v>
      </c>
      <c r="J204" s="87">
        <f t="shared" si="46"/>
        <v>13977.0624226665</v>
      </c>
      <c r="K204" s="187">
        <f t="shared" si="50"/>
        <v>639.97454637177361</v>
      </c>
      <c r="L204" s="87">
        <f t="shared" si="47"/>
        <v>8489.9023321679488</v>
      </c>
      <c r="M204" s="88">
        <f t="shared" si="51"/>
        <v>63050.796175342213</v>
      </c>
      <c r="N204" s="88">
        <f t="shared" si="52"/>
        <v>482119.56317534222</v>
      </c>
      <c r="O204" s="88">
        <f t="shared" si="53"/>
        <v>36342.496847229173</v>
      </c>
      <c r="P204" s="89">
        <f t="shared" si="48"/>
        <v>0.94545943174001223</v>
      </c>
      <c r="Q204" s="237">
        <v>8352.9477173860578</v>
      </c>
      <c r="R204" s="92">
        <f t="shared" si="54"/>
        <v>6.4653135003302664E-2</v>
      </c>
      <c r="S204" s="92">
        <f t="shared" si="54"/>
        <v>4.5311856129806802E-2</v>
      </c>
      <c r="T204" s="91">
        <v>13266</v>
      </c>
      <c r="U204" s="190">
        <v>393620</v>
      </c>
      <c r="V204" s="190">
        <v>30220.345489443378</v>
      </c>
      <c r="W204" s="196"/>
      <c r="X204" s="88">
        <v>0</v>
      </c>
      <c r="Y204" s="88">
        <f t="shared" si="55"/>
        <v>0</v>
      </c>
    </row>
    <row r="205" spans="2:28">
      <c r="B205" s="206">
        <v>4010</v>
      </c>
      <c r="C205" t="s">
        <v>232</v>
      </c>
      <c r="D205" s="190">
        <v>80973.335000000006</v>
      </c>
      <c r="E205" s="85">
        <f t="shared" si="49"/>
        <v>33993.84340890008</v>
      </c>
      <c r="F205" s="86">
        <f t="shared" si="42"/>
        <v>0.88435860659606902</v>
      </c>
      <c r="G205" s="187">
        <f t="shared" si="43"/>
        <v>2670.3420809357135</v>
      </c>
      <c r="H205" s="187">
        <f t="shared" si="44"/>
        <v>6360.7548367888694</v>
      </c>
      <c r="I205" s="187">
        <f t="shared" si="45"/>
        <v>212.14507317974784</v>
      </c>
      <c r="J205" s="87">
        <f t="shared" si="46"/>
        <v>505.32956431415931</v>
      </c>
      <c r="K205" s="187">
        <f t="shared" si="50"/>
        <v>-201.48074398432215</v>
      </c>
      <c r="L205" s="87">
        <f t="shared" si="47"/>
        <v>-479.92713217065534</v>
      </c>
      <c r="M205" s="88">
        <f t="shared" si="51"/>
        <v>5880.8277046182138</v>
      </c>
      <c r="N205" s="88">
        <f t="shared" si="52"/>
        <v>86854.162704618226</v>
      </c>
      <c r="O205" s="88">
        <f t="shared" si="53"/>
        <v>36462.704745851479</v>
      </c>
      <c r="P205" s="89">
        <f t="shared" si="48"/>
        <v>0.94858667123596252</v>
      </c>
      <c r="Q205" s="237">
        <v>631.62163880699973</v>
      </c>
      <c r="R205" s="92">
        <f t="shared" si="54"/>
        <v>8.0754040815237058E-2</v>
      </c>
      <c r="S205" s="92">
        <f t="shared" si="54"/>
        <v>7.7578021383789914E-2</v>
      </c>
      <c r="T205" s="91">
        <v>2382</v>
      </c>
      <c r="U205" s="190">
        <v>74923</v>
      </c>
      <c r="V205" s="190">
        <v>31546.526315789473</v>
      </c>
      <c r="W205" s="196"/>
      <c r="X205" s="88">
        <v>0</v>
      </c>
      <c r="Y205" s="88">
        <f t="shared" si="55"/>
        <v>0</v>
      </c>
    </row>
    <row r="206" spans="2:28">
      <c r="B206" s="206">
        <v>4012</v>
      </c>
      <c r="C206" t="s">
        <v>233</v>
      </c>
      <c r="D206" s="190">
        <v>483272.87099999998</v>
      </c>
      <c r="E206" s="85">
        <f t="shared" si="49"/>
        <v>33868.727381035809</v>
      </c>
      <c r="F206" s="86">
        <f t="shared" si="42"/>
        <v>0.88110368085160573</v>
      </c>
      <c r="G206" s="187">
        <f t="shared" si="43"/>
        <v>2745.4116976542759</v>
      </c>
      <c r="H206" s="187">
        <f t="shared" si="44"/>
        <v>39174.279513828864</v>
      </c>
      <c r="I206" s="187">
        <f t="shared" si="45"/>
        <v>255.93568293224268</v>
      </c>
      <c r="J206" s="87">
        <f t="shared" si="46"/>
        <v>3651.9462597601705</v>
      </c>
      <c r="K206" s="187">
        <f t="shared" si="50"/>
        <v>-157.6901342318273</v>
      </c>
      <c r="L206" s="87">
        <f t="shared" si="47"/>
        <v>-2250.0805253539438</v>
      </c>
      <c r="M206" s="88">
        <f t="shared" si="51"/>
        <v>36924.19898847492</v>
      </c>
      <c r="N206" s="88">
        <f t="shared" si="52"/>
        <v>520197.06998847489</v>
      </c>
      <c r="O206" s="88">
        <f t="shared" si="53"/>
        <v>36456.448944458258</v>
      </c>
      <c r="P206" s="89">
        <f t="shared" si="48"/>
        <v>0.94842392494873917</v>
      </c>
      <c r="Q206" s="237">
        <v>3940.797768655415</v>
      </c>
      <c r="R206" s="92">
        <f t="shared" si="54"/>
        <v>4.6709969939254525E-3</v>
      </c>
      <c r="S206" s="92">
        <f t="shared" si="54"/>
        <v>-2.1587098326504186E-3</v>
      </c>
      <c r="T206" s="91">
        <v>14269</v>
      </c>
      <c r="U206" s="190">
        <v>481026</v>
      </c>
      <c r="V206" s="190">
        <v>33941.998306519898</v>
      </c>
      <c r="W206" s="196"/>
      <c r="X206" s="88">
        <v>0</v>
      </c>
      <c r="Y206" s="88">
        <f t="shared" si="55"/>
        <v>0</v>
      </c>
    </row>
    <row r="207" spans="2:28">
      <c r="B207" s="206">
        <v>4014</v>
      </c>
      <c r="C207" t="s">
        <v>234</v>
      </c>
      <c r="D207" s="190">
        <v>355850.43400000001</v>
      </c>
      <c r="E207" s="85">
        <f t="shared" si="49"/>
        <v>34068.974054571569</v>
      </c>
      <c r="F207" s="86">
        <f t="shared" si="42"/>
        <v>0.88631314972670261</v>
      </c>
      <c r="G207" s="187">
        <f t="shared" si="43"/>
        <v>2625.2636935328205</v>
      </c>
      <c r="H207" s="187">
        <f t="shared" si="44"/>
        <v>27420.87927895031</v>
      </c>
      <c r="I207" s="187">
        <f t="shared" si="45"/>
        <v>185.84934719472693</v>
      </c>
      <c r="J207" s="87">
        <f t="shared" si="46"/>
        <v>1941.1964314489228</v>
      </c>
      <c r="K207" s="187">
        <f t="shared" si="50"/>
        <v>-227.77646996934305</v>
      </c>
      <c r="L207" s="87">
        <f t="shared" si="47"/>
        <v>-2379.1252288297878</v>
      </c>
      <c r="M207" s="88">
        <f t="shared" si="51"/>
        <v>25041.754050120522</v>
      </c>
      <c r="N207" s="88">
        <f t="shared" si="52"/>
        <v>380892.18805012055</v>
      </c>
      <c r="O207" s="88">
        <f t="shared" si="53"/>
        <v>36466.461278135044</v>
      </c>
      <c r="P207" s="89">
        <f t="shared" si="48"/>
        <v>0.94868439839249397</v>
      </c>
      <c r="Q207" s="237">
        <v>310.96678171241365</v>
      </c>
      <c r="R207" s="92">
        <f t="shared" si="54"/>
        <v>2.8011907994707583E-2</v>
      </c>
      <c r="S207" s="92">
        <f t="shared" si="54"/>
        <v>2.4862422015212222E-2</v>
      </c>
      <c r="T207" s="91">
        <v>10445</v>
      </c>
      <c r="U207" s="190">
        <v>346154</v>
      </c>
      <c r="V207" s="190">
        <v>33242.485354844903</v>
      </c>
      <c r="W207" s="196"/>
      <c r="X207" s="88">
        <v>0</v>
      </c>
      <c r="Y207" s="88">
        <f t="shared" si="55"/>
        <v>0</v>
      </c>
    </row>
    <row r="208" spans="2:28">
      <c r="B208" s="206">
        <v>4016</v>
      </c>
      <c r="C208" t="s">
        <v>235</v>
      </c>
      <c r="D208" s="190">
        <v>115057.071</v>
      </c>
      <c r="E208" s="85">
        <f t="shared" si="49"/>
        <v>28158.852422907486</v>
      </c>
      <c r="F208" s="86">
        <f t="shared" si="42"/>
        <v>0.73255981068463016</v>
      </c>
      <c r="G208" s="187">
        <f t="shared" si="43"/>
        <v>6171.3366725312699</v>
      </c>
      <c r="H208" s="187">
        <f t="shared" si="44"/>
        <v>25216.081643962767</v>
      </c>
      <c r="I208" s="187">
        <f t="shared" si="45"/>
        <v>2254.3919182771556</v>
      </c>
      <c r="J208" s="87">
        <f t="shared" si="46"/>
        <v>9211.4453780804579</v>
      </c>
      <c r="K208" s="187">
        <f t="shared" si="50"/>
        <v>1840.7661011130856</v>
      </c>
      <c r="L208" s="87">
        <f t="shared" si="47"/>
        <v>7521.370289148068</v>
      </c>
      <c r="M208" s="88">
        <f t="shared" si="51"/>
        <v>32737.451933110835</v>
      </c>
      <c r="N208" s="88">
        <f t="shared" si="52"/>
        <v>147794.52293311083</v>
      </c>
      <c r="O208" s="88">
        <f t="shared" si="53"/>
        <v>36170.955196551848</v>
      </c>
      <c r="P208" s="89">
        <f t="shared" si="48"/>
        <v>0.94099673144039053</v>
      </c>
      <c r="Q208" s="237">
        <v>1200.536565938477</v>
      </c>
      <c r="R208" s="92">
        <f t="shared" si="54"/>
        <v>2.6846031646868749E-2</v>
      </c>
      <c r="S208" s="92">
        <f t="shared" si="54"/>
        <v>2.8102573535814992E-2</v>
      </c>
      <c r="T208" s="91">
        <v>4086</v>
      </c>
      <c r="U208" s="190">
        <v>112049</v>
      </c>
      <c r="V208" s="190">
        <v>27389.146907846491</v>
      </c>
      <c r="W208" s="196"/>
      <c r="X208" s="88">
        <v>0</v>
      </c>
      <c r="Y208" s="88">
        <f t="shared" si="55"/>
        <v>0</v>
      </c>
    </row>
    <row r="209" spans="2:27">
      <c r="B209" s="206">
        <v>4018</v>
      </c>
      <c r="C209" t="s">
        <v>236</v>
      </c>
      <c r="D209" s="190">
        <v>203366.046</v>
      </c>
      <c r="E209" s="85">
        <f t="shared" si="49"/>
        <v>31100.481113320078</v>
      </c>
      <c r="F209" s="86">
        <f t="shared" si="42"/>
        <v>0.80908703999742981</v>
      </c>
      <c r="G209" s="187">
        <f t="shared" si="43"/>
        <v>4406.359458283715</v>
      </c>
      <c r="H209" s="187">
        <f t="shared" si="44"/>
        <v>28813.184497717211</v>
      </c>
      <c r="I209" s="187">
        <f t="shared" si="45"/>
        <v>1224.8218766327484</v>
      </c>
      <c r="J209" s="87">
        <f t="shared" si="46"/>
        <v>8009.1102513015421</v>
      </c>
      <c r="K209" s="187">
        <f t="shared" si="50"/>
        <v>811.19605946867841</v>
      </c>
      <c r="L209" s="87">
        <f t="shared" si="47"/>
        <v>5304.411032865688</v>
      </c>
      <c r="M209" s="88">
        <f t="shared" si="51"/>
        <v>34117.595530582897</v>
      </c>
      <c r="N209" s="88">
        <f t="shared" si="52"/>
        <v>237483.64153058291</v>
      </c>
      <c r="O209" s="88">
        <f t="shared" si="53"/>
        <v>36318.036631072471</v>
      </c>
      <c r="P209" s="89">
        <f t="shared" si="48"/>
        <v>0.94482309290603039</v>
      </c>
      <c r="Q209" s="237">
        <v>685.72412462595821</v>
      </c>
      <c r="R209" s="92">
        <f t="shared" si="54"/>
        <v>1.77665752492293E-2</v>
      </c>
      <c r="S209" s="93">
        <f t="shared" si="54"/>
        <v>2.087948723959239E-2</v>
      </c>
      <c r="T209" s="91">
        <v>6539</v>
      </c>
      <c r="U209" s="190">
        <v>199816</v>
      </c>
      <c r="V209" s="190">
        <v>30464.400060984906</v>
      </c>
      <c r="W209" s="196"/>
      <c r="X209" s="88">
        <v>0</v>
      </c>
      <c r="Y209" s="88">
        <f t="shared" si="55"/>
        <v>0</v>
      </c>
      <c r="Z209" s="1"/>
      <c r="AA209" s="1"/>
    </row>
    <row r="210" spans="2:27">
      <c r="B210" s="206">
        <v>4020</v>
      </c>
      <c r="C210" t="s">
        <v>237</v>
      </c>
      <c r="D210" s="190">
        <v>316162.67700000003</v>
      </c>
      <c r="E210" s="85">
        <f t="shared" si="49"/>
        <v>28995.109776228906</v>
      </c>
      <c r="F210" s="86">
        <f t="shared" si="42"/>
        <v>0.75431526148327166</v>
      </c>
      <c r="G210" s="187">
        <f t="shared" si="43"/>
        <v>5669.5822605384174</v>
      </c>
      <c r="H210" s="187">
        <f t="shared" si="44"/>
        <v>61821.124968910903</v>
      </c>
      <c r="I210" s="187">
        <f t="shared" si="45"/>
        <v>1961.7018446146585</v>
      </c>
      <c r="J210" s="87">
        <f t="shared" si="46"/>
        <v>21390.396913678236</v>
      </c>
      <c r="K210" s="187">
        <f t="shared" si="50"/>
        <v>1548.0760274505885</v>
      </c>
      <c r="L210" s="87">
        <f t="shared" si="47"/>
        <v>16880.221003321214</v>
      </c>
      <c r="M210" s="88">
        <f t="shared" si="51"/>
        <v>78701.345972232113</v>
      </c>
      <c r="N210" s="88">
        <f t="shared" si="52"/>
        <v>394864.02297223214</v>
      </c>
      <c r="O210" s="88">
        <f t="shared" si="53"/>
        <v>36212.768064217911</v>
      </c>
      <c r="P210" s="89">
        <f t="shared" si="48"/>
        <v>0.9420845039803224</v>
      </c>
      <c r="Q210" s="237">
        <v>2303.4544517848553</v>
      </c>
      <c r="R210" s="89">
        <f t="shared" si="54"/>
        <v>3.8935694710069288E-2</v>
      </c>
      <c r="S210" s="89">
        <f t="shared" si="54"/>
        <v>2.2833334804896573E-2</v>
      </c>
      <c r="T210" s="91">
        <v>10904</v>
      </c>
      <c r="U210" s="190">
        <v>304314</v>
      </c>
      <c r="V210" s="190">
        <v>28347.834187238008</v>
      </c>
      <c r="W210" s="196"/>
      <c r="X210" s="88">
        <v>0</v>
      </c>
      <c r="Y210" s="88">
        <f t="shared" si="55"/>
        <v>0</v>
      </c>
    </row>
    <row r="211" spans="2:27">
      <c r="B211" s="206">
        <v>4022</v>
      </c>
      <c r="C211" t="s">
        <v>238</v>
      </c>
      <c r="D211" s="190">
        <v>100744.049</v>
      </c>
      <c r="E211" s="85">
        <f t="shared" si="49"/>
        <v>33818.076200067138</v>
      </c>
      <c r="F211" s="86">
        <f t="shared" si="42"/>
        <v>0.87978597731084718</v>
      </c>
      <c r="G211" s="187">
        <f t="shared" si="43"/>
        <v>2775.8024062354784</v>
      </c>
      <c r="H211" s="187">
        <f t="shared" si="44"/>
        <v>8269.1153681754895</v>
      </c>
      <c r="I211" s="187">
        <f t="shared" si="45"/>
        <v>273.66359627127747</v>
      </c>
      <c r="J211" s="87">
        <f t="shared" si="46"/>
        <v>815.24385329213567</v>
      </c>
      <c r="K211" s="187">
        <f t="shared" si="50"/>
        <v>-139.96222089279252</v>
      </c>
      <c r="L211" s="87">
        <f t="shared" si="47"/>
        <v>-416.94745603962889</v>
      </c>
      <c r="M211" s="88">
        <f t="shared" si="51"/>
        <v>7852.1679121358602</v>
      </c>
      <c r="N211" s="88">
        <f t="shared" si="52"/>
        <v>108596.21691213586</v>
      </c>
      <c r="O211" s="88">
        <f t="shared" si="53"/>
        <v>36453.916385409822</v>
      </c>
      <c r="P211" s="89">
        <f t="shared" si="48"/>
        <v>0.94835803977170119</v>
      </c>
      <c r="Q211" s="237">
        <v>81.196543999176356</v>
      </c>
      <c r="R211" s="89">
        <f t="shared" si="54"/>
        <v>9.4695237427228629E-3</v>
      </c>
      <c r="S211" s="89">
        <f t="shared" si="54"/>
        <v>-4.0849512320031926E-3</v>
      </c>
      <c r="T211" s="91">
        <v>2979</v>
      </c>
      <c r="U211" s="190">
        <v>99799</v>
      </c>
      <c r="V211" s="190">
        <v>33956.788023137124</v>
      </c>
      <c r="W211" s="196"/>
      <c r="X211" s="88">
        <v>0</v>
      </c>
      <c r="Y211" s="88">
        <f t="shared" si="55"/>
        <v>0</v>
      </c>
    </row>
    <row r="212" spans="2:27">
      <c r="B212" s="206">
        <v>4024</v>
      </c>
      <c r="C212" t="s">
        <v>239</v>
      </c>
      <c r="D212" s="190">
        <v>63193.303</v>
      </c>
      <c r="E212" s="85">
        <f t="shared" si="49"/>
        <v>38768.897546012267</v>
      </c>
      <c r="F212" s="86">
        <f t="shared" si="42"/>
        <v>1.0085828719232348</v>
      </c>
      <c r="G212" s="187">
        <f t="shared" si="43"/>
        <v>-194.69040133159868</v>
      </c>
      <c r="H212" s="187">
        <f t="shared" si="44"/>
        <v>-317.34535417050586</v>
      </c>
      <c r="I212" s="187">
        <f t="shared" si="45"/>
        <v>0</v>
      </c>
      <c r="J212" s="87">
        <f t="shared" si="46"/>
        <v>0</v>
      </c>
      <c r="K212" s="187">
        <f t="shared" si="50"/>
        <v>-413.62581716406999</v>
      </c>
      <c r="L212" s="87">
        <f t="shared" si="47"/>
        <v>-674.21008197743413</v>
      </c>
      <c r="M212" s="88">
        <f t="shared" si="51"/>
        <v>-991.55543614793999</v>
      </c>
      <c r="N212" s="88">
        <f t="shared" si="52"/>
        <v>62201.747563852063</v>
      </c>
      <c r="O212" s="88">
        <f t="shared" si="53"/>
        <v>38160.5813275166</v>
      </c>
      <c r="P212" s="89">
        <f t="shared" si="48"/>
        <v>0.99275736855524066</v>
      </c>
      <c r="Q212" s="237">
        <v>-572.72805471966535</v>
      </c>
      <c r="R212" s="89">
        <f t="shared" si="54"/>
        <v>7.5648998280821805E-2</v>
      </c>
      <c r="S212" s="89">
        <f t="shared" si="54"/>
        <v>4.7932889122665655E-2</v>
      </c>
      <c r="T212" s="91">
        <v>1630</v>
      </c>
      <c r="U212" s="190">
        <v>58749</v>
      </c>
      <c r="V212" s="190">
        <v>36995.591939546597</v>
      </c>
      <c r="W212" s="196"/>
      <c r="X212" s="88">
        <v>0</v>
      </c>
      <c r="Y212" s="88">
        <f t="shared" si="55"/>
        <v>0</v>
      </c>
    </row>
    <row r="213" spans="2:27">
      <c r="B213" s="206">
        <v>4026</v>
      </c>
      <c r="C213" t="s">
        <v>240</v>
      </c>
      <c r="D213" s="190">
        <v>240028.29800000001</v>
      </c>
      <c r="E213" s="85">
        <f t="shared" si="49"/>
        <v>43381.221398879454</v>
      </c>
      <c r="F213" s="86">
        <f t="shared" si="42"/>
        <v>1.1285736669218229</v>
      </c>
      <c r="G213" s="187">
        <f t="shared" si="43"/>
        <v>-2962.0847130519105</v>
      </c>
      <c r="H213" s="187">
        <f t="shared" si="44"/>
        <v>-16389.214717316223</v>
      </c>
      <c r="I213" s="187">
        <f t="shared" si="45"/>
        <v>0</v>
      </c>
      <c r="J213" s="87">
        <f t="shared" si="46"/>
        <v>0</v>
      </c>
      <c r="K213" s="187">
        <f t="shared" si="50"/>
        <v>-413.62581716406999</v>
      </c>
      <c r="L213" s="87">
        <f t="shared" si="47"/>
        <v>-2288.591646368799</v>
      </c>
      <c r="M213" s="88">
        <f t="shared" si="51"/>
        <v>-18677.80636368502</v>
      </c>
      <c r="N213" s="88">
        <f t="shared" si="52"/>
        <v>221350.49163631498</v>
      </c>
      <c r="O213" s="88">
        <f t="shared" si="53"/>
        <v>40005.51086866347</v>
      </c>
      <c r="P213" s="89">
        <f t="shared" si="48"/>
        <v>1.0407536865546758</v>
      </c>
      <c r="Q213" s="237">
        <v>1140.6885808810184</v>
      </c>
      <c r="R213" s="89">
        <f t="shared" si="54"/>
        <v>1.9224113698031047E-2</v>
      </c>
      <c r="S213" s="89">
        <f t="shared" si="54"/>
        <v>2.1618820634245473E-2</v>
      </c>
      <c r="T213" s="91">
        <v>5533</v>
      </c>
      <c r="U213" s="190">
        <v>235501</v>
      </c>
      <c r="V213" s="190">
        <v>42463.216732780384</v>
      </c>
      <c r="W213" s="196"/>
      <c r="X213" s="88">
        <v>0</v>
      </c>
      <c r="Y213" s="88">
        <f t="shared" si="55"/>
        <v>0</v>
      </c>
    </row>
    <row r="214" spans="2:27">
      <c r="B214" s="206">
        <v>4028</v>
      </c>
      <c r="C214" t="s">
        <v>241</v>
      </c>
      <c r="D214" s="190">
        <v>86966.191000000006</v>
      </c>
      <c r="E214" s="85">
        <f t="shared" si="49"/>
        <v>35380.875101708712</v>
      </c>
      <c r="F214" s="86">
        <f t="shared" si="42"/>
        <v>0.92044259393466099</v>
      </c>
      <c r="G214" s="187">
        <f t="shared" si="43"/>
        <v>1838.1230652505342</v>
      </c>
      <c r="H214" s="187">
        <f t="shared" si="44"/>
        <v>4518.1064943858137</v>
      </c>
      <c r="I214" s="187">
        <f t="shared" si="45"/>
        <v>0</v>
      </c>
      <c r="J214" s="87">
        <f t="shared" si="46"/>
        <v>0</v>
      </c>
      <c r="K214" s="187">
        <f t="shared" si="50"/>
        <v>-413.62581716406999</v>
      </c>
      <c r="L214" s="87">
        <f t="shared" si="47"/>
        <v>-1016.6922585892841</v>
      </c>
      <c r="M214" s="88">
        <f t="shared" si="51"/>
        <v>3501.4142357965297</v>
      </c>
      <c r="N214" s="88">
        <f t="shared" si="52"/>
        <v>90467.605235796538</v>
      </c>
      <c r="O214" s="88">
        <f t="shared" si="53"/>
        <v>36805.372349795172</v>
      </c>
      <c r="P214" s="89">
        <f t="shared" si="48"/>
        <v>0.95750125735981106</v>
      </c>
      <c r="Q214" s="237">
        <v>345.02914791350622</v>
      </c>
      <c r="R214" s="89">
        <f t="shared" si="54"/>
        <v>4.6990729927886138E-2</v>
      </c>
      <c r="S214" s="89">
        <f t="shared" si="54"/>
        <v>3.3786208923913826E-2</v>
      </c>
      <c r="T214" s="91">
        <v>2458</v>
      </c>
      <c r="U214" s="190">
        <v>83063</v>
      </c>
      <c r="V214" s="190">
        <v>34224.557066337038</v>
      </c>
      <c r="W214" s="196"/>
      <c r="X214" s="88">
        <v>0</v>
      </c>
      <c r="Y214" s="88">
        <f t="shared" si="55"/>
        <v>0</v>
      </c>
    </row>
    <row r="215" spans="2:27">
      <c r="B215" s="206">
        <v>4030</v>
      </c>
      <c r="C215" t="s">
        <v>242</v>
      </c>
      <c r="D215" s="190">
        <v>52290.044999999998</v>
      </c>
      <c r="E215" s="85">
        <f t="shared" si="49"/>
        <v>35547.277362338544</v>
      </c>
      <c r="F215" s="86">
        <f t="shared" si="42"/>
        <v>0.92477159167624923</v>
      </c>
      <c r="G215" s="187">
        <f t="shared" si="43"/>
        <v>1738.2817088726354</v>
      </c>
      <c r="H215" s="187">
        <f t="shared" si="44"/>
        <v>2557.0123937516464</v>
      </c>
      <c r="I215" s="187">
        <f t="shared" si="45"/>
        <v>0</v>
      </c>
      <c r="J215" s="87">
        <f t="shared" si="46"/>
        <v>0</v>
      </c>
      <c r="K215" s="187">
        <f t="shared" si="50"/>
        <v>-413.62581716406999</v>
      </c>
      <c r="L215" s="87">
        <f t="shared" si="47"/>
        <v>-608.44357704834704</v>
      </c>
      <c r="M215" s="88">
        <f t="shared" si="51"/>
        <v>1948.5688167032995</v>
      </c>
      <c r="N215" s="88">
        <f t="shared" si="52"/>
        <v>54238.613816703299</v>
      </c>
      <c r="O215" s="88">
        <f t="shared" si="53"/>
        <v>36871.933254047108</v>
      </c>
      <c r="P215" s="89">
        <f t="shared" si="48"/>
        <v>0.9592328564564464</v>
      </c>
      <c r="Q215" s="237">
        <v>14.952747673223939</v>
      </c>
      <c r="R215" s="89">
        <f t="shared" si="54"/>
        <v>4.8737364620938591E-2</v>
      </c>
      <c r="S215" s="89">
        <f t="shared" si="54"/>
        <v>2.8062052877901703E-2</v>
      </c>
      <c r="T215" s="91">
        <v>1471</v>
      </c>
      <c r="U215" s="190">
        <v>49860</v>
      </c>
      <c r="V215" s="190">
        <v>34576.976421636617</v>
      </c>
      <c r="W215" s="196"/>
      <c r="X215" s="88">
        <v>0</v>
      </c>
      <c r="Y215" s="88">
        <f t="shared" si="55"/>
        <v>0</v>
      </c>
    </row>
    <row r="216" spans="2:27">
      <c r="B216" s="206">
        <v>4032</v>
      </c>
      <c r="C216" t="s">
        <v>243</v>
      </c>
      <c r="D216" s="190">
        <v>45236.883000000002</v>
      </c>
      <c r="E216" s="85">
        <f t="shared" si="49"/>
        <v>36016.62659235669</v>
      </c>
      <c r="F216" s="86">
        <f t="shared" si="42"/>
        <v>0.93698183298591864</v>
      </c>
      <c r="G216" s="187">
        <f t="shared" si="43"/>
        <v>1456.6721708617479</v>
      </c>
      <c r="H216" s="187">
        <f t="shared" si="44"/>
        <v>1829.5802466023554</v>
      </c>
      <c r="I216" s="187">
        <f t="shared" si="45"/>
        <v>0</v>
      </c>
      <c r="J216" s="87">
        <f t="shared" si="46"/>
        <v>0</v>
      </c>
      <c r="K216" s="187">
        <f t="shared" si="50"/>
        <v>-413.62581716406999</v>
      </c>
      <c r="L216" s="87">
        <f t="shared" si="47"/>
        <v>-519.51402635807187</v>
      </c>
      <c r="M216" s="88">
        <f t="shared" si="51"/>
        <v>1310.0662202442836</v>
      </c>
      <c r="N216" s="88">
        <f t="shared" si="52"/>
        <v>46546.949220244285</v>
      </c>
      <c r="O216" s="88">
        <f t="shared" si="53"/>
        <v>37059.672946054372</v>
      </c>
      <c r="P216" s="89">
        <f t="shared" si="48"/>
        <v>0.9641169529803143</v>
      </c>
      <c r="Q216" s="237">
        <v>263.62491317306376</v>
      </c>
      <c r="R216" s="89">
        <f t="shared" si="54"/>
        <v>0.18108882274614244</v>
      </c>
      <c r="S216" s="89">
        <f t="shared" si="54"/>
        <v>0.15099738777171839</v>
      </c>
      <c r="T216" s="91">
        <v>1256</v>
      </c>
      <c r="U216" s="190">
        <v>38301</v>
      </c>
      <c r="V216" s="190">
        <v>31291.666666666668</v>
      </c>
      <c r="W216" s="196"/>
      <c r="X216" s="88">
        <v>0</v>
      </c>
      <c r="Y216" s="88">
        <f t="shared" si="55"/>
        <v>0</v>
      </c>
    </row>
    <row r="217" spans="2:27">
      <c r="B217" s="206">
        <v>4034</v>
      </c>
      <c r="C217" t="s">
        <v>244</v>
      </c>
      <c r="D217" s="190">
        <v>97654.013999999996</v>
      </c>
      <c r="E217" s="85">
        <f t="shared" si="49"/>
        <v>44147.384267631103</v>
      </c>
      <c r="F217" s="86">
        <f t="shared" si="42"/>
        <v>1.1485055916202069</v>
      </c>
      <c r="G217" s="187">
        <f t="shared" si="43"/>
        <v>-3421.7824343029001</v>
      </c>
      <c r="H217" s="187">
        <f t="shared" si="44"/>
        <v>-7568.9827446780146</v>
      </c>
      <c r="I217" s="187">
        <f t="shared" si="45"/>
        <v>0</v>
      </c>
      <c r="J217" s="87">
        <f t="shared" si="46"/>
        <v>0</v>
      </c>
      <c r="K217" s="187">
        <f t="shared" si="50"/>
        <v>-413.62581716406999</v>
      </c>
      <c r="L217" s="87">
        <f t="shared" si="47"/>
        <v>-914.94030756692291</v>
      </c>
      <c r="M217" s="88">
        <f t="shared" si="51"/>
        <v>-8483.9230522449379</v>
      </c>
      <c r="N217" s="88">
        <f t="shared" si="52"/>
        <v>89170.090947755059</v>
      </c>
      <c r="O217" s="88">
        <f t="shared" si="53"/>
        <v>40311.976016164132</v>
      </c>
      <c r="P217" s="89">
        <f t="shared" si="48"/>
        <v>1.0487264564340295</v>
      </c>
      <c r="Q217" s="237">
        <v>339.98885727612651</v>
      </c>
      <c r="R217" s="89">
        <f t="shared" si="54"/>
        <v>9.1581963090061544E-2</v>
      </c>
      <c r="S217" s="89">
        <f t="shared" si="54"/>
        <v>8.4673216488225692E-2</v>
      </c>
      <c r="T217" s="91">
        <v>2212</v>
      </c>
      <c r="U217" s="190">
        <v>89461</v>
      </c>
      <c r="V217" s="190">
        <v>40701.091901728847</v>
      </c>
      <c r="W217" s="196"/>
      <c r="X217" s="88">
        <v>0</v>
      </c>
      <c r="Y217" s="88">
        <f t="shared" si="55"/>
        <v>0</v>
      </c>
    </row>
    <row r="218" spans="2:27" ht="28.5" customHeight="1">
      <c r="B218" s="206">
        <v>4036</v>
      </c>
      <c r="C218" t="s">
        <v>245</v>
      </c>
      <c r="D218" s="190">
        <v>184347.75700000001</v>
      </c>
      <c r="E218" s="85">
        <f t="shared" si="49"/>
        <v>47870.100493378348</v>
      </c>
      <c r="F218" s="86">
        <f t="shared" si="42"/>
        <v>1.2453530146830685</v>
      </c>
      <c r="G218" s="187">
        <f t="shared" si="43"/>
        <v>-5655.4121697512464</v>
      </c>
      <c r="H218" s="187">
        <f t="shared" si="44"/>
        <v>-21778.992265712048</v>
      </c>
      <c r="I218" s="187">
        <f t="shared" si="45"/>
        <v>0</v>
      </c>
      <c r="J218" s="87">
        <f t="shared" si="46"/>
        <v>0</v>
      </c>
      <c r="K218" s="187">
        <f t="shared" si="50"/>
        <v>-413.62581716406999</v>
      </c>
      <c r="L218" s="87">
        <f t="shared" si="47"/>
        <v>-1592.8730218988335</v>
      </c>
      <c r="M218" s="88">
        <f t="shared" si="51"/>
        <v>-23371.865287610883</v>
      </c>
      <c r="N218" s="88">
        <f t="shared" si="52"/>
        <v>160975.89171238913</v>
      </c>
      <c r="O218" s="88">
        <f t="shared" si="53"/>
        <v>41801.062506463037</v>
      </c>
      <c r="P218" s="89">
        <f t="shared" si="48"/>
        <v>1.0874654256591743</v>
      </c>
      <c r="Q218" s="237">
        <v>442.10431562853046</v>
      </c>
      <c r="R218" s="89">
        <f t="shared" si="54"/>
        <v>4.3942719777108369E-2</v>
      </c>
      <c r="S218" s="89">
        <f t="shared" si="54"/>
        <v>3.8792132481401918E-2</v>
      </c>
      <c r="T218" s="91">
        <v>3851</v>
      </c>
      <c r="U218" s="190">
        <v>176588</v>
      </c>
      <c r="V218" s="190">
        <v>46082.463465553243</v>
      </c>
      <c r="W218" s="196"/>
      <c r="X218" s="88">
        <v>0</v>
      </c>
      <c r="Y218" s="88">
        <f t="shared" si="55"/>
        <v>0</v>
      </c>
    </row>
    <row r="219" spans="2:27">
      <c r="B219" s="206">
        <v>4201</v>
      </c>
      <c r="C219" t="s">
        <v>246</v>
      </c>
      <c r="D219" s="190">
        <v>213917.321</v>
      </c>
      <c r="E219" s="85">
        <f t="shared" si="49"/>
        <v>31343.197216117216</v>
      </c>
      <c r="F219" s="86">
        <f t="shared" si="42"/>
        <v>0.81540136203175173</v>
      </c>
      <c r="G219" s="187">
        <f t="shared" si="43"/>
        <v>4260.7297966054321</v>
      </c>
      <c r="H219" s="187">
        <f t="shared" si="44"/>
        <v>29079.480861832075</v>
      </c>
      <c r="I219" s="187">
        <f t="shared" si="45"/>
        <v>1139.8712406537502</v>
      </c>
      <c r="J219" s="87">
        <f t="shared" si="46"/>
        <v>7779.6212174618449</v>
      </c>
      <c r="K219" s="187">
        <f t="shared" si="50"/>
        <v>726.24542348968021</v>
      </c>
      <c r="L219" s="87">
        <f t="shared" si="47"/>
        <v>4956.6250153170677</v>
      </c>
      <c r="M219" s="88">
        <f t="shared" si="51"/>
        <v>34036.105877149144</v>
      </c>
      <c r="N219" s="88">
        <f t="shared" si="52"/>
        <v>247953.42687714915</v>
      </c>
      <c r="O219" s="88">
        <f t="shared" si="53"/>
        <v>36330.172436212328</v>
      </c>
      <c r="P219" s="89">
        <f t="shared" si="48"/>
        <v>0.94513880900774649</v>
      </c>
      <c r="Q219" s="237">
        <v>1959.7435314684481</v>
      </c>
      <c r="R219" s="89">
        <f t="shared" si="54"/>
        <v>-1.2604219748162936E-2</v>
      </c>
      <c r="S219" s="89">
        <f t="shared" si="54"/>
        <v>-1.5353013861684481E-2</v>
      </c>
      <c r="T219" s="91">
        <v>6825</v>
      </c>
      <c r="U219" s="190">
        <v>216648</v>
      </c>
      <c r="V219" s="190">
        <v>31831.913017925359</v>
      </c>
      <c r="W219" s="196"/>
      <c r="X219" s="88">
        <v>0</v>
      </c>
      <c r="Y219" s="88">
        <f t="shared" si="55"/>
        <v>0</v>
      </c>
    </row>
    <row r="220" spans="2:27">
      <c r="B220" s="206">
        <v>4202</v>
      </c>
      <c r="C220" t="s">
        <v>247</v>
      </c>
      <c r="D220" s="190">
        <v>822516.26599999995</v>
      </c>
      <c r="E220" s="85">
        <f t="shared" si="49"/>
        <v>32941.498097641073</v>
      </c>
      <c r="F220" s="86">
        <f t="shared" si="42"/>
        <v>0.8569815718216115</v>
      </c>
      <c r="G220" s="187">
        <f t="shared" si="43"/>
        <v>3301.7492676911174</v>
      </c>
      <c r="H220" s="187">
        <f t="shared" si="44"/>
        <v>82441.377464979509</v>
      </c>
      <c r="I220" s="187">
        <f t="shared" si="45"/>
        <v>580.46593212040023</v>
      </c>
      <c r="J220" s="87">
        <f t="shared" si="46"/>
        <v>14493.653859114273</v>
      </c>
      <c r="K220" s="187">
        <f t="shared" si="50"/>
        <v>166.84011495633024</v>
      </c>
      <c r="L220" s="87">
        <f t="shared" si="47"/>
        <v>4165.8308303446101</v>
      </c>
      <c r="M220" s="88">
        <f t="shared" si="51"/>
        <v>86607.208295324119</v>
      </c>
      <c r="N220" s="88">
        <f t="shared" si="52"/>
        <v>909123.47429532406</v>
      </c>
      <c r="O220" s="88">
        <f t="shared" si="53"/>
        <v>36410.087480288516</v>
      </c>
      <c r="P220" s="89">
        <f t="shared" si="48"/>
        <v>0.94721781949723938</v>
      </c>
      <c r="Q220" s="237">
        <v>2787.7359337414528</v>
      </c>
      <c r="R220" s="89">
        <f t="shared" si="54"/>
        <v>8.0611733700493127E-2</v>
      </c>
      <c r="S220" s="89">
        <f t="shared" si="54"/>
        <v>6.407948642292545E-2</v>
      </c>
      <c r="T220" s="91">
        <v>24969</v>
      </c>
      <c r="U220" s="190">
        <v>761158</v>
      </c>
      <c r="V220" s="190">
        <v>30957.741896123967</v>
      </c>
      <c r="W220" s="196"/>
      <c r="X220" s="88">
        <v>0</v>
      </c>
      <c r="Y220" s="88">
        <f t="shared" si="55"/>
        <v>0</v>
      </c>
    </row>
    <row r="221" spans="2:27">
      <c r="B221" s="206">
        <v>4203</v>
      </c>
      <c r="C221" t="s">
        <v>248</v>
      </c>
      <c r="D221" s="190">
        <v>1501231.6640000001</v>
      </c>
      <c r="E221" s="85">
        <f t="shared" si="49"/>
        <v>32385.539078848025</v>
      </c>
      <c r="F221" s="86">
        <f t="shared" si="42"/>
        <v>0.84251815451188727</v>
      </c>
      <c r="G221" s="187">
        <f t="shared" si="43"/>
        <v>3635.3246789669465</v>
      </c>
      <c r="H221" s="187">
        <f t="shared" si="44"/>
        <v>168515.47549351281</v>
      </c>
      <c r="I221" s="187">
        <f t="shared" si="45"/>
        <v>775.05158869796696</v>
      </c>
      <c r="J221" s="87">
        <f t="shared" si="46"/>
        <v>35927.516394094258</v>
      </c>
      <c r="K221" s="187">
        <f t="shared" si="50"/>
        <v>361.42577153389698</v>
      </c>
      <c r="L221" s="87">
        <f t="shared" si="47"/>
        <v>16753.891639453796</v>
      </c>
      <c r="M221" s="88">
        <f t="shared" si="51"/>
        <v>185269.36713296661</v>
      </c>
      <c r="N221" s="88">
        <f t="shared" si="52"/>
        <v>1686501.0311329667</v>
      </c>
      <c r="O221" s="88">
        <f t="shared" si="53"/>
        <v>36382.289529348869</v>
      </c>
      <c r="P221" s="89">
        <f t="shared" si="48"/>
        <v>0.94649464863175325</v>
      </c>
      <c r="Q221" s="237">
        <v>12485.608522669325</v>
      </c>
      <c r="R221" s="89">
        <f t="shared" si="54"/>
        <v>4.5225057022466507E-2</v>
      </c>
      <c r="S221" s="89">
        <f t="shared" si="54"/>
        <v>3.4762659730730554E-2</v>
      </c>
      <c r="T221" s="91">
        <v>46355</v>
      </c>
      <c r="U221" s="190">
        <v>1436276</v>
      </c>
      <c r="V221" s="190">
        <v>31297.552897082216</v>
      </c>
      <c r="W221" s="196"/>
      <c r="X221" s="88">
        <v>0</v>
      </c>
      <c r="Y221" s="88">
        <f t="shared" si="55"/>
        <v>0</v>
      </c>
      <c r="Z221" s="1"/>
      <c r="AA221" s="1"/>
    </row>
    <row r="222" spans="2:27">
      <c r="B222" s="206">
        <v>4204</v>
      </c>
      <c r="C222" t="s">
        <v>249</v>
      </c>
      <c r="D222" s="190">
        <v>3846807.5359999998</v>
      </c>
      <c r="E222" s="85">
        <f t="shared" si="49"/>
        <v>32882.631562751092</v>
      </c>
      <c r="F222" s="86">
        <f t="shared" si="42"/>
        <v>0.85545014372905248</v>
      </c>
      <c r="G222" s="187">
        <f t="shared" si="43"/>
        <v>3337.0691886251066</v>
      </c>
      <c r="H222" s="187">
        <f t="shared" si="44"/>
        <v>390390.37610049674</v>
      </c>
      <c r="I222" s="187">
        <f t="shared" si="45"/>
        <v>601.06921933189369</v>
      </c>
      <c r="J222" s="87">
        <f t="shared" si="46"/>
        <v>70316.683692760911</v>
      </c>
      <c r="K222" s="187">
        <f t="shared" si="50"/>
        <v>187.44340216782371</v>
      </c>
      <c r="L222" s="87">
        <f t="shared" si="47"/>
        <v>21928.253846005024</v>
      </c>
      <c r="M222" s="88">
        <f t="shared" si="51"/>
        <v>412318.62994650175</v>
      </c>
      <c r="N222" s="88">
        <f t="shared" si="52"/>
        <v>4259126.1659465013</v>
      </c>
      <c r="O222" s="88">
        <f t="shared" si="53"/>
        <v>36407.144153544024</v>
      </c>
      <c r="P222" s="89">
        <f t="shared" si="48"/>
        <v>0.94714124809261158</v>
      </c>
      <c r="Q222" s="237">
        <v>15413.789912501059</v>
      </c>
      <c r="R222" s="89">
        <f t="shared" si="54"/>
        <v>1.9540141332772831E-2</v>
      </c>
      <c r="S222" s="89">
        <f t="shared" si="54"/>
        <v>7.1908997118219449E-3</v>
      </c>
      <c r="T222" s="91">
        <v>116986</v>
      </c>
      <c r="U222" s="190">
        <v>3773081</v>
      </c>
      <c r="V222" s="190">
        <v>32647.864046586888</v>
      </c>
      <c r="W222" s="196"/>
      <c r="X222" s="88">
        <v>0</v>
      </c>
      <c r="Y222" s="88">
        <f t="shared" si="55"/>
        <v>0</v>
      </c>
      <c r="Z222" s="1"/>
      <c r="AA222" s="1"/>
    </row>
    <row r="223" spans="2:27">
      <c r="B223" s="206">
        <v>4205</v>
      </c>
      <c r="C223" t="s">
        <v>250</v>
      </c>
      <c r="D223" s="190">
        <v>733155.10699999996</v>
      </c>
      <c r="E223" s="85">
        <f t="shared" si="49"/>
        <v>30947.872815533981</v>
      </c>
      <c r="F223" s="86">
        <f t="shared" si="42"/>
        <v>0.80511689575802392</v>
      </c>
      <c r="G223" s="187">
        <f t="shared" si="43"/>
        <v>4497.9244369553726</v>
      </c>
      <c r="H223" s="187">
        <f t="shared" si="44"/>
        <v>106555.82991147279</v>
      </c>
      <c r="I223" s="187">
        <f t="shared" si="45"/>
        <v>1278.2347808578825</v>
      </c>
      <c r="J223" s="87">
        <f t="shared" si="46"/>
        <v>30281.381958523238</v>
      </c>
      <c r="K223" s="187">
        <f t="shared" si="50"/>
        <v>864.60896369381248</v>
      </c>
      <c r="L223" s="87">
        <f t="shared" si="47"/>
        <v>20482.586349906418</v>
      </c>
      <c r="M223" s="88">
        <f t="shared" si="51"/>
        <v>127038.4162613792</v>
      </c>
      <c r="N223" s="88">
        <f t="shared" si="52"/>
        <v>860193.52326137922</v>
      </c>
      <c r="O223" s="88">
        <f t="shared" si="53"/>
        <v>36310.406216183168</v>
      </c>
      <c r="P223" s="89">
        <f t="shared" si="48"/>
        <v>0.94462458569406016</v>
      </c>
      <c r="Q223" s="237">
        <v>4803.0117122324737</v>
      </c>
      <c r="R223" s="89">
        <f t="shared" si="54"/>
        <v>4.6135976039564909E-2</v>
      </c>
      <c r="S223" s="89">
        <f t="shared" si="54"/>
        <v>3.6818344509622042E-2</v>
      </c>
      <c r="T223" s="91">
        <v>23690</v>
      </c>
      <c r="U223" s="190">
        <v>700822</v>
      </c>
      <c r="V223" s="190">
        <v>29848.886238766558</v>
      </c>
      <c r="W223" s="196"/>
      <c r="X223" s="88">
        <v>0</v>
      </c>
      <c r="Y223" s="88">
        <f t="shared" si="55"/>
        <v>0</v>
      </c>
    </row>
    <row r="224" spans="2:27">
      <c r="B224" s="206">
        <v>4206</v>
      </c>
      <c r="C224" t="s">
        <v>251</v>
      </c>
      <c r="D224" s="190">
        <v>314098.16100000002</v>
      </c>
      <c r="E224" s="85">
        <f t="shared" si="49"/>
        <v>31804.188031591741</v>
      </c>
      <c r="F224" s="86">
        <f t="shared" si="42"/>
        <v>0.82739415703062202</v>
      </c>
      <c r="G224" s="187">
        <f t="shared" si="43"/>
        <v>3984.1353073207174</v>
      </c>
      <c r="H224" s="187">
        <f t="shared" si="44"/>
        <v>39347.320295099409</v>
      </c>
      <c r="I224" s="187">
        <f t="shared" si="45"/>
        <v>978.52445523766664</v>
      </c>
      <c r="J224" s="87">
        <f t="shared" si="46"/>
        <v>9663.9075199271956</v>
      </c>
      <c r="K224" s="187">
        <f t="shared" si="50"/>
        <v>564.89863807359666</v>
      </c>
      <c r="L224" s="87">
        <f t="shared" si="47"/>
        <v>5578.9389496148406</v>
      </c>
      <c r="M224" s="88">
        <f t="shared" si="51"/>
        <v>44926.259244714252</v>
      </c>
      <c r="N224" s="88">
        <f t="shared" si="52"/>
        <v>359024.42024471425</v>
      </c>
      <c r="O224" s="88">
        <f t="shared" si="53"/>
        <v>36353.221976986046</v>
      </c>
      <c r="P224" s="89">
        <f t="shared" si="48"/>
        <v>0.94573844875768975</v>
      </c>
      <c r="Q224" s="237">
        <v>2001.270209008333</v>
      </c>
      <c r="R224" s="89">
        <f t="shared" si="54"/>
        <v>2.0594492461658506E-2</v>
      </c>
      <c r="S224" s="89">
        <f t="shared" si="54"/>
        <v>1.8941038443899629E-2</v>
      </c>
      <c r="T224" s="91">
        <v>9876</v>
      </c>
      <c r="U224" s="190">
        <v>307760</v>
      </c>
      <c r="V224" s="190">
        <v>31212.981744421908</v>
      </c>
      <c r="W224" s="196"/>
      <c r="X224" s="88">
        <v>0</v>
      </c>
      <c r="Y224" s="88">
        <f t="shared" si="55"/>
        <v>0</v>
      </c>
    </row>
    <row r="225" spans="2:27">
      <c r="B225" s="206">
        <v>4207</v>
      </c>
      <c r="C225" t="s">
        <v>252</v>
      </c>
      <c r="D225" s="190">
        <v>306831.33199999999</v>
      </c>
      <c r="E225" s="85">
        <f t="shared" si="49"/>
        <v>33067.284405647159</v>
      </c>
      <c r="F225" s="86">
        <f t="shared" si="42"/>
        <v>0.8602539350768944</v>
      </c>
      <c r="G225" s="187">
        <f t="shared" si="43"/>
        <v>3226.2774828874667</v>
      </c>
      <c r="H225" s="187">
        <f t="shared" si="44"/>
        <v>29936.628763712804</v>
      </c>
      <c r="I225" s="187">
        <f t="shared" si="45"/>
        <v>536.44072431827044</v>
      </c>
      <c r="J225" s="87">
        <f t="shared" si="46"/>
        <v>4977.6334809492319</v>
      </c>
      <c r="K225" s="187">
        <f t="shared" si="50"/>
        <v>122.81490715420045</v>
      </c>
      <c r="L225" s="87">
        <f t="shared" si="47"/>
        <v>1139.599523483826</v>
      </c>
      <c r="M225" s="88">
        <f t="shared" si="51"/>
        <v>31076.228287196631</v>
      </c>
      <c r="N225" s="88">
        <f t="shared" si="52"/>
        <v>337907.56028719665</v>
      </c>
      <c r="O225" s="88">
        <f t="shared" si="53"/>
        <v>36416.376795688833</v>
      </c>
      <c r="P225" s="89">
        <f t="shared" si="48"/>
        <v>0.94738143766000382</v>
      </c>
      <c r="Q225" s="237">
        <v>1495.6278038161981</v>
      </c>
      <c r="R225" s="89">
        <f t="shared" si="54"/>
        <v>7.432811279993555E-2</v>
      </c>
      <c r="S225" s="89">
        <f t="shared" si="54"/>
        <v>6.7033935506434467E-2</v>
      </c>
      <c r="T225" s="91">
        <v>9279</v>
      </c>
      <c r="U225" s="190">
        <v>285603</v>
      </c>
      <c r="V225" s="190">
        <v>30989.908854166668</v>
      </c>
      <c r="W225" s="196"/>
      <c r="X225" s="88">
        <v>0</v>
      </c>
      <c r="Y225" s="88">
        <f t="shared" si="55"/>
        <v>0</v>
      </c>
    </row>
    <row r="226" spans="2:27">
      <c r="B226" s="206">
        <v>4211</v>
      </c>
      <c r="C226" t="s">
        <v>253</v>
      </c>
      <c r="D226" s="190">
        <v>65739.073999999993</v>
      </c>
      <c r="E226" s="85">
        <f t="shared" si="49"/>
        <v>26898.148117839602</v>
      </c>
      <c r="F226" s="86">
        <f t="shared" si="42"/>
        <v>0.69976226293021537</v>
      </c>
      <c r="G226" s="187">
        <f t="shared" si="43"/>
        <v>6927.7592555720003</v>
      </c>
      <c r="H226" s="187">
        <f t="shared" si="44"/>
        <v>16931.443620617967</v>
      </c>
      <c r="I226" s="187">
        <f t="shared" si="45"/>
        <v>2695.638425050915</v>
      </c>
      <c r="J226" s="87">
        <f t="shared" si="46"/>
        <v>6588.1403108244358</v>
      </c>
      <c r="K226" s="187">
        <f t="shared" si="50"/>
        <v>2282.0126078868452</v>
      </c>
      <c r="L226" s="87">
        <f t="shared" si="47"/>
        <v>5577.2388136754498</v>
      </c>
      <c r="M226" s="88">
        <f t="shared" si="51"/>
        <v>22508.682434293416</v>
      </c>
      <c r="N226" s="88">
        <f t="shared" si="52"/>
        <v>88247.756434293406</v>
      </c>
      <c r="O226" s="88">
        <f t="shared" si="53"/>
        <v>36107.919981298444</v>
      </c>
      <c r="P226" s="89">
        <f t="shared" si="48"/>
        <v>0.93935685405266955</v>
      </c>
      <c r="Q226" s="237">
        <v>1162.2323857448973</v>
      </c>
      <c r="R226" s="89">
        <f t="shared" si="54"/>
        <v>8.5197167288454445E-2</v>
      </c>
      <c r="S226" s="89">
        <f t="shared" si="54"/>
        <v>7.4984591655216148E-2</v>
      </c>
      <c r="T226" s="91">
        <v>2444</v>
      </c>
      <c r="U226" s="190">
        <v>60578</v>
      </c>
      <c r="V226" s="190">
        <v>25021.89178025609</v>
      </c>
      <c r="W226" s="196"/>
      <c r="X226" s="88">
        <v>0</v>
      </c>
      <c r="Y226" s="88">
        <f t="shared" si="55"/>
        <v>0</v>
      </c>
    </row>
    <row r="227" spans="2:27">
      <c r="B227" s="206">
        <v>4212</v>
      </c>
      <c r="C227" t="s">
        <v>254</v>
      </c>
      <c r="D227" s="190">
        <v>57861.034</v>
      </c>
      <c r="E227" s="85">
        <f t="shared" si="49"/>
        <v>25511.919753086422</v>
      </c>
      <c r="F227" s="86">
        <f t="shared" si="42"/>
        <v>0.66369917437824233</v>
      </c>
      <c r="G227" s="187">
        <f t="shared" si="43"/>
        <v>7759.4962744239083</v>
      </c>
      <c r="H227" s="187">
        <f t="shared" si="44"/>
        <v>17598.537550393426</v>
      </c>
      <c r="I227" s="187">
        <f t="shared" si="45"/>
        <v>3180.8183527145279</v>
      </c>
      <c r="J227" s="87">
        <f t="shared" si="46"/>
        <v>7214.0960239565493</v>
      </c>
      <c r="K227" s="187">
        <f t="shared" si="50"/>
        <v>2767.1925355504582</v>
      </c>
      <c r="L227" s="87">
        <f t="shared" si="47"/>
        <v>6275.9926706284386</v>
      </c>
      <c r="M227" s="88">
        <f t="shared" si="51"/>
        <v>23874.530221021865</v>
      </c>
      <c r="N227" s="88">
        <f t="shared" si="52"/>
        <v>81735.564221021865</v>
      </c>
      <c r="O227" s="88">
        <f t="shared" si="53"/>
        <v>36038.608563060785</v>
      </c>
      <c r="P227" s="89">
        <f t="shared" si="48"/>
        <v>0.93755369962507096</v>
      </c>
      <c r="Q227" s="237">
        <v>931.3963815341267</v>
      </c>
      <c r="R227" s="89">
        <f t="shared" si="54"/>
        <v>3.3601893533404779E-2</v>
      </c>
      <c r="S227" s="89">
        <f t="shared" si="54"/>
        <v>-2.3364701127827844E-2</v>
      </c>
      <c r="T227" s="91">
        <v>2268</v>
      </c>
      <c r="U227" s="190">
        <v>55980</v>
      </c>
      <c r="V227" s="190">
        <v>26122.258516098929</v>
      </c>
      <c r="W227" s="196"/>
      <c r="X227" s="88">
        <v>0</v>
      </c>
      <c r="Y227" s="88">
        <f t="shared" si="55"/>
        <v>0</v>
      </c>
    </row>
    <row r="228" spans="2:27">
      <c r="B228" s="206">
        <v>4213</v>
      </c>
      <c r="C228" t="s">
        <v>255</v>
      </c>
      <c r="D228" s="190">
        <v>192172.484</v>
      </c>
      <c r="E228" s="85">
        <f t="shared" si="49"/>
        <v>30392.611734935948</v>
      </c>
      <c r="F228" s="86">
        <f t="shared" si="42"/>
        <v>0.79067163549050912</v>
      </c>
      <c r="G228" s="187">
        <f t="shared" si="43"/>
        <v>4831.0810853141929</v>
      </c>
      <c r="H228" s="187">
        <f t="shared" si="44"/>
        <v>30546.92570244164</v>
      </c>
      <c r="I228" s="187">
        <f t="shared" si="45"/>
        <v>1472.5761590671939</v>
      </c>
      <c r="J228" s="87">
        <f t="shared" si="46"/>
        <v>9311.099053781867</v>
      </c>
      <c r="K228" s="187">
        <f t="shared" si="50"/>
        <v>1058.9503419031239</v>
      </c>
      <c r="L228" s="87">
        <f t="shared" si="47"/>
        <v>6695.743011853453</v>
      </c>
      <c r="M228" s="88">
        <f t="shared" si="51"/>
        <v>37242.66871429509</v>
      </c>
      <c r="N228" s="88">
        <f t="shared" si="52"/>
        <v>229415.15271429508</v>
      </c>
      <c r="O228" s="88">
        <f t="shared" si="53"/>
        <v>36282.643162153261</v>
      </c>
      <c r="P228" s="89">
        <f t="shared" si="48"/>
        <v>0.9439023226806843</v>
      </c>
      <c r="Q228" s="237">
        <v>5263.2889240036166</v>
      </c>
      <c r="R228" s="89">
        <f t="shared" si="54"/>
        <v>7.6234789426523286E-2</v>
      </c>
      <c r="S228" s="89">
        <f t="shared" si="54"/>
        <v>5.2575666268167016E-2</v>
      </c>
      <c r="T228" s="91">
        <v>6323</v>
      </c>
      <c r="U228" s="190">
        <v>178560</v>
      </c>
      <c r="V228" s="190">
        <v>28874.5148771022</v>
      </c>
      <c r="W228" s="196"/>
      <c r="X228" s="88">
        <v>0</v>
      </c>
      <c r="Y228" s="88">
        <f t="shared" si="55"/>
        <v>0</v>
      </c>
    </row>
    <row r="229" spans="2:27">
      <c r="B229" s="206">
        <v>4214</v>
      </c>
      <c r="C229" t="s">
        <v>256</v>
      </c>
      <c r="D229" s="190">
        <v>183626.76</v>
      </c>
      <c r="E229" s="85">
        <f t="shared" si="49"/>
        <v>29446.241180243745</v>
      </c>
      <c r="F229" s="86">
        <f t="shared" si="42"/>
        <v>0.76605156134931851</v>
      </c>
      <c r="G229" s="187">
        <f t="shared" si="43"/>
        <v>5398.9034181295146</v>
      </c>
      <c r="H229" s="187">
        <f t="shared" si="44"/>
        <v>33667.561715455653</v>
      </c>
      <c r="I229" s="187">
        <f t="shared" si="45"/>
        <v>1803.8058532094649</v>
      </c>
      <c r="J229" s="87">
        <f t="shared" si="46"/>
        <v>11248.533300614223</v>
      </c>
      <c r="K229" s="187">
        <f t="shared" si="50"/>
        <v>1390.1800360453949</v>
      </c>
      <c r="L229" s="87">
        <f t="shared" si="47"/>
        <v>8669.1627047790826</v>
      </c>
      <c r="M229" s="88">
        <f t="shared" si="51"/>
        <v>42336.724420234736</v>
      </c>
      <c r="N229" s="88">
        <f t="shared" si="52"/>
        <v>225963.48442023474</v>
      </c>
      <c r="O229" s="88">
        <f t="shared" si="53"/>
        <v>36235.324634418663</v>
      </c>
      <c r="P229" s="89">
        <f t="shared" si="48"/>
        <v>0.94267131897362499</v>
      </c>
      <c r="Q229" s="237">
        <v>1963.9135855585482</v>
      </c>
      <c r="R229" s="89">
        <f t="shared" si="54"/>
        <v>8.3062567829000192E-2</v>
      </c>
      <c r="S229" s="89">
        <f t="shared" si="54"/>
        <v>7.229446660940457E-2</v>
      </c>
      <c r="T229" s="91">
        <v>6236</v>
      </c>
      <c r="U229" s="190">
        <v>169544</v>
      </c>
      <c r="V229" s="190">
        <v>27460.965338516358</v>
      </c>
      <c r="W229" s="196"/>
      <c r="X229" s="88">
        <v>0</v>
      </c>
      <c r="Y229" s="88">
        <f t="shared" si="55"/>
        <v>0</v>
      </c>
    </row>
    <row r="230" spans="2:27">
      <c r="B230" s="206">
        <v>4215</v>
      </c>
      <c r="C230" t="s">
        <v>257</v>
      </c>
      <c r="D230" s="190">
        <v>401563.07299999997</v>
      </c>
      <c r="E230" s="85">
        <f t="shared" si="49"/>
        <v>34848.830426104316</v>
      </c>
      <c r="F230" s="86">
        <f t="shared" si="42"/>
        <v>0.90660131443282121</v>
      </c>
      <c r="G230" s="187">
        <f t="shared" si="43"/>
        <v>2157.3498706131722</v>
      </c>
      <c r="H230" s="187">
        <f t="shared" si="44"/>
        <v>24859.142559075583</v>
      </c>
      <c r="I230" s="187">
        <f t="shared" si="45"/>
        <v>0</v>
      </c>
      <c r="J230" s="87">
        <f t="shared" si="46"/>
        <v>0</v>
      </c>
      <c r="K230" s="187">
        <f t="shared" si="50"/>
        <v>-413.62581716406999</v>
      </c>
      <c r="L230" s="87">
        <f t="shared" si="47"/>
        <v>-4766.2102911815782</v>
      </c>
      <c r="M230" s="88">
        <f t="shared" si="51"/>
        <v>20092.932267894004</v>
      </c>
      <c r="N230" s="88">
        <f t="shared" si="52"/>
        <v>421656.00526789395</v>
      </c>
      <c r="O230" s="88">
        <f t="shared" si="53"/>
        <v>36592.554479553415</v>
      </c>
      <c r="P230" s="89">
        <f t="shared" si="48"/>
        <v>0.95196474555907518</v>
      </c>
      <c r="Q230" s="237">
        <v>-1235.1296300213617</v>
      </c>
      <c r="R230" s="89">
        <f t="shared" si="54"/>
        <v>4.6410704814513967E-3</v>
      </c>
      <c r="S230" s="89">
        <f t="shared" si="54"/>
        <v>-4.4262445693227011E-3</v>
      </c>
      <c r="T230" s="91">
        <v>11523</v>
      </c>
      <c r="U230" s="190">
        <v>399708</v>
      </c>
      <c r="V230" s="190">
        <v>35003.765653735005</v>
      </c>
      <c r="W230" s="196"/>
      <c r="X230" s="88">
        <v>0</v>
      </c>
      <c r="Y230" s="88">
        <f t="shared" si="55"/>
        <v>0</v>
      </c>
    </row>
    <row r="231" spans="2:27">
      <c r="B231" s="206">
        <v>4216</v>
      </c>
      <c r="C231" t="s">
        <v>258</v>
      </c>
      <c r="D231" s="190">
        <v>146243.54800000001</v>
      </c>
      <c r="E231" s="85">
        <f t="shared" si="49"/>
        <v>26686.77883211679</v>
      </c>
      <c r="F231" s="86">
        <f t="shared" si="42"/>
        <v>0.69426343642947042</v>
      </c>
      <c r="G231" s="187">
        <f t="shared" si="43"/>
        <v>7054.5808270056878</v>
      </c>
      <c r="H231" s="187">
        <f t="shared" si="44"/>
        <v>38659.102931991169</v>
      </c>
      <c r="I231" s="187">
        <f t="shared" si="45"/>
        <v>2769.6176750538993</v>
      </c>
      <c r="J231" s="87">
        <f t="shared" si="46"/>
        <v>15177.504859295368</v>
      </c>
      <c r="K231" s="187">
        <f t="shared" si="50"/>
        <v>2355.9918578898296</v>
      </c>
      <c r="L231" s="87">
        <f t="shared" si="47"/>
        <v>12910.835381236266</v>
      </c>
      <c r="M231" s="88">
        <f t="shared" si="51"/>
        <v>51569.938313227438</v>
      </c>
      <c r="N231" s="88">
        <f t="shared" si="52"/>
        <v>197813.48631322745</v>
      </c>
      <c r="O231" s="88">
        <f t="shared" si="53"/>
        <v>36097.351517012306</v>
      </c>
      <c r="P231" s="89">
        <f t="shared" si="48"/>
        <v>0.93908191272763242</v>
      </c>
      <c r="Q231" s="237">
        <v>1922.2864083805252</v>
      </c>
      <c r="R231" s="89">
        <f t="shared" si="54"/>
        <v>3.0515513025586166E-2</v>
      </c>
      <c r="S231" s="89">
        <f t="shared" si="54"/>
        <v>1.3590988176625806E-2</v>
      </c>
      <c r="T231" s="91">
        <v>5480</v>
      </c>
      <c r="U231" s="190">
        <v>141913</v>
      </c>
      <c r="V231" s="190">
        <v>26328.942486085343</v>
      </c>
      <c r="W231" s="196"/>
      <c r="X231" s="88">
        <v>0</v>
      </c>
      <c r="Y231" s="88">
        <f t="shared" si="55"/>
        <v>0</v>
      </c>
    </row>
    <row r="232" spans="2:27">
      <c r="B232" s="206">
        <v>4217</v>
      </c>
      <c r="C232" t="s">
        <v>259</v>
      </c>
      <c r="D232" s="190">
        <v>53920.618999999999</v>
      </c>
      <c r="E232" s="85">
        <f t="shared" si="49"/>
        <v>29922.652053274138</v>
      </c>
      <c r="F232" s="86">
        <f t="shared" si="42"/>
        <v>0.77844551312383503</v>
      </c>
      <c r="G232" s="187">
        <f t="shared" si="43"/>
        <v>5113.0568943112785</v>
      </c>
      <c r="H232" s="187">
        <f t="shared" si="44"/>
        <v>9213.7285235489235</v>
      </c>
      <c r="I232" s="187">
        <f t="shared" si="45"/>
        <v>1637.0620476488275</v>
      </c>
      <c r="J232" s="87">
        <f t="shared" si="46"/>
        <v>2949.9858098631876</v>
      </c>
      <c r="K232" s="187">
        <f t="shared" si="50"/>
        <v>1223.4362304847575</v>
      </c>
      <c r="L232" s="87">
        <f t="shared" si="47"/>
        <v>2204.632087333533</v>
      </c>
      <c r="M232" s="88">
        <f t="shared" si="51"/>
        <v>11418.360610882457</v>
      </c>
      <c r="N232" s="88">
        <f t="shared" si="52"/>
        <v>65338.979610882452</v>
      </c>
      <c r="O232" s="88">
        <f t="shared" si="53"/>
        <v>36259.145178070168</v>
      </c>
      <c r="P232" s="89">
        <f t="shared" si="48"/>
        <v>0.94329101656235048</v>
      </c>
      <c r="Q232" s="237">
        <v>413.93691583972395</v>
      </c>
      <c r="R232" s="89">
        <f t="shared" si="54"/>
        <v>-5.4123793986597925E-2</v>
      </c>
      <c r="S232" s="89">
        <f t="shared" si="54"/>
        <v>-6.2522250865740245E-2</v>
      </c>
      <c r="T232" s="91">
        <v>1802</v>
      </c>
      <c r="U232" s="190">
        <v>57006</v>
      </c>
      <c r="V232" s="190">
        <v>31918.253079507278</v>
      </c>
      <c r="W232" s="196"/>
      <c r="X232" s="88">
        <v>0</v>
      </c>
      <c r="Y232" s="88">
        <f t="shared" si="55"/>
        <v>0</v>
      </c>
    </row>
    <row r="233" spans="2:27">
      <c r="B233" s="206">
        <v>4218</v>
      </c>
      <c r="C233" t="s">
        <v>260</v>
      </c>
      <c r="D233" s="190">
        <v>38504.442999999999</v>
      </c>
      <c r="E233" s="85">
        <f t="shared" si="49"/>
        <v>27901.770289855071</v>
      </c>
      <c r="F233" s="86">
        <f t="shared" si="42"/>
        <v>0.72587175266682291</v>
      </c>
      <c r="G233" s="187">
        <f t="shared" si="43"/>
        <v>6325.5859523627196</v>
      </c>
      <c r="H233" s="187">
        <f t="shared" si="44"/>
        <v>8729.3086142605516</v>
      </c>
      <c r="I233" s="187">
        <f t="shared" si="45"/>
        <v>2344.3706648455009</v>
      </c>
      <c r="J233" s="87">
        <f t="shared" si="46"/>
        <v>3235.2315174867913</v>
      </c>
      <c r="K233" s="187">
        <f t="shared" si="50"/>
        <v>1930.7448476814309</v>
      </c>
      <c r="L233" s="87">
        <f t="shared" si="47"/>
        <v>2664.4278898003745</v>
      </c>
      <c r="M233" s="88">
        <f t="shared" si="51"/>
        <v>11393.736504060926</v>
      </c>
      <c r="N233" s="88">
        <f t="shared" si="52"/>
        <v>49898.179504060929</v>
      </c>
      <c r="O233" s="88">
        <f t="shared" si="53"/>
        <v>36158.101089899224</v>
      </c>
      <c r="P233" s="89">
        <f t="shared" si="48"/>
        <v>0.94066232853950016</v>
      </c>
      <c r="Q233" s="237">
        <v>570.40015119801683</v>
      </c>
      <c r="R233" s="89">
        <f t="shared" si="54"/>
        <v>8.9203784900002803E-2</v>
      </c>
      <c r="S233" s="89">
        <f t="shared" si="54"/>
        <v>6.0789773120002805E-2</v>
      </c>
      <c r="T233" s="91">
        <v>1380</v>
      </c>
      <c r="U233" s="190">
        <v>35351</v>
      </c>
      <c r="V233" s="190">
        <v>26302.827380952378</v>
      </c>
      <c r="W233" s="196"/>
      <c r="X233" s="88">
        <v>0</v>
      </c>
      <c r="Y233" s="88">
        <f t="shared" si="55"/>
        <v>0</v>
      </c>
    </row>
    <row r="234" spans="2:27">
      <c r="B234" s="206">
        <v>4219</v>
      </c>
      <c r="C234" t="s">
        <v>261</v>
      </c>
      <c r="D234" s="190">
        <v>110317.92</v>
      </c>
      <c r="E234" s="85">
        <f t="shared" si="49"/>
        <v>27808.903453491304</v>
      </c>
      <c r="F234" s="86">
        <f t="shared" si="42"/>
        <v>0.7234557979594437</v>
      </c>
      <c r="G234" s="187">
        <f t="shared" si="43"/>
        <v>6381.3060541809791</v>
      </c>
      <c r="H234" s="187">
        <f t="shared" si="44"/>
        <v>25314.641116935942</v>
      </c>
      <c r="I234" s="187">
        <f t="shared" si="45"/>
        <v>2376.8740575728193</v>
      </c>
      <c r="J234" s="87">
        <f t="shared" si="46"/>
        <v>9429.0593863913728</v>
      </c>
      <c r="K234" s="187">
        <f t="shared" si="50"/>
        <v>1963.2482404087493</v>
      </c>
      <c r="L234" s="87">
        <f t="shared" si="47"/>
        <v>7788.2057697015089</v>
      </c>
      <c r="M234" s="88">
        <f t="shared" si="51"/>
        <v>33102.846886637453</v>
      </c>
      <c r="N234" s="88">
        <f t="shared" si="52"/>
        <v>143420.76688663746</v>
      </c>
      <c r="O234" s="88">
        <f t="shared" si="53"/>
        <v>36153.457748081033</v>
      </c>
      <c r="P234" s="89">
        <f t="shared" si="48"/>
        <v>0.94054153080413105</v>
      </c>
      <c r="Q234" s="237">
        <v>-611.27725963586272</v>
      </c>
      <c r="R234" s="89">
        <f t="shared" si="54"/>
        <v>7.0341134008615649E-2</v>
      </c>
      <c r="S234" s="89">
        <f t="shared" si="54"/>
        <v>5.3343026763205473E-2</v>
      </c>
      <c r="T234" s="91">
        <v>3967</v>
      </c>
      <c r="U234" s="190">
        <v>103068</v>
      </c>
      <c r="V234" s="190">
        <v>26400.614754098358</v>
      </c>
      <c r="W234" s="196"/>
      <c r="X234" s="88">
        <v>0</v>
      </c>
      <c r="Y234" s="88">
        <f t="shared" si="55"/>
        <v>0</v>
      </c>
    </row>
    <row r="235" spans="2:27">
      <c r="B235" s="206">
        <v>4220</v>
      </c>
      <c r="C235" t="s">
        <v>262</v>
      </c>
      <c r="D235" s="190">
        <v>38707.254000000001</v>
      </c>
      <c r="E235" s="85">
        <f t="shared" si="49"/>
        <v>32802.757627118648</v>
      </c>
      <c r="F235" s="86">
        <f t="shared" si="42"/>
        <v>0.85337220268632941</v>
      </c>
      <c r="G235" s="187">
        <f t="shared" si="43"/>
        <v>3384.9935500045726</v>
      </c>
      <c r="H235" s="187">
        <f t="shared" si="44"/>
        <v>3994.2923890053958</v>
      </c>
      <c r="I235" s="187">
        <f t="shared" si="45"/>
        <v>629.02509680324908</v>
      </c>
      <c r="J235" s="87">
        <f t="shared" si="46"/>
        <v>742.24961422783394</v>
      </c>
      <c r="K235" s="187">
        <f t="shared" si="50"/>
        <v>215.3992796391791</v>
      </c>
      <c r="L235" s="87">
        <f t="shared" si="47"/>
        <v>254.17114997423135</v>
      </c>
      <c r="M235" s="88">
        <f t="shared" si="51"/>
        <v>4248.4635389796267</v>
      </c>
      <c r="N235" s="88">
        <f t="shared" si="52"/>
        <v>42955.717538979625</v>
      </c>
      <c r="O235" s="88">
        <f t="shared" si="53"/>
        <v>36403.1504567624</v>
      </c>
      <c r="P235" s="89">
        <f t="shared" si="48"/>
        <v>0.94703735104047537</v>
      </c>
      <c r="Q235" s="237">
        <v>292.58371914032796</v>
      </c>
      <c r="R235" s="89">
        <f t="shared" si="54"/>
        <v>0.10617438271604941</v>
      </c>
      <c r="S235" s="89">
        <f t="shared" si="54"/>
        <v>6.4927202343586593E-2</v>
      </c>
      <c r="T235" s="91">
        <v>1180</v>
      </c>
      <c r="U235" s="190">
        <v>34992</v>
      </c>
      <c r="V235" s="190">
        <v>30802.816901408452</v>
      </c>
      <c r="W235" s="196"/>
      <c r="X235" s="88">
        <v>0</v>
      </c>
      <c r="Y235" s="88">
        <f t="shared" si="55"/>
        <v>0</v>
      </c>
    </row>
    <row r="236" spans="2:27">
      <c r="B236" s="206">
        <v>4221</v>
      </c>
      <c r="C236" t="s">
        <v>263</v>
      </c>
      <c r="D236" s="190">
        <v>57881.089</v>
      </c>
      <c r="E236" s="85">
        <f t="shared" si="49"/>
        <v>48034.098755186722</v>
      </c>
      <c r="F236" s="86">
        <f t="shared" si="42"/>
        <v>1.2496194717750917</v>
      </c>
      <c r="G236" s="187">
        <f t="shared" si="43"/>
        <v>-5753.8111268362709</v>
      </c>
      <c r="H236" s="187">
        <f t="shared" si="44"/>
        <v>-6933.3424078377066</v>
      </c>
      <c r="I236" s="187">
        <f t="shared" si="45"/>
        <v>0</v>
      </c>
      <c r="J236" s="87">
        <f t="shared" si="46"/>
        <v>0</v>
      </c>
      <c r="K236" s="187">
        <f t="shared" si="50"/>
        <v>-413.62581716406999</v>
      </c>
      <c r="L236" s="87">
        <f t="shared" si="47"/>
        <v>-498.41910968270435</v>
      </c>
      <c r="M236" s="88">
        <f t="shared" si="51"/>
        <v>-7431.761517520411</v>
      </c>
      <c r="N236" s="88">
        <f t="shared" si="52"/>
        <v>50449.327482479588</v>
      </c>
      <c r="O236" s="88">
        <f t="shared" si="53"/>
        <v>41866.661811186379</v>
      </c>
      <c r="P236" s="89">
        <f t="shared" si="48"/>
        <v>1.0891720084959835</v>
      </c>
      <c r="Q236" s="237">
        <v>300.14647243116269</v>
      </c>
      <c r="R236" s="89">
        <f t="shared" si="54"/>
        <v>6.4350993722939948E-3</v>
      </c>
      <c r="S236" s="89">
        <f t="shared" si="54"/>
        <v>-1.4445296880243329E-2</v>
      </c>
      <c r="T236" s="91">
        <v>1205</v>
      </c>
      <c r="U236" s="190">
        <v>57511</v>
      </c>
      <c r="V236" s="190">
        <v>48738.135593220344</v>
      </c>
      <c r="W236" s="196"/>
      <c r="X236" s="88">
        <v>0</v>
      </c>
      <c r="Y236" s="88">
        <f t="shared" si="55"/>
        <v>0</v>
      </c>
    </row>
    <row r="237" spans="2:27">
      <c r="B237" s="206">
        <v>4222</v>
      </c>
      <c r="C237" t="s">
        <v>264</v>
      </c>
      <c r="D237" s="190">
        <v>82228.366999999998</v>
      </c>
      <c r="E237" s="85">
        <f t="shared" si="49"/>
        <v>81333.696340257156</v>
      </c>
      <c r="F237" s="86">
        <f t="shared" si="42"/>
        <v>2.115917094150813</v>
      </c>
      <c r="G237" s="187">
        <f t="shared" si="43"/>
        <v>-25733.569677878531</v>
      </c>
      <c r="H237" s="187">
        <f t="shared" si="44"/>
        <v>-26016.638944335195</v>
      </c>
      <c r="I237" s="187">
        <f t="shared" si="45"/>
        <v>0</v>
      </c>
      <c r="J237" s="87">
        <f t="shared" si="46"/>
        <v>0</v>
      </c>
      <c r="K237" s="187">
        <f t="shared" si="50"/>
        <v>-413.62581716406999</v>
      </c>
      <c r="L237" s="87">
        <f t="shared" si="47"/>
        <v>-418.17570115287475</v>
      </c>
      <c r="M237" s="88">
        <f t="shared" si="51"/>
        <v>-26434.81464548807</v>
      </c>
      <c r="N237" s="88">
        <f t="shared" si="52"/>
        <v>55793.552354511929</v>
      </c>
      <c r="O237" s="88">
        <f t="shared" si="53"/>
        <v>55186.50084521457</v>
      </c>
      <c r="P237" s="89">
        <f t="shared" si="48"/>
        <v>1.4356910574462725</v>
      </c>
      <c r="Q237" s="237">
        <v>367.66170176590458</v>
      </c>
      <c r="R237" s="89">
        <f t="shared" si="54"/>
        <v>-5.792164657898357E-2</v>
      </c>
      <c r="S237" s="89">
        <f t="shared" si="54"/>
        <v>-7.2830898462995813E-2</v>
      </c>
      <c r="T237" s="91">
        <v>1011</v>
      </c>
      <c r="U237" s="190">
        <v>87284</v>
      </c>
      <c r="V237" s="190">
        <v>87722.61306532663</v>
      </c>
      <c r="W237" s="196"/>
      <c r="X237" s="88">
        <v>0</v>
      </c>
      <c r="Y237" s="88">
        <f t="shared" si="55"/>
        <v>0</v>
      </c>
    </row>
    <row r="238" spans="2:27">
      <c r="B238" s="206">
        <v>4223</v>
      </c>
      <c r="C238" t="s">
        <v>265</v>
      </c>
      <c r="D238" s="190">
        <v>412097.14899999998</v>
      </c>
      <c r="E238" s="85">
        <f t="shared" si="49"/>
        <v>26669.502265078954</v>
      </c>
      <c r="F238" s="86">
        <f t="shared" si="42"/>
        <v>0.69381398208067668</v>
      </c>
      <c r="G238" s="187">
        <f t="shared" si="43"/>
        <v>7064.946767228389</v>
      </c>
      <c r="H238" s="187">
        <f t="shared" si="44"/>
        <v>109167.55744721307</v>
      </c>
      <c r="I238" s="187">
        <f t="shared" si="45"/>
        <v>2775.6644735171417</v>
      </c>
      <c r="J238" s="87">
        <f t="shared" si="46"/>
        <v>42889.567444786873</v>
      </c>
      <c r="K238" s="187">
        <f t="shared" si="50"/>
        <v>2362.0386563530719</v>
      </c>
      <c r="L238" s="87">
        <f t="shared" si="47"/>
        <v>36498.221317967669</v>
      </c>
      <c r="M238" s="88">
        <f t="shared" si="51"/>
        <v>145665.77876518073</v>
      </c>
      <c r="N238" s="88">
        <f t="shared" si="52"/>
        <v>557762.92776518071</v>
      </c>
      <c r="O238" s="88">
        <f t="shared" si="53"/>
        <v>36096.487688660411</v>
      </c>
      <c r="P238" s="89">
        <f t="shared" si="48"/>
        <v>0.93905944001019259</v>
      </c>
      <c r="Q238" s="237">
        <v>7321.8893287765968</v>
      </c>
      <c r="R238" s="89">
        <f t="shared" si="54"/>
        <v>5.5576713627049121E-2</v>
      </c>
      <c r="S238" s="89">
        <f t="shared" si="54"/>
        <v>4.4783216296407635E-2</v>
      </c>
      <c r="T238" s="91">
        <v>15452</v>
      </c>
      <c r="U238" s="190">
        <v>390400</v>
      </c>
      <c r="V238" s="190">
        <v>25526.350202693866</v>
      </c>
      <c r="W238" s="196"/>
      <c r="X238" s="88">
        <v>0</v>
      </c>
      <c r="Y238" s="88">
        <f t="shared" si="55"/>
        <v>0</v>
      </c>
    </row>
    <row r="239" spans="2:27">
      <c r="B239" s="206">
        <v>4224</v>
      </c>
      <c r="C239" t="s">
        <v>266</v>
      </c>
      <c r="D239" s="190">
        <v>46389.159</v>
      </c>
      <c r="E239" s="85">
        <f t="shared" si="49"/>
        <v>50259.110509209102</v>
      </c>
      <c r="F239" s="86">
        <f t="shared" si="42"/>
        <v>1.3075037266025977</v>
      </c>
      <c r="G239" s="187">
        <f t="shared" si="43"/>
        <v>-7088.8181792496989</v>
      </c>
      <c r="H239" s="187">
        <f t="shared" si="44"/>
        <v>-6542.9791794474722</v>
      </c>
      <c r="I239" s="187">
        <f t="shared" si="45"/>
        <v>0</v>
      </c>
      <c r="J239" s="87">
        <f t="shared" si="46"/>
        <v>0</v>
      </c>
      <c r="K239" s="187">
        <f t="shared" si="50"/>
        <v>-413.62581716406999</v>
      </c>
      <c r="L239" s="87">
        <f t="shared" si="47"/>
        <v>-381.77662924243663</v>
      </c>
      <c r="M239" s="88">
        <f t="shared" si="51"/>
        <v>-6924.7558086899089</v>
      </c>
      <c r="N239" s="88">
        <f t="shared" si="52"/>
        <v>39464.403191310092</v>
      </c>
      <c r="O239" s="88">
        <f t="shared" si="53"/>
        <v>42756.666512795331</v>
      </c>
      <c r="P239" s="89">
        <f t="shared" si="48"/>
        <v>1.1123257104269859</v>
      </c>
      <c r="Q239" s="237">
        <v>-241.63507049463897</v>
      </c>
      <c r="R239" s="89">
        <f t="shared" si="54"/>
        <v>-3.1015603459080093E-2</v>
      </c>
      <c r="S239" s="89">
        <f t="shared" si="54"/>
        <v>-4.3613450434693314E-2</v>
      </c>
      <c r="T239" s="91">
        <v>923</v>
      </c>
      <c r="U239" s="190">
        <v>47874</v>
      </c>
      <c r="V239" s="190">
        <v>52551.042810098792</v>
      </c>
      <c r="W239" s="196"/>
      <c r="X239" s="88">
        <v>0</v>
      </c>
      <c r="Y239" s="88">
        <f t="shared" si="55"/>
        <v>0</v>
      </c>
      <c r="Z239" s="1"/>
      <c r="AA239" s="1"/>
    </row>
    <row r="240" spans="2:27">
      <c r="B240" s="206">
        <v>4225</v>
      </c>
      <c r="C240" t="s">
        <v>267</v>
      </c>
      <c r="D240" s="190">
        <v>311352.64299999998</v>
      </c>
      <c r="E240" s="85">
        <f t="shared" si="49"/>
        <v>28735.823073373325</v>
      </c>
      <c r="F240" s="86">
        <f t="shared" si="42"/>
        <v>0.74756985101326234</v>
      </c>
      <c r="G240" s="187">
        <f t="shared" si="43"/>
        <v>5825.1542822517667</v>
      </c>
      <c r="H240" s="187">
        <f t="shared" si="44"/>
        <v>63115.546648197887</v>
      </c>
      <c r="I240" s="187">
        <f t="shared" si="45"/>
        <v>2052.4521906141122</v>
      </c>
      <c r="J240" s="87">
        <f t="shared" si="46"/>
        <v>22238.319485303906</v>
      </c>
      <c r="K240" s="187">
        <f t="shared" si="50"/>
        <v>1638.8263734500422</v>
      </c>
      <c r="L240" s="87">
        <f t="shared" si="47"/>
        <v>17756.683756331204</v>
      </c>
      <c r="M240" s="88">
        <f t="shared" si="51"/>
        <v>80872.230404529095</v>
      </c>
      <c r="N240" s="88">
        <f t="shared" si="52"/>
        <v>392224.87340452906</v>
      </c>
      <c r="O240" s="88">
        <f t="shared" si="53"/>
        <v>36199.803729075138</v>
      </c>
      <c r="P240" s="89">
        <f t="shared" si="48"/>
        <v>0.9417472334568221</v>
      </c>
      <c r="Q240" s="237">
        <v>3000.534659225028</v>
      </c>
      <c r="R240" s="89">
        <f t="shared" si="54"/>
        <v>4.6303248939759463E-2</v>
      </c>
      <c r="S240" s="89">
        <f t="shared" si="54"/>
        <v>3.8191622459746451E-2</v>
      </c>
      <c r="T240" s="91">
        <v>10835</v>
      </c>
      <c r="U240" s="190">
        <v>297574</v>
      </c>
      <c r="V240" s="190">
        <v>27678.727560226958</v>
      </c>
      <c r="W240" s="196"/>
      <c r="X240" s="88">
        <v>0</v>
      </c>
      <c r="Y240" s="88">
        <f t="shared" si="55"/>
        <v>0</v>
      </c>
    </row>
    <row r="241" spans="2:27">
      <c r="B241" s="206">
        <v>4226</v>
      </c>
      <c r="C241" t="s">
        <v>268</v>
      </c>
      <c r="D241" s="190">
        <v>52999.21</v>
      </c>
      <c r="E241" s="85">
        <f t="shared" si="49"/>
        <v>29841.897522522522</v>
      </c>
      <c r="F241" s="86">
        <f t="shared" si="42"/>
        <v>0.77634466317189577</v>
      </c>
      <c r="G241" s="187">
        <f t="shared" si="43"/>
        <v>5161.5096127622483</v>
      </c>
      <c r="H241" s="187">
        <f t="shared" si="44"/>
        <v>9166.8410722657536</v>
      </c>
      <c r="I241" s="187">
        <f t="shared" si="45"/>
        <v>1665.3261334118931</v>
      </c>
      <c r="J241" s="87">
        <f t="shared" si="46"/>
        <v>2957.6192129395222</v>
      </c>
      <c r="K241" s="187">
        <f t="shared" si="50"/>
        <v>1251.7003162478231</v>
      </c>
      <c r="L241" s="87">
        <f t="shared" si="47"/>
        <v>2223.0197616561341</v>
      </c>
      <c r="M241" s="88">
        <f t="shared" si="51"/>
        <v>11389.860833921888</v>
      </c>
      <c r="N241" s="88">
        <f t="shared" si="52"/>
        <v>64389.070833921884</v>
      </c>
      <c r="O241" s="88">
        <f t="shared" si="53"/>
        <v>36255.107451532596</v>
      </c>
      <c r="P241" s="89">
        <f t="shared" si="48"/>
        <v>0.9431859740647538</v>
      </c>
      <c r="Q241" s="237">
        <v>193.5682606722221</v>
      </c>
      <c r="R241" s="89">
        <f t="shared" si="54"/>
        <v>-4.5214109423697073E-2</v>
      </c>
      <c r="S241" s="89">
        <f t="shared" si="54"/>
        <v>-5.9191830794746582E-2</v>
      </c>
      <c r="T241" s="91">
        <v>1776</v>
      </c>
      <c r="U241" s="190">
        <v>55509</v>
      </c>
      <c r="V241" s="190">
        <v>31719.428571428572</v>
      </c>
      <c r="W241" s="196"/>
      <c r="X241" s="88">
        <v>0</v>
      </c>
      <c r="Y241" s="88">
        <f t="shared" si="55"/>
        <v>0</v>
      </c>
    </row>
    <row r="242" spans="2:27">
      <c r="B242" s="206">
        <v>4227</v>
      </c>
      <c r="C242" t="s">
        <v>269</v>
      </c>
      <c r="D242" s="190">
        <v>206625.011</v>
      </c>
      <c r="E242" s="85">
        <f t="shared" si="49"/>
        <v>33369.672319121448</v>
      </c>
      <c r="F242" s="86">
        <f t="shared" si="42"/>
        <v>0.86812063466113731</v>
      </c>
      <c r="G242" s="187">
        <f t="shared" si="43"/>
        <v>3044.8447348028931</v>
      </c>
      <c r="H242" s="187">
        <f t="shared" si="44"/>
        <v>18853.678597899514</v>
      </c>
      <c r="I242" s="187">
        <f t="shared" si="45"/>
        <v>430.60495460226917</v>
      </c>
      <c r="J242" s="87">
        <f t="shared" si="46"/>
        <v>2666.3058788972508</v>
      </c>
      <c r="K242" s="187">
        <f t="shared" si="50"/>
        <v>16.979137438199189</v>
      </c>
      <c r="L242" s="87">
        <f t="shared" si="47"/>
        <v>105.13481901732936</v>
      </c>
      <c r="M242" s="88">
        <f t="shared" si="51"/>
        <v>18958.813416916844</v>
      </c>
      <c r="N242" s="88">
        <f t="shared" si="52"/>
        <v>225583.82441691685</v>
      </c>
      <c r="O242" s="88">
        <f t="shared" si="53"/>
        <v>36431.496191362538</v>
      </c>
      <c r="P242" s="89">
        <f t="shared" si="48"/>
        <v>0.94777477263921572</v>
      </c>
      <c r="Q242" s="237">
        <v>2301.4634845058426</v>
      </c>
      <c r="R242" s="89">
        <f t="shared" si="54"/>
        <v>3.3502283333416691E-2</v>
      </c>
      <c r="S242" s="89">
        <f t="shared" si="54"/>
        <v>5.4615237080913055E-3</v>
      </c>
      <c r="T242" s="91">
        <v>6192</v>
      </c>
      <c r="U242" s="190">
        <v>199927</v>
      </c>
      <c r="V242" s="190">
        <v>33188.413014608239</v>
      </c>
      <c r="W242" s="196"/>
      <c r="X242" s="88">
        <v>0</v>
      </c>
      <c r="Y242" s="88">
        <f t="shared" si="55"/>
        <v>0</v>
      </c>
    </row>
    <row r="243" spans="2:27" ht="30.6" customHeight="1">
      <c r="B243" s="206">
        <v>4228</v>
      </c>
      <c r="C243" t="s">
        <v>270</v>
      </c>
      <c r="D243" s="190">
        <v>116828.838</v>
      </c>
      <c r="E243" s="85">
        <f t="shared" si="49"/>
        <v>62375.247197010147</v>
      </c>
      <c r="F243" s="86">
        <f t="shared" si="42"/>
        <v>1.6227081484640546</v>
      </c>
      <c r="G243" s="187">
        <f t="shared" si="43"/>
        <v>-14358.500191930327</v>
      </c>
      <c r="H243" s="187">
        <f t="shared" si="44"/>
        <v>-26893.470859485504</v>
      </c>
      <c r="I243" s="187">
        <f t="shared" si="45"/>
        <v>0</v>
      </c>
      <c r="J243" s="87">
        <f t="shared" si="46"/>
        <v>0</v>
      </c>
      <c r="K243" s="187">
        <f t="shared" si="50"/>
        <v>-413.62581716406999</v>
      </c>
      <c r="L243" s="87">
        <f t="shared" si="47"/>
        <v>-774.72115554830305</v>
      </c>
      <c r="M243" s="88">
        <f t="shared" si="51"/>
        <v>-27668.192015033808</v>
      </c>
      <c r="N243" s="88">
        <f t="shared" si="52"/>
        <v>89160.645984966191</v>
      </c>
      <c r="O243" s="88">
        <f t="shared" si="53"/>
        <v>47603.121187915749</v>
      </c>
      <c r="P243" s="89">
        <f t="shared" si="48"/>
        <v>1.2384074791715687</v>
      </c>
      <c r="Q243" s="237">
        <v>338.80639822702142</v>
      </c>
      <c r="R243" s="89">
        <f t="shared" si="54"/>
        <v>-1.5340727692605893E-2</v>
      </c>
      <c r="S243" s="89">
        <f t="shared" si="54"/>
        <v>-3.4266373075983556E-2</v>
      </c>
      <c r="T243" s="91">
        <v>1873</v>
      </c>
      <c r="U243" s="190">
        <v>118649</v>
      </c>
      <c r="V243" s="190">
        <v>64588.459444746877</v>
      </c>
      <c r="W243" s="196"/>
      <c r="X243" s="88">
        <v>0</v>
      </c>
      <c r="Y243" s="88">
        <f t="shared" si="55"/>
        <v>0</v>
      </c>
    </row>
    <row r="244" spans="2:27">
      <c r="B244" s="206">
        <v>4601</v>
      </c>
      <c r="C244" t="s">
        <v>271</v>
      </c>
      <c r="D244" s="190">
        <v>11769026.228</v>
      </c>
      <c r="E244" s="85">
        <f t="shared" si="49"/>
        <v>40313.167870110301</v>
      </c>
      <c r="F244" s="86">
        <f t="shared" si="42"/>
        <v>1.0487574628219338</v>
      </c>
      <c r="G244" s="187">
        <f t="shared" si="43"/>
        <v>-1121.2525957904188</v>
      </c>
      <c r="H244" s="187">
        <f t="shared" si="44"/>
        <v>-327338.48281505489</v>
      </c>
      <c r="I244" s="187">
        <f t="shared" si="45"/>
        <v>0</v>
      </c>
      <c r="J244" s="87">
        <f t="shared" si="46"/>
        <v>0</v>
      </c>
      <c r="K244" s="187">
        <f t="shared" si="50"/>
        <v>-413.62581716406999</v>
      </c>
      <c r="L244" s="87">
        <f t="shared" si="47"/>
        <v>-120753.92106287859</v>
      </c>
      <c r="M244" s="88">
        <f t="shared" si="51"/>
        <v>-448092.40387793351</v>
      </c>
      <c r="N244" s="88">
        <f t="shared" si="52"/>
        <v>11320933.824122068</v>
      </c>
      <c r="O244" s="88">
        <f t="shared" si="53"/>
        <v>38778.289457155814</v>
      </c>
      <c r="P244" s="89">
        <f t="shared" si="48"/>
        <v>1.0088272049147202</v>
      </c>
      <c r="Q244" s="237">
        <v>-9942.7117256814963</v>
      </c>
      <c r="R244" s="92">
        <f t="shared" si="54"/>
        <v>1.4007316103777125E-2</v>
      </c>
      <c r="S244" s="92">
        <f t="shared" si="54"/>
        <v>4.9418948013491473E-3</v>
      </c>
      <c r="T244" s="91">
        <v>291940</v>
      </c>
      <c r="U244" s="190">
        <v>11606451</v>
      </c>
      <c r="V244" s="190">
        <v>40114.92413507068</v>
      </c>
      <c r="W244" s="196"/>
      <c r="X244" s="88">
        <v>0</v>
      </c>
      <c r="Y244" s="88">
        <f t="shared" si="55"/>
        <v>0</v>
      </c>
      <c r="Z244" s="1"/>
      <c r="AA244" s="1"/>
    </row>
    <row r="245" spans="2:27">
      <c r="B245" s="206">
        <v>4602</v>
      </c>
      <c r="C245" t="s">
        <v>272</v>
      </c>
      <c r="D245" s="190">
        <v>680001.299</v>
      </c>
      <c r="E245" s="85">
        <f t="shared" si="49"/>
        <v>39195.417545679869</v>
      </c>
      <c r="F245" s="86">
        <f t="shared" si="42"/>
        <v>1.0196788997555168</v>
      </c>
      <c r="G245" s="187">
        <f t="shared" si="43"/>
        <v>-450.60240113215986</v>
      </c>
      <c r="H245" s="187">
        <f t="shared" si="44"/>
        <v>-7817.5010572418414</v>
      </c>
      <c r="I245" s="187">
        <f t="shared" si="45"/>
        <v>0</v>
      </c>
      <c r="J245" s="87">
        <f t="shared" si="46"/>
        <v>0</v>
      </c>
      <c r="K245" s="187">
        <f t="shared" si="50"/>
        <v>-413.62581716406999</v>
      </c>
      <c r="L245" s="87">
        <f t="shared" si="47"/>
        <v>-7175.9943019794509</v>
      </c>
      <c r="M245" s="88">
        <f t="shared" si="51"/>
        <v>-14993.495359221291</v>
      </c>
      <c r="N245" s="88">
        <f t="shared" si="52"/>
        <v>665007.80364077876</v>
      </c>
      <c r="O245" s="88">
        <f t="shared" si="53"/>
        <v>38331.189327383639</v>
      </c>
      <c r="P245" s="89">
        <f t="shared" si="48"/>
        <v>0.99719577968815354</v>
      </c>
      <c r="Q245" s="237">
        <v>-4971.9900346820032</v>
      </c>
      <c r="R245" s="92">
        <f t="shared" si="54"/>
        <v>0.11462831970101792</v>
      </c>
      <c r="S245" s="92">
        <f t="shared" si="54"/>
        <v>0.10370625996563422</v>
      </c>
      <c r="T245" s="91">
        <v>17349</v>
      </c>
      <c r="U245" s="190">
        <v>610070</v>
      </c>
      <c r="V245" s="190">
        <v>35512.544385587054</v>
      </c>
      <c r="W245" s="196"/>
      <c r="X245" s="88">
        <v>0</v>
      </c>
      <c r="Y245" s="88">
        <f t="shared" si="55"/>
        <v>0</v>
      </c>
      <c r="Z245" s="1"/>
    </row>
    <row r="246" spans="2:27">
      <c r="B246" s="206">
        <v>4611</v>
      </c>
      <c r="C246" t="s">
        <v>273</v>
      </c>
      <c r="D246" s="190">
        <v>146612.231</v>
      </c>
      <c r="E246" s="85">
        <f t="shared" si="49"/>
        <v>36004.968320235756</v>
      </c>
      <c r="F246" s="86">
        <f t="shared" si="42"/>
        <v>0.93667854002889206</v>
      </c>
      <c r="G246" s="187">
        <f t="shared" si="43"/>
        <v>1463.6671341343083</v>
      </c>
      <c r="H246" s="187">
        <f t="shared" si="44"/>
        <v>5960.0525701949036</v>
      </c>
      <c r="I246" s="187">
        <f t="shared" si="45"/>
        <v>0</v>
      </c>
      <c r="J246" s="87">
        <f t="shared" si="46"/>
        <v>0</v>
      </c>
      <c r="K246" s="187">
        <f t="shared" si="50"/>
        <v>-413.62581716406999</v>
      </c>
      <c r="L246" s="87">
        <f t="shared" si="47"/>
        <v>-1684.2843274920929</v>
      </c>
      <c r="M246" s="88">
        <f t="shared" si="51"/>
        <v>4275.7682427028103</v>
      </c>
      <c r="N246" s="88">
        <f t="shared" si="52"/>
        <v>150887.99924270282</v>
      </c>
      <c r="O246" s="88">
        <f t="shared" si="53"/>
        <v>37055.009637206</v>
      </c>
      <c r="P246" s="89">
        <f t="shared" si="48"/>
        <v>0.96399563579750369</v>
      </c>
      <c r="Q246" s="237">
        <v>-955.47137448986996</v>
      </c>
      <c r="R246" s="92">
        <f t="shared" si="54"/>
        <v>5.1896132128943381E-2</v>
      </c>
      <c r="S246" s="92">
        <f t="shared" si="54"/>
        <v>5.2154456326420996E-2</v>
      </c>
      <c r="T246" s="91">
        <v>4072</v>
      </c>
      <c r="U246" s="190">
        <v>139379</v>
      </c>
      <c r="V246" s="190">
        <v>34220.230788116867</v>
      </c>
      <c r="W246" s="196"/>
      <c r="X246" s="88">
        <v>0</v>
      </c>
      <c r="Y246" s="88">
        <f t="shared" si="55"/>
        <v>0</v>
      </c>
      <c r="Z246" s="1"/>
    </row>
    <row r="247" spans="2:27">
      <c r="B247" s="206">
        <v>4612</v>
      </c>
      <c r="C247" t="s">
        <v>274</v>
      </c>
      <c r="D247" s="190">
        <v>199477.19099999999</v>
      </c>
      <c r="E247" s="85">
        <f t="shared" si="49"/>
        <v>34740.019331243464</v>
      </c>
      <c r="F247" s="86">
        <f t="shared" si="42"/>
        <v>0.90377056572706749</v>
      </c>
      <c r="G247" s="187">
        <f t="shared" si="43"/>
        <v>2222.6365275296835</v>
      </c>
      <c r="H247" s="187">
        <f t="shared" si="44"/>
        <v>12762.378941075442</v>
      </c>
      <c r="I247" s="187">
        <f t="shared" si="45"/>
        <v>0</v>
      </c>
      <c r="J247" s="87">
        <f t="shared" si="46"/>
        <v>0</v>
      </c>
      <c r="K247" s="187">
        <f t="shared" si="50"/>
        <v>-413.62581716406999</v>
      </c>
      <c r="L247" s="87">
        <f t="shared" si="47"/>
        <v>-2375.03944215609</v>
      </c>
      <c r="M247" s="88">
        <f t="shared" si="51"/>
        <v>10387.339498919351</v>
      </c>
      <c r="N247" s="88">
        <f t="shared" si="52"/>
        <v>209864.53049891934</v>
      </c>
      <c r="O247" s="88">
        <f t="shared" si="53"/>
        <v>36549.030041609076</v>
      </c>
      <c r="P247" s="89">
        <f t="shared" si="48"/>
        <v>0.95083244607677375</v>
      </c>
      <c r="Q247" s="237">
        <v>1113.4141399997807</v>
      </c>
      <c r="R247" s="92">
        <f t="shared" si="54"/>
        <v>0.17669691428301759</v>
      </c>
      <c r="S247" s="92">
        <f t="shared" si="54"/>
        <v>0.17464763369387948</v>
      </c>
      <c r="T247" s="91">
        <v>5742</v>
      </c>
      <c r="U247" s="190">
        <v>169523</v>
      </c>
      <c r="V247" s="190">
        <v>29574.842986741103</v>
      </c>
      <c r="W247" s="196"/>
      <c r="X247" s="88">
        <v>0</v>
      </c>
      <c r="Y247" s="88">
        <f t="shared" si="55"/>
        <v>0</v>
      </c>
      <c r="Z247" s="1"/>
    </row>
    <row r="248" spans="2:27">
      <c r="B248" s="206">
        <v>4613</v>
      </c>
      <c r="C248" t="s">
        <v>275</v>
      </c>
      <c r="D248" s="190">
        <v>444114.18</v>
      </c>
      <c r="E248" s="85">
        <f t="shared" si="49"/>
        <v>36201.025432018258</v>
      </c>
      <c r="F248" s="86">
        <f t="shared" si="42"/>
        <v>0.94177901637408301</v>
      </c>
      <c r="G248" s="187">
        <f t="shared" si="43"/>
        <v>1346.0328670648071</v>
      </c>
      <c r="H248" s="187">
        <f t="shared" si="44"/>
        <v>16513.131213151053</v>
      </c>
      <c r="I248" s="187">
        <f t="shared" si="45"/>
        <v>0</v>
      </c>
      <c r="J248" s="87">
        <f t="shared" si="46"/>
        <v>0</v>
      </c>
      <c r="K248" s="187">
        <f t="shared" si="50"/>
        <v>-413.62581716406999</v>
      </c>
      <c r="L248" s="87">
        <f t="shared" si="47"/>
        <v>-5074.36152496881</v>
      </c>
      <c r="M248" s="88">
        <f t="shared" si="51"/>
        <v>11438.769688182243</v>
      </c>
      <c r="N248" s="88">
        <f t="shared" si="52"/>
        <v>455552.94968818221</v>
      </c>
      <c r="O248" s="88">
        <f t="shared" si="53"/>
        <v>37133.432481918993</v>
      </c>
      <c r="P248" s="89">
        <f t="shared" si="48"/>
        <v>0.96603582633557994</v>
      </c>
      <c r="Q248" s="237">
        <v>1220.1335965024646</v>
      </c>
      <c r="R248" s="92">
        <f t="shared" si="54"/>
        <v>5.1531147152835306E-2</v>
      </c>
      <c r="S248" s="92">
        <f t="shared" si="54"/>
        <v>3.9874134109732347E-2</v>
      </c>
      <c r="T248" s="91">
        <v>12268</v>
      </c>
      <c r="U248" s="190">
        <v>422350</v>
      </c>
      <c r="V248" s="190">
        <v>34812.891526541382</v>
      </c>
      <c r="W248" s="196"/>
      <c r="X248" s="88">
        <v>0</v>
      </c>
      <c r="Y248" s="88">
        <f t="shared" si="55"/>
        <v>0</v>
      </c>
      <c r="Z248" s="1"/>
    </row>
    <row r="249" spans="2:27">
      <c r="B249" s="206">
        <v>4614</v>
      </c>
      <c r="C249" t="s">
        <v>276</v>
      </c>
      <c r="D249" s="190">
        <v>789665.96799999999</v>
      </c>
      <c r="E249" s="85">
        <f t="shared" si="49"/>
        <v>40942.913257634682</v>
      </c>
      <c r="F249" s="86">
        <f t="shared" si="42"/>
        <v>1.0651404515508738</v>
      </c>
      <c r="G249" s="187">
        <f t="shared" si="43"/>
        <v>-1499.0998283050474</v>
      </c>
      <c r="H249" s="187">
        <f t="shared" si="44"/>
        <v>-28913.138388519448</v>
      </c>
      <c r="I249" s="187">
        <f t="shared" si="45"/>
        <v>0</v>
      </c>
      <c r="J249" s="87">
        <f t="shared" si="46"/>
        <v>0</v>
      </c>
      <c r="K249" s="187">
        <f t="shared" si="50"/>
        <v>-413.62581716406999</v>
      </c>
      <c r="L249" s="87">
        <f t="shared" si="47"/>
        <v>-7977.6011356434183</v>
      </c>
      <c r="M249" s="88">
        <f t="shared" si="51"/>
        <v>-36890.739524162869</v>
      </c>
      <c r="N249" s="88">
        <f t="shared" si="52"/>
        <v>752775.22847583715</v>
      </c>
      <c r="O249" s="88">
        <f t="shared" si="53"/>
        <v>39030.187612165566</v>
      </c>
      <c r="P249" s="89">
        <f t="shared" si="48"/>
        <v>1.0153804004062963</v>
      </c>
      <c r="Q249" s="237">
        <v>4111.8497135101352</v>
      </c>
      <c r="R249" s="92">
        <f t="shared" si="54"/>
        <v>0.11984101174345076</v>
      </c>
      <c r="S249" s="92">
        <f t="shared" si="54"/>
        <v>0.108867301409054</v>
      </c>
      <c r="T249" s="91">
        <v>19287</v>
      </c>
      <c r="U249" s="190">
        <v>705159</v>
      </c>
      <c r="V249" s="190">
        <v>36923.185673892556</v>
      </c>
      <c r="W249" s="196"/>
      <c r="X249" s="88">
        <v>0</v>
      </c>
      <c r="Y249" s="88">
        <f t="shared" si="55"/>
        <v>0</v>
      </c>
      <c r="Z249" s="1"/>
    </row>
    <row r="250" spans="2:27">
      <c r="B250" s="206">
        <v>4615</v>
      </c>
      <c r="C250" t="s">
        <v>277</v>
      </c>
      <c r="D250" s="190">
        <v>107932.361</v>
      </c>
      <c r="E250" s="85">
        <f t="shared" si="49"/>
        <v>33697.271620355918</v>
      </c>
      <c r="F250" s="86">
        <f t="shared" si="42"/>
        <v>0.8766432150024267</v>
      </c>
      <c r="G250" s="187">
        <f t="shared" si="43"/>
        <v>2848.2851540622109</v>
      </c>
      <c r="H250" s="187">
        <f t="shared" si="44"/>
        <v>9123.0573484612614</v>
      </c>
      <c r="I250" s="187">
        <f t="shared" si="45"/>
        <v>315.94519917020477</v>
      </c>
      <c r="J250" s="87">
        <f t="shared" si="46"/>
        <v>1011.972472942166</v>
      </c>
      <c r="K250" s="187">
        <f t="shared" si="50"/>
        <v>-97.680617993865212</v>
      </c>
      <c r="L250" s="87">
        <f t="shared" si="47"/>
        <v>-312.87101943435027</v>
      </c>
      <c r="M250" s="88">
        <f t="shared" si="51"/>
        <v>8810.1863290269102</v>
      </c>
      <c r="N250" s="88">
        <f t="shared" si="52"/>
        <v>116742.54732902691</v>
      </c>
      <c r="O250" s="88">
        <f t="shared" si="53"/>
        <v>36447.876156424267</v>
      </c>
      <c r="P250" s="89">
        <f t="shared" si="48"/>
        <v>0.94820090165628035</v>
      </c>
      <c r="Q250" s="237">
        <v>2057.0516039037811</v>
      </c>
      <c r="R250" s="92">
        <f t="shared" si="54"/>
        <v>4.3823183528205766E-2</v>
      </c>
      <c r="S250" s="92">
        <f t="shared" si="54"/>
        <v>3.6653620606688295E-2</v>
      </c>
      <c r="T250" s="91">
        <v>3203</v>
      </c>
      <c r="U250" s="190">
        <v>103401</v>
      </c>
      <c r="V250" s="190">
        <v>32505.815781200879</v>
      </c>
      <c r="W250" s="196"/>
      <c r="X250" s="88">
        <v>0</v>
      </c>
      <c r="Y250" s="88">
        <f t="shared" si="55"/>
        <v>0</v>
      </c>
      <c r="Z250" s="1"/>
    </row>
    <row r="251" spans="2:27">
      <c r="B251" s="206">
        <v>4616</v>
      </c>
      <c r="C251" t="s">
        <v>278</v>
      </c>
      <c r="D251" s="190">
        <v>135267.79999999999</v>
      </c>
      <c r="E251" s="85">
        <f t="shared" si="49"/>
        <v>46292.881587953452</v>
      </c>
      <c r="F251" s="86">
        <f t="shared" si="42"/>
        <v>1.2043212579405123</v>
      </c>
      <c r="G251" s="187">
        <f t="shared" si="43"/>
        <v>-4709.0808264963098</v>
      </c>
      <c r="H251" s="187">
        <f t="shared" si="44"/>
        <v>-13759.934175022216</v>
      </c>
      <c r="I251" s="187">
        <f t="shared" si="45"/>
        <v>0</v>
      </c>
      <c r="J251" s="87">
        <f t="shared" si="46"/>
        <v>0</v>
      </c>
      <c r="K251" s="187">
        <f t="shared" si="50"/>
        <v>-413.62581716406999</v>
      </c>
      <c r="L251" s="87">
        <f t="shared" si="47"/>
        <v>-1208.6146377534126</v>
      </c>
      <c r="M251" s="88">
        <f t="shared" si="51"/>
        <v>-14968.548812775629</v>
      </c>
      <c r="N251" s="88">
        <f t="shared" si="52"/>
        <v>120299.25118722436</v>
      </c>
      <c r="O251" s="88">
        <f t="shared" si="53"/>
        <v>41170.174944293074</v>
      </c>
      <c r="P251" s="89">
        <f t="shared" si="48"/>
        <v>1.0710527229621516</v>
      </c>
      <c r="Q251" s="237">
        <v>-1515.2586892581985</v>
      </c>
      <c r="R251" s="92">
        <f t="shared" si="54"/>
        <v>3.6177563292351209E-2</v>
      </c>
      <c r="S251" s="92">
        <f t="shared" si="54"/>
        <v>3.1922213956448273E-2</v>
      </c>
      <c r="T251" s="91">
        <v>2922</v>
      </c>
      <c r="U251" s="190">
        <v>130545</v>
      </c>
      <c r="V251" s="190">
        <v>44860.824742268043</v>
      </c>
      <c r="W251" s="196"/>
      <c r="X251" s="88">
        <v>0</v>
      </c>
      <c r="Y251" s="88">
        <f t="shared" si="55"/>
        <v>0</v>
      </c>
      <c r="Z251" s="1"/>
    </row>
    <row r="252" spans="2:27">
      <c r="B252" s="206">
        <v>4617</v>
      </c>
      <c r="C252" t="s">
        <v>279</v>
      </c>
      <c r="D252" s="190">
        <v>472255.20400000003</v>
      </c>
      <c r="E252" s="85">
        <f t="shared" si="49"/>
        <v>36080.312017724806</v>
      </c>
      <c r="F252" s="86">
        <f t="shared" si="42"/>
        <v>0.93863862575752621</v>
      </c>
      <c r="G252" s="187">
        <f t="shared" si="43"/>
        <v>1418.4609156408783</v>
      </c>
      <c r="H252" s="187">
        <f t="shared" si="44"/>
        <v>18566.234924823457</v>
      </c>
      <c r="I252" s="187">
        <f t="shared" si="45"/>
        <v>0</v>
      </c>
      <c r="J252" s="87">
        <f t="shared" si="46"/>
        <v>0</v>
      </c>
      <c r="K252" s="187">
        <f t="shared" si="50"/>
        <v>-413.62581716406999</v>
      </c>
      <c r="L252" s="87">
        <f t="shared" si="47"/>
        <v>-5413.9483208605116</v>
      </c>
      <c r="M252" s="88">
        <f t="shared" si="51"/>
        <v>13152.286603962944</v>
      </c>
      <c r="N252" s="88">
        <f t="shared" si="52"/>
        <v>485407.49060396297</v>
      </c>
      <c r="O252" s="88">
        <f t="shared" si="53"/>
        <v>37085.147116201617</v>
      </c>
      <c r="P252" s="89">
        <f t="shared" si="48"/>
        <v>0.96477967008895726</v>
      </c>
      <c r="Q252" s="237">
        <v>1444.6400445240324</v>
      </c>
      <c r="R252" s="92">
        <f t="shared" si="54"/>
        <v>-1.3753617589137047E-2</v>
      </c>
      <c r="S252" s="92">
        <f t="shared" si="54"/>
        <v>-1.6089444455569708E-2</v>
      </c>
      <c r="T252" s="91">
        <v>13089</v>
      </c>
      <c r="U252" s="190">
        <v>478841</v>
      </c>
      <c r="V252" s="190">
        <v>36670.317047020981</v>
      </c>
      <c r="W252" s="196"/>
      <c r="X252" s="88">
        <v>0</v>
      </c>
      <c r="Y252" s="88">
        <f t="shared" si="55"/>
        <v>0</v>
      </c>
      <c r="Z252" s="1"/>
      <c r="AA252" s="1"/>
    </row>
    <row r="253" spans="2:27">
      <c r="B253" s="206">
        <v>4618</v>
      </c>
      <c r="C253" t="s">
        <v>280</v>
      </c>
      <c r="D253" s="190">
        <v>465960.61099999998</v>
      </c>
      <c r="E253" s="85">
        <f t="shared" si="49"/>
        <v>42294.691022964507</v>
      </c>
      <c r="F253" s="86">
        <f t="shared" si="42"/>
        <v>1.100307298870693</v>
      </c>
      <c r="G253" s="187">
        <f t="shared" si="43"/>
        <v>-2310.1664875029423</v>
      </c>
      <c r="H253" s="187">
        <f t="shared" si="44"/>
        <v>-25451.104192819916</v>
      </c>
      <c r="I253" s="187">
        <f t="shared" si="45"/>
        <v>0</v>
      </c>
      <c r="J253" s="87">
        <f t="shared" si="46"/>
        <v>0</v>
      </c>
      <c r="K253" s="187">
        <f t="shared" si="50"/>
        <v>-413.62581716406999</v>
      </c>
      <c r="L253" s="87">
        <f t="shared" si="47"/>
        <v>-4556.9156276965587</v>
      </c>
      <c r="M253" s="88">
        <f t="shared" si="51"/>
        <v>-30008.019820516474</v>
      </c>
      <c r="N253" s="88">
        <f t="shared" si="52"/>
        <v>435952.59117948351</v>
      </c>
      <c r="O253" s="88">
        <f t="shared" si="53"/>
        <v>39570.898718297496</v>
      </c>
      <c r="P253" s="89">
        <f t="shared" si="48"/>
        <v>1.0294471393342239</v>
      </c>
      <c r="Q253" s="237">
        <v>1377.7162794805481</v>
      </c>
      <c r="R253" s="92">
        <f t="shared" si="54"/>
        <v>0.11580873277953246</v>
      </c>
      <c r="S253" s="92">
        <f t="shared" si="54"/>
        <v>0.12907649569086216</v>
      </c>
      <c r="T253" s="91">
        <v>11017</v>
      </c>
      <c r="U253" s="190">
        <v>417599</v>
      </c>
      <c r="V253" s="190">
        <v>37459.544312881233</v>
      </c>
      <c r="W253" s="196"/>
      <c r="X253" s="88">
        <v>0</v>
      </c>
      <c r="Y253" s="88">
        <f t="shared" si="55"/>
        <v>0</v>
      </c>
      <c r="Z253" s="1"/>
    </row>
    <row r="254" spans="2:27">
      <c r="B254" s="206">
        <v>4619</v>
      </c>
      <c r="C254" t="s">
        <v>281</v>
      </c>
      <c r="D254" s="190">
        <v>61938.311999999998</v>
      </c>
      <c r="E254" s="85">
        <f t="shared" si="49"/>
        <v>63985.859504132226</v>
      </c>
      <c r="F254" s="86">
        <f t="shared" si="42"/>
        <v>1.6646086431671643</v>
      </c>
      <c r="G254" s="187">
        <f t="shared" si="43"/>
        <v>-15324.867576203573</v>
      </c>
      <c r="H254" s="187">
        <f t="shared" si="44"/>
        <v>-14834.471813765058</v>
      </c>
      <c r="I254" s="187">
        <f t="shared" si="45"/>
        <v>0</v>
      </c>
      <c r="J254" s="87">
        <f t="shared" si="46"/>
        <v>0</v>
      </c>
      <c r="K254" s="187">
        <f t="shared" si="50"/>
        <v>-413.62581716406999</v>
      </c>
      <c r="L254" s="87">
        <f t="shared" si="47"/>
        <v>-400.38979101481976</v>
      </c>
      <c r="M254" s="88">
        <f t="shared" si="51"/>
        <v>-15234.861604779877</v>
      </c>
      <c r="N254" s="88">
        <f t="shared" si="52"/>
        <v>46703.450395220119</v>
      </c>
      <c r="O254" s="88">
        <f t="shared" si="53"/>
        <v>48247.366110764589</v>
      </c>
      <c r="P254" s="89">
        <f t="shared" si="48"/>
        <v>1.2551676770528126</v>
      </c>
      <c r="Q254" s="237">
        <v>96.175094865868232</v>
      </c>
      <c r="R254" s="92">
        <f t="shared" si="54"/>
        <v>-0.11029903615496217</v>
      </c>
      <c r="S254" s="92">
        <f t="shared" si="54"/>
        <v>-0.11581371155069595</v>
      </c>
      <c r="T254" s="91">
        <v>968</v>
      </c>
      <c r="U254" s="190">
        <v>69617</v>
      </c>
      <c r="V254" s="190">
        <v>72366.943866943868</v>
      </c>
      <c r="W254" s="196"/>
      <c r="X254" s="88">
        <v>0</v>
      </c>
      <c r="Y254" s="88">
        <f t="shared" si="55"/>
        <v>0</v>
      </c>
      <c r="Z254" s="1"/>
    </row>
    <row r="255" spans="2:27">
      <c r="B255" s="206">
        <v>4620</v>
      </c>
      <c r="C255" t="s">
        <v>282</v>
      </c>
      <c r="D255" s="190">
        <v>43796.201000000001</v>
      </c>
      <c r="E255" s="85">
        <f t="shared" si="49"/>
        <v>40216.897153351703</v>
      </c>
      <c r="F255" s="86">
        <f t="shared" si="42"/>
        <v>1.0462529552878916</v>
      </c>
      <c r="G255" s="187">
        <f t="shared" si="43"/>
        <v>-1063.4901657352602</v>
      </c>
      <c r="H255" s="187">
        <f t="shared" si="44"/>
        <v>-1158.1407904856985</v>
      </c>
      <c r="I255" s="187">
        <f t="shared" si="45"/>
        <v>0</v>
      </c>
      <c r="J255" s="87">
        <f t="shared" si="46"/>
        <v>0</v>
      </c>
      <c r="K255" s="187">
        <f t="shared" si="50"/>
        <v>-413.62581716406999</v>
      </c>
      <c r="L255" s="87">
        <f t="shared" si="47"/>
        <v>-450.43851489167224</v>
      </c>
      <c r="M255" s="88">
        <f t="shared" si="51"/>
        <v>-1608.5793053773707</v>
      </c>
      <c r="N255" s="88">
        <f t="shared" si="52"/>
        <v>42187.621694622627</v>
      </c>
      <c r="O255" s="88">
        <f t="shared" si="53"/>
        <v>38739.78117045237</v>
      </c>
      <c r="P255" s="89">
        <f t="shared" si="48"/>
        <v>1.0078254019011033</v>
      </c>
      <c r="Q255" s="237">
        <v>248.77788172409669</v>
      </c>
      <c r="R255" s="92">
        <f t="shared" si="54"/>
        <v>0.13411712458243782</v>
      </c>
      <c r="S255" s="92">
        <f t="shared" si="54"/>
        <v>9.974993898903059E-2</v>
      </c>
      <c r="T255" s="91">
        <v>1089</v>
      </c>
      <c r="U255" s="190">
        <v>38617</v>
      </c>
      <c r="V255" s="190">
        <v>36569.128787878792</v>
      </c>
      <c r="W255" s="196"/>
      <c r="X255" s="88">
        <v>0</v>
      </c>
      <c r="Y255" s="88">
        <f t="shared" si="55"/>
        <v>0</v>
      </c>
      <c r="Z255" s="1"/>
      <c r="AA255" s="1"/>
    </row>
    <row r="256" spans="2:27">
      <c r="B256" s="206">
        <v>4621</v>
      </c>
      <c r="C256" t="s">
        <v>283</v>
      </c>
      <c r="D256" s="190">
        <v>563444.87800000003</v>
      </c>
      <c r="E256" s="85">
        <f t="shared" si="49"/>
        <v>34208.298099690364</v>
      </c>
      <c r="F256" s="86">
        <f t="shared" si="42"/>
        <v>0.8899377007056698</v>
      </c>
      <c r="G256" s="187">
        <f t="shared" si="43"/>
        <v>2541.669266461543</v>
      </c>
      <c r="H256" s="187">
        <f t="shared" si="44"/>
        <v>41863.834487888074</v>
      </c>
      <c r="I256" s="187">
        <f t="shared" si="45"/>
        <v>137.08593140314841</v>
      </c>
      <c r="J256" s="87">
        <f t="shared" si="46"/>
        <v>2257.9423761412577</v>
      </c>
      <c r="K256" s="187">
        <f t="shared" si="50"/>
        <v>-276.53988576092161</v>
      </c>
      <c r="L256" s="87">
        <f t="shared" si="47"/>
        <v>-4554.8884583681393</v>
      </c>
      <c r="M256" s="88">
        <f t="shared" si="51"/>
        <v>37308.946029519939</v>
      </c>
      <c r="N256" s="88">
        <f t="shared" si="52"/>
        <v>600753.82402951992</v>
      </c>
      <c r="O256" s="88">
        <f t="shared" si="53"/>
        <v>36473.427480390987</v>
      </c>
      <c r="P256" s="89">
        <f t="shared" si="48"/>
        <v>0.94886562594144241</v>
      </c>
      <c r="Q256" s="237">
        <v>3608.5901486104704</v>
      </c>
      <c r="R256" s="89">
        <f t="shared" si="54"/>
        <v>4.5699551428025308E-2</v>
      </c>
      <c r="S256" s="89">
        <f t="shared" si="54"/>
        <v>2.4939199699716943E-2</v>
      </c>
      <c r="T256" s="91">
        <v>16471</v>
      </c>
      <c r="U256" s="190">
        <v>538821</v>
      </c>
      <c r="V256" s="190">
        <v>33375.929137760162</v>
      </c>
      <c r="W256" s="196"/>
      <c r="X256" s="88">
        <v>0</v>
      </c>
      <c r="Y256" s="88">
        <f t="shared" si="55"/>
        <v>0</v>
      </c>
    </row>
    <row r="257" spans="2:27">
      <c r="B257" s="206">
        <v>4622</v>
      </c>
      <c r="C257" t="s">
        <v>284</v>
      </c>
      <c r="D257" s="190">
        <v>288653.03399999999</v>
      </c>
      <c r="E257" s="85">
        <f t="shared" si="49"/>
        <v>33975.168785310736</v>
      </c>
      <c r="F257" s="86">
        <f t="shared" si="42"/>
        <v>0.88387278144539327</v>
      </c>
      <c r="G257" s="187">
        <f t="shared" si="43"/>
        <v>2681.5468550893202</v>
      </c>
      <c r="H257" s="187">
        <f t="shared" si="44"/>
        <v>22782.422080838864</v>
      </c>
      <c r="I257" s="187">
        <f t="shared" si="45"/>
        <v>218.68119143601834</v>
      </c>
      <c r="J257" s="87">
        <f t="shared" si="46"/>
        <v>1857.9154024404118</v>
      </c>
      <c r="K257" s="187">
        <f t="shared" si="50"/>
        <v>-194.94462572805165</v>
      </c>
      <c r="L257" s="87">
        <f t="shared" si="47"/>
        <v>-1656.2495401855267</v>
      </c>
      <c r="M257" s="88">
        <f t="shared" si="51"/>
        <v>21126.172540653337</v>
      </c>
      <c r="N257" s="88">
        <f t="shared" si="52"/>
        <v>309779.20654065331</v>
      </c>
      <c r="O257" s="88">
        <f t="shared" si="53"/>
        <v>36461.771014672006</v>
      </c>
      <c r="P257" s="89">
        <f t="shared" si="48"/>
        <v>0.94856237997842863</v>
      </c>
      <c r="Q257" s="237">
        <v>1789.6860078103709</v>
      </c>
      <c r="R257" s="89">
        <f t="shared" si="54"/>
        <v>1.1256425168161383E-2</v>
      </c>
      <c r="S257" s="89">
        <f t="shared" si="54"/>
        <v>1.5422382663557615E-2</v>
      </c>
      <c r="T257" s="91">
        <v>8496</v>
      </c>
      <c r="U257" s="190">
        <v>285440</v>
      </c>
      <c r="V257" s="190">
        <v>33459.148986050874</v>
      </c>
      <c r="W257" s="196"/>
      <c r="X257" s="88">
        <v>0</v>
      </c>
      <c r="Y257" s="88">
        <f t="shared" si="55"/>
        <v>0</v>
      </c>
    </row>
    <row r="258" spans="2:27">
      <c r="B258" s="206">
        <v>4623</v>
      </c>
      <c r="C258" t="s">
        <v>285</v>
      </c>
      <c r="D258" s="190">
        <v>85144.409</v>
      </c>
      <c r="E258" s="85">
        <f t="shared" si="49"/>
        <v>34030.539168665062</v>
      </c>
      <c r="F258" s="86">
        <f t="shared" si="42"/>
        <v>0.88531325625375523</v>
      </c>
      <c r="G258" s="187">
        <f t="shared" si="43"/>
        <v>2648.3246250767247</v>
      </c>
      <c r="H258" s="187">
        <f t="shared" si="44"/>
        <v>6626.1082119419652</v>
      </c>
      <c r="I258" s="187">
        <f t="shared" si="45"/>
        <v>199.30155726200428</v>
      </c>
      <c r="J258" s="87">
        <f t="shared" si="46"/>
        <v>498.65249626953471</v>
      </c>
      <c r="K258" s="187">
        <f t="shared" si="50"/>
        <v>-214.32425990206571</v>
      </c>
      <c r="L258" s="87">
        <f t="shared" si="47"/>
        <v>-536.23929827496841</v>
      </c>
      <c r="M258" s="88">
        <f t="shared" si="51"/>
        <v>6089.8689136669964</v>
      </c>
      <c r="N258" s="88">
        <f t="shared" si="52"/>
        <v>91234.277913667</v>
      </c>
      <c r="O258" s="88">
        <f t="shared" si="53"/>
        <v>36464.539533839728</v>
      </c>
      <c r="P258" s="89">
        <f t="shared" si="48"/>
        <v>0.94863440371884689</v>
      </c>
      <c r="Q258" s="237">
        <v>1146.0261280416453</v>
      </c>
      <c r="R258" s="89">
        <f t="shared" si="54"/>
        <v>8.5859422027240728E-2</v>
      </c>
      <c r="S258" s="89">
        <f t="shared" si="54"/>
        <v>8.2821446026364876E-2</v>
      </c>
      <c r="T258" s="91">
        <v>2502</v>
      </c>
      <c r="U258" s="190">
        <v>78412</v>
      </c>
      <c r="V258" s="190">
        <v>31427.655310621245</v>
      </c>
      <c r="W258" s="196"/>
      <c r="X258" s="88">
        <v>0</v>
      </c>
      <c r="Y258" s="88">
        <f t="shared" si="55"/>
        <v>0</v>
      </c>
      <c r="Z258" s="1"/>
      <c r="AA258" s="1"/>
    </row>
    <row r="259" spans="2:27">
      <c r="B259" s="206">
        <v>4624</v>
      </c>
      <c r="C259" t="s">
        <v>286</v>
      </c>
      <c r="D259" s="190">
        <v>922583.81099999999</v>
      </c>
      <c r="E259" s="85">
        <f t="shared" si="49"/>
        <v>35375.146127300613</v>
      </c>
      <c r="F259" s="86">
        <f t="shared" si="42"/>
        <v>0.92029355318737538</v>
      </c>
      <c r="G259" s="187">
        <f t="shared" si="43"/>
        <v>1841.5604498953937</v>
      </c>
      <c r="H259" s="187">
        <f t="shared" si="44"/>
        <v>48027.896533271873</v>
      </c>
      <c r="I259" s="187">
        <f t="shared" si="45"/>
        <v>0</v>
      </c>
      <c r="J259" s="87">
        <f t="shared" si="46"/>
        <v>0</v>
      </c>
      <c r="K259" s="187">
        <f t="shared" si="50"/>
        <v>-413.62581716406999</v>
      </c>
      <c r="L259" s="87">
        <f t="shared" si="47"/>
        <v>-10787.361311638946</v>
      </c>
      <c r="M259" s="88">
        <f t="shared" si="51"/>
        <v>37240.535221632927</v>
      </c>
      <c r="N259" s="88">
        <f t="shared" si="52"/>
        <v>959824.34622163291</v>
      </c>
      <c r="O259" s="88">
        <f t="shared" si="53"/>
        <v>36803.080760031939</v>
      </c>
      <c r="P259" s="89">
        <f t="shared" si="48"/>
        <v>0.95744164106089691</v>
      </c>
      <c r="Q259" s="237">
        <v>3150.0227244851631</v>
      </c>
      <c r="R259" s="89">
        <f t="shared" si="54"/>
        <v>6.1866748692497496E-2</v>
      </c>
      <c r="S259" s="89">
        <f t="shared" si="54"/>
        <v>4.2160325902345329E-2</v>
      </c>
      <c r="T259" s="91">
        <v>26080</v>
      </c>
      <c r="U259" s="190">
        <v>868832</v>
      </c>
      <c r="V259" s="190">
        <v>33944.05375839975</v>
      </c>
      <c r="W259" s="196"/>
      <c r="X259" s="88">
        <v>0</v>
      </c>
      <c r="Y259" s="88">
        <f t="shared" si="55"/>
        <v>0</v>
      </c>
    </row>
    <row r="260" spans="2:27">
      <c r="B260" s="206">
        <v>4625</v>
      </c>
      <c r="C260" t="s">
        <v>287</v>
      </c>
      <c r="D260" s="190">
        <v>325118.07900000003</v>
      </c>
      <c r="E260" s="85">
        <f t="shared" si="49"/>
        <v>61343.033773584917</v>
      </c>
      <c r="F260" s="86">
        <f t="shared" si="42"/>
        <v>1.5958548499455616</v>
      </c>
      <c r="G260" s="187">
        <f t="shared" si="43"/>
        <v>-13739.172137875188</v>
      </c>
      <c r="H260" s="187">
        <f t="shared" si="44"/>
        <v>-72817.612330738499</v>
      </c>
      <c r="I260" s="187">
        <f t="shared" si="45"/>
        <v>0</v>
      </c>
      <c r="J260" s="87">
        <f t="shared" si="46"/>
        <v>0</v>
      </c>
      <c r="K260" s="187">
        <f t="shared" si="50"/>
        <v>-413.62581716406999</v>
      </c>
      <c r="L260" s="87">
        <f t="shared" si="47"/>
        <v>-2192.2168309695712</v>
      </c>
      <c r="M260" s="88">
        <f t="shared" si="51"/>
        <v>-75009.829161708069</v>
      </c>
      <c r="N260" s="88">
        <f t="shared" si="52"/>
        <v>250108.24983829196</v>
      </c>
      <c r="O260" s="88">
        <f t="shared" si="53"/>
        <v>47190.235818545654</v>
      </c>
      <c r="P260" s="89">
        <f t="shared" si="48"/>
        <v>1.2276661597641714</v>
      </c>
      <c r="Q260" s="237">
        <v>-5286.8898797633738</v>
      </c>
      <c r="R260" s="89">
        <f t="shared" si="54"/>
        <v>6.911568234133518E-2</v>
      </c>
      <c r="S260" s="89">
        <f t="shared" si="54"/>
        <v>6.851052252114205E-2</v>
      </c>
      <c r="T260" s="91">
        <v>5300</v>
      </c>
      <c r="U260" s="190">
        <v>304100</v>
      </c>
      <c r="V260" s="190">
        <v>57409.854634698888</v>
      </c>
      <c r="W260" s="196"/>
      <c r="X260" s="88">
        <v>0</v>
      </c>
      <c r="Y260" s="88">
        <f t="shared" si="55"/>
        <v>0</v>
      </c>
      <c r="Z260" s="1"/>
      <c r="AA260" s="1"/>
    </row>
    <row r="261" spans="2:27">
      <c r="B261" s="206">
        <v>4626</v>
      </c>
      <c r="C261" t="s">
        <v>288</v>
      </c>
      <c r="D261" s="190">
        <v>1402630.81</v>
      </c>
      <c r="E261" s="85">
        <f t="shared" si="49"/>
        <v>35270.338211627437</v>
      </c>
      <c r="F261" s="86">
        <f t="shared" si="42"/>
        <v>0.91756694822099782</v>
      </c>
      <c r="G261" s="187">
        <f t="shared" si="43"/>
        <v>1904.4451992992995</v>
      </c>
      <c r="H261" s="187">
        <f t="shared" si="44"/>
        <v>75735.976685734538</v>
      </c>
      <c r="I261" s="187">
        <f t="shared" si="45"/>
        <v>0</v>
      </c>
      <c r="J261" s="87">
        <f t="shared" si="46"/>
        <v>0</v>
      </c>
      <c r="K261" s="187">
        <f t="shared" si="50"/>
        <v>-413.62581716406999</v>
      </c>
      <c r="L261" s="87">
        <f t="shared" si="47"/>
        <v>-16449.071496980738</v>
      </c>
      <c r="M261" s="88">
        <f t="shared" si="51"/>
        <v>59286.905188753801</v>
      </c>
      <c r="N261" s="88">
        <f t="shared" si="52"/>
        <v>1461917.7151887538</v>
      </c>
      <c r="O261" s="88">
        <f t="shared" si="53"/>
        <v>36761.157593762669</v>
      </c>
      <c r="P261" s="89">
        <f t="shared" si="48"/>
        <v>0.95635099907434595</v>
      </c>
      <c r="Q261" s="237">
        <v>7871.6144279189684</v>
      </c>
      <c r="R261" s="89">
        <f t="shared" si="54"/>
        <v>4.6093798827141798E-2</v>
      </c>
      <c r="S261" s="89">
        <f t="shared" si="54"/>
        <v>3.5571833439622801E-2</v>
      </c>
      <c r="T261" s="91">
        <v>39768</v>
      </c>
      <c r="U261" s="190">
        <v>1340827</v>
      </c>
      <c r="V261" s="190">
        <v>34058.804104856732</v>
      </c>
      <c r="W261" s="196"/>
      <c r="X261" s="88">
        <v>0</v>
      </c>
      <c r="Y261" s="88">
        <f t="shared" si="55"/>
        <v>0</v>
      </c>
    </row>
    <row r="262" spans="2:27">
      <c r="B262" s="206">
        <v>4627</v>
      </c>
      <c r="C262" t="s">
        <v>289</v>
      </c>
      <c r="D262" s="190">
        <v>969005.23499999999</v>
      </c>
      <c r="E262" s="85">
        <f t="shared" si="49"/>
        <v>32144.807928346323</v>
      </c>
      <c r="F262" s="86">
        <f t="shared" si="42"/>
        <v>0.83625547152364321</v>
      </c>
      <c r="G262" s="187">
        <f t="shared" si="43"/>
        <v>3779.7633692679678</v>
      </c>
      <c r="H262" s="187">
        <f t="shared" si="44"/>
        <v>113940.96676658289</v>
      </c>
      <c r="I262" s="187">
        <f t="shared" si="45"/>
        <v>859.30749137356281</v>
      </c>
      <c r="J262" s="87">
        <f t="shared" si="46"/>
        <v>25903.824327456048</v>
      </c>
      <c r="K262" s="187">
        <f t="shared" si="50"/>
        <v>445.68167420949283</v>
      </c>
      <c r="L262" s="87">
        <f t="shared" si="47"/>
        <v>13435.074069045162</v>
      </c>
      <c r="M262" s="88">
        <f t="shared" si="51"/>
        <v>127376.04083562805</v>
      </c>
      <c r="N262" s="88">
        <f t="shared" si="52"/>
        <v>1096381.2758356282</v>
      </c>
      <c r="O262" s="88">
        <f t="shared" si="53"/>
        <v>36370.252971823786</v>
      </c>
      <c r="P262" s="89">
        <f t="shared" si="48"/>
        <v>0.94618151448234111</v>
      </c>
      <c r="Q262" s="237">
        <v>12472.813989394344</v>
      </c>
      <c r="R262" s="89">
        <f t="shared" si="54"/>
        <v>4.4141669540106017E-2</v>
      </c>
      <c r="S262" s="89">
        <f t="shared" si="54"/>
        <v>3.8738249389226653E-2</v>
      </c>
      <c r="T262" s="91">
        <v>30145</v>
      </c>
      <c r="U262" s="190">
        <v>928040</v>
      </c>
      <c r="V262" s="190">
        <v>30946.013538297375</v>
      </c>
      <c r="W262" s="196"/>
      <c r="X262" s="88">
        <v>0</v>
      </c>
      <c r="Y262" s="88">
        <f t="shared" si="55"/>
        <v>0</v>
      </c>
    </row>
    <row r="263" spans="2:27">
      <c r="B263" s="206">
        <v>4628</v>
      </c>
      <c r="C263" t="s">
        <v>290</v>
      </c>
      <c r="D263" s="190">
        <v>131544.44</v>
      </c>
      <c r="E263" s="85">
        <f t="shared" si="49"/>
        <v>34149.646936656281</v>
      </c>
      <c r="F263" s="86">
        <f t="shared" ref="F263:F326" si="56">E263/E$365</f>
        <v>0.88841187556750734</v>
      </c>
      <c r="G263" s="187">
        <f t="shared" ref="G263:G326" si="57">($E$365+$Y$365-E263-Y263)*0.6</f>
        <v>2576.8599642819927</v>
      </c>
      <c r="H263" s="187">
        <f t="shared" ref="H263:H326" si="58">G263*T263/1000</f>
        <v>9926.0645824142357</v>
      </c>
      <c r="I263" s="187">
        <f t="shared" ref="I263:I326" si="59">IF(E263+Y263&lt;(E$365+Y$365)*0.9,((E$365+Y$365)*0.9-E263-Y263)*0.35,0)</f>
        <v>157.61383846507741</v>
      </c>
      <c r="J263" s="87">
        <f t="shared" ref="J263:J326" si="60">I263*T263/1000</f>
        <v>607.12850576747815</v>
      </c>
      <c r="K263" s="187">
        <f t="shared" si="50"/>
        <v>-256.01197869899261</v>
      </c>
      <c r="L263" s="87">
        <f t="shared" ref="L263:L326" si="61">K263*T263/1000</f>
        <v>-986.15814194851953</v>
      </c>
      <c r="M263" s="88">
        <f t="shared" si="51"/>
        <v>8939.9064404657165</v>
      </c>
      <c r="N263" s="88">
        <f t="shared" si="52"/>
        <v>140484.34644046571</v>
      </c>
      <c r="O263" s="88">
        <f t="shared" si="53"/>
        <v>36470.494922239282</v>
      </c>
      <c r="P263" s="89">
        <f t="shared" ref="P263:P326" si="62">O263/O$365</f>
        <v>0.9487893346845343</v>
      </c>
      <c r="Q263" s="237">
        <v>2121.2373006262615</v>
      </c>
      <c r="R263" s="89">
        <f t="shared" si="54"/>
        <v>9.3388192072081072E-2</v>
      </c>
      <c r="S263" s="89">
        <f t="shared" si="54"/>
        <v>9.9916730082895616E-2</v>
      </c>
      <c r="T263" s="91">
        <v>3852</v>
      </c>
      <c r="U263" s="190">
        <v>120309</v>
      </c>
      <c r="V263" s="190">
        <v>31047.483870967742</v>
      </c>
      <c r="W263" s="196"/>
      <c r="X263" s="88">
        <v>0</v>
      </c>
      <c r="Y263" s="88">
        <f t="shared" si="55"/>
        <v>0</v>
      </c>
    </row>
    <row r="264" spans="2:27">
      <c r="B264" s="206">
        <v>4629</v>
      </c>
      <c r="C264" t="s">
        <v>291</v>
      </c>
      <c r="D264" s="190">
        <v>28409.348999999998</v>
      </c>
      <c r="E264" s="85">
        <f t="shared" ref="E264:E327" si="63">D264/T264*1000</f>
        <v>73982.6796875</v>
      </c>
      <c r="F264" s="86">
        <f t="shared" si="56"/>
        <v>1.9246784993882453</v>
      </c>
      <c r="G264" s="187">
        <f t="shared" si="57"/>
        <v>-21322.959686224236</v>
      </c>
      <c r="H264" s="187">
        <f t="shared" si="58"/>
        <v>-8188.0165195101072</v>
      </c>
      <c r="I264" s="187">
        <f t="shared" si="59"/>
        <v>0</v>
      </c>
      <c r="J264" s="87">
        <f t="shared" si="60"/>
        <v>0</v>
      </c>
      <c r="K264" s="187">
        <f t="shared" ref="K264:K327" si="64">I264+J$367</f>
        <v>-413.62581716406999</v>
      </c>
      <c r="L264" s="87">
        <f t="shared" si="61"/>
        <v>-158.83231379100286</v>
      </c>
      <c r="M264" s="88">
        <f t="shared" ref="M264:M327" si="65">H264+L264</f>
        <v>-8346.8488333011101</v>
      </c>
      <c r="N264" s="88">
        <f t="shared" ref="N264:N327" si="66">D264+M264</f>
        <v>20062.50016669889</v>
      </c>
      <c r="O264" s="88">
        <f t="shared" ref="O264:O327" si="67">N264/T264*1000</f>
        <v>52246.094184111687</v>
      </c>
      <c r="P264" s="89">
        <f t="shared" si="62"/>
        <v>1.3591956195412449</v>
      </c>
      <c r="Q264" s="237">
        <v>339.01842440959808</v>
      </c>
      <c r="R264" s="89">
        <f t="shared" ref="R264:S327" si="68">(D264-U264)/U264</f>
        <v>5.6345244292407164E-2</v>
      </c>
      <c r="S264" s="89">
        <f t="shared" si="68"/>
        <v>4.5341647997694801E-2</v>
      </c>
      <c r="T264" s="91">
        <v>384</v>
      </c>
      <c r="U264" s="190">
        <v>26894</v>
      </c>
      <c r="V264" s="190">
        <v>70773.684210526306</v>
      </c>
      <c r="W264" s="196"/>
      <c r="X264" s="88">
        <v>0</v>
      </c>
      <c r="Y264" s="88">
        <f t="shared" ref="Y264:Y327" si="69">X264*1000/T264</f>
        <v>0</v>
      </c>
    </row>
    <row r="265" spans="2:27">
      <c r="B265" s="206">
        <v>4630</v>
      </c>
      <c r="C265" t="s">
        <v>292</v>
      </c>
      <c r="D265" s="190">
        <v>252334.58499999999</v>
      </c>
      <c r="E265" s="85">
        <f t="shared" si="63"/>
        <v>30772.510365853657</v>
      </c>
      <c r="F265" s="86">
        <f t="shared" si="56"/>
        <v>0.80055479638658422</v>
      </c>
      <c r="G265" s="187">
        <f t="shared" si="57"/>
        <v>4603.141906763567</v>
      </c>
      <c r="H265" s="187">
        <f t="shared" si="58"/>
        <v>37745.763635461248</v>
      </c>
      <c r="I265" s="187">
        <f t="shared" si="59"/>
        <v>1339.6116382459959</v>
      </c>
      <c r="J265" s="87">
        <f t="shared" si="60"/>
        <v>10984.815433617166</v>
      </c>
      <c r="K265" s="187">
        <f t="shared" si="64"/>
        <v>925.98582108192591</v>
      </c>
      <c r="L265" s="87">
        <f t="shared" si="61"/>
        <v>7593.0837328717926</v>
      </c>
      <c r="M265" s="88">
        <f t="shared" si="65"/>
        <v>45338.847368333038</v>
      </c>
      <c r="N265" s="88">
        <f t="shared" si="66"/>
        <v>297673.43236833304</v>
      </c>
      <c r="O265" s="88">
        <f t="shared" si="67"/>
        <v>36301.638093699155</v>
      </c>
      <c r="P265" s="89">
        <f t="shared" si="62"/>
        <v>0.94439648072548821</v>
      </c>
      <c r="Q265" s="237">
        <v>2216.1945143649791</v>
      </c>
      <c r="R265" s="89">
        <f t="shared" si="68"/>
        <v>5.4760548249830676E-2</v>
      </c>
      <c r="S265" s="89">
        <f t="shared" si="68"/>
        <v>4.8586340162514542E-2</v>
      </c>
      <c r="T265" s="91">
        <v>8200</v>
      </c>
      <c r="U265" s="190">
        <v>239234</v>
      </c>
      <c r="V265" s="190">
        <v>29346.663395485772</v>
      </c>
      <c r="W265" s="196"/>
      <c r="X265" s="88">
        <v>0</v>
      </c>
      <c r="Y265" s="88">
        <f t="shared" si="69"/>
        <v>0</v>
      </c>
      <c r="Z265" s="1"/>
      <c r="AA265" s="1"/>
    </row>
    <row r="266" spans="2:27">
      <c r="B266" s="206">
        <v>4631</v>
      </c>
      <c r="C266" t="s">
        <v>293</v>
      </c>
      <c r="D266" s="190">
        <v>990726.67500000005</v>
      </c>
      <c r="E266" s="85">
        <f t="shared" si="63"/>
        <v>33039.640999132927</v>
      </c>
      <c r="F266" s="86">
        <f t="shared" si="56"/>
        <v>0.85953478472450751</v>
      </c>
      <c r="G266" s="187">
        <f t="shared" si="57"/>
        <v>3242.8635267960053</v>
      </c>
      <c r="H266" s="187">
        <f t="shared" si="58"/>
        <v>97240.505714505023</v>
      </c>
      <c r="I266" s="187">
        <f t="shared" si="59"/>
        <v>546.11591659825126</v>
      </c>
      <c r="J266" s="87">
        <f t="shared" si="60"/>
        <v>16375.831875115162</v>
      </c>
      <c r="K266" s="187">
        <f t="shared" si="64"/>
        <v>132.49009943418127</v>
      </c>
      <c r="L266" s="87">
        <f t="shared" si="61"/>
        <v>3972.8481216333598</v>
      </c>
      <c r="M266" s="88">
        <f t="shared" si="65"/>
        <v>101213.35383613838</v>
      </c>
      <c r="N266" s="88">
        <f t="shared" si="66"/>
        <v>1091940.0288361385</v>
      </c>
      <c r="O266" s="88">
        <f t="shared" si="67"/>
        <v>36414.994625363121</v>
      </c>
      <c r="P266" s="89">
        <f t="shared" si="62"/>
        <v>0.94734548014238451</v>
      </c>
      <c r="Q266" s="237">
        <v>11581.376817408571</v>
      </c>
      <c r="R266" s="89">
        <f t="shared" si="68"/>
        <v>3.8896133107670289E-2</v>
      </c>
      <c r="S266" s="89">
        <f t="shared" si="68"/>
        <v>3.660949451682436E-2</v>
      </c>
      <c r="T266" s="91">
        <v>29986</v>
      </c>
      <c r="U266" s="190">
        <v>953634</v>
      </c>
      <c r="V266" s="190">
        <v>31872.794117647056</v>
      </c>
      <c r="W266" s="196"/>
      <c r="X266" s="88">
        <v>0</v>
      </c>
      <c r="Y266" s="88">
        <f t="shared" si="69"/>
        <v>0</v>
      </c>
    </row>
    <row r="267" spans="2:27">
      <c r="B267" s="206">
        <v>4632</v>
      </c>
      <c r="C267" t="s">
        <v>294</v>
      </c>
      <c r="D267" s="190">
        <v>138281.64300000001</v>
      </c>
      <c r="E267" s="85">
        <f t="shared" si="63"/>
        <v>47997.793474488026</v>
      </c>
      <c r="F267" s="86">
        <f t="shared" si="56"/>
        <v>1.2486749805310575</v>
      </c>
      <c r="G267" s="187">
        <f t="shared" si="57"/>
        <v>-5732.0279584170539</v>
      </c>
      <c r="H267" s="187">
        <f t="shared" si="58"/>
        <v>-16513.972548199534</v>
      </c>
      <c r="I267" s="187">
        <f t="shared" si="59"/>
        <v>0</v>
      </c>
      <c r="J267" s="87">
        <f t="shared" si="60"/>
        <v>0</v>
      </c>
      <c r="K267" s="187">
        <f t="shared" si="64"/>
        <v>-413.62581716406999</v>
      </c>
      <c r="L267" s="87">
        <f t="shared" si="61"/>
        <v>-1191.6559792496855</v>
      </c>
      <c r="M267" s="88">
        <f t="shared" si="65"/>
        <v>-17705.628527449218</v>
      </c>
      <c r="N267" s="88">
        <f t="shared" si="66"/>
        <v>120576.0144725508</v>
      </c>
      <c r="O267" s="88">
        <f t="shared" si="67"/>
        <v>41852.139698906911</v>
      </c>
      <c r="P267" s="89">
        <f t="shared" si="62"/>
        <v>1.08879421199837</v>
      </c>
      <c r="Q267" s="237">
        <v>120.69026230222153</v>
      </c>
      <c r="R267" s="89">
        <f t="shared" si="68"/>
        <v>-2.1961597852596152E-3</v>
      </c>
      <c r="S267" s="89">
        <f t="shared" si="68"/>
        <v>-1.0854645035300765E-2</v>
      </c>
      <c r="T267" s="91">
        <v>2881</v>
      </c>
      <c r="U267" s="190">
        <v>138586</v>
      </c>
      <c r="V267" s="190">
        <v>48524.509803921566</v>
      </c>
      <c r="W267" s="196"/>
      <c r="X267" s="88">
        <v>0</v>
      </c>
      <c r="Y267" s="88">
        <f t="shared" si="69"/>
        <v>0</v>
      </c>
    </row>
    <row r="268" spans="2:27">
      <c r="B268" s="206">
        <v>4633</v>
      </c>
      <c r="C268" t="s">
        <v>295</v>
      </c>
      <c r="D268" s="190">
        <v>16922.89</v>
      </c>
      <c r="E268" s="85">
        <f t="shared" si="63"/>
        <v>32606.724470134872</v>
      </c>
      <c r="F268" s="86">
        <f t="shared" si="56"/>
        <v>0.84827234953140751</v>
      </c>
      <c r="G268" s="187">
        <f t="shared" si="57"/>
        <v>3502.6134441948384</v>
      </c>
      <c r="H268" s="187">
        <f t="shared" si="58"/>
        <v>1817.856377537121</v>
      </c>
      <c r="I268" s="187">
        <f t="shared" si="59"/>
        <v>697.63670174757078</v>
      </c>
      <c r="J268" s="87">
        <f t="shared" si="60"/>
        <v>362.07344820698921</v>
      </c>
      <c r="K268" s="187">
        <f t="shared" si="64"/>
        <v>284.0108845835008</v>
      </c>
      <c r="L268" s="87">
        <f t="shared" si="61"/>
        <v>147.40164909883691</v>
      </c>
      <c r="M268" s="88">
        <f t="shared" si="65"/>
        <v>1965.258026635958</v>
      </c>
      <c r="N268" s="88">
        <f t="shared" si="66"/>
        <v>18888.148026635958</v>
      </c>
      <c r="O268" s="88">
        <f t="shared" si="67"/>
        <v>36393.348798913219</v>
      </c>
      <c r="P268" s="89">
        <f t="shared" si="62"/>
        <v>0.94678235838272951</v>
      </c>
      <c r="Q268" s="237">
        <v>161.73193968968803</v>
      </c>
      <c r="R268" s="89">
        <f t="shared" si="68"/>
        <v>2.0373228821223964E-2</v>
      </c>
      <c r="S268" s="89">
        <f t="shared" si="68"/>
        <v>8.5770065227126161E-3</v>
      </c>
      <c r="T268" s="91">
        <v>519</v>
      </c>
      <c r="U268" s="190">
        <v>16585</v>
      </c>
      <c r="V268" s="190">
        <v>32329.434697855751</v>
      </c>
      <c r="W268" s="196"/>
      <c r="X268" s="88">
        <v>0</v>
      </c>
      <c r="Y268" s="88">
        <f t="shared" si="69"/>
        <v>0</v>
      </c>
    </row>
    <row r="269" spans="2:27">
      <c r="B269" s="206">
        <v>4634</v>
      </c>
      <c r="C269" t="s">
        <v>296</v>
      </c>
      <c r="D269" s="190">
        <v>73693.555999999997</v>
      </c>
      <c r="E269" s="85">
        <f t="shared" si="63"/>
        <v>43502.689492325859</v>
      </c>
      <c r="F269" s="86">
        <f t="shared" si="56"/>
        <v>1.131733690711249</v>
      </c>
      <c r="G269" s="187">
        <f t="shared" si="57"/>
        <v>-3034.9655691197536</v>
      </c>
      <c r="H269" s="187">
        <f t="shared" si="58"/>
        <v>-5141.2316740888627</v>
      </c>
      <c r="I269" s="187">
        <f t="shared" si="59"/>
        <v>0</v>
      </c>
      <c r="J269" s="87">
        <f t="shared" si="60"/>
        <v>0</v>
      </c>
      <c r="K269" s="187">
        <f t="shared" si="64"/>
        <v>-413.62581716406999</v>
      </c>
      <c r="L269" s="87">
        <f t="shared" si="61"/>
        <v>-700.68213427593457</v>
      </c>
      <c r="M269" s="88">
        <f t="shared" si="65"/>
        <v>-5841.9138083647977</v>
      </c>
      <c r="N269" s="88">
        <f t="shared" si="66"/>
        <v>67851.642191635197</v>
      </c>
      <c r="O269" s="88">
        <f t="shared" si="67"/>
        <v>40054.098106042024</v>
      </c>
      <c r="P269" s="89">
        <f t="shared" si="62"/>
        <v>1.0420176960704459</v>
      </c>
      <c r="Q269" s="237">
        <v>353.35241601524922</v>
      </c>
      <c r="R269" s="89">
        <f t="shared" si="68"/>
        <v>5.7508767901730574E-2</v>
      </c>
      <c r="S269" s="89">
        <f t="shared" si="68"/>
        <v>3.2538076806058136E-2</v>
      </c>
      <c r="T269" s="91">
        <v>1694</v>
      </c>
      <c r="U269" s="190">
        <v>69686</v>
      </c>
      <c r="V269" s="190">
        <v>42131.801692865782</v>
      </c>
      <c r="W269" s="196"/>
      <c r="X269" s="88">
        <v>0</v>
      </c>
      <c r="Y269" s="88">
        <f t="shared" si="69"/>
        <v>0</v>
      </c>
    </row>
    <row r="270" spans="2:27">
      <c r="B270" s="206">
        <v>4635</v>
      </c>
      <c r="C270" t="s">
        <v>297</v>
      </c>
      <c r="D270" s="190">
        <v>90815.516000000003</v>
      </c>
      <c r="E270" s="85">
        <f t="shared" si="63"/>
        <v>40651.529095792306</v>
      </c>
      <c r="F270" s="86">
        <f t="shared" si="56"/>
        <v>1.0575600174042712</v>
      </c>
      <c r="G270" s="187">
        <f t="shared" si="57"/>
        <v>-1324.269331199622</v>
      </c>
      <c r="H270" s="187">
        <f t="shared" si="58"/>
        <v>-2958.4176858999558</v>
      </c>
      <c r="I270" s="187">
        <f t="shared" si="59"/>
        <v>0</v>
      </c>
      <c r="J270" s="87">
        <f t="shared" si="60"/>
        <v>0</v>
      </c>
      <c r="K270" s="187">
        <f t="shared" si="64"/>
        <v>-413.62581716406999</v>
      </c>
      <c r="L270" s="87">
        <f t="shared" si="61"/>
        <v>-924.04007554453244</v>
      </c>
      <c r="M270" s="88">
        <f t="shared" si="65"/>
        <v>-3882.4577614444884</v>
      </c>
      <c r="N270" s="88">
        <f t="shared" si="66"/>
        <v>86933.058238555517</v>
      </c>
      <c r="O270" s="88">
        <f t="shared" si="67"/>
        <v>38913.633947428614</v>
      </c>
      <c r="P270" s="89">
        <f t="shared" si="62"/>
        <v>1.0123482267476553</v>
      </c>
      <c r="Q270" s="237">
        <v>-635.17859965874368</v>
      </c>
      <c r="R270" s="89">
        <f t="shared" si="68"/>
        <v>-9.7171527984889122E-2</v>
      </c>
      <c r="S270" s="89">
        <f t="shared" si="68"/>
        <v>-9.9596313496120317E-2</v>
      </c>
      <c r="T270" s="91">
        <v>2234</v>
      </c>
      <c r="U270" s="190">
        <v>100590</v>
      </c>
      <c r="V270" s="190">
        <v>45148.114901256733</v>
      </c>
      <c r="W270" s="196"/>
      <c r="X270" s="88">
        <v>0</v>
      </c>
      <c r="Y270" s="88">
        <f t="shared" si="69"/>
        <v>0</v>
      </c>
    </row>
    <row r="271" spans="2:27">
      <c r="B271" s="206">
        <v>4636</v>
      </c>
      <c r="C271" t="s">
        <v>298</v>
      </c>
      <c r="D271" s="190">
        <v>31723.145</v>
      </c>
      <c r="E271" s="85">
        <f t="shared" si="63"/>
        <v>42297.526666666672</v>
      </c>
      <c r="F271" s="86">
        <f t="shared" si="56"/>
        <v>1.1003810688731928</v>
      </c>
      <c r="G271" s="187">
        <f t="shared" si="57"/>
        <v>-2311.8678737242412</v>
      </c>
      <c r="H271" s="187">
        <f t="shared" si="58"/>
        <v>-1733.9009052931808</v>
      </c>
      <c r="I271" s="187">
        <f t="shared" si="59"/>
        <v>0</v>
      </c>
      <c r="J271" s="87">
        <f t="shared" si="60"/>
        <v>0</v>
      </c>
      <c r="K271" s="187">
        <f t="shared" si="64"/>
        <v>-413.62581716406999</v>
      </c>
      <c r="L271" s="87">
        <f t="shared" si="61"/>
        <v>-310.21936287305249</v>
      </c>
      <c r="M271" s="88">
        <f t="shared" si="65"/>
        <v>-2044.1202681662332</v>
      </c>
      <c r="N271" s="88">
        <f t="shared" si="66"/>
        <v>29679.024731833768</v>
      </c>
      <c r="O271" s="88">
        <f t="shared" si="67"/>
        <v>39572.032975778355</v>
      </c>
      <c r="P271" s="89">
        <f t="shared" si="62"/>
        <v>1.0294766473352237</v>
      </c>
      <c r="Q271" s="237">
        <v>-13.242577325005186</v>
      </c>
      <c r="R271" s="89">
        <f t="shared" si="68"/>
        <v>0.10552866353023176</v>
      </c>
      <c r="S271" s="89">
        <f t="shared" si="68"/>
        <v>0.11437289283847368</v>
      </c>
      <c r="T271" s="91">
        <v>750</v>
      </c>
      <c r="U271" s="190">
        <v>28695</v>
      </c>
      <c r="V271" s="190">
        <v>37956.349206349209</v>
      </c>
      <c r="W271" s="196"/>
      <c r="X271" s="88">
        <v>0</v>
      </c>
      <c r="Y271" s="88">
        <f t="shared" si="69"/>
        <v>0</v>
      </c>
    </row>
    <row r="272" spans="2:27">
      <c r="B272" s="206">
        <v>4637</v>
      </c>
      <c r="C272" t="s">
        <v>299</v>
      </c>
      <c r="D272" s="190">
        <v>41242.538</v>
      </c>
      <c r="E272" s="85">
        <f t="shared" si="63"/>
        <v>32525.660883280758</v>
      </c>
      <c r="F272" s="86">
        <f t="shared" si="56"/>
        <v>0.84616345940522619</v>
      </c>
      <c r="G272" s="187">
        <f t="shared" si="57"/>
        <v>3551.251596307307</v>
      </c>
      <c r="H272" s="187">
        <f t="shared" si="58"/>
        <v>4502.987024117665</v>
      </c>
      <c r="I272" s="187">
        <f t="shared" si="59"/>
        <v>726.00895714651062</v>
      </c>
      <c r="J272" s="87">
        <f t="shared" si="60"/>
        <v>920.57935766177548</v>
      </c>
      <c r="K272" s="187">
        <f t="shared" si="64"/>
        <v>312.38313998244064</v>
      </c>
      <c r="L272" s="87">
        <f t="shared" si="61"/>
        <v>396.10182149773476</v>
      </c>
      <c r="M272" s="88">
        <f t="shared" si="65"/>
        <v>4899.0888456153998</v>
      </c>
      <c r="N272" s="88">
        <f t="shared" si="66"/>
        <v>46141.626845615399</v>
      </c>
      <c r="O272" s="88">
        <f t="shared" si="67"/>
        <v>36389.295619570505</v>
      </c>
      <c r="P272" s="89">
        <f t="shared" si="62"/>
        <v>0.94667691387642017</v>
      </c>
      <c r="Q272" s="237">
        <v>447.23577124570147</v>
      </c>
      <c r="R272" s="92">
        <f t="shared" si="68"/>
        <v>-1.3265593224394084E-2</v>
      </c>
      <c r="S272" s="92">
        <f t="shared" si="68"/>
        <v>-1.3265593224394032E-2</v>
      </c>
      <c r="T272" s="91">
        <v>1268</v>
      </c>
      <c r="U272" s="190">
        <v>41797</v>
      </c>
      <c r="V272" s="190">
        <v>32962.933753943216</v>
      </c>
      <c r="W272" s="196"/>
      <c r="X272" s="88">
        <v>0</v>
      </c>
      <c r="Y272" s="88">
        <f t="shared" si="69"/>
        <v>0</v>
      </c>
      <c r="Z272" s="1"/>
    </row>
    <row r="273" spans="2:28">
      <c r="B273" s="206">
        <v>4638</v>
      </c>
      <c r="C273" t="s">
        <v>300</v>
      </c>
      <c r="D273" s="190">
        <v>145749.005</v>
      </c>
      <c r="E273" s="85">
        <f t="shared" si="63"/>
        <v>37573.860531064711</v>
      </c>
      <c r="F273" s="86">
        <f t="shared" si="56"/>
        <v>0.97749367566327172</v>
      </c>
      <c r="G273" s="187">
        <f t="shared" si="57"/>
        <v>522.3318076369352</v>
      </c>
      <c r="H273" s="187">
        <f t="shared" si="58"/>
        <v>2026.1250818236717</v>
      </c>
      <c r="I273" s="187">
        <f t="shared" si="59"/>
        <v>0</v>
      </c>
      <c r="J273" s="87">
        <f t="shared" si="60"/>
        <v>0</v>
      </c>
      <c r="K273" s="187">
        <f t="shared" si="64"/>
        <v>-413.62581716406999</v>
      </c>
      <c r="L273" s="87">
        <f t="shared" si="61"/>
        <v>-1604.4545447794276</v>
      </c>
      <c r="M273" s="88">
        <f t="shared" si="65"/>
        <v>421.67053704424416</v>
      </c>
      <c r="N273" s="88">
        <f t="shared" si="66"/>
        <v>146170.67553704424</v>
      </c>
      <c r="O273" s="88">
        <f t="shared" si="67"/>
        <v>37682.56652153757</v>
      </c>
      <c r="P273" s="89">
        <f t="shared" si="62"/>
        <v>0.98032169005125525</v>
      </c>
      <c r="Q273" s="237">
        <v>984.30973407507463</v>
      </c>
      <c r="R273" s="92">
        <f t="shared" si="68"/>
        <v>2.6040161914818758E-2</v>
      </c>
      <c r="S273" s="92">
        <f t="shared" si="68"/>
        <v>4.4555967878736648E-2</v>
      </c>
      <c r="T273" s="91">
        <v>3879</v>
      </c>
      <c r="U273" s="190">
        <v>142050</v>
      </c>
      <c r="V273" s="190">
        <v>35971.131932134718</v>
      </c>
      <c r="W273" s="196"/>
      <c r="X273" s="88">
        <v>0</v>
      </c>
      <c r="Y273" s="88">
        <f t="shared" si="69"/>
        <v>0</v>
      </c>
      <c r="Z273" s="1"/>
    </row>
    <row r="274" spans="2:28">
      <c r="B274" s="206">
        <v>4639</v>
      </c>
      <c r="C274" t="s">
        <v>301</v>
      </c>
      <c r="D274" s="190">
        <v>99730.926000000007</v>
      </c>
      <c r="E274" s="85">
        <f t="shared" si="63"/>
        <v>39094.835750686012</v>
      </c>
      <c r="F274" s="86">
        <f t="shared" si="56"/>
        <v>1.0170622384089387</v>
      </c>
      <c r="G274" s="187">
        <f t="shared" si="57"/>
        <v>-390.25332413584545</v>
      </c>
      <c r="H274" s="187">
        <f t="shared" si="58"/>
        <v>-995.53622987054177</v>
      </c>
      <c r="I274" s="187">
        <f t="shared" si="59"/>
        <v>0</v>
      </c>
      <c r="J274" s="87">
        <f t="shared" si="60"/>
        <v>0</v>
      </c>
      <c r="K274" s="187">
        <f t="shared" si="64"/>
        <v>-413.62581716406999</v>
      </c>
      <c r="L274" s="87">
        <f t="shared" si="61"/>
        <v>-1055.1594595855427</v>
      </c>
      <c r="M274" s="88">
        <f t="shared" si="65"/>
        <v>-2050.6956894560844</v>
      </c>
      <c r="N274" s="88">
        <f t="shared" si="66"/>
        <v>97680.23031054392</v>
      </c>
      <c r="O274" s="88">
        <f t="shared" si="67"/>
        <v>38290.956609386092</v>
      </c>
      <c r="P274" s="89">
        <f t="shared" si="62"/>
        <v>0.9961491151495222</v>
      </c>
      <c r="Q274" s="237">
        <v>262.54611632521392</v>
      </c>
      <c r="R274" s="92">
        <f t="shared" si="68"/>
        <v>1.2548109041068144E-2</v>
      </c>
      <c r="S274" s="92">
        <f t="shared" si="68"/>
        <v>1.6517329382271975E-2</v>
      </c>
      <c r="T274" s="91">
        <v>2551</v>
      </c>
      <c r="U274" s="190">
        <v>98495</v>
      </c>
      <c r="V274" s="190">
        <v>38459.586099180007</v>
      </c>
      <c r="W274" s="196"/>
      <c r="X274" s="88">
        <v>0</v>
      </c>
      <c r="Y274" s="88">
        <f t="shared" si="69"/>
        <v>0</v>
      </c>
      <c r="Z274" s="1"/>
      <c r="AA274" s="1"/>
    </row>
    <row r="275" spans="2:28">
      <c r="B275" s="206">
        <v>4640</v>
      </c>
      <c r="C275" t="s">
        <v>302</v>
      </c>
      <c r="D275" s="190">
        <v>409807.68</v>
      </c>
      <c r="E275" s="85">
        <f t="shared" si="63"/>
        <v>33266.310577157237</v>
      </c>
      <c r="F275" s="86">
        <f t="shared" si="56"/>
        <v>0.86543165227690722</v>
      </c>
      <c r="G275" s="187">
        <f t="shared" si="57"/>
        <v>3106.8617799814192</v>
      </c>
      <c r="H275" s="187">
        <f t="shared" si="58"/>
        <v>38273.430267591102</v>
      </c>
      <c r="I275" s="187">
        <f t="shared" si="59"/>
        <v>466.78156428974285</v>
      </c>
      <c r="J275" s="87">
        <f t="shared" si="60"/>
        <v>5750.2820904853415</v>
      </c>
      <c r="K275" s="187">
        <f t="shared" si="64"/>
        <v>53.15574712567286</v>
      </c>
      <c r="L275" s="87">
        <f t="shared" si="61"/>
        <v>654.82564884116391</v>
      </c>
      <c r="M275" s="88">
        <f t="shared" si="65"/>
        <v>38928.255916432267</v>
      </c>
      <c r="N275" s="88">
        <f t="shared" si="66"/>
        <v>448735.93591643224</v>
      </c>
      <c r="O275" s="88">
        <f t="shared" si="67"/>
        <v>36426.328104264328</v>
      </c>
      <c r="P275" s="89">
        <f t="shared" si="62"/>
        <v>0.94764032352000427</v>
      </c>
      <c r="Q275" s="237">
        <v>1670.1026310929738</v>
      </c>
      <c r="R275" s="92">
        <f t="shared" si="68"/>
        <v>3.8089626644307692E-2</v>
      </c>
      <c r="S275" s="92">
        <f t="shared" si="68"/>
        <v>2.7893275899607606E-2</v>
      </c>
      <c r="T275" s="91">
        <v>12319</v>
      </c>
      <c r="U275" s="190">
        <v>394771</v>
      </c>
      <c r="V275" s="190">
        <v>32363.584194130184</v>
      </c>
      <c r="W275" s="196"/>
      <c r="X275" s="88">
        <v>0</v>
      </c>
      <c r="Y275" s="88">
        <f t="shared" si="69"/>
        <v>0</v>
      </c>
    </row>
    <row r="276" spans="2:28">
      <c r="B276" s="206">
        <v>4641</v>
      </c>
      <c r="C276" t="s">
        <v>303</v>
      </c>
      <c r="D276" s="190">
        <v>101369.84299999999</v>
      </c>
      <c r="E276" s="85">
        <f t="shared" si="63"/>
        <v>56316.57944444444</v>
      </c>
      <c r="F276" s="86">
        <f t="shared" si="56"/>
        <v>1.4650903437622558</v>
      </c>
      <c r="G276" s="187">
        <f t="shared" si="57"/>
        <v>-10723.299540390903</v>
      </c>
      <c r="H276" s="187">
        <f t="shared" si="58"/>
        <v>-19301.939172703624</v>
      </c>
      <c r="I276" s="187">
        <f t="shared" si="59"/>
        <v>0</v>
      </c>
      <c r="J276" s="87">
        <f t="shared" si="60"/>
        <v>0</v>
      </c>
      <c r="K276" s="187">
        <f t="shared" si="64"/>
        <v>-413.62581716406999</v>
      </c>
      <c r="L276" s="87">
        <f t="shared" si="61"/>
        <v>-744.52647089532604</v>
      </c>
      <c r="M276" s="88">
        <f t="shared" si="65"/>
        <v>-20046.465643598949</v>
      </c>
      <c r="N276" s="88">
        <f t="shared" si="66"/>
        <v>81323.377356401048</v>
      </c>
      <c r="O276" s="88">
        <f t="shared" si="67"/>
        <v>45179.654086889474</v>
      </c>
      <c r="P276" s="89">
        <f t="shared" si="62"/>
        <v>1.1753603572908493</v>
      </c>
      <c r="Q276" s="237">
        <v>-268.59078557999965</v>
      </c>
      <c r="R276" s="92">
        <f t="shared" si="68"/>
        <v>8.2051631566025782E-2</v>
      </c>
      <c r="S276" s="92">
        <f t="shared" si="68"/>
        <v>6.7023136683164244E-2</v>
      </c>
      <c r="T276" s="91">
        <v>1800</v>
      </c>
      <c r="U276" s="190">
        <v>93683</v>
      </c>
      <c r="V276" s="190">
        <v>52779.154929577468</v>
      </c>
      <c r="W276" s="196"/>
      <c r="X276" s="88">
        <v>0</v>
      </c>
      <c r="Y276" s="88">
        <f t="shared" si="69"/>
        <v>0</v>
      </c>
    </row>
    <row r="277" spans="2:28">
      <c r="B277" s="206">
        <v>4642</v>
      </c>
      <c r="C277" t="s">
        <v>304</v>
      </c>
      <c r="D277" s="190">
        <v>88831.152000000002</v>
      </c>
      <c r="E277" s="85">
        <f t="shared" si="63"/>
        <v>41125.53333333334</v>
      </c>
      <c r="F277" s="86">
        <f t="shared" si="56"/>
        <v>1.0698913599356272</v>
      </c>
      <c r="G277" s="187">
        <f t="shared" si="57"/>
        <v>-1608.6718737242422</v>
      </c>
      <c r="H277" s="187">
        <f t="shared" si="58"/>
        <v>-3474.7312472443632</v>
      </c>
      <c r="I277" s="187">
        <f t="shared" si="59"/>
        <v>0</v>
      </c>
      <c r="J277" s="87">
        <f t="shared" si="60"/>
        <v>0</v>
      </c>
      <c r="K277" s="187">
        <f t="shared" si="64"/>
        <v>-413.62581716406999</v>
      </c>
      <c r="L277" s="87">
        <f t="shared" si="61"/>
        <v>-893.43176507439114</v>
      </c>
      <c r="M277" s="88">
        <f t="shared" si="65"/>
        <v>-4368.1630123187542</v>
      </c>
      <c r="N277" s="88">
        <f t="shared" si="66"/>
        <v>84462.988987681252</v>
      </c>
      <c r="O277" s="88">
        <f t="shared" si="67"/>
        <v>39103.235642445019</v>
      </c>
      <c r="P277" s="89">
        <f t="shared" si="62"/>
        <v>1.0172807637601975</v>
      </c>
      <c r="Q277" s="237">
        <v>2.3197373039820377</v>
      </c>
      <c r="R277" s="92">
        <f t="shared" si="68"/>
        <v>8.8790518097245905E-2</v>
      </c>
      <c r="S277" s="92">
        <f t="shared" si="68"/>
        <v>7.3164357883813369E-2</v>
      </c>
      <c r="T277" s="91">
        <v>2160</v>
      </c>
      <c r="U277" s="190">
        <v>81587</v>
      </c>
      <c r="V277" s="190">
        <v>38321.747299201503</v>
      </c>
      <c r="W277" s="196"/>
      <c r="X277" s="88">
        <v>0</v>
      </c>
      <c r="Y277" s="88">
        <f t="shared" si="69"/>
        <v>0</v>
      </c>
    </row>
    <row r="278" spans="2:28">
      <c r="B278" s="206">
        <v>4643</v>
      </c>
      <c r="C278" t="s">
        <v>305</v>
      </c>
      <c r="D278" s="190">
        <v>218392.49799999999</v>
      </c>
      <c r="E278" s="85">
        <f t="shared" si="63"/>
        <v>41685.91296048864</v>
      </c>
      <c r="F278" s="86">
        <f t="shared" si="56"/>
        <v>1.0844697805123995</v>
      </c>
      <c r="G278" s="187">
        <f t="shared" si="57"/>
        <v>-1944.8996500174223</v>
      </c>
      <c r="H278" s="187">
        <f t="shared" si="58"/>
        <v>-10189.329266441277</v>
      </c>
      <c r="I278" s="187">
        <f t="shared" si="59"/>
        <v>0</v>
      </c>
      <c r="J278" s="87">
        <f t="shared" si="60"/>
        <v>0</v>
      </c>
      <c r="K278" s="187">
        <f t="shared" si="64"/>
        <v>-413.62581716406999</v>
      </c>
      <c r="L278" s="87">
        <f t="shared" si="61"/>
        <v>-2166.9856561225624</v>
      </c>
      <c r="M278" s="88">
        <f t="shared" si="65"/>
        <v>-12356.314922563839</v>
      </c>
      <c r="N278" s="88">
        <f t="shared" si="66"/>
        <v>206036.18307743614</v>
      </c>
      <c r="O278" s="88">
        <f t="shared" si="67"/>
        <v>39327.387493307149</v>
      </c>
      <c r="P278" s="89">
        <f t="shared" si="62"/>
        <v>1.0231121319909067</v>
      </c>
      <c r="Q278" s="237">
        <v>1595.9734871924247</v>
      </c>
      <c r="R278" s="92">
        <f t="shared" si="68"/>
        <v>8.1413303227020381E-2</v>
      </c>
      <c r="S278" s="92">
        <f t="shared" si="68"/>
        <v>6.7583432771549698E-2</v>
      </c>
      <c r="T278" s="91">
        <v>5239</v>
      </c>
      <c r="U278" s="190">
        <v>201951</v>
      </c>
      <c r="V278" s="190">
        <v>39046.983758700699</v>
      </c>
      <c r="W278" s="196"/>
      <c r="X278" s="88">
        <v>0</v>
      </c>
      <c r="Y278" s="88">
        <f t="shared" si="69"/>
        <v>0</v>
      </c>
    </row>
    <row r="279" spans="2:28">
      <c r="B279" s="206">
        <v>4644</v>
      </c>
      <c r="C279" t="s">
        <v>306</v>
      </c>
      <c r="D279" s="190">
        <v>213761.13800000001</v>
      </c>
      <c r="E279" s="85">
        <f t="shared" si="63"/>
        <v>39799.132005213178</v>
      </c>
      <c r="F279" s="86">
        <f t="shared" si="56"/>
        <v>1.0353846871768648</v>
      </c>
      <c r="G279" s="187">
        <f t="shared" si="57"/>
        <v>-812.83107685214486</v>
      </c>
      <c r="H279" s="187">
        <f t="shared" si="58"/>
        <v>-4365.71571377287</v>
      </c>
      <c r="I279" s="187">
        <f t="shared" si="59"/>
        <v>0</v>
      </c>
      <c r="J279" s="87">
        <f t="shared" si="60"/>
        <v>0</v>
      </c>
      <c r="K279" s="187">
        <f t="shared" si="64"/>
        <v>-413.62581716406999</v>
      </c>
      <c r="L279" s="87">
        <f t="shared" si="61"/>
        <v>-2221.5842639882198</v>
      </c>
      <c r="M279" s="88">
        <f t="shared" si="65"/>
        <v>-6587.2999777610894</v>
      </c>
      <c r="N279" s="88">
        <f t="shared" si="66"/>
        <v>207173.83802223892</v>
      </c>
      <c r="O279" s="88">
        <f t="shared" si="67"/>
        <v>38572.675111196972</v>
      </c>
      <c r="P279" s="89">
        <f t="shared" si="62"/>
        <v>1.003478094656693</v>
      </c>
      <c r="Q279" s="237">
        <v>38.691145583235993</v>
      </c>
      <c r="R279" s="92">
        <f t="shared" si="68"/>
        <v>0.12881341092476029</v>
      </c>
      <c r="S279" s="92">
        <f t="shared" si="68"/>
        <v>0.11431180501267517</v>
      </c>
      <c r="T279" s="91">
        <v>5371</v>
      </c>
      <c r="U279" s="190">
        <v>189368</v>
      </c>
      <c r="V279" s="190">
        <v>35716.333459072048</v>
      </c>
      <c r="W279" s="196"/>
      <c r="X279" s="88">
        <v>0</v>
      </c>
      <c r="Y279" s="88">
        <f t="shared" si="69"/>
        <v>0</v>
      </c>
    </row>
    <row r="280" spans="2:28">
      <c r="B280" s="206">
        <v>4645</v>
      </c>
      <c r="C280" t="s">
        <v>307</v>
      </c>
      <c r="D280" s="190">
        <v>102664.007</v>
      </c>
      <c r="E280" s="85">
        <f t="shared" si="63"/>
        <v>34381.783991962497</v>
      </c>
      <c r="F280" s="86">
        <f t="shared" si="56"/>
        <v>0.89445098095198905</v>
      </c>
      <c r="G280" s="187">
        <f t="shared" si="57"/>
        <v>2437.5777310982635</v>
      </c>
      <c r="H280" s="187">
        <f t="shared" si="58"/>
        <v>7278.6071050594155</v>
      </c>
      <c r="I280" s="187">
        <f t="shared" si="59"/>
        <v>76.3658691079021</v>
      </c>
      <c r="J280" s="87">
        <f t="shared" si="60"/>
        <v>228.02848515619567</v>
      </c>
      <c r="K280" s="187">
        <f t="shared" si="64"/>
        <v>-337.2599480561679</v>
      </c>
      <c r="L280" s="87">
        <f t="shared" si="61"/>
        <v>-1007.0582048957174</v>
      </c>
      <c r="M280" s="88">
        <f t="shared" si="65"/>
        <v>6271.5489001636979</v>
      </c>
      <c r="N280" s="88">
        <f t="shared" si="66"/>
        <v>108935.5559001637</v>
      </c>
      <c r="O280" s="88">
        <f t="shared" si="67"/>
        <v>36482.101775004587</v>
      </c>
      <c r="P280" s="89">
        <f t="shared" si="62"/>
        <v>0.94909128995375824</v>
      </c>
      <c r="Q280" s="237">
        <v>49.326639621174763</v>
      </c>
      <c r="R280" s="92">
        <f t="shared" si="68"/>
        <v>1.321497162595606E-2</v>
      </c>
      <c r="S280" s="92">
        <f t="shared" si="68"/>
        <v>6.6006407399355437E-4</v>
      </c>
      <c r="T280" s="91">
        <v>2986</v>
      </c>
      <c r="U280" s="190">
        <v>101325</v>
      </c>
      <c r="V280" s="190">
        <v>34359.104781281792</v>
      </c>
      <c r="W280" s="196"/>
      <c r="X280" s="88">
        <v>0</v>
      </c>
      <c r="Y280" s="88">
        <f t="shared" si="69"/>
        <v>0</v>
      </c>
    </row>
    <row r="281" spans="2:28">
      <c r="B281" s="206">
        <v>4646</v>
      </c>
      <c r="C281" t="s">
        <v>308</v>
      </c>
      <c r="D281" s="190">
        <v>109491.32799999999</v>
      </c>
      <c r="E281" s="85">
        <f t="shared" si="63"/>
        <v>38163.585918438475</v>
      </c>
      <c r="F281" s="86">
        <f t="shared" si="56"/>
        <v>0.99283553376324885</v>
      </c>
      <c r="G281" s="187">
        <f t="shared" si="57"/>
        <v>168.49657521267653</v>
      </c>
      <c r="H281" s="187">
        <f t="shared" si="58"/>
        <v>483.41667428516899</v>
      </c>
      <c r="I281" s="187">
        <f t="shared" si="59"/>
        <v>0</v>
      </c>
      <c r="J281" s="87">
        <f t="shared" si="60"/>
        <v>0</v>
      </c>
      <c r="K281" s="187">
        <f t="shared" si="64"/>
        <v>-413.62581716406999</v>
      </c>
      <c r="L281" s="87">
        <f t="shared" si="61"/>
        <v>-1186.6924694437168</v>
      </c>
      <c r="M281" s="88">
        <f t="shared" si="65"/>
        <v>-703.27579515854791</v>
      </c>
      <c r="N281" s="88">
        <f t="shared" si="66"/>
        <v>108788.05220484144</v>
      </c>
      <c r="O281" s="88">
        <f t="shared" si="67"/>
        <v>37918.456676487083</v>
      </c>
      <c r="P281" s="89">
        <f t="shared" si="62"/>
        <v>0.98645843329124638</v>
      </c>
      <c r="Q281" s="237">
        <v>-1408.7022884605781</v>
      </c>
      <c r="R281" s="92">
        <f t="shared" si="68"/>
        <v>4.4744642277819067E-2</v>
      </c>
      <c r="S281" s="92">
        <f t="shared" si="68"/>
        <v>6.0767216087587006E-2</v>
      </c>
      <c r="T281" s="91">
        <v>2869</v>
      </c>
      <c r="U281" s="190">
        <v>104802</v>
      </c>
      <c r="V281" s="190">
        <v>35977.342945417091</v>
      </c>
      <c r="W281" s="196"/>
      <c r="X281" s="88">
        <v>0</v>
      </c>
      <c r="Y281" s="88">
        <f t="shared" si="69"/>
        <v>0</v>
      </c>
      <c r="Z281" s="1"/>
      <c r="AA281" s="1"/>
    </row>
    <row r="282" spans="2:28">
      <c r="B282" s="206">
        <v>4647</v>
      </c>
      <c r="C282" t="s">
        <v>309</v>
      </c>
      <c r="D282" s="190">
        <v>785333.43400000001</v>
      </c>
      <c r="E282" s="85">
        <f t="shared" si="63"/>
        <v>34981.444721603562</v>
      </c>
      <c r="F282" s="86">
        <f t="shared" si="56"/>
        <v>0.91005130954433977</v>
      </c>
      <c r="G282" s="187">
        <f t="shared" si="57"/>
        <v>2077.7812933136242</v>
      </c>
      <c r="H282" s="187">
        <f t="shared" si="58"/>
        <v>46646.190034890868</v>
      </c>
      <c r="I282" s="187">
        <f t="shared" si="59"/>
        <v>0</v>
      </c>
      <c r="J282" s="87">
        <f t="shared" si="60"/>
        <v>0</v>
      </c>
      <c r="K282" s="187">
        <f t="shared" si="64"/>
        <v>-413.62581716406999</v>
      </c>
      <c r="L282" s="87">
        <f t="shared" si="61"/>
        <v>-9285.8995953333706</v>
      </c>
      <c r="M282" s="88">
        <f t="shared" si="65"/>
        <v>37360.290439557495</v>
      </c>
      <c r="N282" s="88">
        <f t="shared" si="66"/>
        <v>822693.72443955753</v>
      </c>
      <c r="O282" s="88">
        <f t="shared" si="67"/>
        <v>36645.60019775312</v>
      </c>
      <c r="P282" s="89">
        <f t="shared" si="62"/>
        <v>0.95334474360368271</v>
      </c>
      <c r="Q282" s="237">
        <v>1052.522118738234</v>
      </c>
      <c r="R282" s="92">
        <f t="shared" si="68"/>
        <v>-1.6604890595221092E-2</v>
      </c>
      <c r="S282" s="92">
        <f t="shared" si="68"/>
        <v>-2.6898781495449428E-2</v>
      </c>
      <c r="T282" s="91">
        <v>22450</v>
      </c>
      <c r="U282" s="190">
        <v>798594</v>
      </c>
      <c r="V282" s="190">
        <v>35948.413234301152</v>
      </c>
      <c r="W282" s="196"/>
      <c r="X282" s="88">
        <v>0</v>
      </c>
      <c r="Y282" s="88">
        <f t="shared" si="69"/>
        <v>0</v>
      </c>
    </row>
    <row r="283" spans="2:28">
      <c r="B283" s="206">
        <v>4648</v>
      </c>
      <c r="C283" t="s">
        <v>310</v>
      </c>
      <c r="D283" s="190">
        <v>127453.731</v>
      </c>
      <c r="E283" s="85">
        <f t="shared" si="63"/>
        <v>37574.802771226416</v>
      </c>
      <c r="F283" s="86">
        <f t="shared" si="56"/>
        <v>0.97751818828417369</v>
      </c>
      <c r="G283" s="187">
        <f t="shared" si="57"/>
        <v>521.76646353991237</v>
      </c>
      <c r="H283" s="187">
        <f t="shared" si="58"/>
        <v>1769.8318443273827</v>
      </c>
      <c r="I283" s="187">
        <f t="shared" si="59"/>
        <v>0</v>
      </c>
      <c r="J283" s="87">
        <f t="shared" si="60"/>
        <v>0</v>
      </c>
      <c r="K283" s="187">
        <f t="shared" si="64"/>
        <v>-413.62581716406999</v>
      </c>
      <c r="L283" s="87">
        <f t="shared" si="61"/>
        <v>-1403.0187718205254</v>
      </c>
      <c r="M283" s="88">
        <f t="shared" si="65"/>
        <v>366.81307250685722</v>
      </c>
      <c r="N283" s="88">
        <f t="shared" si="66"/>
        <v>127820.54407250686</v>
      </c>
      <c r="O283" s="88">
        <f t="shared" si="67"/>
        <v>37682.943417602262</v>
      </c>
      <c r="P283" s="89">
        <f t="shared" si="62"/>
        <v>0.98033149509961637</v>
      </c>
      <c r="Q283" s="237">
        <v>662.57334895145254</v>
      </c>
      <c r="R283" s="92">
        <f t="shared" si="68"/>
        <v>8.3364794303797448E-3</v>
      </c>
      <c r="S283" s="92">
        <f t="shared" si="68"/>
        <v>3.5090690264322648E-2</v>
      </c>
      <c r="T283" s="91">
        <v>3392</v>
      </c>
      <c r="U283" s="190">
        <v>126400</v>
      </c>
      <c r="V283" s="190">
        <v>36300.976450315909</v>
      </c>
      <c r="W283" s="196"/>
      <c r="X283" s="88">
        <v>0</v>
      </c>
      <c r="Y283" s="88">
        <f t="shared" si="69"/>
        <v>0</v>
      </c>
      <c r="Z283" s="1"/>
      <c r="AA283" s="1"/>
    </row>
    <row r="284" spans="2:28">
      <c r="B284" s="206">
        <v>4649</v>
      </c>
      <c r="C284" t="s">
        <v>311</v>
      </c>
      <c r="D284" s="190">
        <v>312749.20600000001</v>
      </c>
      <c r="E284" s="85">
        <f t="shared" si="63"/>
        <v>32544.142143600417</v>
      </c>
      <c r="F284" s="86">
        <f t="shared" si="56"/>
        <v>0.846644254160554</v>
      </c>
      <c r="G284" s="187">
        <f t="shared" si="57"/>
        <v>3540.1628401155117</v>
      </c>
      <c r="H284" s="187">
        <f t="shared" si="58"/>
        <v>34020.964893510063</v>
      </c>
      <c r="I284" s="187">
        <f t="shared" si="59"/>
        <v>719.54051603463006</v>
      </c>
      <c r="J284" s="87">
        <f t="shared" si="60"/>
        <v>6914.7843590927951</v>
      </c>
      <c r="K284" s="187">
        <f t="shared" si="64"/>
        <v>305.91469887056007</v>
      </c>
      <c r="L284" s="87">
        <f t="shared" si="61"/>
        <v>2939.8402561460821</v>
      </c>
      <c r="M284" s="88">
        <f t="shared" si="65"/>
        <v>36960.805149656146</v>
      </c>
      <c r="N284" s="88">
        <f t="shared" si="66"/>
        <v>349710.01114965614</v>
      </c>
      <c r="O284" s="88">
        <f t="shared" si="67"/>
        <v>36390.219682586488</v>
      </c>
      <c r="P284" s="89">
        <f t="shared" si="62"/>
        <v>0.9467009536141866</v>
      </c>
      <c r="Q284" s="237">
        <v>1094.5001253716182</v>
      </c>
      <c r="R284" s="92">
        <f t="shared" si="68"/>
        <v>3.0050904899135464E-2</v>
      </c>
      <c r="S284" s="92">
        <f t="shared" si="68"/>
        <v>2.2869488600671162E-2</v>
      </c>
      <c r="T284" s="91">
        <v>9610</v>
      </c>
      <c r="U284" s="190">
        <v>303625</v>
      </c>
      <c r="V284" s="190">
        <v>31816.51472283349</v>
      </c>
      <c r="W284" s="196"/>
      <c r="X284" s="88">
        <v>0</v>
      </c>
      <c r="Y284" s="88">
        <f t="shared" si="69"/>
        <v>0</v>
      </c>
    </row>
    <row r="285" spans="2:28">
      <c r="B285" s="206">
        <v>4650</v>
      </c>
      <c r="C285" t="s">
        <v>312</v>
      </c>
      <c r="D285" s="190">
        <v>210460.27799999999</v>
      </c>
      <c r="E285" s="85">
        <f t="shared" si="63"/>
        <v>35514.727978400268</v>
      </c>
      <c r="F285" s="86">
        <f t="shared" si="56"/>
        <v>0.92392481105544788</v>
      </c>
      <c r="G285" s="187">
        <f t="shared" si="57"/>
        <v>1757.8113392356011</v>
      </c>
      <c r="H285" s="187">
        <f t="shared" si="58"/>
        <v>10416.789996310172</v>
      </c>
      <c r="I285" s="187">
        <f t="shared" si="59"/>
        <v>0</v>
      </c>
      <c r="J285" s="87">
        <f t="shared" si="60"/>
        <v>0</v>
      </c>
      <c r="K285" s="187">
        <f t="shared" si="64"/>
        <v>-413.62581716406999</v>
      </c>
      <c r="L285" s="87">
        <f t="shared" si="61"/>
        <v>-2451.1465925142788</v>
      </c>
      <c r="M285" s="88">
        <f t="shared" si="65"/>
        <v>7965.6434037958934</v>
      </c>
      <c r="N285" s="88">
        <f t="shared" si="66"/>
        <v>218425.92140379589</v>
      </c>
      <c r="O285" s="88">
        <f t="shared" si="67"/>
        <v>36858.913500471797</v>
      </c>
      <c r="P285" s="89">
        <f t="shared" si="62"/>
        <v>0.9588941442081258</v>
      </c>
      <c r="Q285" s="237">
        <v>-116.3120816372757</v>
      </c>
      <c r="R285" s="92">
        <f t="shared" si="68"/>
        <v>0.14791088784893799</v>
      </c>
      <c r="S285" s="92">
        <f t="shared" si="68"/>
        <v>0.14132483145560967</v>
      </c>
      <c r="T285" s="91">
        <v>5926</v>
      </c>
      <c r="U285" s="190">
        <v>183342</v>
      </c>
      <c r="V285" s="190">
        <v>31117.107942973522</v>
      </c>
      <c r="W285" s="196"/>
      <c r="X285" s="88">
        <v>0</v>
      </c>
      <c r="Y285" s="88">
        <f t="shared" si="69"/>
        <v>0</v>
      </c>
    </row>
    <row r="286" spans="2:28" ht="27.95" customHeight="1">
      <c r="B286" s="206">
        <v>4651</v>
      </c>
      <c r="C286" t="s">
        <v>313</v>
      </c>
      <c r="D286" s="190">
        <v>249104.72099999999</v>
      </c>
      <c r="E286" s="85">
        <f t="shared" si="63"/>
        <v>34260.035896025307</v>
      </c>
      <c r="F286" s="86">
        <f t="shared" si="56"/>
        <v>0.89128367282552556</v>
      </c>
      <c r="G286" s="187">
        <f t="shared" si="57"/>
        <v>2510.6265886605775</v>
      </c>
      <c r="H286" s="187">
        <f t="shared" si="58"/>
        <v>18254.76592615106</v>
      </c>
      <c r="I286" s="187">
        <f t="shared" si="59"/>
        <v>118.97770268591847</v>
      </c>
      <c r="J286" s="87">
        <f t="shared" si="60"/>
        <v>865.08687622931325</v>
      </c>
      <c r="K286" s="187">
        <f t="shared" si="64"/>
        <v>-294.64811447815151</v>
      </c>
      <c r="L286" s="87">
        <f t="shared" si="61"/>
        <v>-2142.3864403706398</v>
      </c>
      <c r="M286" s="88">
        <f t="shared" si="65"/>
        <v>16112.379485780421</v>
      </c>
      <c r="N286" s="88">
        <f t="shared" si="66"/>
        <v>265217.10048578039</v>
      </c>
      <c r="O286" s="88">
        <f t="shared" si="67"/>
        <v>36476.014370207726</v>
      </c>
      <c r="P286" s="89">
        <f t="shared" si="62"/>
        <v>0.94893292454743505</v>
      </c>
      <c r="Q286" s="237">
        <v>-1939.8877760429677</v>
      </c>
      <c r="R286" s="92">
        <f t="shared" si="68"/>
        <v>5.4607931212585586E-2</v>
      </c>
      <c r="S286" s="92">
        <f t="shared" si="68"/>
        <v>5.0691769179476098E-2</v>
      </c>
      <c r="T286" s="91">
        <v>7271</v>
      </c>
      <c r="U286" s="190">
        <v>236206</v>
      </c>
      <c r="V286" s="190">
        <v>32607.123136388735</v>
      </c>
      <c r="W286" s="196"/>
      <c r="X286" s="88">
        <v>0</v>
      </c>
      <c r="Y286" s="88">
        <f t="shared" si="69"/>
        <v>0</v>
      </c>
      <c r="Z286" s="1"/>
      <c r="AA286" s="1"/>
    </row>
    <row r="287" spans="2:28">
      <c r="B287" s="206">
        <v>5001</v>
      </c>
      <c r="C287" t="s">
        <v>314</v>
      </c>
      <c r="D287" s="190">
        <v>8355402.301</v>
      </c>
      <c r="E287" s="85">
        <f t="shared" si="63"/>
        <v>38941.124139538129</v>
      </c>
      <c r="F287" s="86">
        <f t="shared" si="56"/>
        <v>1.0130633911877744</v>
      </c>
      <c r="G287" s="187">
        <f t="shared" si="57"/>
        <v>-298.02635744711586</v>
      </c>
      <c r="H287" s="187">
        <f t="shared" si="58"/>
        <v>-63946.025385640416</v>
      </c>
      <c r="I287" s="187">
        <f t="shared" si="59"/>
        <v>0</v>
      </c>
      <c r="J287" s="87">
        <f t="shared" si="60"/>
        <v>0</v>
      </c>
      <c r="K287" s="187">
        <f t="shared" si="64"/>
        <v>-413.62581716406999</v>
      </c>
      <c r="L287" s="87">
        <f t="shared" si="61"/>
        <v>-88749.623459808674</v>
      </c>
      <c r="M287" s="88">
        <f t="shared" si="65"/>
        <v>-152695.64884544909</v>
      </c>
      <c r="N287" s="88">
        <f t="shared" si="66"/>
        <v>8202706.6521545509</v>
      </c>
      <c r="O287" s="88">
        <f t="shared" si="67"/>
        <v>38229.471964926954</v>
      </c>
      <c r="P287" s="89">
        <f t="shared" si="62"/>
        <v>0.99454957626105678</v>
      </c>
      <c r="Q287" s="237">
        <v>8270.8892350149108</v>
      </c>
      <c r="R287" s="92">
        <f t="shared" si="68"/>
        <v>2.514613315829187E-2</v>
      </c>
      <c r="S287" s="92">
        <f t="shared" si="68"/>
        <v>1.6044446566039781E-2</v>
      </c>
      <c r="T287" s="91">
        <v>214565</v>
      </c>
      <c r="U287" s="190">
        <v>8150450</v>
      </c>
      <c r="V287" s="190">
        <v>38326.201448321262</v>
      </c>
      <c r="W287" s="196"/>
      <c r="X287" s="88">
        <v>0</v>
      </c>
      <c r="Y287" s="88">
        <f t="shared" si="69"/>
        <v>0</v>
      </c>
      <c r="Z287" s="1"/>
      <c r="AA287" s="1"/>
      <c r="AB287" s="45"/>
    </row>
    <row r="288" spans="2:28">
      <c r="B288" s="206">
        <v>5006</v>
      </c>
      <c r="C288" t="s">
        <v>315</v>
      </c>
      <c r="D288" s="190">
        <v>704427.07400000002</v>
      </c>
      <c r="E288" s="85">
        <f t="shared" si="63"/>
        <v>29312.045356191746</v>
      </c>
      <c r="F288" s="86">
        <f t="shared" si="56"/>
        <v>0.76256042236447019</v>
      </c>
      <c r="G288" s="187">
        <f t="shared" si="57"/>
        <v>5479.420912560714</v>
      </c>
      <c r="H288" s="187">
        <f t="shared" si="58"/>
        <v>131681.44337065908</v>
      </c>
      <c r="I288" s="187">
        <f t="shared" si="59"/>
        <v>1850.7743916276647</v>
      </c>
      <c r="J288" s="87">
        <f t="shared" si="60"/>
        <v>44477.810179596039</v>
      </c>
      <c r="K288" s="187">
        <f t="shared" si="64"/>
        <v>1437.1485744635947</v>
      </c>
      <c r="L288" s="87">
        <f t="shared" si="61"/>
        <v>34537.554541509104</v>
      </c>
      <c r="M288" s="88">
        <f t="shared" si="65"/>
        <v>166218.99791216818</v>
      </c>
      <c r="N288" s="88">
        <f t="shared" si="66"/>
        <v>870646.07191216818</v>
      </c>
      <c r="O288" s="88">
        <f t="shared" si="67"/>
        <v>36228.614843216048</v>
      </c>
      <c r="P288" s="89">
        <f t="shared" si="62"/>
        <v>0.94249676202438226</v>
      </c>
      <c r="Q288" s="237">
        <v>6273.3712840510998</v>
      </c>
      <c r="R288" s="92">
        <f t="shared" si="68"/>
        <v>6.0417819272247777E-2</v>
      </c>
      <c r="S288" s="92">
        <f t="shared" si="68"/>
        <v>5.702017562694308E-2</v>
      </c>
      <c r="T288" s="91">
        <v>24032</v>
      </c>
      <c r="U288" s="190">
        <v>664292</v>
      </c>
      <c r="V288" s="190">
        <v>27730.82863702776</v>
      </c>
      <c r="W288" s="196"/>
      <c r="X288" s="88">
        <v>0</v>
      </c>
      <c r="Y288" s="88">
        <f t="shared" si="69"/>
        <v>0</v>
      </c>
      <c r="Z288" s="1"/>
      <c r="AA288" s="1"/>
    </row>
    <row r="289" spans="2:25">
      <c r="B289" s="206">
        <v>5007</v>
      </c>
      <c r="C289" t="s">
        <v>316</v>
      </c>
      <c r="D289" s="190">
        <v>474277.663</v>
      </c>
      <c r="E289" s="85">
        <f t="shared" si="63"/>
        <v>31444.517867798182</v>
      </c>
      <c r="F289" s="86">
        <f t="shared" si="56"/>
        <v>0.81803724492566787</v>
      </c>
      <c r="G289" s="187">
        <f t="shared" si="57"/>
        <v>4199.9374055968519</v>
      </c>
      <c r="H289" s="187">
        <f t="shared" si="58"/>
        <v>63347.655888617315</v>
      </c>
      <c r="I289" s="187">
        <f t="shared" si="59"/>
        <v>1104.409012565412</v>
      </c>
      <c r="J289" s="87">
        <f t="shared" si="60"/>
        <v>16657.801136524111</v>
      </c>
      <c r="K289" s="187">
        <f t="shared" si="64"/>
        <v>690.78319540134203</v>
      </c>
      <c r="L289" s="87">
        <f t="shared" si="61"/>
        <v>10419.082936238441</v>
      </c>
      <c r="M289" s="88">
        <f t="shared" si="65"/>
        <v>73766.738824855755</v>
      </c>
      <c r="N289" s="88">
        <f t="shared" si="66"/>
        <v>548044.40182485571</v>
      </c>
      <c r="O289" s="88">
        <f t="shared" si="67"/>
        <v>36335.238468796379</v>
      </c>
      <c r="P289" s="89">
        <f t="shared" si="62"/>
        <v>0.94527060315244238</v>
      </c>
      <c r="Q289" s="237">
        <v>4202.4314381301519</v>
      </c>
      <c r="R289" s="89">
        <f t="shared" si="68"/>
        <v>6.7950000112587006E-2</v>
      </c>
      <c r="S289" s="89">
        <f t="shared" si="68"/>
        <v>5.6621219364856763E-2</v>
      </c>
      <c r="T289" s="91">
        <v>15083</v>
      </c>
      <c r="U289" s="190">
        <v>444101</v>
      </c>
      <c r="V289" s="190">
        <v>29759.498760302889</v>
      </c>
      <c r="W289" s="196"/>
      <c r="X289" s="88">
        <v>0</v>
      </c>
      <c r="Y289" s="88">
        <f t="shared" si="69"/>
        <v>0</v>
      </c>
    </row>
    <row r="290" spans="2:25">
      <c r="B290" s="206">
        <v>5014</v>
      </c>
      <c r="C290" t="s">
        <v>317</v>
      </c>
      <c r="D290" s="190">
        <v>371360.72399999999</v>
      </c>
      <c r="E290" s="85">
        <f t="shared" si="63"/>
        <v>68102.094993581515</v>
      </c>
      <c r="F290" s="86">
        <f t="shared" si="56"/>
        <v>1.7716935714020694</v>
      </c>
      <c r="G290" s="187">
        <f t="shared" si="57"/>
        <v>-17794.608869873147</v>
      </c>
      <c r="H290" s="187">
        <f t="shared" si="58"/>
        <v>-97034.002167418264</v>
      </c>
      <c r="I290" s="187">
        <f t="shared" si="59"/>
        <v>0</v>
      </c>
      <c r="J290" s="87">
        <f t="shared" si="60"/>
        <v>0</v>
      </c>
      <c r="K290" s="187">
        <f t="shared" si="64"/>
        <v>-413.62581716406999</v>
      </c>
      <c r="L290" s="87">
        <f t="shared" si="61"/>
        <v>-2255.501580995674</v>
      </c>
      <c r="M290" s="88">
        <f t="shared" si="65"/>
        <v>-99289.503748413932</v>
      </c>
      <c r="N290" s="88">
        <f t="shared" si="66"/>
        <v>272071.22025158606</v>
      </c>
      <c r="O290" s="88">
        <f t="shared" si="67"/>
        <v>49893.860306544295</v>
      </c>
      <c r="P290" s="89">
        <f t="shared" si="62"/>
        <v>1.2980016483467745</v>
      </c>
      <c r="Q290" s="237">
        <v>-46397.563157537654</v>
      </c>
      <c r="R290" s="89">
        <f t="shared" si="68"/>
        <v>-0.34856881535393086</v>
      </c>
      <c r="S290" s="89">
        <f t="shared" si="68"/>
        <v>-0.35597551505098862</v>
      </c>
      <c r="T290" s="91">
        <v>5453</v>
      </c>
      <c r="U290" s="190">
        <v>570069</v>
      </c>
      <c r="V290" s="190">
        <v>105744.57429048413</v>
      </c>
      <c r="W290" s="196"/>
      <c r="X290" s="88">
        <v>0</v>
      </c>
      <c r="Y290" s="88">
        <f t="shared" si="69"/>
        <v>0</v>
      </c>
    </row>
    <row r="291" spans="2:25">
      <c r="B291" s="206">
        <v>5020</v>
      </c>
      <c r="C291" t="s">
        <v>318</v>
      </c>
      <c r="D291" s="190">
        <v>27893.333999999999</v>
      </c>
      <c r="E291" s="85">
        <f t="shared" si="63"/>
        <v>31061.619153674834</v>
      </c>
      <c r="F291" s="86">
        <f t="shared" si="56"/>
        <v>0.80807603609098533</v>
      </c>
      <c r="G291" s="187">
        <f t="shared" si="57"/>
        <v>4429.6766340708609</v>
      </c>
      <c r="H291" s="187">
        <f t="shared" si="58"/>
        <v>3977.8496173956328</v>
      </c>
      <c r="I291" s="187">
        <f t="shared" si="59"/>
        <v>1238.4235625085839</v>
      </c>
      <c r="J291" s="87">
        <f t="shared" si="60"/>
        <v>1112.1043591327084</v>
      </c>
      <c r="K291" s="187">
        <f t="shared" si="64"/>
        <v>824.79774534451394</v>
      </c>
      <c r="L291" s="87">
        <f t="shared" si="61"/>
        <v>740.66837531937358</v>
      </c>
      <c r="M291" s="88">
        <f t="shared" si="65"/>
        <v>4718.5179927150066</v>
      </c>
      <c r="N291" s="88">
        <f t="shared" si="66"/>
        <v>32611.851992715005</v>
      </c>
      <c r="O291" s="88">
        <f t="shared" si="67"/>
        <v>36316.093533090207</v>
      </c>
      <c r="P291" s="89">
        <f t="shared" si="62"/>
        <v>0.9447725427107081</v>
      </c>
      <c r="Q291" s="237">
        <v>-4.9783330610034682</v>
      </c>
      <c r="R291" s="89">
        <f t="shared" si="68"/>
        <v>6.0462076569212597E-2</v>
      </c>
      <c r="S291" s="89">
        <f t="shared" si="68"/>
        <v>6.7547569285710707E-2</v>
      </c>
      <c r="T291" s="91">
        <v>898</v>
      </c>
      <c r="U291" s="190">
        <v>26303</v>
      </c>
      <c r="V291" s="190">
        <v>29096.238938053099</v>
      </c>
      <c r="W291" s="196"/>
      <c r="X291" s="88">
        <v>0</v>
      </c>
      <c r="Y291" s="88">
        <f t="shared" si="69"/>
        <v>0</v>
      </c>
    </row>
    <row r="292" spans="2:25">
      <c r="B292" s="206">
        <v>5021</v>
      </c>
      <c r="C292" t="s">
        <v>319</v>
      </c>
      <c r="D292" s="190">
        <v>231025.34599999999</v>
      </c>
      <c r="E292" s="85">
        <f t="shared" si="63"/>
        <v>31266.118013262956</v>
      </c>
      <c r="F292" s="86">
        <f t="shared" si="56"/>
        <v>0.8133961266832862</v>
      </c>
      <c r="G292" s="187">
        <f t="shared" si="57"/>
        <v>4306.9773183179877</v>
      </c>
      <c r="H292" s="187">
        <f t="shared" si="58"/>
        <v>31824.255405051612</v>
      </c>
      <c r="I292" s="187">
        <f t="shared" si="59"/>
        <v>1166.8489616527413</v>
      </c>
      <c r="J292" s="87">
        <f t="shared" si="60"/>
        <v>8621.8469776521069</v>
      </c>
      <c r="K292" s="187">
        <f t="shared" si="64"/>
        <v>753.22314448867132</v>
      </c>
      <c r="L292" s="87">
        <f t="shared" si="61"/>
        <v>5565.5658146267924</v>
      </c>
      <c r="M292" s="88">
        <f t="shared" si="65"/>
        <v>37389.821219678401</v>
      </c>
      <c r="N292" s="88">
        <f t="shared" si="66"/>
        <v>268415.16721967841</v>
      </c>
      <c r="O292" s="88">
        <f t="shared" si="67"/>
        <v>36326.318476069617</v>
      </c>
      <c r="P292" s="89">
        <f t="shared" si="62"/>
        <v>0.94503854724032321</v>
      </c>
      <c r="Q292" s="237">
        <v>715.92983587108756</v>
      </c>
      <c r="R292" s="89">
        <f t="shared" si="68"/>
        <v>7.7749200629898861E-3</v>
      </c>
      <c r="S292" s="89">
        <f t="shared" si="68"/>
        <v>-1.0364755721064494E-2</v>
      </c>
      <c r="T292" s="91">
        <v>7389</v>
      </c>
      <c r="U292" s="190">
        <v>229243</v>
      </c>
      <c r="V292" s="190">
        <v>31593.577728776185</v>
      </c>
      <c r="W292" s="196"/>
      <c r="X292" s="88">
        <v>0</v>
      </c>
      <c r="Y292" s="88">
        <f t="shared" si="69"/>
        <v>0</v>
      </c>
    </row>
    <row r="293" spans="2:25">
      <c r="B293" s="206">
        <v>5022</v>
      </c>
      <c r="C293" t="s">
        <v>320</v>
      </c>
      <c r="D293" s="190">
        <v>72802.335000000006</v>
      </c>
      <c r="E293" s="85">
        <f t="shared" si="63"/>
        <v>29308.508454106282</v>
      </c>
      <c r="F293" s="86">
        <f t="shared" si="56"/>
        <v>0.76246840894420642</v>
      </c>
      <c r="G293" s="187">
        <f t="shared" si="57"/>
        <v>5481.5430538119917</v>
      </c>
      <c r="H293" s="187">
        <f t="shared" si="58"/>
        <v>13616.152945668988</v>
      </c>
      <c r="I293" s="187">
        <f t="shared" si="59"/>
        <v>1852.0123073575769</v>
      </c>
      <c r="J293" s="87">
        <f t="shared" si="60"/>
        <v>4600.3985714762212</v>
      </c>
      <c r="K293" s="187">
        <f t="shared" si="64"/>
        <v>1438.3864901935069</v>
      </c>
      <c r="L293" s="87">
        <f t="shared" si="61"/>
        <v>3572.9520416406708</v>
      </c>
      <c r="M293" s="88">
        <f t="shared" si="65"/>
        <v>17189.10498730966</v>
      </c>
      <c r="N293" s="88">
        <f t="shared" si="66"/>
        <v>89991.43998730967</v>
      </c>
      <c r="O293" s="88">
        <f t="shared" si="67"/>
        <v>36228.437998111789</v>
      </c>
      <c r="P293" s="89">
        <f t="shared" si="62"/>
        <v>0.94249216135336944</v>
      </c>
      <c r="Q293" s="237">
        <v>-81.422617843581975</v>
      </c>
      <c r="R293" s="89">
        <f t="shared" si="68"/>
        <v>3.9528443327526724E-2</v>
      </c>
      <c r="S293" s="89">
        <f t="shared" si="68"/>
        <v>3.8272974193073281E-2</v>
      </c>
      <c r="T293" s="91">
        <v>2484</v>
      </c>
      <c r="U293" s="190">
        <v>70034</v>
      </c>
      <c r="V293" s="190">
        <v>28228.133817009268</v>
      </c>
      <c r="W293" s="196"/>
      <c r="X293" s="88">
        <v>0</v>
      </c>
      <c r="Y293" s="88">
        <f t="shared" si="69"/>
        <v>0</v>
      </c>
    </row>
    <row r="294" spans="2:25">
      <c r="B294" s="206">
        <v>5025</v>
      </c>
      <c r="C294" t="s">
        <v>321</v>
      </c>
      <c r="D294" s="190">
        <v>187741.07699999999</v>
      </c>
      <c r="E294" s="85">
        <f t="shared" si="63"/>
        <v>33023.936147757253</v>
      </c>
      <c r="F294" s="86">
        <f t="shared" si="56"/>
        <v>0.85912621896416297</v>
      </c>
      <c r="G294" s="187">
        <f t="shared" si="57"/>
        <v>3252.2864376214097</v>
      </c>
      <c r="H294" s="187">
        <f t="shared" si="58"/>
        <v>18489.248397877716</v>
      </c>
      <c r="I294" s="187">
        <f t="shared" si="59"/>
        <v>551.6126145797374</v>
      </c>
      <c r="J294" s="87">
        <f t="shared" si="60"/>
        <v>3135.9177138858072</v>
      </c>
      <c r="K294" s="187">
        <f t="shared" si="64"/>
        <v>137.98679741566741</v>
      </c>
      <c r="L294" s="87">
        <f t="shared" si="61"/>
        <v>784.45494330806923</v>
      </c>
      <c r="M294" s="88">
        <f t="shared" si="65"/>
        <v>19273.703341185785</v>
      </c>
      <c r="N294" s="88">
        <f t="shared" si="66"/>
        <v>207014.78034118577</v>
      </c>
      <c r="O294" s="88">
        <f t="shared" si="67"/>
        <v>36414.209382794332</v>
      </c>
      <c r="P294" s="89">
        <f t="shared" si="62"/>
        <v>0.94732505185436711</v>
      </c>
      <c r="Q294" s="237">
        <v>537.91615873965566</v>
      </c>
      <c r="R294" s="89">
        <f t="shared" si="68"/>
        <v>6.804572192513364E-2</v>
      </c>
      <c r="S294" s="89">
        <f t="shared" si="68"/>
        <v>5.1700958898311E-2</v>
      </c>
      <c r="T294" s="91">
        <v>5685</v>
      </c>
      <c r="U294" s="190">
        <v>175780</v>
      </c>
      <c r="V294" s="190">
        <v>31400.500178635226</v>
      </c>
      <c r="W294" s="196"/>
      <c r="X294" s="88">
        <v>0</v>
      </c>
      <c r="Y294" s="88">
        <f t="shared" si="69"/>
        <v>0</v>
      </c>
    </row>
    <row r="295" spans="2:25">
      <c r="B295" s="206">
        <v>5026</v>
      </c>
      <c r="C295" t="s">
        <v>322</v>
      </c>
      <c r="D295" s="190">
        <v>54821.940999999999</v>
      </c>
      <c r="E295" s="85">
        <f t="shared" si="63"/>
        <v>26939.528746928747</v>
      </c>
      <c r="F295" s="86">
        <f t="shared" si="56"/>
        <v>0.70083879067205246</v>
      </c>
      <c r="G295" s="187">
        <f t="shared" si="57"/>
        <v>6902.9308781185136</v>
      </c>
      <c r="H295" s="187">
        <f t="shared" si="58"/>
        <v>14047.464336971176</v>
      </c>
      <c r="I295" s="187">
        <f t="shared" si="59"/>
        <v>2681.1552048697145</v>
      </c>
      <c r="J295" s="87">
        <f t="shared" si="60"/>
        <v>5456.1508419098691</v>
      </c>
      <c r="K295" s="187">
        <f t="shared" si="64"/>
        <v>2267.5293877056447</v>
      </c>
      <c r="L295" s="87">
        <f t="shared" si="61"/>
        <v>4614.4223039809867</v>
      </c>
      <c r="M295" s="88">
        <f t="shared" si="65"/>
        <v>18661.886640952162</v>
      </c>
      <c r="N295" s="88">
        <f t="shared" si="66"/>
        <v>73483.827640952164</v>
      </c>
      <c r="O295" s="88">
        <f t="shared" si="67"/>
        <v>36109.989012752907</v>
      </c>
      <c r="P295" s="89">
        <f t="shared" si="62"/>
        <v>0.93941068043976161</v>
      </c>
      <c r="Q295" s="237">
        <v>619.3146486869191</v>
      </c>
      <c r="R295" s="89">
        <f t="shared" si="68"/>
        <v>5.4268096153846132E-2</v>
      </c>
      <c r="S295" s="89">
        <f t="shared" si="68"/>
        <v>3.4581517454167411E-2</v>
      </c>
      <c r="T295" s="91">
        <v>2035</v>
      </c>
      <c r="U295" s="190">
        <v>52000</v>
      </c>
      <c r="V295" s="190">
        <v>26039.058587881824</v>
      </c>
      <c r="W295" s="196"/>
      <c r="X295" s="88">
        <v>0</v>
      </c>
      <c r="Y295" s="88">
        <f t="shared" si="69"/>
        <v>0</v>
      </c>
    </row>
    <row r="296" spans="2:25">
      <c r="B296" s="206">
        <v>5027</v>
      </c>
      <c r="C296" t="s">
        <v>323</v>
      </c>
      <c r="D296" s="190">
        <v>169733.14499999999</v>
      </c>
      <c r="E296" s="85">
        <f t="shared" si="63"/>
        <v>27643.834690553747</v>
      </c>
      <c r="F296" s="86">
        <f t="shared" si="56"/>
        <v>0.71916149150435849</v>
      </c>
      <c r="G296" s="187">
        <f t="shared" si="57"/>
        <v>6480.347311943513</v>
      </c>
      <c r="H296" s="187">
        <f t="shared" si="58"/>
        <v>39789.332495333176</v>
      </c>
      <c r="I296" s="187">
        <f t="shared" si="59"/>
        <v>2434.6481246009644</v>
      </c>
      <c r="J296" s="87">
        <f t="shared" si="60"/>
        <v>14948.739485049922</v>
      </c>
      <c r="K296" s="187">
        <f t="shared" si="64"/>
        <v>2021.0223074368944</v>
      </c>
      <c r="L296" s="87">
        <f t="shared" si="61"/>
        <v>12409.076967662531</v>
      </c>
      <c r="M296" s="88">
        <f t="shared" si="65"/>
        <v>52198.409462995711</v>
      </c>
      <c r="N296" s="88">
        <f t="shared" si="66"/>
        <v>221931.5544629957</v>
      </c>
      <c r="O296" s="88">
        <f t="shared" si="67"/>
        <v>36145.204309934154</v>
      </c>
      <c r="P296" s="89">
        <f t="shared" si="62"/>
        <v>0.94032681548137675</v>
      </c>
      <c r="Q296" s="237">
        <v>1445.0859741708628</v>
      </c>
      <c r="R296" s="89">
        <f t="shared" si="68"/>
        <v>6.0739341557613645E-2</v>
      </c>
      <c r="S296" s="89">
        <f t="shared" si="68"/>
        <v>5.9530029604697915E-2</v>
      </c>
      <c r="T296" s="91">
        <v>6140</v>
      </c>
      <c r="U296" s="190">
        <v>160014</v>
      </c>
      <c r="V296" s="190">
        <v>26090.657100929398</v>
      </c>
      <c r="W296" s="196"/>
      <c r="X296" s="88">
        <v>0</v>
      </c>
      <c r="Y296" s="88">
        <f t="shared" si="69"/>
        <v>0</v>
      </c>
    </row>
    <row r="297" spans="2:25">
      <c r="B297" s="206">
        <v>5028</v>
      </c>
      <c r="C297" t="s">
        <v>324</v>
      </c>
      <c r="D297" s="190">
        <v>544525.77300000004</v>
      </c>
      <c r="E297" s="85">
        <f t="shared" si="63"/>
        <v>31009.440375854214</v>
      </c>
      <c r="F297" s="86">
        <f t="shared" si="56"/>
        <v>0.80671859172400773</v>
      </c>
      <c r="G297" s="187">
        <f t="shared" si="57"/>
        <v>4460.9839007632336</v>
      </c>
      <c r="H297" s="187">
        <f t="shared" si="58"/>
        <v>78334.877297402389</v>
      </c>
      <c r="I297" s="187">
        <f t="shared" si="59"/>
        <v>1256.6861347458009</v>
      </c>
      <c r="J297" s="87">
        <f t="shared" si="60"/>
        <v>22067.408526136263</v>
      </c>
      <c r="K297" s="187">
        <f t="shared" si="64"/>
        <v>843.06031758173094</v>
      </c>
      <c r="L297" s="87">
        <f t="shared" si="61"/>
        <v>14804.139176735196</v>
      </c>
      <c r="M297" s="88">
        <f t="shared" si="65"/>
        <v>93139.016474137577</v>
      </c>
      <c r="N297" s="88">
        <f t="shared" si="66"/>
        <v>637664.78947413759</v>
      </c>
      <c r="O297" s="88">
        <f t="shared" si="67"/>
        <v>36313.484594199181</v>
      </c>
      <c r="P297" s="89">
        <f t="shared" si="62"/>
        <v>0.9447046704923594</v>
      </c>
      <c r="Q297" s="237">
        <v>5277.0184746645391</v>
      </c>
      <c r="R297" s="89">
        <f t="shared" si="68"/>
        <v>6.2317269593412279E-2</v>
      </c>
      <c r="S297" s="89">
        <f t="shared" si="68"/>
        <v>4.900805550966781E-2</v>
      </c>
      <c r="T297" s="91">
        <v>17560</v>
      </c>
      <c r="U297" s="190">
        <v>512583</v>
      </c>
      <c r="V297" s="190">
        <v>29560.726643598617</v>
      </c>
      <c r="W297" s="196"/>
      <c r="X297" s="88">
        <v>0</v>
      </c>
      <c r="Y297" s="88">
        <f t="shared" si="69"/>
        <v>0</v>
      </c>
    </row>
    <row r="298" spans="2:25">
      <c r="B298" s="206">
        <v>5029</v>
      </c>
      <c r="C298" t="s">
        <v>325</v>
      </c>
      <c r="D298" s="190">
        <v>256296.90599999999</v>
      </c>
      <c r="E298" s="85">
        <f t="shared" si="63"/>
        <v>30209.442008486563</v>
      </c>
      <c r="F298" s="86">
        <f t="shared" si="56"/>
        <v>0.78590642779966735</v>
      </c>
      <c r="G298" s="187">
        <f t="shared" si="57"/>
        <v>4940.9829211838232</v>
      </c>
      <c r="H298" s="187">
        <f t="shared" si="58"/>
        <v>41919.299103323559</v>
      </c>
      <c r="I298" s="187">
        <f t="shared" si="59"/>
        <v>1536.6855633244786</v>
      </c>
      <c r="J298" s="87">
        <f t="shared" si="60"/>
        <v>13037.240319244876</v>
      </c>
      <c r="K298" s="187">
        <f t="shared" si="64"/>
        <v>1123.0597461604086</v>
      </c>
      <c r="L298" s="87">
        <f t="shared" si="61"/>
        <v>9528.0388864249071</v>
      </c>
      <c r="M298" s="88">
        <f t="shared" si="65"/>
        <v>51447.33798974847</v>
      </c>
      <c r="N298" s="88">
        <f t="shared" si="66"/>
        <v>307744.24398974847</v>
      </c>
      <c r="O298" s="88">
        <f t="shared" si="67"/>
        <v>36273.48467583079</v>
      </c>
      <c r="P298" s="89">
        <f t="shared" si="62"/>
        <v>0.94366406229614219</v>
      </c>
      <c r="Q298" s="237">
        <v>3754.0660438869018</v>
      </c>
      <c r="R298" s="89">
        <f t="shared" si="68"/>
        <v>6.9240325406758396E-2</v>
      </c>
      <c r="S298" s="89">
        <f t="shared" si="68"/>
        <v>6.3821026256299818E-2</v>
      </c>
      <c r="T298" s="91">
        <v>8484</v>
      </c>
      <c r="U298" s="190">
        <v>239700</v>
      </c>
      <c r="V298" s="190">
        <v>28397.109347233742</v>
      </c>
      <c r="W298" s="196"/>
      <c r="X298" s="88">
        <v>0</v>
      </c>
      <c r="Y298" s="88">
        <f t="shared" si="69"/>
        <v>0</v>
      </c>
    </row>
    <row r="299" spans="2:25">
      <c r="B299" s="206">
        <v>5031</v>
      </c>
      <c r="C299" t="s">
        <v>326</v>
      </c>
      <c r="D299" s="190">
        <v>520301.81099999999</v>
      </c>
      <c r="E299" s="85">
        <f t="shared" si="63"/>
        <v>35195.955557058784</v>
      </c>
      <c r="F299" s="86">
        <f t="shared" si="56"/>
        <v>0.91563186427188403</v>
      </c>
      <c r="G299" s="187">
        <f t="shared" si="57"/>
        <v>1949.0747920404915</v>
      </c>
      <c r="H299" s="187">
        <f t="shared" si="58"/>
        <v>28813.172650734585</v>
      </c>
      <c r="I299" s="187">
        <f t="shared" si="59"/>
        <v>0</v>
      </c>
      <c r="J299" s="87">
        <f t="shared" si="60"/>
        <v>0</v>
      </c>
      <c r="K299" s="187">
        <f t="shared" si="64"/>
        <v>-413.62581716406999</v>
      </c>
      <c r="L299" s="87">
        <f t="shared" si="61"/>
        <v>-6114.6304551364465</v>
      </c>
      <c r="M299" s="88">
        <f t="shared" si="65"/>
        <v>22698.542195598136</v>
      </c>
      <c r="N299" s="88">
        <f t="shared" si="66"/>
        <v>543000.35319559812</v>
      </c>
      <c r="O299" s="88">
        <f t="shared" si="67"/>
        <v>36731.404531935208</v>
      </c>
      <c r="P299" s="89">
        <f t="shared" si="62"/>
        <v>0.95557696549470039</v>
      </c>
      <c r="Q299" s="237">
        <v>2353.0062605392704</v>
      </c>
      <c r="R299" s="89">
        <f t="shared" si="68"/>
        <v>1.2500653851692399E-2</v>
      </c>
      <c r="S299" s="89">
        <f t="shared" si="68"/>
        <v>4.2132575778605526E-3</v>
      </c>
      <c r="T299" s="91">
        <v>14783</v>
      </c>
      <c r="U299" s="190">
        <v>513878</v>
      </c>
      <c r="V299" s="190">
        <v>35048.288091665534</v>
      </c>
      <c r="W299" s="196"/>
      <c r="X299" s="88">
        <v>0</v>
      </c>
      <c r="Y299" s="88">
        <f t="shared" si="69"/>
        <v>0</v>
      </c>
    </row>
    <row r="300" spans="2:25">
      <c r="B300" s="206">
        <v>5032</v>
      </c>
      <c r="C300" t="s">
        <v>327</v>
      </c>
      <c r="D300" s="190">
        <v>125609.462</v>
      </c>
      <c r="E300" s="85">
        <f t="shared" si="63"/>
        <v>29793.515654648956</v>
      </c>
      <c r="F300" s="86">
        <f t="shared" si="56"/>
        <v>0.77508599639678266</v>
      </c>
      <c r="G300" s="187">
        <f t="shared" si="57"/>
        <v>5190.5387334863881</v>
      </c>
      <c r="H300" s="187">
        <f t="shared" si="58"/>
        <v>21883.311300378613</v>
      </c>
      <c r="I300" s="187">
        <f t="shared" si="59"/>
        <v>1682.2597871676412</v>
      </c>
      <c r="J300" s="87">
        <f t="shared" si="60"/>
        <v>7092.4072626987754</v>
      </c>
      <c r="K300" s="187">
        <f t="shared" si="64"/>
        <v>1268.6339700035712</v>
      </c>
      <c r="L300" s="87">
        <f t="shared" si="61"/>
        <v>5348.5608175350571</v>
      </c>
      <c r="M300" s="88">
        <f t="shared" si="65"/>
        <v>27231.87211791367</v>
      </c>
      <c r="N300" s="88">
        <f t="shared" si="66"/>
        <v>152841.33411791368</v>
      </c>
      <c r="O300" s="88">
        <f t="shared" si="67"/>
        <v>36252.688358138919</v>
      </c>
      <c r="P300" s="89">
        <f t="shared" si="62"/>
        <v>0.94312304072599817</v>
      </c>
      <c r="Q300" s="237">
        <v>1550.7702417759501</v>
      </c>
      <c r="R300" s="89">
        <f t="shared" si="68"/>
        <v>2.4379889088240087E-2</v>
      </c>
      <c r="S300" s="89">
        <f t="shared" si="68"/>
        <v>6.885735384645859E-3</v>
      </c>
      <c r="T300" s="91">
        <v>4216</v>
      </c>
      <c r="U300" s="190">
        <v>122620</v>
      </c>
      <c r="V300" s="190">
        <v>29589.76833976834</v>
      </c>
      <c r="W300" s="196"/>
      <c r="X300" s="88">
        <v>0</v>
      </c>
      <c r="Y300" s="88">
        <f t="shared" si="69"/>
        <v>0</v>
      </c>
    </row>
    <row r="301" spans="2:25">
      <c r="B301" s="206">
        <v>5033</v>
      </c>
      <c r="C301" t="s">
        <v>328</v>
      </c>
      <c r="D301" s="190">
        <v>38653.178999999996</v>
      </c>
      <c r="E301" s="85">
        <f t="shared" si="63"/>
        <v>50004.112548512283</v>
      </c>
      <c r="F301" s="86">
        <f t="shared" si="56"/>
        <v>1.3008698888663317</v>
      </c>
      <c r="G301" s="187">
        <f t="shared" si="57"/>
        <v>-6935.8194028316075</v>
      </c>
      <c r="H301" s="187">
        <f t="shared" si="58"/>
        <v>-5361.3883983888327</v>
      </c>
      <c r="I301" s="187">
        <f t="shared" si="59"/>
        <v>0</v>
      </c>
      <c r="J301" s="87">
        <f t="shared" si="60"/>
        <v>0</v>
      </c>
      <c r="K301" s="187">
        <f t="shared" si="64"/>
        <v>-413.62581716406999</v>
      </c>
      <c r="L301" s="87">
        <f t="shared" si="61"/>
        <v>-319.7327566678261</v>
      </c>
      <c r="M301" s="88">
        <f t="shared" si="65"/>
        <v>-5681.1211550566586</v>
      </c>
      <c r="N301" s="88">
        <f t="shared" si="66"/>
        <v>32972.057844943338</v>
      </c>
      <c r="O301" s="88">
        <f t="shared" si="67"/>
        <v>42654.667328516611</v>
      </c>
      <c r="P301" s="89">
        <f t="shared" si="62"/>
        <v>1.1096721753324796</v>
      </c>
      <c r="Q301" s="237">
        <v>-102.89395502963271</v>
      </c>
      <c r="R301" s="89">
        <f t="shared" si="68"/>
        <v>1.590567178301084E-2</v>
      </c>
      <c r="S301" s="89">
        <f t="shared" si="68"/>
        <v>-1.0379080397662169E-2</v>
      </c>
      <c r="T301" s="91">
        <v>773</v>
      </c>
      <c r="U301" s="190">
        <v>38048</v>
      </c>
      <c r="V301" s="190">
        <v>50528.552456839308</v>
      </c>
      <c r="W301" s="196"/>
      <c r="X301" s="88">
        <v>0</v>
      </c>
      <c r="Y301" s="88">
        <f t="shared" si="69"/>
        <v>0</v>
      </c>
    </row>
    <row r="302" spans="2:25">
      <c r="B302" s="206">
        <v>5034</v>
      </c>
      <c r="C302" t="s">
        <v>329</v>
      </c>
      <c r="D302" s="190">
        <v>70148.426999999996</v>
      </c>
      <c r="E302" s="85">
        <f t="shared" si="63"/>
        <v>28585.341075794619</v>
      </c>
      <c r="F302" s="86">
        <f t="shared" si="56"/>
        <v>0.743655023022331</v>
      </c>
      <c r="G302" s="187">
        <f t="shared" si="57"/>
        <v>5915.4434807989901</v>
      </c>
      <c r="H302" s="187">
        <f t="shared" si="58"/>
        <v>14516.498301880722</v>
      </c>
      <c r="I302" s="187">
        <f t="shared" si="59"/>
        <v>2105.1208897666593</v>
      </c>
      <c r="J302" s="87">
        <f t="shared" si="60"/>
        <v>5165.966663487382</v>
      </c>
      <c r="K302" s="187">
        <f t="shared" si="64"/>
        <v>1691.4950726025893</v>
      </c>
      <c r="L302" s="87">
        <f t="shared" si="61"/>
        <v>4150.9289081667539</v>
      </c>
      <c r="M302" s="88">
        <f t="shared" si="65"/>
        <v>18667.427210047477</v>
      </c>
      <c r="N302" s="88">
        <f t="shared" si="66"/>
        <v>88815.854210047473</v>
      </c>
      <c r="O302" s="88">
        <f t="shared" si="67"/>
        <v>36192.2796291962</v>
      </c>
      <c r="P302" s="89">
        <f t="shared" si="62"/>
        <v>0.94155149205727551</v>
      </c>
      <c r="Q302" s="237">
        <v>1045.9786223477786</v>
      </c>
      <c r="R302" s="89">
        <f t="shared" si="68"/>
        <v>2.3198270077890194E-2</v>
      </c>
      <c r="S302" s="89">
        <f t="shared" si="68"/>
        <v>1.1523636189470856E-2</v>
      </c>
      <c r="T302" s="91">
        <v>2454</v>
      </c>
      <c r="U302" s="190">
        <v>68558</v>
      </c>
      <c r="V302" s="190">
        <v>28259.686727122837</v>
      </c>
      <c r="W302" s="196"/>
      <c r="X302" s="88">
        <v>0</v>
      </c>
      <c r="Y302" s="88">
        <f t="shared" si="69"/>
        <v>0</v>
      </c>
    </row>
    <row r="303" spans="2:25">
      <c r="B303" s="206">
        <v>5035</v>
      </c>
      <c r="C303" t="s">
        <v>330</v>
      </c>
      <c r="D303" s="190">
        <v>786629.14899999998</v>
      </c>
      <c r="E303" s="85">
        <f t="shared" si="63"/>
        <v>31825.429825626084</v>
      </c>
      <c r="F303" s="86">
        <f t="shared" si="56"/>
        <v>0.82794676778274701</v>
      </c>
      <c r="G303" s="187">
        <f t="shared" si="57"/>
        <v>3971.390230900111</v>
      </c>
      <c r="H303" s="187">
        <f t="shared" si="58"/>
        <v>98160.852337158038</v>
      </c>
      <c r="I303" s="187">
        <f t="shared" si="59"/>
        <v>971.0898273256463</v>
      </c>
      <c r="J303" s="87">
        <f t="shared" si="60"/>
        <v>24002.427262008001</v>
      </c>
      <c r="K303" s="187">
        <f t="shared" si="64"/>
        <v>557.46401016157631</v>
      </c>
      <c r="L303" s="87">
        <f t="shared" si="61"/>
        <v>13778.837939163681</v>
      </c>
      <c r="M303" s="88">
        <f t="shared" si="65"/>
        <v>111939.69027632172</v>
      </c>
      <c r="N303" s="88">
        <f t="shared" si="66"/>
        <v>898568.8392763217</v>
      </c>
      <c r="O303" s="88">
        <f t="shared" si="67"/>
        <v>36354.284066687775</v>
      </c>
      <c r="P303" s="89">
        <f t="shared" si="62"/>
        <v>0.94576607929529632</v>
      </c>
      <c r="Q303" s="237">
        <v>6199.2634913488291</v>
      </c>
      <c r="R303" s="89">
        <f t="shared" si="68"/>
        <v>6.0301430666458156E-2</v>
      </c>
      <c r="S303" s="89">
        <f t="shared" si="68"/>
        <v>5.2751442731138444E-2</v>
      </c>
      <c r="T303" s="91">
        <v>24717</v>
      </c>
      <c r="U303" s="190">
        <v>741892</v>
      </c>
      <c r="V303" s="190">
        <v>30230.715944745527</v>
      </c>
      <c r="W303" s="196"/>
      <c r="X303" s="88">
        <v>0</v>
      </c>
      <c r="Y303" s="88">
        <f t="shared" si="69"/>
        <v>0</v>
      </c>
    </row>
    <row r="304" spans="2:25">
      <c r="B304" s="206">
        <v>5036</v>
      </c>
      <c r="C304" t="s">
        <v>331</v>
      </c>
      <c r="D304" s="190">
        <v>75886.221999999994</v>
      </c>
      <c r="E304" s="85">
        <f t="shared" si="63"/>
        <v>28690.443100189033</v>
      </c>
      <c r="F304" s="86">
        <f t="shared" si="56"/>
        <v>0.74638927930297083</v>
      </c>
      <c r="G304" s="187">
        <f t="shared" si="57"/>
        <v>5852.3822661623417</v>
      </c>
      <c r="H304" s="187">
        <f t="shared" si="58"/>
        <v>15479.551093999393</v>
      </c>
      <c r="I304" s="187">
        <f t="shared" si="59"/>
        <v>2068.3351812286141</v>
      </c>
      <c r="J304" s="87">
        <f t="shared" si="60"/>
        <v>5470.7465543496837</v>
      </c>
      <c r="K304" s="187">
        <f t="shared" si="64"/>
        <v>1654.7093640645442</v>
      </c>
      <c r="L304" s="87">
        <f t="shared" si="61"/>
        <v>4376.7062679507189</v>
      </c>
      <c r="M304" s="88">
        <f t="shared" si="65"/>
        <v>19856.257361950113</v>
      </c>
      <c r="N304" s="88">
        <f t="shared" si="66"/>
        <v>95742.4793619501</v>
      </c>
      <c r="O304" s="88">
        <f t="shared" si="67"/>
        <v>36197.534730415915</v>
      </c>
      <c r="P304" s="89">
        <f t="shared" si="62"/>
        <v>0.94168820487130733</v>
      </c>
      <c r="Q304" s="237">
        <v>120.72583146286343</v>
      </c>
      <c r="R304" s="89">
        <f t="shared" si="68"/>
        <v>1.9113143440366281E-2</v>
      </c>
      <c r="S304" s="89">
        <f t="shared" si="68"/>
        <v>1.9113143440366326E-2</v>
      </c>
      <c r="T304" s="91">
        <v>2645</v>
      </c>
      <c r="U304" s="190">
        <v>74463</v>
      </c>
      <c r="V304" s="190">
        <v>28152.362948960301</v>
      </c>
      <c r="W304" s="196"/>
      <c r="X304" s="88">
        <v>0</v>
      </c>
      <c r="Y304" s="88">
        <f t="shared" si="69"/>
        <v>0</v>
      </c>
    </row>
    <row r="305" spans="2:27">
      <c r="B305" s="206">
        <v>5037</v>
      </c>
      <c r="C305" t="s">
        <v>332</v>
      </c>
      <c r="D305" s="190">
        <v>633934.652</v>
      </c>
      <c r="E305" s="85">
        <f t="shared" si="63"/>
        <v>30812.416253523865</v>
      </c>
      <c r="F305" s="86">
        <f t="shared" si="56"/>
        <v>0.8015929583499285</v>
      </c>
      <c r="G305" s="187">
        <f t="shared" si="57"/>
        <v>4579.1983741614431</v>
      </c>
      <c r="H305" s="187">
        <f t="shared" si="58"/>
        <v>94212.427349997539</v>
      </c>
      <c r="I305" s="187">
        <f t="shared" si="59"/>
        <v>1325.6445775614231</v>
      </c>
      <c r="J305" s="87">
        <f t="shared" si="60"/>
        <v>27273.81153874872</v>
      </c>
      <c r="K305" s="187">
        <f t="shared" si="64"/>
        <v>912.01876039735316</v>
      </c>
      <c r="L305" s="87">
        <f t="shared" si="61"/>
        <v>18763.873976415143</v>
      </c>
      <c r="M305" s="88">
        <f t="shared" si="65"/>
        <v>112976.30132641268</v>
      </c>
      <c r="N305" s="88">
        <f t="shared" si="66"/>
        <v>746910.95332641271</v>
      </c>
      <c r="O305" s="88">
        <f t="shared" si="67"/>
        <v>36303.633388082664</v>
      </c>
      <c r="P305" s="89">
        <f t="shared" si="62"/>
        <v>0.94444838882365545</v>
      </c>
      <c r="Q305" s="237">
        <v>2629.5828967737616</v>
      </c>
      <c r="R305" s="89">
        <f t="shared" si="68"/>
        <v>5.530018727682845E-2</v>
      </c>
      <c r="S305" s="89">
        <f t="shared" si="68"/>
        <v>4.3502819576154338E-2</v>
      </c>
      <c r="T305" s="91">
        <v>20574</v>
      </c>
      <c r="U305" s="190">
        <v>600715</v>
      </c>
      <c r="V305" s="190">
        <v>29527.87062524577</v>
      </c>
      <c r="W305" s="196"/>
      <c r="X305" s="88">
        <v>0</v>
      </c>
      <c r="Y305" s="88">
        <f t="shared" si="69"/>
        <v>0</v>
      </c>
    </row>
    <row r="306" spans="2:27">
      <c r="B306" s="206">
        <v>5038</v>
      </c>
      <c r="C306" t="s">
        <v>333</v>
      </c>
      <c r="D306" s="190">
        <v>440120.93599999999</v>
      </c>
      <c r="E306" s="85">
        <f t="shared" si="63"/>
        <v>28968.665569670244</v>
      </c>
      <c r="F306" s="86">
        <f t="shared" si="56"/>
        <v>0.75362730862711902</v>
      </c>
      <c r="G306" s="187">
        <f t="shared" si="57"/>
        <v>5685.448784473615</v>
      </c>
      <c r="H306" s="187">
        <f t="shared" si="58"/>
        <v>86379.023382507643</v>
      </c>
      <c r="I306" s="187">
        <f t="shared" si="59"/>
        <v>1970.9573169101905</v>
      </c>
      <c r="J306" s="87">
        <f t="shared" si="60"/>
        <v>29944.754515816523</v>
      </c>
      <c r="K306" s="187">
        <f t="shared" si="64"/>
        <v>1557.3314997461205</v>
      </c>
      <c r="L306" s="87">
        <f t="shared" si="61"/>
        <v>23660.537475642806</v>
      </c>
      <c r="M306" s="88">
        <f t="shared" si="65"/>
        <v>110039.56085815045</v>
      </c>
      <c r="N306" s="88">
        <f t="shared" si="66"/>
        <v>550160.49685815047</v>
      </c>
      <c r="O306" s="88">
        <f t="shared" si="67"/>
        <v>36211.445853889978</v>
      </c>
      <c r="P306" s="89">
        <f t="shared" si="62"/>
        <v>0.94205010633751485</v>
      </c>
      <c r="Q306" s="237">
        <v>4860.0364407618472</v>
      </c>
      <c r="R306" s="89">
        <f t="shared" si="68"/>
        <v>5.7924528211180604E-2</v>
      </c>
      <c r="S306" s="89">
        <f t="shared" si="68"/>
        <v>4.4624746411119097E-2</v>
      </c>
      <c r="T306" s="91">
        <v>15193</v>
      </c>
      <c r="U306" s="190">
        <v>416023</v>
      </c>
      <c r="V306" s="190">
        <v>27731.169177443007</v>
      </c>
      <c r="W306" s="196"/>
      <c r="X306" s="88">
        <v>0</v>
      </c>
      <c r="Y306" s="88">
        <f t="shared" si="69"/>
        <v>0</v>
      </c>
    </row>
    <row r="307" spans="2:27">
      <c r="B307" s="206">
        <v>5041</v>
      </c>
      <c r="C307" t="s">
        <v>334</v>
      </c>
      <c r="D307" s="190">
        <v>59684.506999999998</v>
      </c>
      <c r="E307" s="85">
        <f t="shared" si="63"/>
        <v>28232.97398297067</v>
      </c>
      <c r="F307" s="86">
        <f t="shared" si="56"/>
        <v>0.73448810219282257</v>
      </c>
      <c r="G307" s="187">
        <f t="shared" si="57"/>
        <v>6126.8637364933593</v>
      </c>
      <c r="H307" s="187">
        <f t="shared" si="58"/>
        <v>12952.189938946962</v>
      </c>
      <c r="I307" s="187">
        <f t="shared" si="59"/>
        <v>2228.449372255041</v>
      </c>
      <c r="J307" s="87">
        <f t="shared" si="60"/>
        <v>4710.9419729471574</v>
      </c>
      <c r="K307" s="187">
        <f t="shared" si="64"/>
        <v>1814.823555090971</v>
      </c>
      <c r="L307" s="87">
        <f t="shared" si="61"/>
        <v>3836.5369954623129</v>
      </c>
      <c r="M307" s="88">
        <f t="shared" si="65"/>
        <v>16788.726934409275</v>
      </c>
      <c r="N307" s="88">
        <f t="shared" si="66"/>
        <v>76473.233934409276</v>
      </c>
      <c r="O307" s="88">
        <f t="shared" si="67"/>
        <v>36174.661274555001</v>
      </c>
      <c r="P307" s="89">
        <f t="shared" si="62"/>
        <v>0.94109314601580007</v>
      </c>
      <c r="Q307" s="237">
        <v>399.76012784970226</v>
      </c>
      <c r="R307" s="89">
        <f t="shared" si="68"/>
        <v>3.7955323293102812E-2</v>
      </c>
      <c r="S307" s="89">
        <f t="shared" si="68"/>
        <v>-7.7068550731500566E-3</v>
      </c>
      <c r="T307" s="91">
        <v>2114</v>
      </c>
      <c r="U307" s="190">
        <v>57502</v>
      </c>
      <c r="V307" s="190">
        <v>28452.251360712518</v>
      </c>
      <c r="W307" s="196"/>
      <c r="X307" s="88">
        <v>0</v>
      </c>
      <c r="Y307" s="88">
        <f t="shared" si="69"/>
        <v>0</v>
      </c>
    </row>
    <row r="308" spans="2:27">
      <c r="B308" s="206">
        <v>5042</v>
      </c>
      <c r="C308" t="s">
        <v>335</v>
      </c>
      <c r="D308" s="190">
        <v>41683.576999999997</v>
      </c>
      <c r="E308" s="85">
        <f t="shared" si="63"/>
        <v>32039.644119907764</v>
      </c>
      <c r="F308" s="86">
        <f t="shared" si="56"/>
        <v>0.83351960791515489</v>
      </c>
      <c r="G308" s="187">
        <f t="shared" si="57"/>
        <v>3842.8616543311036</v>
      </c>
      <c r="H308" s="187">
        <f t="shared" si="58"/>
        <v>4999.563012284766</v>
      </c>
      <c r="I308" s="187">
        <f t="shared" si="59"/>
        <v>896.11482432705861</v>
      </c>
      <c r="J308" s="87">
        <f t="shared" si="60"/>
        <v>1165.8453864495032</v>
      </c>
      <c r="K308" s="187">
        <f t="shared" si="64"/>
        <v>482.48900716298863</v>
      </c>
      <c r="L308" s="87">
        <f t="shared" si="61"/>
        <v>627.71819831904816</v>
      </c>
      <c r="M308" s="88">
        <f t="shared" si="65"/>
        <v>5627.2812106038145</v>
      </c>
      <c r="N308" s="88">
        <f t="shared" si="66"/>
        <v>47310.858210603808</v>
      </c>
      <c r="O308" s="88">
        <f t="shared" si="67"/>
        <v>36364.994781401852</v>
      </c>
      <c r="P308" s="89">
        <f t="shared" si="62"/>
        <v>0.94604472130191652</v>
      </c>
      <c r="Q308" s="237">
        <v>-98.896677964771698</v>
      </c>
      <c r="R308" s="89">
        <f t="shared" si="68"/>
        <v>5.1951470031545675E-2</v>
      </c>
      <c r="S308" s="89">
        <f t="shared" si="68"/>
        <v>4.7100041268909855E-2</v>
      </c>
      <c r="T308" s="91">
        <v>1301</v>
      </c>
      <c r="U308" s="190">
        <v>39625</v>
      </c>
      <c r="V308" s="190">
        <v>30598.455598455599</v>
      </c>
      <c r="W308" s="196"/>
      <c r="X308" s="88">
        <v>0</v>
      </c>
      <c r="Y308" s="88">
        <f t="shared" si="69"/>
        <v>0</v>
      </c>
    </row>
    <row r="309" spans="2:27">
      <c r="B309" s="206">
        <v>5043</v>
      </c>
      <c r="C309" s="211" t="s">
        <v>336</v>
      </c>
      <c r="D309" s="190">
        <v>15221.519</v>
      </c>
      <c r="E309" s="85">
        <f t="shared" si="63"/>
        <v>35984.67848699764</v>
      </c>
      <c r="F309" s="86">
        <f t="shared" si="56"/>
        <v>0.93615069478248403</v>
      </c>
      <c r="G309" s="187">
        <f t="shared" si="57"/>
        <v>1475.8410340771777</v>
      </c>
      <c r="H309" s="187">
        <f t="shared" si="58"/>
        <v>624.28075741464625</v>
      </c>
      <c r="I309" s="187">
        <f t="shared" si="59"/>
        <v>0</v>
      </c>
      <c r="J309" s="87">
        <f t="shared" si="60"/>
        <v>0</v>
      </c>
      <c r="K309" s="187">
        <f t="shared" si="64"/>
        <v>-413.62581716406999</v>
      </c>
      <c r="L309" s="87">
        <f t="shared" si="61"/>
        <v>-174.96372066040161</v>
      </c>
      <c r="M309" s="88">
        <f t="shared" si="65"/>
        <v>449.31703675424467</v>
      </c>
      <c r="N309" s="88">
        <f t="shared" si="66"/>
        <v>15670.836036754245</v>
      </c>
      <c r="O309" s="88">
        <f t="shared" si="67"/>
        <v>37046.89370391074</v>
      </c>
      <c r="P309" s="89">
        <f t="shared" si="62"/>
        <v>0.96378449769894015</v>
      </c>
      <c r="Q309" s="237">
        <v>59.468314388696001</v>
      </c>
      <c r="R309" s="89">
        <f t="shared" si="68"/>
        <v>0.12253089970501477</v>
      </c>
      <c r="S309" s="89">
        <f t="shared" si="68"/>
        <v>0.13845332381430586</v>
      </c>
      <c r="T309" s="91">
        <v>423</v>
      </c>
      <c r="U309" s="190">
        <v>13560</v>
      </c>
      <c r="V309" s="190">
        <v>31608.391608391608</v>
      </c>
      <c r="W309" s="196"/>
      <c r="X309" s="88">
        <v>0</v>
      </c>
      <c r="Y309" s="88">
        <f t="shared" si="69"/>
        <v>0</v>
      </c>
    </row>
    <row r="310" spans="2:27">
      <c r="B310" s="206">
        <v>5044</v>
      </c>
      <c r="C310" s="211" t="s">
        <v>337</v>
      </c>
      <c r="D310" s="190">
        <v>35355.239000000001</v>
      </c>
      <c r="E310" s="85">
        <f t="shared" si="63"/>
        <v>43648.443209876546</v>
      </c>
      <c r="F310" s="86">
        <f t="shared" si="56"/>
        <v>1.1355255112773688</v>
      </c>
      <c r="G310" s="187">
        <f t="shared" si="57"/>
        <v>-3122.4177996501662</v>
      </c>
      <c r="H310" s="187">
        <f t="shared" si="58"/>
        <v>-2529.1584177166346</v>
      </c>
      <c r="I310" s="187">
        <f t="shared" si="59"/>
        <v>0</v>
      </c>
      <c r="J310" s="87">
        <f t="shared" si="60"/>
        <v>0</v>
      </c>
      <c r="K310" s="187">
        <f t="shared" si="64"/>
        <v>-413.62581716406999</v>
      </c>
      <c r="L310" s="87">
        <f t="shared" si="61"/>
        <v>-335.03691190289669</v>
      </c>
      <c r="M310" s="88">
        <f t="shared" si="65"/>
        <v>-2864.1953296195315</v>
      </c>
      <c r="N310" s="88">
        <f t="shared" si="66"/>
        <v>32491.04367038047</v>
      </c>
      <c r="O310" s="88">
        <f t="shared" si="67"/>
        <v>40112.399593062306</v>
      </c>
      <c r="P310" s="89">
        <f t="shared" si="62"/>
        <v>1.043534424296894</v>
      </c>
      <c r="Q310" s="237">
        <v>-90.063623511008245</v>
      </c>
      <c r="R310" s="89">
        <f t="shared" si="68"/>
        <v>6.9782413991346229E-2</v>
      </c>
      <c r="S310" s="89">
        <f t="shared" si="68"/>
        <v>7.5065290109822158E-2</v>
      </c>
      <c r="T310" s="91">
        <v>810</v>
      </c>
      <c r="U310" s="190">
        <v>33049</v>
      </c>
      <c r="V310" s="190">
        <v>40600.737100737097</v>
      </c>
      <c r="W310" s="196"/>
      <c r="X310" s="88">
        <v>0</v>
      </c>
      <c r="Y310" s="88">
        <f t="shared" si="69"/>
        <v>0</v>
      </c>
    </row>
    <row r="311" spans="2:27">
      <c r="B311" s="206">
        <v>5045</v>
      </c>
      <c r="C311" t="s">
        <v>338</v>
      </c>
      <c r="D311" s="190">
        <v>72326.514999999999</v>
      </c>
      <c r="E311" s="85">
        <f t="shared" si="63"/>
        <v>31148.369939707147</v>
      </c>
      <c r="F311" s="86">
        <f t="shared" si="56"/>
        <v>0.81033288017106853</v>
      </c>
      <c r="G311" s="187">
        <f t="shared" si="57"/>
        <v>4377.6261624514736</v>
      </c>
      <c r="H311" s="187">
        <f t="shared" si="58"/>
        <v>10164.847949212322</v>
      </c>
      <c r="I311" s="187">
        <f t="shared" si="59"/>
        <v>1208.0607873972745</v>
      </c>
      <c r="J311" s="87">
        <f t="shared" si="60"/>
        <v>2805.117148336471</v>
      </c>
      <c r="K311" s="187">
        <f t="shared" si="64"/>
        <v>794.43497023320447</v>
      </c>
      <c r="L311" s="87">
        <f t="shared" si="61"/>
        <v>1844.6780008815008</v>
      </c>
      <c r="M311" s="88">
        <f t="shared" si="65"/>
        <v>12009.525950093823</v>
      </c>
      <c r="N311" s="88">
        <f t="shared" si="66"/>
        <v>84336.040950093826</v>
      </c>
      <c r="O311" s="88">
        <f t="shared" si="67"/>
        <v>36320.431072391824</v>
      </c>
      <c r="P311" s="89">
        <f t="shared" si="62"/>
        <v>0.9448853849147123</v>
      </c>
      <c r="Q311" s="237">
        <v>646.39251918970331</v>
      </c>
      <c r="R311" s="89">
        <f t="shared" si="68"/>
        <v>9.5922707436814345E-2</v>
      </c>
      <c r="S311" s="89">
        <f t="shared" si="68"/>
        <v>8.3651393744584662E-2</v>
      </c>
      <c r="T311" s="91">
        <v>2322</v>
      </c>
      <c r="U311" s="190">
        <v>65996</v>
      </c>
      <c r="V311" s="190">
        <v>28743.90243902439</v>
      </c>
      <c r="W311" s="196"/>
      <c r="X311" s="88">
        <v>0</v>
      </c>
      <c r="Y311" s="88">
        <f t="shared" si="69"/>
        <v>0</v>
      </c>
    </row>
    <row r="312" spans="2:27">
      <c r="B312" s="206">
        <v>5046</v>
      </c>
      <c r="C312" t="s">
        <v>339</v>
      </c>
      <c r="D312" s="190">
        <v>32840.677000000003</v>
      </c>
      <c r="E312" s="85">
        <f t="shared" si="63"/>
        <v>26874.531096563016</v>
      </c>
      <c r="F312" s="86">
        <f t="shared" si="56"/>
        <v>0.69914786002858165</v>
      </c>
      <c r="G312" s="187">
        <f t="shared" si="57"/>
        <v>6941.9294683379521</v>
      </c>
      <c r="H312" s="187">
        <f t="shared" si="58"/>
        <v>8483.0378103089788</v>
      </c>
      <c r="I312" s="187">
        <f t="shared" si="59"/>
        <v>2703.9043824977202</v>
      </c>
      <c r="J312" s="87">
        <f t="shared" si="60"/>
        <v>3304.1711554122144</v>
      </c>
      <c r="K312" s="187">
        <f t="shared" si="64"/>
        <v>2290.2785653336505</v>
      </c>
      <c r="L312" s="87">
        <f t="shared" si="61"/>
        <v>2798.7204068377209</v>
      </c>
      <c r="M312" s="88">
        <f t="shared" si="65"/>
        <v>11281.7582171467</v>
      </c>
      <c r="N312" s="88">
        <f t="shared" si="66"/>
        <v>44122.435217146704</v>
      </c>
      <c r="O312" s="88">
        <f t="shared" si="67"/>
        <v>36106.739130234615</v>
      </c>
      <c r="P312" s="89">
        <f t="shared" si="62"/>
        <v>0.9393261339075879</v>
      </c>
      <c r="Q312" s="237">
        <v>257.13104287244096</v>
      </c>
      <c r="R312" s="89">
        <f t="shared" si="68"/>
        <v>9.9527152805678434E-2</v>
      </c>
      <c r="S312" s="89">
        <f t="shared" si="68"/>
        <v>9.4128492480937034E-2</v>
      </c>
      <c r="T312" s="91">
        <v>1222</v>
      </c>
      <c r="U312" s="190">
        <v>29868</v>
      </c>
      <c r="V312" s="190">
        <v>24562.5</v>
      </c>
      <c r="W312" s="196"/>
      <c r="X312" s="88">
        <v>0</v>
      </c>
      <c r="Y312" s="88">
        <f t="shared" si="69"/>
        <v>0</v>
      </c>
    </row>
    <row r="313" spans="2:27">
      <c r="B313" s="206">
        <v>5047</v>
      </c>
      <c r="C313" t="s">
        <v>340</v>
      </c>
      <c r="D313" s="190">
        <v>119910.302</v>
      </c>
      <c r="E313" s="85">
        <f t="shared" si="63"/>
        <v>30558.180937818554</v>
      </c>
      <c r="F313" s="86">
        <f t="shared" si="56"/>
        <v>0.79497896101987686</v>
      </c>
      <c r="G313" s="187">
        <f t="shared" si="57"/>
        <v>4731.7395635846296</v>
      </c>
      <c r="H313" s="187">
        <f t="shared" si="58"/>
        <v>18567.346047506086</v>
      </c>
      <c r="I313" s="187">
        <f t="shared" si="59"/>
        <v>1414.6269380582821</v>
      </c>
      <c r="J313" s="87">
        <f t="shared" si="60"/>
        <v>5550.9961049406993</v>
      </c>
      <c r="K313" s="187">
        <f t="shared" si="64"/>
        <v>1001.0011208942121</v>
      </c>
      <c r="L313" s="87">
        <f t="shared" si="61"/>
        <v>3927.9283983888881</v>
      </c>
      <c r="M313" s="88">
        <f t="shared" si="65"/>
        <v>22495.274445894975</v>
      </c>
      <c r="N313" s="88">
        <f t="shared" si="66"/>
        <v>142405.57644589496</v>
      </c>
      <c r="O313" s="88">
        <f t="shared" si="67"/>
        <v>36290.921622297392</v>
      </c>
      <c r="P313" s="89">
        <f t="shared" si="62"/>
        <v>0.94411768895715265</v>
      </c>
      <c r="Q313" s="237">
        <v>598.27190297173365</v>
      </c>
      <c r="R313" s="89">
        <f t="shared" si="68"/>
        <v>8.6016157517683572E-2</v>
      </c>
      <c r="S313" s="89">
        <f t="shared" si="68"/>
        <v>7.1901268620282524E-2</v>
      </c>
      <c r="T313" s="91">
        <v>3924</v>
      </c>
      <c r="U313" s="190">
        <v>110413</v>
      </c>
      <c r="V313" s="190">
        <v>28508.391427833722</v>
      </c>
      <c r="W313" s="196"/>
      <c r="X313" s="88">
        <v>0</v>
      </c>
      <c r="Y313" s="88">
        <f t="shared" si="69"/>
        <v>0</v>
      </c>
    </row>
    <row r="314" spans="2:27">
      <c r="B314" s="206">
        <v>5049</v>
      </c>
      <c r="C314" t="s">
        <v>341</v>
      </c>
      <c r="D314" s="190">
        <v>39882.754000000001</v>
      </c>
      <c r="E314" s="85">
        <f t="shared" si="63"/>
        <v>35737.234767025097</v>
      </c>
      <c r="F314" s="86">
        <f t="shared" si="56"/>
        <v>0.92971338256763236</v>
      </c>
      <c r="G314" s="187">
        <f t="shared" si="57"/>
        <v>1624.3072660607038</v>
      </c>
      <c r="H314" s="187">
        <f t="shared" si="58"/>
        <v>1812.7269089237454</v>
      </c>
      <c r="I314" s="187">
        <f t="shared" si="59"/>
        <v>0</v>
      </c>
      <c r="J314" s="87">
        <f t="shared" si="60"/>
        <v>0</v>
      </c>
      <c r="K314" s="187">
        <f t="shared" si="64"/>
        <v>-413.62581716406999</v>
      </c>
      <c r="L314" s="87">
        <f t="shared" si="61"/>
        <v>-461.60641195510209</v>
      </c>
      <c r="M314" s="88">
        <f t="shared" si="65"/>
        <v>1351.1204969686432</v>
      </c>
      <c r="N314" s="88">
        <f t="shared" si="66"/>
        <v>41233.874496968645</v>
      </c>
      <c r="O314" s="88">
        <f t="shared" si="67"/>
        <v>36947.916215921723</v>
      </c>
      <c r="P314" s="89">
        <f t="shared" si="62"/>
        <v>0.96120957281299946</v>
      </c>
      <c r="Q314" s="237">
        <v>-37.831579059606156</v>
      </c>
      <c r="R314" s="89">
        <f t="shared" si="68"/>
        <v>-7.9903989652770659E-3</v>
      </c>
      <c r="S314" s="89">
        <f t="shared" si="68"/>
        <v>-1.5101578901009568E-2</v>
      </c>
      <c r="T314" s="91">
        <v>1116</v>
      </c>
      <c r="U314" s="190">
        <v>40204</v>
      </c>
      <c r="V314" s="190">
        <v>36285.198555956675</v>
      </c>
      <c r="W314" s="196"/>
      <c r="X314" s="88">
        <v>0</v>
      </c>
      <c r="Y314" s="88">
        <f t="shared" si="69"/>
        <v>0</v>
      </c>
    </row>
    <row r="315" spans="2:27">
      <c r="B315" s="206">
        <v>5052</v>
      </c>
      <c r="C315" t="s">
        <v>342</v>
      </c>
      <c r="D315" s="190">
        <v>19731.863000000001</v>
      </c>
      <c r="E315" s="85">
        <f t="shared" si="63"/>
        <v>32668.647350993382</v>
      </c>
      <c r="F315" s="86">
        <f t="shared" si="56"/>
        <v>0.84988328925286627</v>
      </c>
      <c r="G315" s="187">
        <f t="shared" si="57"/>
        <v>3465.4597156797322</v>
      </c>
      <c r="H315" s="187">
        <f t="shared" si="58"/>
        <v>2093.1376682705582</v>
      </c>
      <c r="I315" s="187">
        <f t="shared" si="59"/>
        <v>675.96369344709217</v>
      </c>
      <c r="J315" s="87">
        <f t="shared" si="60"/>
        <v>408.28207084204365</v>
      </c>
      <c r="K315" s="187">
        <f t="shared" si="64"/>
        <v>262.33787628302218</v>
      </c>
      <c r="L315" s="87">
        <f t="shared" si="61"/>
        <v>158.4520772749454</v>
      </c>
      <c r="M315" s="88">
        <f t="shared" si="65"/>
        <v>2251.5897455455033</v>
      </c>
      <c r="N315" s="88">
        <f t="shared" si="66"/>
        <v>21983.452745545503</v>
      </c>
      <c r="O315" s="88">
        <f t="shared" si="67"/>
        <v>36396.444942956128</v>
      </c>
      <c r="P315" s="89">
        <f t="shared" si="62"/>
        <v>0.94686290536880202</v>
      </c>
      <c r="Q315" s="237">
        <v>-117.39349918580274</v>
      </c>
      <c r="R315" s="89">
        <f t="shared" si="68"/>
        <v>0.21247775592970389</v>
      </c>
      <c r="S315" s="89">
        <f t="shared" si="68"/>
        <v>0.16831465885941679</v>
      </c>
      <c r="T315" s="91">
        <v>604</v>
      </c>
      <c r="U315" s="190">
        <v>16274</v>
      </c>
      <c r="V315" s="190">
        <v>27962.199312714776</v>
      </c>
      <c r="W315" s="196"/>
      <c r="X315" s="88">
        <v>0</v>
      </c>
      <c r="Y315" s="88">
        <f t="shared" si="69"/>
        <v>0</v>
      </c>
    </row>
    <row r="316" spans="2:27">
      <c r="B316" s="206">
        <v>5053</v>
      </c>
      <c r="C316" t="s">
        <v>343</v>
      </c>
      <c r="D316" s="190">
        <v>208352.375</v>
      </c>
      <c r="E316" s="85">
        <f t="shared" si="63"/>
        <v>30030.610406457192</v>
      </c>
      <c r="F316" s="86">
        <f t="shared" si="56"/>
        <v>0.78125407753483589</v>
      </c>
      <c r="G316" s="187">
        <f t="shared" si="57"/>
        <v>5048.2818824014466</v>
      </c>
      <c r="H316" s="187">
        <f t="shared" si="58"/>
        <v>35024.979700101234</v>
      </c>
      <c r="I316" s="187">
        <f t="shared" si="59"/>
        <v>1599.2766240347587</v>
      </c>
      <c r="J316" s="87">
        <f t="shared" si="60"/>
        <v>11095.781217553156</v>
      </c>
      <c r="K316" s="187">
        <f t="shared" si="64"/>
        <v>1185.6508068706887</v>
      </c>
      <c r="L316" s="87">
        <f t="shared" si="61"/>
        <v>8226.0452980688387</v>
      </c>
      <c r="M316" s="88">
        <f t="shared" si="65"/>
        <v>43251.024998170076</v>
      </c>
      <c r="N316" s="88">
        <f t="shared" si="66"/>
        <v>251603.39999817009</v>
      </c>
      <c r="O316" s="88">
        <f t="shared" si="67"/>
        <v>36264.543095729328</v>
      </c>
      <c r="P316" s="89">
        <f t="shared" si="62"/>
        <v>0.94343144478290075</v>
      </c>
      <c r="Q316" s="237">
        <v>1361.9823250810296</v>
      </c>
      <c r="R316" s="92">
        <f t="shared" si="68"/>
        <v>2.224216093690971E-2</v>
      </c>
      <c r="S316" s="92">
        <f t="shared" si="68"/>
        <v>7.9502195112999101E-3</v>
      </c>
      <c r="T316" s="91">
        <v>6938</v>
      </c>
      <c r="U316" s="190">
        <v>203819</v>
      </c>
      <c r="V316" s="190">
        <v>29793.743604736152</v>
      </c>
      <c r="W316" s="196"/>
      <c r="X316" s="88">
        <v>0</v>
      </c>
      <c r="Y316" s="88">
        <f t="shared" si="69"/>
        <v>0</v>
      </c>
      <c r="Z316" s="1"/>
    </row>
    <row r="317" spans="2:27">
      <c r="B317" s="206">
        <v>5054</v>
      </c>
      <c r="C317" t="s">
        <v>344</v>
      </c>
      <c r="D317" s="190">
        <v>280649.19799999997</v>
      </c>
      <c r="E317" s="85">
        <f t="shared" si="63"/>
        <v>28000.518607203427</v>
      </c>
      <c r="F317" s="86">
        <f t="shared" si="56"/>
        <v>0.72844071561942136</v>
      </c>
      <c r="G317" s="187">
        <f t="shared" si="57"/>
        <v>6266.3369619537052</v>
      </c>
      <c r="H317" s="187">
        <f t="shared" si="58"/>
        <v>62807.495369661985</v>
      </c>
      <c r="I317" s="187">
        <f t="shared" si="59"/>
        <v>2309.8087537735764</v>
      </c>
      <c r="J317" s="87">
        <f t="shared" si="60"/>
        <v>23151.213139072555</v>
      </c>
      <c r="K317" s="187">
        <f t="shared" si="64"/>
        <v>1896.1829366095064</v>
      </c>
      <c r="L317" s="87">
        <f t="shared" si="61"/>
        <v>19005.441573637083</v>
      </c>
      <c r="M317" s="88">
        <f t="shared" si="65"/>
        <v>81812.936943299064</v>
      </c>
      <c r="N317" s="88">
        <f t="shared" si="66"/>
        <v>362462.13494329905</v>
      </c>
      <c r="O317" s="88">
        <f t="shared" si="67"/>
        <v>36163.038505766643</v>
      </c>
      <c r="P317" s="89">
        <f t="shared" si="62"/>
        <v>0.94079077668713007</v>
      </c>
      <c r="Q317" s="237">
        <v>3524.8093170708307</v>
      </c>
      <c r="R317" s="92">
        <f t="shared" si="68"/>
        <v>5.86221389018814E-2</v>
      </c>
      <c r="S317" s="92">
        <f t="shared" si="68"/>
        <v>5.3763651583764352E-2</v>
      </c>
      <c r="T317" s="91">
        <v>10023</v>
      </c>
      <c r="U317" s="190">
        <v>265108</v>
      </c>
      <c r="V317" s="190">
        <v>26571.915405432494</v>
      </c>
      <c r="W317" s="196"/>
      <c r="X317" s="88">
        <v>0</v>
      </c>
      <c r="Y317" s="88">
        <f t="shared" si="69"/>
        <v>0</v>
      </c>
      <c r="Z317" s="1"/>
      <c r="AA317" s="1"/>
    </row>
    <row r="318" spans="2:27">
      <c r="B318" s="206">
        <v>5055</v>
      </c>
      <c r="C318" t="s">
        <v>345</v>
      </c>
      <c r="D318" s="190">
        <v>200826.89199999999</v>
      </c>
      <c r="E318" s="85">
        <f t="shared" si="63"/>
        <v>32960.26456589529</v>
      </c>
      <c r="F318" s="86">
        <f t="shared" si="56"/>
        <v>0.85746978633493964</v>
      </c>
      <c r="G318" s="187">
        <f t="shared" si="57"/>
        <v>3290.4893867385877</v>
      </c>
      <c r="H318" s="187">
        <f t="shared" si="58"/>
        <v>20048.951833398216</v>
      </c>
      <c r="I318" s="187">
        <f t="shared" si="59"/>
        <v>573.89766823142452</v>
      </c>
      <c r="J318" s="87">
        <f t="shared" si="60"/>
        <v>3496.7584925340698</v>
      </c>
      <c r="K318" s="187">
        <f t="shared" si="64"/>
        <v>160.27185106735453</v>
      </c>
      <c r="L318" s="87">
        <f t="shared" si="61"/>
        <v>976.53638855339125</v>
      </c>
      <c r="M318" s="88">
        <f t="shared" si="65"/>
        <v>21025.488221951608</v>
      </c>
      <c r="N318" s="88">
        <f t="shared" si="66"/>
        <v>221852.38022195161</v>
      </c>
      <c r="O318" s="88">
        <f t="shared" si="67"/>
        <v>36411.025803701232</v>
      </c>
      <c r="P318" s="89">
        <f t="shared" si="62"/>
        <v>0.94724223022290588</v>
      </c>
      <c r="Q318" s="237">
        <v>801.8284321373103</v>
      </c>
      <c r="R318" s="92">
        <f t="shared" si="68"/>
        <v>5.1257057607244708E-2</v>
      </c>
      <c r="S318" s="92">
        <f t="shared" si="68"/>
        <v>1.4507057070506936E-2</v>
      </c>
      <c r="T318" s="91">
        <v>6093</v>
      </c>
      <c r="U318" s="190">
        <v>191035</v>
      </c>
      <c r="V318" s="190">
        <v>32488.945578231294</v>
      </c>
      <c r="W318" s="196"/>
      <c r="X318" s="88">
        <v>0</v>
      </c>
      <c r="Y318" s="88">
        <f t="shared" si="69"/>
        <v>0</v>
      </c>
      <c r="Z318" s="1"/>
      <c r="AA318" s="1"/>
    </row>
    <row r="319" spans="2:27">
      <c r="B319" s="206">
        <v>5056</v>
      </c>
      <c r="C319" t="s">
        <v>346</v>
      </c>
      <c r="D319" s="190">
        <v>175495.14300000001</v>
      </c>
      <c r="E319" s="85">
        <f t="shared" si="63"/>
        <v>32969.217170768366</v>
      </c>
      <c r="F319" s="86">
        <f t="shared" si="56"/>
        <v>0.8577026906604589</v>
      </c>
      <c r="G319" s="187">
        <f t="shared" si="57"/>
        <v>3285.1178238147418</v>
      </c>
      <c r="H319" s="187">
        <f t="shared" si="58"/>
        <v>17486.682176165872</v>
      </c>
      <c r="I319" s="187">
        <f t="shared" si="59"/>
        <v>570.7642565258476</v>
      </c>
      <c r="J319" s="87">
        <f t="shared" si="60"/>
        <v>3038.178137487087</v>
      </c>
      <c r="K319" s="187">
        <f t="shared" si="64"/>
        <v>157.13843936177761</v>
      </c>
      <c r="L319" s="87">
        <f t="shared" si="61"/>
        <v>836.44791272274222</v>
      </c>
      <c r="M319" s="88">
        <f t="shared" si="65"/>
        <v>18323.130088888614</v>
      </c>
      <c r="N319" s="88">
        <f t="shared" si="66"/>
        <v>193818.27308888861</v>
      </c>
      <c r="O319" s="88">
        <f t="shared" si="67"/>
        <v>36411.473433944884</v>
      </c>
      <c r="P319" s="89">
        <f t="shared" si="62"/>
        <v>0.94725387543918182</v>
      </c>
      <c r="Q319" s="237">
        <v>1631.917013715185</v>
      </c>
      <c r="R319" s="92">
        <f t="shared" si="68"/>
        <v>5.9868482081385725E-2</v>
      </c>
      <c r="S319" s="92">
        <f t="shared" si="68"/>
        <v>5.1505815117752714E-2</v>
      </c>
      <c r="T319" s="91">
        <v>5323</v>
      </c>
      <c r="U319" s="190">
        <v>165582</v>
      </c>
      <c r="V319" s="190">
        <v>31354.288960424165</v>
      </c>
      <c r="W319" s="196"/>
      <c r="X319" s="88">
        <v>0</v>
      </c>
      <c r="Y319" s="88">
        <f t="shared" si="69"/>
        <v>0</v>
      </c>
      <c r="Z319" s="1"/>
      <c r="AA319" s="1"/>
    </row>
    <row r="320" spans="2:27">
      <c r="B320" s="206">
        <v>5057</v>
      </c>
      <c r="C320" t="s">
        <v>347</v>
      </c>
      <c r="D320" s="190">
        <v>343697.641</v>
      </c>
      <c r="E320" s="85">
        <f t="shared" si="63"/>
        <v>32664.668409047707</v>
      </c>
      <c r="F320" s="86">
        <f t="shared" si="56"/>
        <v>0.84977977605159394</v>
      </c>
      <c r="G320" s="187">
        <f t="shared" si="57"/>
        <v>3467.8470808471379</v>
      </c>
      <c r="H320" s="187">
        <f t="shared" si="58"/>
        <v>36488.686984673579</v>
      </c>
      <c r="I320" s="187">
        <f t="shared" si="59"/>
        <v>677.35632312807866</v>
      </c>
      <c r="J320" s="87">
        <f t="shared" si="60"/>
        <v>7127.1432319536434</v>
      </c>
      <c r="K320" s="187">
        <f t="shared" si="64"/>
        <v>263.73050596400867</v>
      </c>
      <c r="L320" s="87">
        <f t="shared" si="61"/>
        <v>2774.9723837532993</v>
      </c>
      <c r="M320" s="88">
        <f t="shared" si="65"/>
        <v>39263.659368426881</v>
      </c>
      <c r="N320" s="88">
        <f t="shared" si="66"/>
        <v>382961.30036842689</v>
      </c>
      <c r="O320" s="88">
        <f t="shared" si="67"/>
        <v>36396.245995858859</v>
      </c>
      <c r="P320" s="89">
        <f t="shared" si="62"/>
        <v>0.94685772970873872</v>
      </c>
      <c r="Q320" s="237">
        <v>5702.1370335547472</v>
      </c>
      <c r="R320" s="92">
        <f t="shared" si="68"/>
        <v>8.4685041532013741E-2</v>
      </c>
      <c r="S320" s="92">
        <f t="shared" si="68"/>
        <v>7.9530674294169032E-2</v>
      </c>
      <c r="T320" s="91">
        <v>10522</v>
      </c>
      <c r="U320" s="190">
        <v>316864</v>
      </c>
      <c r="V320" s="190">
        <v>30258.212375859435</v>
      </c>
      <c r="W320" s="196"/>
      <c r="X320" s="88">
        <v>0</v>
      </c>
      <c r="Y320" s="88">
        <f t="shared" si="69"/>
        <v>0</v>
      </c>
      <c r="Z320" s="1"/>
      <c r="AA320" s="1"/>
    </row>
    <row r="321" spans="2:27">
      <c r="B321" s="206">
        <v>5058</v>
      </c>
      <c r="C321" t="s">
        <v>348</v>
      </c>
      <c r="D321" s="190">
        <v>140629.04500000001</v>
      </c>
      <c r="E321" s="85">
        <f t="shared" si="63"/>
        <v>32410.473611431207</v>
      </c>
      <c r="F321" s="86">
        <f t="shared" si="56"/>
        <v>0.84316683281007632</v>
      </c>
      <c r="G321" s="187">
        <f t="shared" si="57"/>
        <v>3620.3639594170372</v>
      </c>
      <c r="H321" s="187">
        <f t="shared" si="58"/>
        <v>15708.759219910526</v>
      </c>
      <c r="I321" s="187">
        <f t="shared" si="59"/>
        <v>766.32450229385336</v>
      </c>
      <c r="J321" s="87">
        <f t="shared" si="60"/>
        <v>3325.0820154530297</v>
      </c>
      <c r="K321" s="187">
        <f t="shared" si="64"/>
        <v>352.69868512978337</v>
      </c>
      <c r="L321" s="87">
        <f t="shared" si="61"/>
        <v>1530.35959477813</v>
      </c>
      <c r="M321" s="88">
        <f t="shared" si="65"/>
        <v>17239.118814688656</v>
      </c>
      <c r="N321" s="88">
        <f t="shared" si="66"/>
        <v>157868.16381468868</v>
      </c>
      <c r="O321" s="88">
        <f t="shared" si="67"/>
        <v>36383.536255978026</v>
      </c>
      <c r="P321" s="89">
        <f t="shared" si="62"/>
        <v>0.94652708254666262</v>
      </c>
      <c r="Q321" s="237">
        <v>274.32202199140374</v>
      </c>
      <c r="R321" s="92">
        <f t="shared" si="68"/>
        <v>9.2128706335523447E-2</v>
      </c>
      <c r="S321" s="92">
        <f t="shared" si="68"/>
        <v>7.0230758086804748E-2</v>
      </c>
      <c r="T321" s="91">
        <v>4339</v>
      </c>
      <c r="U321" s="190">
        <v>128766</v>
      </c>
      <c r="V321" s="190">
        <v>30283.63123236124</v>
      </c>
      <c r="W321" s="196"/>
      <c r="X321" s="88">
        <v>0</v>
      </c>
      <c r="Y321" s="88">
        <f t="shared" si="69"/>
        <v>0</v>
      </c>
      <c r="Z321" s="1"/>
      <c r="AA321" s="1"/>
    </row>
    <row r="322" spans="2:27">
      <c r="B322" s="206">
        <v>5059</v>
      </c>
      <c r="C322" t="s">
        <v>349</v>
      </c>
      <c r="D322" s="190">
        <v>574562.66700000002</v>
      </c>
      <c r="E322" s="85">
        <f t="shared" si="63"/>
        <v>30573.227637950298</v>
      </c>
      <c r="F322" s="86">
        <f t="shared" si="56"/>
        <v>0.79537040480580934</v>
      </c>
      <c r="G322" s="187">
        <f t="shared" si="57"/>
        <v>4722.711543505583</v>
      </c>
      <c r="H322" s="187">
        <f t="shared" si="58"/>
        <v>88753.918037100419</v>
      </c>
      <c r="I322" s="187">
        <f t="shared" si="59"/>
        <v>1409.3605930121714</v>
      </c>
      <c r="J322" s="87">
        <f t="shared" si="60"/>
        <v>26486.113624477737</v>
      </c>
      <c r="K322" s="187">
        <f t="shared" si="64"/>
        <v>995.73477584810144</v>
      </c>
      <c r="L322" s="87">
        <f t="shared" si="61"/>
        <v>18712.843642513373</v>
      </c>
      <c r="M322" s="88">
        <f t="shared" si="65"/>
        <v>107466.76167961379</v>
      </c>
      <c r="N322" s="88">
        <f t="shared" si="66"/>
        <v>682029.42867961386</v>
      </c>
      <c r="O322" s="88">
        <f t="shared" si="67"/>
        <v>36291.673957303989</v>
      </c>
      <c r="P322" s="89">
        <f t="shared" si="62"/>
        <v>0.94413726114644958</v>
      </c>
      <c r="Q322" s="237">
        <v>5190.5217678002227</v>
      </c>
      <c r="R322" s="92">
        <f t="shared" si="68"/>
        <v>5.3634444312003184E-2</v>
      </c>
      <c r="S322" s="92">
        <f t="shared" si="68"/>
        <v>4.7859722460029702E-2</v>
      </c>
      <c r="T322" s="91">
        <v>18793</v>
      </c>
      <c r="U322" s="190">
        <v>545315</v>
      </c>
      <c r="V322" s="190">
        <v>29176.832530765114</v>
      </c>
      <c r="W322" s="196"/>
      <c r="X322" s="88">
        <v>0</v>
      </c>
      <c r="Y322" s="88">
        <f t="shared" si="69"/>
        <v>0</v>
      </c>
      <c r="Z322" s="1"/>
      <c r="AA322" s="1"/>
    </row>
    <row r="323" spans="2:27">
      <c r="B323" s="206">
        <v>5060</v>
      </c>
      <c r="C323" t="s">
        <v>350</v>
      </c>
      <c r="D323" s="190">
        <v>407989.636</v>
      </c>
      <c r="E323" s="85">
        <f t="shared" si="63"/>
        <v>40929.939406099518</v>
      </c>
      <c r="F323" s="86">
        <f t="shared" si="56"/>
        <v>1.0648029334559703</v>
      </c>
      <c r="G323" s="187">
        <f t="shared" si="57"/>
        <v>-1491.3155173839491</v>
      </c>
      <c r="H323" s="187">
        <f t="shared" si="58"/>
        <v>-14865.433077283205</v>
      </c>
      <c r="I323" s="187">
        <f t="shared" si="59"/>
        <v>0</v>
      </c>
      <c r="J323" s="87">
        <f t="shared" si="60"/>
        <v>0</v>
      </c>
      <c r="K323" s="187">
        <f t="shared" si="64"/>
        <v>-413.62581716406999</v>
      </c>
      <c r="L323" s="87">
        <f t="shared" si="61"/>
        <v>-4123.0221454914499</v>
      </c>
      <c r="M323" s="88">
        <f t="shared" si="65"/>
        <v>-18988.455222774654</v>
      </c>
      <c r="N323" s="88">
        <f t="shared" si="66"/>
        <v>389001.18077722535</v>
      </c>
      <c r="O323" s="88">
        <f t="shared" si="67"/>
        <v>39024.998071551498</v>
      </c>
      <c r="P323" s="89">
        <f t="shared" si="62"/>
        <v>1.0152453931683347</v>
      </c>
      <c r="Q323" s="237">
        <v>-3724.1830330341691</v>
      </c>
      <c r="R323" s="89">
        <f t="shared" si="68"/>
        <v>-3.2505244286774627E-2</v>
      </c>
      <c r="S323" s="89">
        <f t="shared" si="68"/>
        <v>-4.0075929574257846E-2</v>
      </c>
      <c r="T323" s="91">
        <v>9968</v>
      </c>
      <c r="U323" s="190">
        <v>421697</v>
      </c>
      <c r="V323" s="190">
        <v>42638.725985844292</v>
      </c>
      <c r="W323" s="196"/>
      <c r="X323" s="88">
        <v>0</v>
      </c>
      <c r="Y323" s="88">
        <f t="shared" si="69"/>
        <v>0</v>
      </c>
    </row>
    <row r="324" spans="2:27" ht="28.5" customHeight="1">
      <c r="B324" s="206">
        <v>5061</v>
      </c>
      <c r="C324" t="s">
        <v>351</v>
      </c>
      <c r="D324" s="190">
        <v>57996.654000000002</v>
      </c>
      <c r="E324" s="85">
        <f t="shared" si="63"/>
        <v>29620.354443309501</v>
      </c>
      <c r="F324" s="86">
        <f t="shared" si="56"/>
        <v>0.77058116280869371</v>
      </c>
      <c r="G324" s="187">
        <f t="shared" si="57"/>
        <v>5294.4354602900612</v>
      </c>
      <c r="H324" s="187">
        <f t="shared" si="58"/>
        <v>10366.504631247939</v>
      </c>
      <c r="I324" s="187">
        <f t="shared" si="59"/>
        <v>1742.8662111364504</v>
      </c>
      <c r="J324" s="87">
        <f t="shared" si="60"/>
        <v>3412.5320414051698</v>
      </c>
      <c r="K324" s="187">
        <f t="shared" si="64"/>
        <v>1329.2403939723804</v>
      </c>
      <c r="L324" s="87">
        <f t="shared" si="61"/>
        <v>2602.6526913979205</v>
      </c>
      <c r="M324" s="88">
        <f t="shared" si="65"/>
        <v>12969.15732264586</v>
      </c>
      <c r="N324" s="88">
        <f t="shared" si="66"/>
        <v>70965.811322645866</v>
      </c>
      <c r="O324" s="88">
        <f t="shared" si="67"/>
        <v>36244.030297571946</v>
      </c>
      <c r="P324" s="89">
        <f t="shared" si="62"/>
        <v>0.94289779904659365</v>
      </c>
      <c r="Q324" s="237">
        <v>215.14184684470456</v>
      </c>
      <c r="R324" s="89">
        <f t="shared" si="68"/>
        <v>3.1968932384341675E-2</v>
      </c>
      <c r="S324" s="89">
        <f t="shared" si="68"/>
        <v>3.1441879814176059E-2</v>
      </c>
      <c r="T324" s="91">
        <v>1958</v>
      </c>
      <c r="U324" s="190">
        <v>56200</v>
      </c>
      <c r="V324" s="190">
        <v>28717.424629535002</v>
      </c>
      <c r="W324" s="196"/>
      <c r="X324" s="88">
        <v>0</v>
      </c>
      <c r="Y324" s="88">
        <f t="shared" si="69"/>
        <v>0</v>
      </c>
    </row>
    <row r="325" spans="2:27">
      <c r="B325" s="206">
        <v>5501</v>
      </c>
      <c r="C325" t="s">
        <v>352</v>
      </c>
      <c r="D325" s="190">
        <v>2907691.7390000001</v>
      </c>
      <c r="E325" s="85">
        <f t="shared" si="63"/>
        <v>36925.414172328405</v>
      </c>
      <c r="F325" s="86">
        <f t="shared" si="56"/>
        <v>0.96062417634345676</v>
      </c>
      <c r="G325" s="187">
        <f t="shared" si="57"/>
        <v>911.3996228787189</v>
      </c>
      <c r="H325" s="187">
        <f t="shared" si="58"/>
        <v>71768.163303584719</v>
      </c>
      <c r="I325" s="187">
        <f t="shared" si="59"/>
        <v>0</v>
      </c>
      <c r="J325" s="87">
        <f t="shared" si="60"/>
        <v>0</v>
      </c>
      <c r="K325" s="187">
        <f t="shared" si="64"/>
        <v>-413.62581716406999</v>
      </c>
      <c r="L325" s="87">
        <f t="shared" si="61"/>
        <v>-32570.96497258469</v>
      </c>
      <c r="M325" s="88">
        <f t="shared" si="65"/>
        <v>39197.198331000029</v>
      </c>
      <c r="N325" s="88">
        <f t="shared" si="66"/>
        <v>2946888.9373309999</v>
      </c>
      <c r="O325" s="88">
        <f t="shared" si="67"/>
        <v>37423.187978043046</v>
      </c>
      <c r="P325" s="89">
        <f t="shared" si="62"/>
        <v>0.97357389032332931</v>
      </c>
      <c r="Q325" s="237">
        <v>9498.7069847231796</v>
      </c>
      <c r="R325" s="89">
        <f t="shared" si="68"/>
        <v>2.6452935779525056E-2</v>
      </c>
      <c r="S325" s="89">
        <f t="shared" si="68"/>
        <v>1.6637467360679579E-2</v>
      </c>
      <c r="T325" s="91">
        <v>78745</v>
      </c>
      <c r="U325" s="190">
        <v>2832757</v>
      </c>
      <c r="V325" s="190">
        <v>36321.122679249158</v>
      </c>
      <c r="W325" s="196"/>
      <c r="X325" s="88">
        <v>0</v>
      </c>
      <c r="Y325" s="88">
        <f t="shared" si="69"/>
        <v>0</v>
      </c>
    </row>
    <row r="326" spans="2:27">
      <c r="B326" s="206">
        <v>5503</v>
      </c>
      <c r="C326" t="s">
        <v>353</v>
      </c>
      <c r="D326" s="190">
        <v>850030.31599999999</v>
      </c>
      <c r="E326" s="85">
        <f t="shared" si="63"/>
        <v>33925.220146871005</v>
      </c>
      <c r="F326" s="86">
        <f t="shared" si="56"/>
        <v>0.88257335472977894</v>
      </c>
      <c r="G326" s="187">
        <f t="shared" si="57"/>
        <v>2711.5160381531591</v>
      </c>
      <c r="H326" s="187">
        <f t="shared" si="58"/>
        <v>67939.745851965563</v>
      </c>
      <c r="I326" s="187">
        <f t="shared" si="59"/>
        <v>236.16321488992432</v>
      </c>
      <c r="J326" s="87">
        <f t="shared" si="60"/>
        <v>5917.3055122819442</v>
      </c>
      <c r="K326" s="187">
        <f t="shared" si="64"/>
        <v>-177.46260227414567</v>
      </c>
      <c r="L326" s="87">
        <f t="shared" si="61"/>
        <v>-4446.5029625809939</v>
      </c>
      <c r="M326" s="88">
        <f t="shared" si="65"/>
        <v>63493.242889384572</v>
      </c>
      <c r="N326" s="88">
        <f t="shared" si="66"/>
        <v>913523.55888938461</v>
      </c>
      <c r="O326" s="88">
        <f t="shared" si="67"/>
        <v>36459.273582750022</v>
      </c>
      <c r="P326" s="89">
        <f t="shared" si="62"/>
        <v>0.94849740864264798</v>
      </c>
      <c r="Q326" s="237">
        <v>10844.090922186486</v>
      </c>
      <c r="R326" s="89">
        <f t="shared" si="68"/>
        <v>2.9941532910304974E-2</v>
      </c>
      <c r="S326" s="89">
        <f t="shared" si="68"/>
        <v>2.3652378434918738E-2</v>
      </c>
      <c r="T326" s="91">
        <v>25056</v>
      </c>
      <c r="U326" s="190">
        <v>825319</v>
      </c>
      <c r="V326" s="190">
        <v>33141.348431915831</v>
      </c>
      <c r="W326" s="196"/>
      <c r="X326" s="88">
        <v>0</v>
      </c>
      <c r="Y326" s="88">
        <f t="shared" si="69"/>
        <v>0</v>
      </c>
    </row>
    <row r="327" spans="2:27">
      <c r="B327" s="206">
        <v>5510</v>
      </c>
      <c r="C327" t="s">
        <v>354</v>
      </c>
      <c r="D327" s="190">
        <v>81630.937999999995</v>
      </c>
      <c r="E327" s="85">
        <f t="shared" si="63"/>
        <v>28692.772583479786</v>
      </c>
      <c r="F327" s="86">
        <f t="shared" ref="F327:F362" si="70">E327/E$365</f>
        <v>0.7464498814117797</v>
      </c>
      <c r="G327" s="187">
        <f t="shared" ref="G327:G363" si="71">($E$365+$Y$365-E327-Y327)*0.6</f>
        <v>5850.9845761878905</v>
      </c>
      <c r="H327" s="187">
        <f t="shared" ref="H327:H362" si="72">G327*T327/1000</f>
        <v>16646.051119254549</v>
      </c>
      <c r="I327" s="187">
        <f t="shared" ref="I327:I362" si="73">IF(E327+Y327&lt;(E$365+Y$365)*0.9,((E$365+Y$365)*0.9-E327-Y327)*0.35,0)</f>
        <v>2067.519862076851</v>
      </c>
      <c r="J327" s="87">
        <f t="shared" ref="J327:J363" si="74">I327*T327/1000</f>
        <v>5882.0940076086408</v>
      </c>
      <c r="K327" s="187">
        <f t="shared" si="64"/>
        <v>1653.8940449127811</v>
      </c>
      <c r="L327" s="87">
        <f t="shared" ref="L327:L362" si="75">K327*T327/1000</f>
        <v>4705.328557776862</v>
      </c>
      <c r="M327" s="88">
        <f t="shared" si="65"/>
        <v>21351.379677031411</v>
      </c>
      <c r="N327" s="88">
        <f t="shared" si="66"/>
        <v>102982.3176770314</v>
      </c>
      <c r="O327" s="88">
        <f t="shared" si="67"/>
        <v>36197.651204580463</v>
      </c>
      <c r="P327" s="89">
        <f t="shared" ref="P327:P362" si="76">O327/O$365</f>
        <v>0.941691234976748</v>
      </c>
      <c r="Q327" s="237">
        <v>1376.576763520552</v>
      </c>
      <c r="R327" s="89">
        <f t="shared" si="68"/>
        <v>8.0017173173861783E-2</v>
      </c>
      <c r="S327" s="89">
        <f t="shared" si="68"/>
        <v>8.7989180427517549E-2</v>
      </c>
      <c r="T327" s="91">
        <v>2845</v>
      </c>
      <c r="U327" s="190">
        <v>75583</v>
      </c>
      <c r="V327" s="190">
        <v>26372.295882763436</v>
      </c>
      <c r="W327" s="196"/>
      <c r="X327" s="88">
        <v>0</v>
      </c>
      <c r="Y327" s="88">
        <f t="shared" si="69"/>
        <v>0</v>
      </c>
    </row>
    <row r="328" spans="2:27">
      <c r="B328" s="206">
        <v>5512</v>
      </c>
      <c r="C328" t="s">
        <v>355</v>
      </c>
      <c r="D328" s="190">
        <v>129413.50599999999</v>
      </c>
      <c r="E328" s="85">
        <f t="shared" ref="E328:E362" si="77">D328/T328*1000</f>
        <v>30229.737444522307</v>
      </c>
      <c r="F328" s="86">
        <f t="shared" si="70"/>
        <v>0.78643441880430121</v>
      </c>
      <c r="G328" s="187">
        <f t="shared" si="71"/>
        <v>4928.8056595623775</v>
      </c>
      <c r="H328" s="187">
        <f t="shared" si="72"/>
        <v>21100.217028586536</v>
      </c>
      <c r="I328" s="187">
        <f t="shared" si="73"/>
        <v>1529.5821607119685</v>
      </c>
      <c r="J328" s="87">
        <f t="shared" si="74"/>
        <v>6548.1412300079373</v>
      </c>
      <c r="K328" s="187">
        <f t="shared" ref="K328:K362" si="78">I328+J$367</f>
        <v>1115.9563435478985</v>
      </c>
      <c r="L328" s="87">
        <f t="shared" si="75"/>
        <v>4777.4091067285535</v>
      </c>
      <c r="M328" s="88">
        <f t="shared" ref="M328:M363" si="79">H328+L328</f>
        <v>25877.626135315091</v>
      </c>
      <c r="N328" s="88">
        <f t="shared" ref="N328:N362" si="80">D328+M328</f>
        <v>155291.1321353151</v>
      </c>
      <c r="O328" s="88">
        <f t="shared" ref="O328:O362" si="81">N328/T328*1000</f>
        <v>36274.499447632588</v>
      </c>
      <c r="P328" s="89">
        <f t="shared" si="76"/>
        <v>0.94369046184637406</v>
      </c>
      <c r="Q328" s="237">
        <v>2469.1528296946999</v>
      </c>
      <c r="R328" s="89">
        <f t="shared" ref="R328:S362" si="82">(D328-U328)/U328</f>
        <v>1.4432432850719583E-3</v>
      </c>
      <c r="S328" s="89">
        <f t="shared" si="82"/>
        <v>-1.6101312483762481E-2</v>
      </c>
      <c r="T328" s="91">
        <v>4281</v>
      </c>
      <c r="U328" s="190">
        <v>129227</v>
      </c>
      <c r="V328" s="190">
        <v>30724.441274369947</v>
      </c>
      <c r="W328" s="196"/>
      <c r="X328" s="88">
        <v>0</v>
      </c>
      <c r="Y328" s="88">
        <f t="shared" ref="Y328:Y362" si="83">X328*1000/T328</f>
        <v>0</v>
      </c>
    </row>
    <row r="329" spans="2:27">
      <c r="B329" s="206">
        <v>5514</v>
      </c>
      <c r="C329" t="s">
        <v>356</v>
      </c>
      <c r="D329" s="190">
        <v>47739.048000000003</v>
      </c>
      <c r="E329" s="85">
        <f t="shared" si="77"/>
        <v>36414.22425629291</v>
      </c>
      <c r="F329" s="86">
        <f t="shared" si="70"/>
        <v>0.94732543879226971</v>
      </c>
      <c r="G329" s="187">
        <f t="shared" si="71"/>
        <v>1218.1135725000161</v>
      </c>
      <c r="H329" s="187">
        <f t="shared" si="72"/>
        <v>1596.9468935475211</v>
      </c>
      <c r="I329" s="187">
        <f t="shared" si="73"/>
        <v>0</v>
      </c>
      <c r="J329" s="87">
        <f t="shared" si="74"/>
        <v>0</v>
      </c>
      <c r="K329" s="187">
        <f t="shared" si="78"/>
        <v>-413.62581716406999</v>
      </c>
      <c r="L329" s="87">
        <f t="shared" si="75"/>
        <v>-542.26344630209576</v>
      </c>
      <c r="M329" s="88">
        <f t="shared" si="79"/>
        <v>1054.6834472454252</v>
      </c>
      <c r="N329" s="88">
        <f t="shared" si="80"/>
        <v>48793.731447245431</v>
      </c>
      <c r="O329" s="88">
        <f t="shared" si="81"/>
        <v>37218.712011628857</v>
      </c>
      <c r="P329" s="89">
        <f t="shared" si="76"/>
        <v>0.96825439530285473</v>
      </c>
      <c r="Q329" s="237">
        <v>-319.28692916410705</v>
      </c>
      <c r="R329" s="89">
        <f>(D329-U329)/U329</f>
        <v>-1.560854503464198E-2</v>
      </c>
      <c r="S329" s="89">
        <f t="shared" si="82"/>
        <v>-3.9636406635626932E-2</v>
      </c>
      <c r="T329" s="91">
        <v>1311</v>
      </c>
      <c r="U329" s="190">
        <v>48496</v>
      </c>
      <c r="V329" s="190">
        <v>37917.122752150113</v>
      </c>
      <c r="W329" s="196"/>
      <c r="X329" s="88">
        <v>0</v>
      </c>
      <c r="Y329" s="88">
        <f t="shared" si="83"/>
        <v>0</v>
      </c>
    </row>
    <row r="330" spans="2:27">
      <c r="B330" s="206">
        <v>5516</v>
      </c>
      <c r="C330" t="s">
        <v>357</v>
      </c>
      <c r="D330" s="190">
        <v>49375.74</v>
      </c>
      <c r="E330" s="85">
        <f t="shared" si="77"/>
        <v>46145.551401869154</v>
      </c>
      <c r="F330" s="86">
        <f t="shared" si="70"/>
        <v>1.2004884251387662</v>
      </c>
      <c r="G330" s="187">
        <f t="shared" si="71"/>
        <v>-4620.6827148457305</v>
      </c>
      <c r="H330" s="187">
        <f t="shared" si="72"/>
        <v>-4944.1305048849308</v>
      </c>
      <c r="I330" s="187">
        <f t="shared" si="73"/>
        <v>0</v>
      </c>
      <c r="J330" s="87">
        <f t="shared" si="74"/>
        <v>0</v>
      </c>
      <c r="K330" s="187">
        <f t="shared" si="78"/>
        <v>-413.62581716406999</v>
      </c>
      <c r="L330" s="87">
        <f t="shared" si="75"/>
        <v>-442.57962436555488</v>
      </c>
      <c r="M330" s="88">
        <f t="shared" si="79"/>
        <v>-5386.7101292504858</v>
      </c>
      <c r="N330" s="88">
        <f t="shared" si="80"/>
        <v>43989.029870749509</v>
      </c>
      <c r="O330" s="88">
        <f t="shared" si="81"/>
        <v>41111.24286985935</v>
      </c>
      <c r="P330" s="89">
        <f t="shared" si="76"/>
        <v>1.0695195898414531</v>
      </c>
      <c r="Q330" s="237">
        <v>-22.94682365033259</v>
      </c>
      <c r="R330" s="89">
        <f t="shared" si="82"/>
        <v>0.15207755844883097</v>
      </c>
      <c r="S330" s="89">
        <f t="shared" si="82"/>
        <v>0.16176793043578364</v>
      </c>
      <c r="T330" s="91">
        <v>1070</v>
      </c>
      <c r="U330" s="190">
        <v>42858</v>
      </c>
      <c r="V330" s="190">
        <v>39720.111214087119</v>
      </c>
      <c r="W330" s="196"/>
      <c r="X330" s="88">
        <v>0</v>
      </c>
      <c r="Y330" s="88">
        <f t="shared" si="83"/>
        <v>0</v>
      </c>
    </row>
    <row r="331" spans="2:27">
      <c r="B331" s="206">
        <v>5518</v>
      </c>
      <c r="C331" t="s">
        <v>358</v>
      </c>
      <c r="D331" s="190">
        <v>24834.466</v>
      </c>
      <c r="E331" s="85">
        <f t="shared" si="77"/>
        <v>25187.08519269777</v>
      </c>
      <c r="F331" s="86">
        <f t="shared" si="70"/>
        <v>0.65524851948335205</v>
      </c>
      <c r="G331" s="187">
        <f t="shared" si="71"/>
        <v>7954.3970106570996</v>
      </c>
      <c r="H331" s="187">
        <f t="shared" si="72"/>
        <v>7843.0354525079001</v>
      </c>
      <c r="I331" s="187">
        <f t="shared" si="73"/>
        <v>3294.5104488505563</v>
      </c>
      <c r="J331" s="87">
        <f t="shared" si="74"/>
        <v>3248.3873025666485</v>
      </c>
      <c r="K331" s="187">
        <f t="shared" si="78"/>
        <v>2880.8846316864865</v>
      </c>
      <c r="L331" s="87">
        <f t="shared" si="75"/>
        <v>2840.5522468428758</v>
      </c>
      <c r="M331" s="88">
        <f t="shared" si="79"/>
        <v>10683.587699350775</v>
      </c>
      <c r="N331" s="88">
        <f t="shared" si="80"/>
        <v>35518.053699350778</v>
      </c>
      <c r="O331" s="88">
        <f t="shared" si="81"/>
        <v>36022.36683504135</v>
      </c>
      <c r="P331" s="89">
        <f t="shared" si="76"/>
        <v>0.93713116688032638</v>
      </c>
      <c r="Q331" s="237">
        <v>629.27646904437825</v>
      </c>
      <c r="R331" s="89">
        <f t="shared" si="82"/>
        <v>0.13461558845029242</v>
      </c>
      <c r="S331" s="89">
        <f t="shared" si="82"/>
        <v>0.13116341120348624</v>
      </c>
      <c r="T331" s="91">
        <v>986</v>
      </c>
      <c r="U331" s="190">
        <v>21888</v>
      </c>
      <c r="V331" s="190">
        <v>22266.531027466939</v>
      </c>
      <c r="W331" s="196"/>
      <c r="X331" s="88">
        <v>0</v>
      </c>
      <c r="Y331" s="88">
        <f t="shared" si="83"/>
        <v>0</v>
      </c>
    </row>
    <row r="332" spans="2:27">
      <c r="B332" s="206">
        <v>5520</v>
      </c>
      <c r="C332" t="s">
        <v>359</v>
      </c>
      <c r="D332" s="190">
        <v>148856.31700000001</v>
      </c>
      <c r="E332" s="85">
        <f t="shared" si="77"/>
        <v>37344.786001003515</v>
      </c>
      <c r="F332" s="86">
        <f t="shared" si="70"/>
        <v>0.9715342426631618</v>
      </c>
      <c r="G332" s="187">
        <f t="shared" si="71"/>
        <v>659.77652567365294</v>
      </c>
      <c r="H332" s="187">
        <f t="shared" si="72"/>
        <v>2629.8692313351808</v>
      </c>
      <c r="I332" s="187">
        <f t="shared" si="73"/>
        <v>0</v>
      </c>
      <c r="J332" s="87">
        <f t="shared" si="74"/>
        <v>0</v>
      </c>
      <c r="K332" s="187">
        <f t="shared" si="78"/>
        <v>-413.62581716406999</v>
      </c>
      <c r="L332" s="87">
        <f t="shared" si="75"/>
        <v>-1648.7125072159829</v>
      </c>
      <c r="M332" s="88">
        <f t="shared" si="79"/>
        <v>981.15672411919786</v>
      </c>
      <c r="N332" s="88">
        <f t="shared" si="80"/>
        <v>149837.47372411922</v>
      </c>
      <c r="O332" s="88">
        <f t="shared" si="81"/>
        <v>37590.936709513102</v>
      </c>
      <c r="P332" s="89">
        <f t="shared" si="76"/>
        <v>0.97793791685121156</v>
      </c>
      <c r="Q332" s="237">
        <v>2515.9112117100385</v>
      </c>
      <c r="R332" s="89">
        <f t="shared" si="82"/>
        <v>5.9430323260216716E-2</v>
      </c>
      <c r="S332" s="89">
        <f t="shared" si="82"/>
        <v>4.9596173245006377E-2</v>
      </c>
      <c r="T332" s="91">
        <v>3986</v>
      </c>
      <c r="U332" s="190">
        <v>140506</v>
      </c>
      <c r="V332" s="190">
        <v>35580.146872625985</v>
      </c>
      <c r="W332" s="196"/>
      <c r="X332" s="88">
        <v>0</v>
      </c>
      <c r="Y332" s="88">
        <f t="shared" si="83"/>
        <v>0</v>
      </c>
    </row>
    <row r="333" spans="2:27">
      <c r="B333" s="206">
        <v>5522</v>
      </c>
      <c r="C333" t="s">
        <v>360</v>
      </c>
      <c r="D333" s="190">
        <v>62645.832000000002</v>
      </c>
      <c r="E333" s="85">
        <f t="shared" si="77"/>
        <v>30278.314161430644</v>
      </c>
      <c r="F333" s="86">
        <f t="shared" si="70"/>
        <v>0.7876981546273244</v>
      </c>
      <c r="G333" s="187">
        <f t="shared" si="71"/>
        <v>4899.6596294173751</v>
      </c>
      <c r="H333" s="187">
        <f t="shared" si="72"/>
        <v>10137.39577326455</v>
      </c>
      <c r="I333" s="187">
        <f t="shared" si="73"/>
        <v>1512.5803097940504</v>
      </c>
      <c r="J333" s="87">
        <f t="shared" si="74"/>
        <v>3129.5286609638902</v>
      </c>
      <c r="K333" s="187">
        <f t="shared" si="78"/>
        <v>1098.9544926299805</v>
      </c>
      <c r="L333" s="87">
        <f t="shared" si="75"/>
        <v>2273.7368452514293</v>
      </c>
      <c r="M333" s="88">
        <f t="shared" si="79"/>
        <v>12411.13261851598</v>
      </c>
      <c r="N333" s="88">
        <f t="shared" si="80"/>
        <v>75056.96461851598</v>
      </c>
      <c r="O333" s="88">
        <f t="shared" si="81"/>
        <v>36276.928283478002</v>
      </c>
      <c r="P333" s="89">
        <f t="shared" si="76"/>
        <v>0.9437536486375252</v>
      </c>
      <c r="Q333" s="237">
        <v>441.56081313672803</v>
      </c>
      <c r="R333" s="89">
        <f t="shared" si="82"/>
        <v>5.7046013667426003E-2</v>
      </c>
      <c r="S333" s="89">
        <f t="shared" si="82"/>
        <v>4.6317175442672054E-2</v>
      </c>
      <c r="T333" s="91">
        <v>2069</v>
      </c>
      <c r="U333" s="190">
        <v>59265</v>
      </c>
      <c r="V333" s="190">
        <v>28937.98828125</v>
      </c>
      <c r="W333" s="196"/>
      <c r="X333" s="88">
        <v>0</v>
      </c>
      <c r="Y333" s="88">
        <f t="shared" si="83"/>
        <v>0</v>
      </c>
    </row>
    <row r="334" spans="2:27">
      <c r="B334" s="206">
        <v>5524</v>
      </c>
      <c r="C334" t="s">
        <v>361</v>
      </c>
      <c r="D334" s="190">
        <v>232039.12599999999</v>
      </c>
      <c r="E334" s="85">
        <f t="shared" si="77"/>
        <v>34560.48942508192</v>
      </c>
      <c r="F334" s="86">
        <f t="shared" si="70"/>
        <v>0.89910004890007711</v>
      </c>
      <c r="G334" s="187">
        <f t="shared" si="71"/>
        <v>2330.3544712266098</v>
      </c>
      <c r="H334" s="187">
        <f t="shared" si="72"/>
        <v>15645.999919815458</v>
      </c>
      <c r="I334" s="187">
        <f t="shared" si="73"/>
        <v>13.818967516104021</v>
      </c>
      <c r="J334" s="87">
        <f t="shared" si="74"/>
        <v>92.780547903122397</v>
      </c>
      <c r="K334" s="187">
        <f t="shared" si="78"/>
        <v>-399.80684964796598</v>
      </c>
      <c r="L334" s="87">
        <f t="shared" si="75"/>
        <v>-2684.3031885364439</v>
      </c>
      <c r="M334" s="88">
        <f t="shared" si="79"/>
        <v>12961.696731279015</v>
      </c>
      <c r="N334" s="88">
        <f t="shared" si="80"/>
        <v>245000.82273127901</v>
      </c>
      <c r="O334" s="88">
        <f t="shared" si="81"/>
        <v>36491.03704666056</v>
      </c>
      <c r="P334" s="89">
        <f t="shared" si="76"/>
        <v>0.94932374335116265</v>
      </c>
      <c r="Q334" s="237">
        <v>3357.2554996896779</v>
      </c>
      <c r="R334" s="89">
        <f t="shared" si="82"/>
        <v>6.8270917545232679E-2</v>
      </c>
      <c r="S334" s="89">
        <f t="shared" si="82"/>
        <v>7.909046213758833E-2</v>
      </c>
      <c r="T334" s="91">
        <v>6714</v>
      </c>
      <c r="U334" s="190">
        <v>217210</v>
      </c>
      <c r="V334" s="190">
        <v>32027.425538189327</v>
      </c>
      <c r="W334" s="196"/>
      <c r="X334" s="88">
        <v>0</v>
      </c>
      <c r="Y334" s="88">
        <f t="shared" si="83"/>
        <v>0</v>
      </c>
    </row>
    <row r="335" spans="2:27">
      <c r="B335" s="206">
        <v>5526</v>
      </c>
      <c r="C335" t="s">
        <v>362</v>
      </c>
      <c r="D335" s="190">
        <v>109113.21799999999</v>
      </c>
      <c r="E335" s="85">
        <f t="shared" si="77"/>
        <v>31309.388235294115</v>
      </c>
      <c r="F335" s="86">
        <f t="shared" si="70"/>
        <v>0.81452181267301915</v>
      </c>
      <c r="G335" s="187">
        <f t="shared" si="71"/>
        <v>4281.0151850992925</v>
      </c>
      <c r="H335" s="187">
        <f t="shared" si="72"/>
        <v>14919.337920071033</v>
      </c>
      <c r="I335" s="187">
        <f t="shared" si="73"/>
        <v>1151.7043839418357</v>
      </c>
      <c r="J335" s="87">
        <f t="shared" si="74"/>
        <v>4013.6897780372969</v>
      </c>
      <c r="K335" s="187">
        <f t="shared" si="78"/>
        <v>738.07856677776567</v>
      </c>
      <c r="L335" s="87">
        <f t="shared" si="75"/>
        <v>2572.203805220513</v>
      </c>
      <c r="M335" s="88">
        <f t="shared" si="79"/>
        <v>17491.541725291547</v>
      </c>
      <c r="N335" s="88">
        <f t="shared" si="80"/>
        <v>126604.75972529154</v>
      </c>
      <c r="O335" s="88">
        <f t="shared" si="81"/>
        <v>36328.481987171173</v>
      </c>
      <c r="P335" s="89">
        <f t="shared" si="76"/>
        <v>0.94509483153980989</v>
      </c>
      <c r="Q335" s="237">
        <v>1671.7451061051324</v>
      </c>
      <c r="R335" s="89">
        <f t="shared" si="82"/>
        <v>5.2018145355675907E-2</v>
      </c>
      <c r="S335" s="89">
        <f t="shared" si="82"/>
        <v>3.4811535804664839E-2</v>
      </c>
      <c r="T335" s="91">
        <v>3485</v>
      </c>
      <c r="U335" s="190">
        <v>103718</v>
      </c>
      <c r="V335" s="190">
        <v>30256.1260210035</v>
      </c>
      <c r="W335" s="196"/>
      <c r="X335" s="88">
        <v>0</v>
      </c>
      <c r="Y335" s="88">
        <f t="shared" si="83"/>
        <v>0</v>
      </c>
    </row>
    <row r="336" spans="2:27">
      <c r="B336" s="206">
        <v>5528</v>
      </c>
      <c r="C336" t="s">
        <v>363</v>
      </c>
      <c r="D336" s="190">
        <v>32210.832999999999</v>
      </c>
      <c r="E336" s="85">
        <f t="shared" si="77"/>
        <v>30019.415657036345</v>
      </c>
      <c r="F336" s="86">
        <f t="shared" si="70"/>
        <v>0.78096284324043952</v>
      </c>
      <c r="G336" s="187">
        <f t="shared" si="71"/>
        <v>5054.9987320539549</v>
      </c>
      <c r="H336" s="187">
        <f t="shared" si="72"/>
        <v>5424.0136394938936</v>
      </c>
      <c r="I336" s="187">
        <f t="shared" si="73"/>
        <v>1603.1947863320552</v>
      </c>
      <c r="J336" s="87">
        <f t="shared" si="74"/>
        <v>1720.228005734295</v>
      </c>
      <c r="K336" s="187">
        <f t="shared" si="78"/>
        <v>1189.5689691679852</v>
      </c>
      <c r="L336" s="87">
        <f t="shared" si="75"/>
        <v>1276.4075039172483</v>
      </c>
      <c r="M336" s="88">
        <f t="shared" si="79"/>
        <v>6700.4211434111421</v>
      </c>
      <c r="N336" s="88">
        <f t="shared" si="80"/>
        <v>38911.254143411141</v>
      </c>
      <c r="O336" s="88">
        <f t="shared" si="81"/>
        <v>36263.983358258287</v>
      </c>
      <c r="P336" s="89">
        <f t="shared" si="76"/>
        <v>0.94341688306818094</v>
      </c>
      <c r="Q336" s="237">
        <v>513.95280748947243</v>
      </c>
      <c r="R336" s="89">
        <f t="shared" si="82"/>
        <v>0.12806727603838336</v>
      </c>
      <c r="S336" s="89">
        <f t="shared" si="82"/>
        <v>0.11019482152519365</v>
      </c>
      <c r="T336" s="91">
        <v>1073</v>
      </c>
      <c r="U336" s="190">
        <v>28554</v>
      </c>
      <c r="V336" s="190">
        <v>27039.772727272728</v>
      </c>
      <c r="W336" s="196"/>
      <c r="X336" s="88">
        <v>0</v>
      </c>
      <c r="Y336" s="88">
        <f t="shared" si="83"/>
        <v>0</v>
      </c>
    </row>
    <row r="337" spans="2:25">
      <c r="B337" s="206">
        <v>5530</v>
      </c>
      <c r="C337" t="s">
        <v>364</v>
      </c>
      <c r="D337" s="190">
        <v>493746.43400000001</v>
      </c>
      <c r="E337" s="85">
        <f t="shared" si="77"/>
        <v>33150.693836444203</v>
      </c>
      <c r="F337" s="86">
        <f t="shared" si="70"/>
        <v>0.86242385293847201</v>
      </c>
      <c r="G337" s="187">
        <f t="shared" si="71"/>
        <v>3176.2318244092398</v>
      </c>
      <c r="H337" s="187">
        <f t="shared" si="72"/>
        <v>47306.796792751215</v>
      </c>
      <c r="I337" s="187">
        <f t="shared" si="73"/>
        <v>507.24742353930486</v>
      </c>
      <c r="J337" s="87">
        <f t="shared" si="74"/>
        <v>7554.9431261944064</v>
      </c>
      <c r="K337" s="187">
        <f t="shared" si="78"/>
        <v>93.621606375234876</v>
      </c>
      <c r="L337" s="87">
        <f t="shared" si="75"/>
        <v>1394.4002053527483</v>
      </c>
      <c r="M337" s="88">
        <f t="shared" si="79"/>
        <v>48701.196998103966</v>
      </c>
      <c r="N337" s="88">
        <f t="shared" si="80"/>
        <v>542447.630998104</v>
      </c>
      <c r="O337" s="88">
        <f t="shared" si="81"/>
        <v>36420.547267228685</v>
      </c>
      <c r="P337" s="89">
        <f t="shared" si="76"/>
        <v>0.94748993355308275</v>
      </c>
      <c r="Q337" s="237">
        <v>4961.9395563357029</v>
      </c>
      <c r="R337" s="89">
        <f t="shared" si="82"/>
        <v>1.9008771278088747E-2</v>
      </c>
      <c r="S337" s="89">
        <f t="shared" si="82"/>
        <v>1.6066823032825039E-2</v>
      </c>
      <c r="T337" s="91">
        <v>14894</v>
      </c>
      <c r="U337" s="190">
        <v>484536</v>
      </c>
      <c r="V337" s="190">
        <v>32626.489798666753</v>
      </c>
      <c r="W337" s="196"/>
      <c r="X337" s="88">
        <v>0</v>
      </c>
      <c r="Y337" s="88">
        <f t="shared" si="83"/>
        <v>0</v>
      </c>
    </row>
    <row r="338" spans="2:25">
      <c r="B338" s="206">
        <v>5532</v>
      </c>
      <c r="C338" t="s">
        <v>365</v>
      </c>
      <c r="D338" s="190">
        <v>161351.77900000001</v>
      </c>
      <c r="E338" s="85">
        <f t="shared" si="77"/>
        <v>28962.803625919943</v>
      </c>
      <c r="F338" s="86">
        <f t="shared" si="70"/>
        <v>0.75347480864809036</v>
      </c>
      <c r="G338" s="187">
        <f t="shared" si="71"/>
        <v>5688.9659507237957</v>
      </c>
      <c r="H338" s="187">
        <f t="shared" si="72"/>
        <v>31693.229311482264</v>
      </c>
      <c r="I338" s="187">
        <f t="shared" si="73"/>
        <v>1973.0089972227956</v>
      </c>
      <c r="J338" s="87">
        <f t="shared" si="74"/>
        <v>10991.633123528194</v>
      </c>
      <c r="K338" s="187">
        <f t="shared" si="78"/>
        <v>1559.3831800587257</v>
      </c>
      <c r="L338" s="87">
        <f t="shared" si="75"/>
        <v>8687.3236961071598</v>
      </c>
      <c r="M338" s="88">
        <f t="shared" si="79"/>
        <v>40380.55300758942</v>
      </c>
      <c r="N338" s="88">
        <f t="shared" si="80"/>
        <v>201732.33200758943</v>
      </c>
      <c r="O338" s="88">
        <f t="shared" si="81"/>
        <v>36211.152756702468</v>
      </c>
      <c r="P338" s="89">
        <f t="shared" si="76"/>
        <v>0.9420424813385635</v>
      </c>
      <c r="Q338" s="237">
        <v>1663.3074014667363</v>
      </c>
      <c r="R338" s="89">
        <f t="shared" si="82"/>
        <v>6.2818423739419746E-2</v>
      </c>
      <c r="S338" s="89">
        <f t="shared" si="82"/>
        <v>5.2516468097357452E-2</v>
      </c>
      <c r="T338" s="91">
        <v>5571</v>
      </c>
      <c r="U338" s="190">
        <v>151815</v>
      </c>
      <c r="V338" s="190">
        <v>27517.672648178359</v>
      </c>
      <c r="W338" s="196"/>
      <c r="X338" s="88">
        <v>0</v>
      </c>
      <c r="Y338" s="88">
        <f t="shared" si="83"/>
        <v>0</v>
      </c>
    </row>
    <row r="339" spans="2:25">
      <c r="B339" s="206">
        <v>5534</v>
      </c>
      <c r="C339" t="s">
        <v>366</v>
      </c>
      <c r="D339" s="190">
        <v>69854.304999999993</v>
      </c>
      <c r="E339" s="85">
        <f t="shared" si="77"/>
        <v>31226.779168529276</v>
      </c>
      <c r="F339" s="86">
        <f t="shared" si="70"/>
        <v>0.81237271648823106</v>
      </c>
      <c r="G339" s="187">
        <f t="shared" si="71"/>
        <v>4330.5806251581962</v>
      </c>
      <c r="H339" s="187">
        <f t="shared" si="72"/>
        <v>9687.5088584788846</v>
      </c>
      <c r="I339" s="187">
        <f t="shared" si="73"/>
        <v>1180.6175573095293</v>
      </c>
      <c r="J339" s="87">
        <f t="shared" si="74"/>
        <v>2641.0414757014169</v>
      </c>
      <c r="K339" s="187">
        <f t="shared" si="78"/>
        <v>766.99174014545929</v>
      </c>
      <c r="L339" s="87">
        <f t="shared" si="75"/>
        <v>1715.7605227053925</v>
      </c>
      <c r="M339" s="88">
        <f t="shared" si="79"/>
        <v>11403.269381184276</v>
      </c>
      <c r="N339" s="88">
        <f t="shared" si="80"/>
        <v>81257.574381184269</v>
      </c>
      <c r="O339" s="88">
        <f t="shared" si="81"/>
        <v>36324.351533832931</v>
      </c>
      <c r="P339" s="89">
        <f t="shared" si="76"/>
        <v>0.94498737673057043</v>
      </c>
      <c r="Q339" s="237">
        <v>49.794658065180556</v>
      </c>
      <c r="R339" s="89">
        <f t="shared" si="82"/>
        <v>3.610548395902375E-3</v>
      </c>
      <c r="S339" s="89">
        <f t="shared" si="82"/>
        <v>-2.599977623267585E-2</v>
      </c>
      <c r="T339" s="91">
        <v>2237</v>
      </c>
      <c r="U339" s="190">
        <v>69603</v>
      </c>
      <c r="V339" s="190">
        <v>32060.34085674804</v>
      </c>
      <c r="W339" s="196"/>
      <c r="X339" s="88">
        <v>0</v>
      </c>
      <c r="Y339" s="88">
        <f t="shared" si="83"/>
        <v>0</v>
      </c>
    </row>
    <row r="340" spans="2:25">
      <c r="B340" s="206">
        <v>5536</v>
      </c>
      <c r="C340" t="s">
        <v>367</v>
      </c>
      <c r="D340" s="190">
        <v>79558.675000000003</v>
      </c>
      <c r="E340" s="85">
        <f t="shared" si="77"/>
        <v>29004.25628873496</v>
      </c>
      <c r="F340" s="86">
        <f t="shared" si="70"/>
        <v>0.7545532103658904</v>
      </c>
      <c r="G340" s="187">
        <f t="shared" si="71"/>
        <v>5664.0943530347859</v>
      </c>
      <c r="H340" s="187">
        <f t="shared" si="72"/>
        <v>15536.610810374419</v>
      </c>
      <c r="I340" s="187">
        <f t="shared" si="73"/>
        <v>1958.5005652375401</v>
      </c>
      <c r="J340" s="87">
        <f t="shared" si="74"/>
        <v>5372.1670504465728</v>
      </c>
      <c r="K340" s="187">
        <f t="shared" si="78"/>
        <v>1544.8747480734701</v>
      </c>
      <c r="L340" s="87">
        <f t="shared" si="75"/>
        <v>4237.5914339655283</v>
      </c>
      <c r="M340" s="88">
        <f t="shared" si="79"/>
        <v>19774.202244339947</v>
      </c>
      <c r="N340" s="88">
        <f t="shared" si="80"/>
        <v>99332.87724433995</v>
      </c>
      <c r="O340" s="88">
        <f t="shared" si="81"/>
        <v>36213.225389843217</v>
      </c>
      <c r="P340" s="89">
        <f t="shared" si="76"/>
        <v>0.9420964014244535</v>
      </c>
      <c r="Q340" s="237">
        <v>826.60362017112493</v>
      </c>
      <c r="R340" s="89">
        <f t="shared" si="82"/>
        <v>6.0881348925899789E-2</v>
      </c>
      <c r="S340" s="89">
        <f t="shared" si="82"/>
        <v>4.9665322998502244E-2</v>
      </c>
      <c r="T340" s="91">
        <v>2743</v>
      </c>
      <c r="U340" s="190">
        <v>74993</v>
      </c>
      <c r="V340" s="190">
        <v>27631.908621960207</v>
      </c>
      <c r="W340" s="196"/>
      <c r="X340" s="88">
        <v>0</v>
      </c>
      <c r="Y340" s="88">
        <f t="shared" si="83"/>
        <v>0</v>
      </c>
    </row>
    <row r="341" spans="2:25">
      <c r="B341" s="206">
        <v>5538</v>
      </c>
      <c r="C341" t="s">
        <v>368</v>
      </c>
      <c r="D341" s="190">
        <v>57220.508000000002</v>
      </c>
      <c r="E341" s="85">
        <f t="shared" si="77"/>
        <v>31353.703013698632</v>
      </c>
      <c r="F341" s="86">
        <f t="shared" si="70"/>
        <v>0.81567467306629771</v>
      </c>
      <c r="G341" s="187">
        <f t="shared" si="71"/>
        <v>4254.4263180565822</v>
      </c>
      <c r="H341" s="187">
        <f t="shared" si="72"/>
        <v>7764.3280304532627</v>
      </c>
      <c r="I341" s="187">
        <f t="shared" si="73"/>
        <v>1136.1942115002546</v>
      </c>
      <c r="J341" s="87">
        <f t="shared" si="74"/>
        <v>2073.5544359879646</v>
      </c>
      <c r="K341" s="187">
        <f t="shared" si="78"/>
        <v>722.56839433618461</v>
      </c>
      <c r="L341" s="87">
        <f t="shared" si="75"/>
        <v>1318.687319663537</v>
      </c>
      <c r="M341" s="88">
        <f t="shared" si="79"/>
        <v>9083.0153501167988</v>
      </c>
      <c r="N341" s="88">
        <f t="shared" si="80"/>
        <v>66303.523350116797</v>
      </c>
      <c r="O341" s="88">
        <f t="shared" si="81"/>
        <v>36330.697726091392</v>
      </c>
      <c r="P341" s="89">
        <f t="shared" si="76"/>
        <v>0.9451524745594736</v>
      </c>
      <c r="Q341" s="237">
        <v>140.35413002634596</v>
      </c>
      <c r="R341" s="89">
        <f t="shared" si="82"/>
        <v>8.4296748275600727E-2</v>
      </c>
      <c r="S341" s="89">
        <f t="shared" si="82"/>
        <v>9.0832235525481184E-2</v>
      </c>
      <c r="T341" s="91">
        <v>1825</v>
      </c>
      <c r="U341" s="190">
        <v>52772</v>
      </c>
      <c r="V341" s="190">
        <v>28742.919389978211</v>
      </c>
      <c r="W341" s="196"/>
      <c r="X341" s="88">
        <v>0</v>
      </c>
      <c r="Y341" s="88">
        <f t="shared" si="83"/>
        <v>0</v>
      </c>
    </row>
    <row r="342" spans="2:25">
      <c r="B342" s="206">
        <v>5540</v>
      </c>
      <c r="C342" t="s">
        <v>369</v>
      </c>
      <c r="D342" s="190">
        <v>56263.02</v>
      </c>
      <c r="E342" s="85">
        <f t="shared" si="77"/>
        <v>28502.036474164132</v>
      </c>
      <c r="F342" s="86">
        <f t="shared" si="70"/>
        <v>0.74148783231856707</v>
      </c>
      <c r="G342" s="187">
        <f t="shared" si="71"/>
        <v>5965.4262417772825</v>
      </c>
      <c r="H342" s="187">
        <f t="shared" si="72"/>
        <v>11775.751401268355</v>
      </c>
      <c r="I342" s="187">
        <f t="shared" si="73"/>
        <v>2134.2775003373299</v>
      </c>
      <c r="J342" s="87">
        <f t="shared" si="74"/>
        <v>4213.0637856658896</v>
      </c>
      <c r="K342" s="187">
        <f t="shared" si="78"/>
        <v>1720.6516831732599</v>
      </c>
      <c r="L342" s="87">
        <f t="shared" si="75"/>
        <v>3396.5664225840151</v>
      </c>
      <c r="M342" s="88">
        <f t="shared" si="79"/>
        <v>15172.317823852371</v>
      </c>
      <c r="N342" s="88">
        <f t="shared" si="80"/>
        <v>71435.337823852373</v>
      </c>
      <c r="O342" s="88">
        <f t="shared" si="81"/>
        <v>36188.114399114675</v>
      </c>
      <c r="P342" s="89">
        <f t="shared" si="76"/>
        <v>0.94144313252208722</v>
      </c>
      <c r="Q342" s="237">
        <v>817.42891540932942</v>
      </c>
      <c r="R342" s="89">
        <f t="shared" si="82"/>
        <v>5.5789453931319136E-2</v>
      </c>
      <c r="S342" s="89">
        <f t="shared" si="82"/>
        <v>6.9695495371143987E-2</v>
      </c>
      <c r="T342" s="91">
        <v>1974</v>
      </c>
      <c r="U342" s="190">
        <v>53290</v>
      </c>
      <c r="V342" s="190">
        <v>26645</v>
      </c>
      <c r="W342" s="196"/>
      <c r="X342" s="88">
        <v>0</v>
      </c>
      <c r="Y342" s="88">
        <f t="shared" si="83"/>
        <v>0</v>
      </c>
    </row>
    <row r="343" spans="2:25">
      <c r="B343" s="206">
        <v>5542</v>
      </c>
      <c r="C343" t="s">
        <v>370</v>
      </c>
      <c r="D343" s="190">
        <v>83220.27</v>
      </c>
      <c r="E343" s="85">
        <f t="shared" si="77"/>
        <v>29785.350751610596</v>
      </c>
      <c r="F343" s="86">
        <f t="shared" si="70"/>
        <v>0.77487358433771825</v>
      </c>
      <c r="G343" s="187">
        <f t="shared" si="71"/>
        <v>5195.4376753094039</v>
      </c>
      <c r="H343" s="187">
        <f t="shared" si="72"/>
        <v>14516.052864814475</v>
      </c>
      <c r="I343" s="187">
        <f t="shared" si="73"/>
        <v>1685.1175032310671</v>
      </c>
      <c r="J343" s="87">
        <f t="shared" si="74"/>
        <v>4708.2183040276013</v>
      </c>
      <c r="K343" s="187">
        <f t="shared" si="78"/>
        <v>1271.4916860669971</v>
      </c>
      <c r="L343" s="87">
        <f t="shared" si="75"/>
        <v>3552.5477708711901</v>
      </c>
      <c r="M343" s="88">
        <f t="shared" si="79"/>
        <v>18068.600635685667</v>
      </c>
      <c r="N343" s="88">
        <f t="shared" si="80"/>
        <v>101288.87063568567</v>
      </c>
      <c r="O343" s="88">
        <f t="shared" si="81"/>
        <v>36252.280112986991</v>
      </c>
      <c r="P343" s="89">
        <f t="shared" si="76"/>
        <v>0.94311242012304464</v>
      </c>
      <c r="Q343" s="237">
        <v>655.24076684582542</v>
      </c>
      <c r="R343" s="89">
        <f t="shared" si="82"/>
        <v>3.9395873404441388E-2</v>
      </c>
      <c r="S343" s="89">
        <f t="shared" si="82"/>
        <v>3.7907833499782197E-2</v>
      </c>
      <c r="T343" s="91">
        <v>2794</v>
      </c>
      <c r="U343" s="190">
        <v>80066</v>
      </c>
      <c r="V343" s="190">
        <v>28697.491039426524</v>
      </c>
      <c r="W343" s="196"/>
      <c r="X343" s="88">
        <v>0</v>
      </c>
      <c r="Y343" s="88">
        <f t="shared" si="83"/>
        <v>0</v>
      </c>
    </row>
    <row r="344" spans="2:25">
      <c r="B344" s="206">
        <v>5544</v>
      </c>
      <c r="C344" t="s">
        <v>371</v>
      </c>
      <c r="D344" s="190">
        <v>144052.84700000001</v>
      </c>
      <c r="E344" s="85">
        <f t="shared" si="77"/>
        <v>30048.570504797666</v>
      </c>
      <c r="F344" s="86">
        <f t="shared" si="70"/>
        <v>0.78172131412681689</v>
      </c>
      <c r="G344" s="187">
        <f t="shared" si="71"/>
        <v>5037.5058233971622</v>
      </c>
      <c r="H344" s="187">
        <f t="shared" si="72"/>
        <v>24149.802917365996</v>
      </c>
      <c r="I344" s="187">
        <f t="shared" si="73"/>
        <v>1592.9905896155926</v>
      </c>
      <c r="J344" s="87">
        <f t="shared" si="74"/>
        <v>7636.7968866171514</v>
      </c>
      <c r="K344" s="187">
        <f t="shared" si="78"/>
        <v>1179.3647724515226</v>
      </c>
      <c r="L344" s="87">
        <f t="shared" si="75"/>
        <v>5653.8747191325992</v>
      </c>
      <c r="M344" s="88">
        <f t="shared" si="79"/>
        <v>29803.677636498596</v>
      </c>
      <c r="N344" s="88">
        <f t="shared" si="80"/>
        <v>173856.52463649859</v>
      </c>
      <c r="O344" s="88">
        <f t="shared" si="81"/>
        <v>36265.441100646349</v>
      </c>
      <c r="P344" s="89">
        <f t="shared" si="76"/>
        <v>0.9434548066124997</v>
      </c>
      <c r="Q344" s="237">
        <v>1977.3134874226489</v>
      </c>
      <c r="R344" s="89">
        <f t="shared" si="82"/>
        <v>5.0039704638889765E-2</v>
      </c>
      <c r="S344" s="89">
        <f t="shared" si="82"/>
        <v>4.5220999277593231E-2</v>
      </c>
      <c r="T344" s="91">
        <v>4794</v>
      </c>
      <c r="U344" s="190">
        <v>137188</v>
      </c>
      <c r="V344" s="190">
        <v>28748.533109807209</v>
      </c>
      <c r="W344" s="196"/>
      <c r="X344" s="88">
        <v>0</v>
      </c>
      <c r="Y344" s="88">
        <f t="shared" si="83"/>
        <v>0</v>
      </c>
    </row>
    <row r="345" spans="2:25">
      <c r="B345" s="206">
        <v>5546</v>
      </c>
      <c r="C345" t="s">
        <v>372</v>
      </c>
      <c r="D345" s="190">
        <v>32158.665000000001</v>
      </c>
      <c r="E345" s="85">
        <f t="shared" si="77"/>
        <v>27794.870354364735</v>
      </c>
      <c r="F345" s="86">
        <f t="shared" si="70"/>
        <v>0.72309072326516688</v>
      </c>
      <c r="G345" s="187">
        <f t="shared" si="71"/>
        <v>6389.7259136569201</v>
      </c>
      <c r="H345" s="187">
        <f t="shared" si="72"/>
        <v>7392.9128821010563</v>
      </c>
      <c r="I345" s="187">
        <f t="shared" si="73"/>
        <v>2381.7856422671184</v>
      </c>
      <c r="J345" s="87">
        <f t="shared" si="74"/>
        <v>2755.7259881030559</v>
      </c>
      <c r="K345" s="187">
        <f t="shared" si="78"/>
        <v>1968.1598251030484</v>
      </c>
      <c r="L345" s="87">
        <f t="shared" si="75"/>
        <v>2277.1609176442271</v>
      </c>
      <c r="M345" s="88">
        <f t="shared" si="79"/>
        <v>9670.0737997452834</v>
      </c>
      <c r="N345" s="88">
        <f t="shared" si="80"/>
        <v>41828.738799745282</v>
      </c>
      <c r="O345" s="88">
        <f t="shared" si="81"/>
        <v>36152.756093124699</v>
      </c>
      <c r="P345" s="89">
        <f t="shared" si="76"/>
        <v>0.94052327706941707</v>
      </c>
      <c r="Q345" s="237">
        <v>2802.3838549536968</v>
      </c>
      <c r="R345" s="89">
        <f t="shared" si="82"/>
        <v>1.280753968253971E-2</v>
      </c>
      <c r="S345" s="89">
        <f t="shared" si="82"/>
        <v>-2.1332040306759375E-2</v>
      </c>
      <c r="T345" s="91">
        <v>1157</v>
      </c>
      <c r="U345" s="190">
        <v>31752</v>
      </c>
      <c r="V345" s="190">
        <v>28400.715563506259</v>
      </c>
      <c r="W345" s="196"/>
      <c r="X345" s="88">
        <v>0</v>
      </c>
      <c r="Y345" s="88">
        <f t="shared" si="83"/>
        <v>0</v>
      </c>
    </row>
    <row r="346" spans="2:25">
      <c r="B346" s="206">
        <v>5601</v>
      </c>
      <c r="C346" t="s">
        <v>373</v>
      </c>
      <c r="D346" s="190">
        <v>699558.87600000005</v>
      </c>
      <c r="E346" s="85">
        <f t="shared" si="77"/>
        <v>32225.85572139304</v>
      </c>
      <c r="F346" s="86">
        <f t="shared" si="70"/>
        <v>0.83836395076985026</v>
      </c>
      <c r="G346" s="187">
        <f t="shared" si="71"/>
        <v>3731.1346934399376</v>
      </c>
      <c r="H346" s="187">
        <f t="shared" si="72"/>
        <v>80995.471925194157</v>
      </c>
      <c r="I346" s="187">
        <f t="shared" si="73"/>
        <v>830.94076380721197</v>
      </c>
      <c r="J346" s="87">
        <f t="shared" si="74"/>
        <v>18038.062100726958</v>
      </c>
      <c r="K346" s="187">
        <f t="shared" si="78"/>
        <v>417.31494664314198</v>
      </c>
      <c r="L346" s="87">
        <f t="shared" si="75"/>
        <v>9059.0728617293262</v>
      </c>
      <c r="M346" s="88">
        <f t="shared" si="79"/>
        <v>90054.544786923478</v>
      </c>
      <c r="N346" s="88">
        <f t="shared" si="80"/>
        <v>789613.4207869235</v>
      </c>
      <c r="O346" s="88">
        <f t="shared" si="81"/>
        <v>36374.305361476116</v>
      </c>
      <c r="P346" s="89">
        <f t="shared" si="76"/>
        <v>0.94628693844465128</v>
      </c>
      <c r="Q346" s="237">
        <v>5184.5096875407471</v>
      </c>
      <c r="R346" s="89">
        <f t="shared" si="82"/>
        <v>-7.5137780110802257E-3</v>
      </c>
      <c r="S346" s="89">
        <f t="shared" si="82"/>
        <v>-2.5390234285157423E-2</v>
      </c>
      <c r="T346" s="91">
        <v>21708</v>
      </c>
      <c r="U346" s="190">
        <v>704855</v>
      </c>
      <c r="V346" s="190">
        <v>33065.393817141252</v>
      </c>
      <c r="W346" s="196"/>
      <c r="X346" s="88">
        <v>0</v>
      </c>
      <c r="Y346" s="88">
        <f t="shared" si="83"/>
        <v>0</v>
      </c>
    </row>
    <row r="347" spans="2:25">
      <c r="B347" s="206">
        <v>5603</v>
      </c>
      <c r="C347" t="s">
        <v>374</v>
      </c>
      <c r="D347" s="190">
        <v>405499.70400000003</v>
      </c>
      <c r="E347" s="85">
        <f t="shared" si="77"/>
        <v>35764.659022755339</v>
      </c>
      <c r="F347" s="86">
        <f t="shared" si="70"/>
        <v>0.93042683165583351</v>
      </c>
      <c r="G347" s="187">
        <f t="shared" si="71"/>
        <v>1607.8527126225583</v>
      </c>
      <c r="H347" s="187">
        <f t="shared" si="72"/>
        <v>18229.834055714568</v>
      </c>
      <c r="I347" s="187">
        <f t="shared" si="73"/>
        <v>0</v>
      </c>
      <c r="J347" s="87">
        <f t="shared" si="74"/>
        <v>0</v>
      </c>
      <c r="K347" s="187">
        <f t="shared" si="78"/>
        <v>-413.62581716406999</v>
      </c>
      <c r="L347" s="87">
        <f t="shared" si="75"/>
        <v>-4689.6895150062255</v>
      </c>
      <c r="M347" s="88">
        <f t="shared" si="79"/>
        <v>13540.144540708341</v>
      </c>
      <c r="N347" s="88">
        <f t="shared" si="80"/>
        <v>419039.84854070836</v>
      </c>
      <c r="O347" s="88">
        <f t="shared" si="81"/>
        <v>36958.885918213826</v>
      </c>
      <c r="P347" s="89">
        <f t="shared" si="76"/>
        <v>0.96149495244828009</v>
      </c>
      <c r="Q347" s="237">
        <v>3471.3463123854235</v>
      </c>
      <c r="R347" s="89">
        <f t="shared" si="82"/>
        <v>7.1924372336092711E-3</v>
      </c>
      <c r="S347" s="89">
        <f t="shared" si="82"/>
        <v>4.7051036436867536E-3</v>
      </c>
      <c r="T347" s="91">
        <v>11338</v>
      </c>
      <c r="U347" s="190">
        <v>402604</v>
      </c>
      <c r="V347" s="190">
        <v>35597.170645446509</v>
      </c>
      <c r="W347" s="196"/>
      <c r="X347" s="88">
        <v>0</v>
      </c>
      <c r="Y347" s="88">
        <f t="shared" si="83"/>
        <v>0</v>
      </c>
    </row>
    <row r="348" spans="2:25">
      <c r="B348" s="206">
        <v>5605</v>
      </c>
      <c r="C348" t="s">
        <v>375</v>
      </c>
      <c r="D348" s="190">
        <v>324570.38099999999</v>
      </c>
      <c r="E348" s="85">
        <f t="shared" si="77"/>
        <v>32253.838914836528</v>
      </c>
      <c r="F348" s="86">
        <f t="shared" si="70"/>
        <v>0.83909194076686588</v>
      </c>
      <c r="G348" s="187">
        <f t="shared" si="71"/>
        <v>3714.3447773738449</v>
      </c>
      <c r="H348" s="187">
        <f t="shared" si="72"/>
        <v>37377.451494713001</v>
      </c>
      <c r="I348" s="187">
        <f t="shared" si="73"/>
        <v>821.14664610199122</v>
      </c>
      <c r="J348" s="87">
        <f t="shared" si="74"/>
        <v>8263.1986997243384</v>
      </c>
      <c r="K348" s="187">
        <f t="shared" si="78"/>
        <v>407.52082893792124</v>
      </c>
      <c r="L348" s="87">
        <f t="shared" si="75"/>
        <v>4100.8821016023012</v>
      </c>
      <c r="M348" s="88">
        <f t="shared" si="79"/>
        <v>41478.3335963153</v>
      </c>
      <c r="N348" s="88">
        <f t="shared" si="80"/>
        <v>366048.71459631529</v>
      </c>
      <c r="O348" s="88">
        <f t="shared" si="81"/>
        <v>36375.704521148291</v>
      </c>
      <c r="P348" s="89">
        <f t="shared" si="76"/>
        <v>0.94632333794450207</v>
      </c>
      <c r="Q348" s="237">
        <v>3571.2125134823218</v>
      </c>
      <c r="R348" s="89">
        <f t="shared" si="82"/>
        <v>5.807690502192301E-2</v>
      </c>
      <c r="S348" s="89">
        <f t="shared" si="82"/>
        <v>3.5680961389838159E-2</v>
      </c>
      <c r="T348" s="91">
        <v>10063</v>
      </c>
      <c r="U348" s="190">
        <v>306755</v>
      </c>
      <c r="V348" s="190">
        <v>31142.639593908629</v>
      </c>
      <c r="W348" s="196"/>
      <c r="X348" s="88">
        <v>0</v>
      </c>
      <c r="Y348" s="88">
        <f t="shared" si="83"/>
        <v>0</v>
      </c>
    </row>
    <row r="349" spans="2:25">
      <c r="B349" s="206">
        <v>5607</v>
      </c>
      <c r="C349" t="s">
        <v>376</v>
      </c>
      <c r="D349" s="190">
        <v>181250.454</v>
      </c>
      <c r="E349" s="85">
        <f t="shared" si="77"/>
        <v>31212.408128121231</v>
      </c>
      <c r="F349" s="86">
        <f t="shared" si="70"/>
        <v>0.81199885016432871</v>
      </c>
      <c r="G349" s="187">
        <f t="shared" si="71"/>
        <v>4339.2032494030227</v>
      </c>
      <c r="H349" s="187">
        <f t="shared" si="72"/>
        <v>25197.753269283356</v>
      </c>
      <c r="I349" s="187">
        <f t="shared" si="73"/>
        <v>1185.647421452345</v>
      </c>
      <c r="J349" s="87">
        <f t="shared" si="74"/>
        <v>6885.0545763737682</v>
      </c>
      <c r="K349" s="187">
        <f t="shared" si="78"/>
        <v>772.02160428827506</v>
      </c>
      <c r="L349" s="87">
        <f t="shared" si="75"/>
        <v>4483.1294561020131</v>
      </c>
      <c r="M349" s="88">
        <f t="shared" si="79"/>
        <v>29680.882725385367</v>
      </c>
      <c r="N349" s="88">
        <f t="shared" si="80"/>
        <v>210931.33672538536</v>
      </c>
      <c r="O349" s="88">
        <f t="shared" si="81"/>
        <v>36323.63298181253</v>
      </c>
      <c r="P349" s="89">
        <f t="shared" si="76"/>
        <v>0.94496868341437534</v>
      </c>
      <c r="Q349" s="237">
        <v>-3976.474974705161</v>
      </c>
      <c r="R349" s="89">
        <f t="shared" si="82"/>
        <v>3.2319075500068337E-2</v>
      </c>
      <c r="S349" s="89">
        <f t="shared" si="82"/>
        <v>-5.7240245786324348E-3</v>
      </c>
      <c r="T349" s="91">
        <v>5807</v>
      </c>
      <c r="U349" s="190">
        <v>175576</v>
      </c>
      <c r="V349" s="190">
        <v>31392.097264437693</v>
      </c>
      <c r="W349" s="196"/>
      <c r="X349" s="88">
        <v>0</v>
      </c>
      <c r="Y349" s="88">
        <f t="shared" si="83"/>
        <v>0</v>
      </c>
    </row>
    <row r="350" spans="2:25">
      <c r="B350" s="206">
        <v>5610</v>
      </c>
      <c r="C350" t="s">
        <v>377</v>
      </c>
      <c r="D350" s="190">
        <v>74517.081000000006</v>
      </c>
      <c r="E350" s="85">
        <f t="shared" si="77"/>
        <v>29051.493567251462</v>
      </c>
      <c r="F350" s="86">
        <f t="shared" si="70"/>
        <v>0.75578210035357885</v>
      </c>
      <c r="G350" s="187">
        <f t="shared" si="71"/>
        <v>5635.7519859248841</v>
      </c>
      <c r="H350" s="187">
        <f t="shared" si="72"/>
        <v>14455.703843897329</v>
      </c>
      <c r="I350" s="187">
        <f t="shared" si="73"/>
        <v>1941.967517756764</v>
      </c>
      <c r="J350" s="87">
        <f t="shared" si="74"/>
        <v>4981.1466830460995</v>
      </c>
      <c r="K350" s="187">
        <f t="shared" si="78"/>
        <v>1528.341700592694</v>
      </c>
      <c r="L350" s="87">
        <f t="shared" si="75"/>
        <v>3920.1964620202602</v>
      </c>
      <c r="M350" s="88">
        <f t="shared" si="79"/>
        <v>18375.900305917588</v>
      </c>
      <c r="N350" s="88">
        <f t="shared" si="80"/>
        <v>92892.981305917594</v>
      </c>
      <c r="O350" s="88">
        <f t="shared" si="81"/>
        <v>36215.587253769045</v>
      </c>
      <c r="P350" s="89">
        <f t="shared" si="76"/>
        <v>0.942157845923838</v>
      </c>
      <c r="Q350" s="237">
        <v>909.91273863978495</v>
      </c>
      <c r="R350" s="89">
        <f t="shared" si="82"/>
        <v>5.4049465316283886E-2</v>
      </c>
      <c r="S350" s="89">
        <f t="shared" si="82"/>
        <v>4.5008885106943314E-2</v>
      </c>
      <c r="T350" s="91">
        <v>2565</v>
      </c>
      <c r="U350" s="190">
        <v>70696</v>
      </c>
      <c r="V350" s="190">
        <v>27800.235941801024</v>
      </c>
      <c r="W350" s="196"/>
      <c r="X350" s="88">
        <v>0</v>
      </c>
      <c r="Y350" s="88">
        <f t="shared" si="83"/>
        <v>0</v>
      </c>
    </row>
    <row r="351" spans="2:25">
      <c r="B351" s="206">
        <v>5612</v>
      </c>
      <c r="C351" t="s">
        <v>378</v>
      </c>
      <c r="D351" s="190">
        <v>71698.937999999995</v>
      </c>
      <c r="E351" s="85">
        <f t="shared" si="77"/>
        <v>25175.188904494382</v>
      </c>
      <c r="F351" s="86">
        <f t="shared" si="70"/>
        <v>0.6549390344765329</v>
      </c>
      <c r="G351" s="187">
        <f t="shared" si="71"/>
        <v>7961.5347835791326</v>
      </c>
      <c r="H351" s="187">
        <f t="shared" si="72"/>
        <v>22674.451063633373</v>
      </c>
      <c r="I351" s="187">
        <f t="shared" si="73"/>
        <v>3298.6741497217422</v>
      </c>
      <c r="J351" s="87">
        <f t="shared" si="74"/>
        <v>9394.6239784075224</v>
      </c>
      <c r="K351" s="187">
        <f t="shared" si="78"/>
        <v>2885.0483325576724</v>
      </c>
      <c r="L351" s="87">
        <f t="shared" si="75"/>
        <v>8216.6176511242502</v>
      </c>
      <c r="M351" s="88">
        <f t="shared" si="79"/>
        <v>30891.068714757625</v>
      </c>
      <c r="N351" s="88">
        <f t="shared" si="80"/>
        <v>102590.00671475762</v>
      </c>
      <c r="O351" s="88">
        <f t="shared" si="81"/>
        <v>36021.772020631186</v>
      </c>
      <c r="P351" s="89">
        <f t="shared" si="76"/>
        <v>0.93711569262998551</v>
      </c>
      <c r="Q351" s="237">
        <v>815.35085450140832</v>
      </c>
      <c r="R351" s="89">
        <f t="shared" si="82"/>
        <v>0.12238283683724417</v>
      </c>
      <c r="S351" s="89">
        <f t="shared" si="82"/>
        <v>0.12198874174004015</v>
      </c>
      <c r="T351" s="91">
        <v>2848</v>
      </c>
      <c r="U351" s="190">
        <v>63881</v>
      </c>
      <c r="V351" s="190">
        <v>22438.004917456972</v>
      </c>
      <c r="W351" s="196"/>
      <c r="X351" s="88">
        <v>0</v>
      </c>
      <c r="Y351" s="88">
        <f t="shared" si="83"/>
        <v>0</v>
      </c>
    </row>
    <row r="352" spans="2:25">
      <c r="B352" s="206">
        <v>5614</v>
      </c>
      <c r="C352" t="s">
        <v>379</v>
      </c>
      <c r="D352" s="190">
        <v>28385.683000000001</v>
      </c>
      <c r="E352" s="85">
        <f t="shared" si="77"/>
        <v>32853.799768518518</v>
      </c>
      <c r="F352" s="86">
        <f t="shared" si="70"/>
        <v>0.85470007716357232</v>
      </c>
      <c r="G352" s="187">
        <f t="shared" si="71"/>
        <v>3354.3682651646509</v>
      </c>
      <c r="H352" s="187">
        <f t="shared" si="72"/>
        <v>2898.174181102258</v>
      </c>
      <c r="I352" s="187">
        <f t="shared" si="73"/>
        <v>611.16034731329455</v>
      </c>
      <c r="J352" s="87">
        <f t="shared" si="74"/>
        <v>528.04254007868656</v>
      </c>
      <c r="K352" s="187">
        <f t="shared" si="78"/>
        <v>197.53453014922457</v>
      </c>
      <c r="L352" s="87">
        <f t="shared" si="75"/>
        <v>170.66983404893003</v>
      </c>
      <c r="M352" s="88">
        <f t="shared" si="79"/>
        <v>3068.8440151511882</v>
      </c>
      <c r="N352" s="88">
        <f t="shared" si="80"/>
        <v>31454.52701515119</v>
      </c>
      <c r="O352" s="88">
        <f t="shared" si="81"/>
        <v>36405.702563832398</v>
      </c>
      <c r="P352" s="89">
        <f t="shared" si="76"/>
        <v>0.94710374476433767</v>
      </c>
      <c r="Q352" s="237">
        <v>289.18470248919175</v>
      </c>
      <c r="R352" s="89">
        <f t="shared" si="82"/>
        <v>0.17870953409185286</v>
      </c>
      <c r="S352" s="89">
        <f t="shared" si="82"/>
        <v>0.17598103979997359</v>
      </c>
      <c r="T352" s="91">
        <v>864</v>
      </c>
      <c r="U352" s="190">
        <v>24082</v>
      </c>
      <c r="V352" s="190">
        <v>27937.354988399071</v>
      </c>
      <c r="W352" s="196"/>
      <c r="X352" s="88">
        <v>0</v>
      </c>
      <c r="Y352" s="88">
        <f t="shared" si="83"/>
        <v>0</v>
      </c>
    </row>
    <row r="353" spans="2:28">
      <c r="B353" s="206">
        <v>5616</v>
      </c>
      <c r="C353" t="s">
        <v>380</v>
      </c>
      <c r="D353" s="190">
        <v>27423.353999999999</v>
      </c>
      <c r="E353" s="85">
        <f t="shared" si="77"/>
        <v>28011.597548518897</v>
      </c>
      <c r="F353" s="86">
        <f t="shared" si="70"/>
        <v>0.72872893713607823</v>
      </c>
      <c r="G353" s="187">
        <f t="shared" si="71"/>
        <v>6259.6895971644235</v>
      </c>
      <c r="H353" s="187">
        <f t="shared" si="72"/>
        <v>6128.2361156239704</v>
      </c>
      <c r="I353" s="187">
        <f t="shared" si="73"/>
        <v>2305.9311243131615</v>
      </c>
      <c r="J353" s="87">
        <f t="shared" si="74"/>
        <v>2257.5065707025851</v>
      </c>
      <c r="K353" s="187">
        <f t="shared" si="78"/>
        <v>1892.3053071490915</v>
      </c>
      <c r="L353" s="87">
        <f t="shared" si="75"/>
        <v>1852.5668956989607</v>
      </c>
      <c r="M353" s="88">
        <f t="shared" si="79"/>
        <v>7980.8030113229306</v>
      </c>
      <c r="N353" s="88">
        <f t="shared" si="80"/>
        <v>35404.157011322932</v>
      </c>
      <c r="O353" s="88">
        <f t="shared" si="81"/>
        <v>36163.59245283241</v>
      </c>
      <c r="P353" s="89">
        <f t="shared" si="76"/>
        <v>0.94080518776296274</v>
      </c>
      <c r="Q353" s="237">
        <v>426.19617342235506</v>
      </c>
      <c r="R353" s="89">
        <f t="shared" si="82"/>
        <v>3.785921356394048E-2</v>
      </c>
      <c r="S353" s="89">
        <f t="shared" si="82"/>
        <v>2.8318117627193353E-2</v>
      </c>
      <c r="T353" s="91">
        <v>979</v>
      </c>
      <c r="U353" s="190">
        <v>26423</v>
      </c>
      <c r="V353" s="190">
        <v>27240.206185567011</v>
      </c>
      <c r="W353" s="196"/>
      <c r="X353" s="88">
        <v>0</v>
      </c>
      <c r="Y353" s="88">
        <f t="shared" si="83"/>
        <v>0</v>
      </c>
    </row>
    <row r="354" spans="2:28">
      <c r="B354" s="206">
        <v>5618</v>
      </c>
      <c r="C354" t="s">
        <v>381</v>
      </c>
      <c r="D354" s="190">
        <v>39134.553</v>
      </c>
      <c r="E354" s="85">
        <f t="shared" si="77"/>
        <v>35161.323450134776</v>
      </c>
      <c r="F354" s="86">
        <f t="shared" si="70"/>
        <v>0.91473090107527233</v>
      </c>
      <c r="G354" s="187">
        <f t="shared" si="71"/>
        <v>1969.854056194896</v>
      </c>
      <c r="H354" s="187">
        <f t="shared" si="72"/>
        <v>2192.4475645449193</v>
      </c>
      <c r="I354" s="187">
        <f t="shared" si="73"/>
        <v>0</v>
      </c>
      <c r="J354" s="87">
        <f t="shared" si="74"/>
        <v>0</v>
      </c>
      <c r="K354" s="187">
        <f t="shared" si="78"/>
        <v>-413.62581716406999</v>
      </c>
      <c r="L354" s="87">
        <f t="shared" si="75"/>
        <v>-460.36553450360987</v>
      </c>
      <c r="M354" s="88">
        <f t="shared" si="79"/>
        <v>1732.0820300413093</v>
      </c>
      <c r="N354" s="88">
        <f t="shared" si="80"/>
        <v>40866.635030041311</v>
      </c>
      <c r="O354" s="88">
        <f t="shared" si="81"/>
        <v>36717.551689165593</v>
      </c>
      <c r="P354" s="89">
        <f t="shared" si="76"/>
        <v>0.95521658021605549</v>
      </c>
      <c r="Q354" s="237">
        <v>76.223383249690187</v>
      </c>
      <c r="R354" s="89">
        <f t="shared" si="82"/>
        <v>2.0058725400755893E-2</v>
      </c>
      <c r="S354" s="89">
        <f t="shared" si="82"/>
        <v>2.5557694270841036E-2</v>
      </c>
      <c r="T354" s="91">
        <v>1113</v>
      </c>
      <c r="U354" s="190">
        <v>38365</v>
      </c>
      <c r="V354" s="190">
        <v>34285.075960679176</v>
      </c>
      <c r="W354" s="196"/>
      <c r="X354" s="88">
        <v>0</v>
      </c>
      <c r="Y354" s="88">
        <f t="shared" si="83"/>
        <v>0</v>
      </c>
    </row>
    <row r="355" spans="2:28">
      <c r="B355" s="206">
        <v>5620</v>
      </c>
      <c r="C355" t="s">
        <v>382</v>
      </c>
      <c r="D355" s="190">
        <v>100251.88</v>
      </c>
      <c r="E355" s="85">
        <f t="shared" si="77"/>
        <v>33972.172145035584</v>
      </c>
      <c r="F355" s="86">
        <f t="shared" si="70"/>
        <v>0.8837948230755106</v>
      </c>
      <c r="G355" s="187">
        <f t="shared" si="71"/>
        <v>2683.3448392544115</v>
      </c>
      <c r="H355" s="187">
        <f t="shared" si="72"/>
        <v>7918.5506206397686</v>
      </c>
      <c r="I355" s="187">
        <f t="shared" si="73"/>
        <v>219.73001553232169</v>
      </c>
      <c r="J355" s="87">
        <f t="shared" si="74"/>
        <v>648.42327583588121</v>
      </c>
      <c r="K355" s="187">
        <f t="shared" si="78"/>
        <v>-193.8958016317483</v>
      </c>
      <c r="L355" s="87">
        <f t="shared" si="75"/>
        <v>-572.18651061528919</v>
      </c>
      <c r="M355" s="88">
        <f t="shared" si="79"/>
        <v>7346.3641100244795</v>
      </c>
      <c r="N355" s="88">
        <f t="shared" si="80"/>
        <v>107598.24411002449</v>
      </c>
      <c r="O355" s="88">
        <f t="shared" si="81"/>
        <v>36461.621182658251</v>
      </c>
      <c r="P355" s="89">
        <f t="shared" si="76"/>
        <v>0.94855848205993454</v>
      </c>
      <c r="Q355" s="237">
        <v>454.76226151109586</v>
      </c>
      <c r="R355" s="89">
        <f t="shared" si="82"/>
        <v>2.4086052260608462E-2</v>
      </c>
      <c r="S355" s="89">
        <f t="shared" si="82"/>
        <v>1.7492478898035995E-2</v>
      </c>
      <c r="T355" s="91">
        <v>2951</v>
      </c>
      <c r="U355" s="190">
        <v>97894</v>
      </c>
      <c r="V355" s="190">
        <v>33388.130968622099</v>
      </c>
      <c r="W355" s="196"/>
      <c r="X355" s="88">
        <v>0</v>
      </c>
      <c r="Y355" s="88">
        <f t="shared" si="83"/>
        <v>0</v>
      </c>
    </row>
    <row r="356" spans="2:28">
      <c r="B356" s="206">
        <v>5622</v>
      </c>
      <c r="C356" t="s">
        <v>383</v>
      </c>
      <c r="D356" s="190">
        <v>126085.004</v>
      </c>
      <c r="E356" s="85">
        <f t="shared" si="77"/>
        <v>32420.931859089742</v>
      </c>
      <c r="F356" s="86">
        <f t="shared" si="70"/>
        <v>0.84343890682111078</v>
      </c>
      <c r="G356" s="187">
        <f t="shared" si="71"/>
        <v>3614.0890108219164</v>
      </c>
      <c r="H356" s="187">
        <f t="shared" si="72"/>
        <v>14055.192163086433</v>
      </c>
      <c r="I356" s="187">
        <f t="shared" si="73"/>
        <v>762.66411561336622</v>
      </c>
      <c r="J356" s="87">
        <f t="shared" si="74"/>
        <v>2966.0007456203812</v>
      </c>
      <c r="K356" s="187">
        <f t="shared" si="78"/>
        <v>349.03829844929624</v>
      </c>
      <c r="L356" s="87">
        <f t="shared" si="75"/>
        <v>1357.4099426693131</v>
      </c>
      <c r="M356" s="88">
        <f t="shared" si="79"/>
        <v>15412.602105755746</v>
      </c>
      <c r="N356" s="88">
        <f t="shared" si="80"/>
        <v>141497.60610575575</v>
      </c>
      <c r="O356" s="88">
        <f t="shared" si="81"/>
        <v>36384.059168360953</v>
      </c>
      <c r="P356" s="89">
        <f t="shared" si="76"/>
        <v>0.94654068624721444</v>
      </c>
      <c r="Q356" s="237">
        <v>2555.4688748616209</v>
      </c>
      <c r="R356" s="89">
        <f t="shared" si="82"/>
        <v>6.4232994302595492E-2</v>
      </c>
      <c r="S356" s="89">
        <f t="shared" si="82"/>
        <v>5.7118039853670984E-2</v>
      </c>
      <c r="T356" s="91">
        <v>3889</v>
      </c>
      <c r="U356" s="190">
        <v>118475</v>
      </c>
      <c r="V356" s="190">
        <v>30669.169039606524</v>
      </c>
      <c r="W356" s="196"/>
      <c r="X356" s="88">
        <v>0</v>
      </c>
      <c r="Y356" s="88">
        <f t="shared" si="83"/>
        <v>0</v>
      </c>
    </row>
    <row r="357" spans="2:28">
      <c r="B357" s="206">
        <v>5624</v>
      </c>
      <c r="C357" t="s">
        <v>384</v>
      </c>
      <c r="D357" s="190">
        <v>40125.856</v>
      </c>
      <c r="E357" s="85">
        <f t="shared" si="77"/>
        <v>33025.395884773665</v>
      </c>
      <c r="F357" s="86">
        <f t="shared" si="70"/>
        <v>0.85916419439925285</v>
      </c>
      <c r="G357" s="187">
        <f t="shared" si="71"/>
        <v>3251.4105954115626</v>
      </c>
      <c r="H357" s="187">
        <f t="shared" si="72"/>
        <v>3950.4638734250484</v>
      </c>
      <c r="I357" s="187">
        <f t="shared" si="73"/>
        <v>551.10170662399321</v>
      </c>
      <c r="J357" s="87">
        <f t="shared" si="74"/>
        <v>669.58857354815177</v>
      </c>
      <c r="K357" s="187">
        <f t="shared" si="78"/>
        <v>137.47588945992322</v>
      </c>
      <c r="L357" s="87">
        <f t="shared" si="75"/>
        <v>167.03320569380674</v>
      </c>
      <c r="M357" s="88">
        <f t="shared" si="79"/>
        <v>4117.4970791188553</v>
      </c>
      <c r="N357" s="88">
        <f t="shared" si="80"/>
        <v>44243.353079118853</v>
      </c>
      <c r="O357" s="88">
        <f t="shared" si="81"/>
        <v>36414.282369645152</v>
      </c>
      <c r="P357" s="89">
        <f t="shared" si="76"/>
        <v>0.9473269506261216</v>
      </c>
      <c r="Q357" s="237">
        <v>106.08129725042636</v>
      </c>
      <c r="R357" s="89">
        <f t="shared" si="82"/>
        <v>-8.1115340881000707E-3</v>
      </c>
      <c r="S357" s="89">
        <f t="shared" si="82"/>
        <v>8.6852609711066315E-4</v>
      </c>
      <c r="T357" s="91">
        <v>1215</v>
      </c>
      <c r="U357" s="190">
        <v>40454</v>
      </c>
      <c r="V357" s="190">
        <v>32996.737357259379</v>
      </c>
      <c r="W357" s="196"/>
      <c r="X357" s="88">
        <v>0</v>
      </c>
      <c r="Y357" s="88">
        <f t="shared" si="83"/>
        <v>0</v>
      </c>
    </row>
    <row r="358" spans="2:28">
      <c r="B358" s="206">
        <v>5626</v>
      </c>
      <c r="C358" t="s">
        <v>385</v>
      </c>
      <c r="D358" s="190">
        <v>30717.725999999999</v>
      </c>
      <c r="E358" s="85">
        <f t="shared" si="77"/>
        <v>28708.155140186915</v>
      </c>
      <c r="F358" s="86">
        <f t="shared" si="70"/>
        <v>0.74685006259317099</v>
      </c>
      <c r="G358" s="187">
        <f t="shared" si="71"/>
        <v>5841.7550421636124</v>
      </c>
      <c r="H358" s="187">
        <f t="shared" si="72"/>
        <v>6250.6778951150654</v>
      </c>
      <c r="I358" s="187">
        <f t="shared" si="73"/>
        <v>2062.1359672293556</v>
      </c>
      <c r="J358" s="87">
        <f t="shared" si="74"/>
        <v>2206.4854849354101</v>
      </c>
      <c r="K358" s="187">
        <f t="shared" si="78"/>
        <v>1648.5101500652856</v>
      </c>
      <c r="L358" s="87">
        <f t="shared" si="75"/>
        <v>1763.9058605698556</v>
      </c>
      <c r="M358" s="88">
        <f t="shared" si="79"/>
        <v>8014.583755684921</v>
      </c>
      <c r="N358" s="88">
        <f t="shared" si="80"/>
        <v>38732.309755684917</v>
      </c>
      <c r="O358" s="88">
        <f t="shared" si="81"/>
        <v>36198.420332415808</v>
      </c>
      <c r="P358" s="89">
        <f t="shared" si="76"/>
        <v>0.9417112440358173</v>
      </c>
      <c r="Q358" s="237">
        <v>202.07171650860073</v>
      </c>
      <c r="R358" s="89">
        <f t="shared" si="82"/>
        <v>1.8965235852185985E-2</v>
      </c>
      <c r="S358" s="89">
        <f t="shared" si="82"/>
        <v>3.7283725123402607E-3</v>
      </c>
      <c r="T358" s="91">
        <v>1070</v>
      </c>
      <c r="U358" s="190">
        <v>30146</v>
      </c>
      <c r="V358" s="190">
        <v>28601.518026565464</v>
      </c>
      <c r="W358" s="196"/>
      <c r="X358" s="88">
        <v>0</v>
      </c>
      <c r="Y358" s="88">
        <f t="shared" si="83"/>
        <v>0</v>
      </c>
    </row>
    <row r="359" spans="2:28">
      <c r="B359" s="206">
        <v>5628</v>
      </c>
      <c r="C359" t="s">
        <v>386</v>
      </c>
      <c r="D359" s="190">
        <v>86553.483999999997</v>
      </c>
      <c r="E359" s="85">
        <f t="shared" si="77"/>
        <v>30834.871392946206</v>
      </c>
      <c r="F359" s="86">
        <f t="shared" si="70"/>
        <v>0.802177134595362</v>
      </c>
      <c r="G359" s="187">
        <f t="shared" si="71"/>
        <v>4565.7252905080377</v>
      </c>
      <c r="H359" s="187">
        <f t="shared" si="72"/>
        <v>12815.990890456062</v>
      </c>
      <c r="I359" s="187">
        <f t="shared" si="73"/>
        <v>1317.7852787636036</v>
      </c>
      <c r="J359" s="87">
        <f t="shared" si="74"/>
        <v>3699.0232774894353</v>
      </c>
      <c r="K359" s="187">
        <f t="shared" si="78"/>
        <v>904.15946159953364</v>
      </c>
      <c r="L359" s="87">
        <f t="shared" si="75"/>
        <v>2537.9756087098908</v>
      </c>
      <c r="M359" s="88">
        <f t="shared" si="79"/>
        <v>15353.966499165952</v>
      </c>
      <c r="N359" s="88">
        <f t="shared" si="80"/>
        <v>101907.45049916595</v>
      </c>
      <c r="O359" s="88">
        <f t="shared" si="81"/>
        <v>36304.756145053776</v>
      </c>
      <c r="P359" s="89">
        <f t="shared" si="76"/>
        <v>0.94447759763592698</v>
      </c>
      <c r="Q359" s="237">
        <v>164.57384442957118</v>
      </c>
      <c r="R359" s="89">
        <f t="shared" si="82"/>
        <v>1.6996063778537567E-2</v>
      </c>
      <c r="S359" s="89">
        <f t="shared" si="82"/>
        <v>1.5909142442116046E-2</v>
      </c>
      <c r="T359" s="91">
        <v>2807</v>
      </c>
      <c r="U359" s="190">
        <v>85107</v>
      </c>
      <c r="V359" s="190">
        <v>30351.99714693295</v>
      </c>
      <c r="W359" s="196"/>
      <c r="X359" s="88">
        <v>0</v>
      </c>
      <c r="Y359" s="88">
        <f t="shared" si="83"/>
        <v>0</v>
      </c>
    </row>
    <row r="360" spans="2:28">
      <c r="B360" s="206">
        <v>5630</v>
      </c>
      <c r="C360" t="s">
        <v>387</v>
      </c>
      <c r="D360" s="190">
        <v>26616.296999999999</v>
      </c>
      <c r="E360" s="85">
        <f t="shared" si="77"/>
        <v>29838.897982062779</v>
      </c>
      <c r="F360" s="86">
        <f t="shared" si="70"/>
        <v>0.77626662935296276</v>
      </c>
      <c r="G360" s="187">
        <f t="shared" si="71"/>
        <v>5163.3093370380939</v>
      </c>
      <c r="H360" s="187">
        <f t="shared" si="72"/>
        <v>4605.6719286379794</v>
      </c>
      <c r="I360" s="187">
        <f t="shared" si="73"/>
        <v>1666.3759725728032</v>
      </c>
      <c r="J360" s="87">
        <f t="shared" si="74"/>
        <v>1486.4073675349405</v>
      </c>
      <c r="K360" s="187">
        <f t="shared" si="78"/>
        <v>1252.7501554087332</v>
      </c>
      <c r="L360" s="87">
        <f t="shared" si="75"/>
        <v>1117.4531386245901</v>
      </c>
      <c r="M360" s="88">
        <f t="shared" si="79"/>
        <v>5723.1250672625692</v>
      </c>
      <c r="N360" s="88">
        <f t="shared" si="80"/>
        <v>32339.422067262567</v>
      </c>
      <c r="O360" s="88">
        <f t="shared" si="81"/>
        <v>36254.957474509603</v>
      </c>
      <c r="P360" s="89">
        <f t="shared" si="76"/>
        <v>0.94318207237380702</v>
      </c>
      <c r="Q360" s="237">
        <v>357.89908497726537</v>
      </c>
      <c r="R360" s="89">
        <f t="shared" si="82"/>
        <v>-7.166485298733917E-2</v>
      </c>
      <c r="S360" s="89">
        <f t="shared" si="82"/>
        <v>-5.5013101471417018E-2</v>
      </c>
      <c r="T360" s="91">
        <v>892</v>
      </c>
      <c r="U360" s="190">
        <v>28671</v>
      </c>
      <c r="V360" s="190">
        <v>31575.991189427314</v>
      </c>
      <c r="W360" s="196"/>
      <c r="X360" s="88">
        <v>0</v>
      </c>
      <c r="Y360" s="88">
        <f t="shared" si="83"/>
        <v>0</v>
      </c>
    </row>
    <row r="361" spans="2:28">
      <c r="B361" s="206">
        <v>5632</v>
      </c>
      <c r="C361" t="s">
        <v>388</v>
      </c>
      <c r="D361" s="190">
        <v>61777.601000000002</v>
      </c>
      <c r="E361" s="85">
        <f t="shared" si="77"/>
        <v>29236.914813061998</v>
      </c>
      <c r="F361" s="86">
        <f t="shared" si="70"/>
        <v>0.76060588190148648</v>
      </c>
      <c r="G361" s="187">
        <f t="shared" si="71"/>
        <v>5524.4992384385632</v>
      </c>
      <c r="H361" s="187">
        <f t="shared" si="72"/>
        <v>11673.266890820683</v>
      </c>
      <c r="I361" s="187">
        <f t="shared" si="73"/>
        <v>1877.0700817230766</v>
      </c>
      <c r="J361" s="87">
        <f t="shared" si="74"/>
        <v>3966.2490826808607</v>
      </c>
      <c r="K361" s="187">
        <f t="shared" si="78"/>
        <v>1463.4442645590066</v>
      </c>
      <c r="L361" s="87">
        <f t="shared" si="75"/>
        <v>3092.2577310131805</v>
      </c>
      <c r="M361" s="88">
        <f t="shared" si="79"/>
        <v>14765.524621833863</v>
      </c>
      <c r="N361" s="88">
        <f t="shared" si="80"/>
        <v>76543.125621833868</v>
      </c>
      <c r="O361" s="88">
        <f t="shared" si="81"/>
        <v>36224.858316059566</v>
      </c>
      <c r="P361" s="89">
        <f t="shared" si="76"/>
        <v>0.94239903500123323</v>
      </c>
      <c r="Q361" s="237">
        <v>755.9968641894211</v>
      </c>
      <c r="R361" s="89">
        <f t="shared" si="82"/>
        <v>-6.4882523007992216E-2</v>
      </c>
      <c r="S361" s="89">
        <f t="shared" si="82"/>
        <v>-6.3112305351594747E-2</v>
      </c>
      <c r="T361" s="91">
        <v>2113</v>
      </c>
      <c r="U361" s="190">
        <v>66064</v>
      </c>
      <c r="V361" s="190">
        <v>31206.424185167692</v>
      </c>
      <c r="W361" s="196"/>
      <c r="X361" s="88">
        <v>0</v>
      </c>
      <c r="Y361" s="88">
        <f t="shared" si="83"/>
        <v>0</v>
      </c>
    </row>
    <row r="362" spans="2:28">
      <c r="B362" s="206">
        <v>5634</v>
      </c>
      <c r="C362" t="s">
        <v>389</v>
      </c>
      <c r="D362" s="190">
        <v>56591.425999999999</v>
      </c>
      <c r="E362" s="85">
        <f t="shared" si="77"/>
        <v>28697.477687626775</v>
      </c>
      <c r="F362" s="86">
        <f t="shared" si="70"/>
        <v>0.74657228591006697</v>
      </c>
      <c r="G362" s="187">
        <f t="shared" si="71"/>
        <v>5848.1615136996961</v>
      </c>
      <c r="H362" s="187">
        <f t="shared" si="72"/>
        <v>11532.574505015802</v>
      </c>
      <c r="I362" s="187">
        <f t="shared" si="73"/>
        <v>2065.8730756254045</v>
      </c>
      <c r="J362" s="87">
        <f t="shared" si="74"/>
        <v>4073.9017051332976</v>
      </c>
      <c r="K362" s="187">
        <f t="shared" si="78"/>
        <v>1652.2472584613345</v>
      </c>
      <c r="L362" s="87">
        <f t="shared" si="75"/>
        <v>3258.2315936857517</v>
      </c>
      <c r="M362" s="88">
        <f t="shared" si="79"/>
        <v>14790.806098701554</v>
      </c>
      <c r="N362" s="88">
        <f t="shared" si="80"/>
        <v>71382.232098701556</v>
      </c>
      <c r="O362" s="88">
        <f t="shared" si="81"/>
        <v>36197.886459787813</v>
      </c>
      <c r="P362" s="89">
        <f t="shared" si="76"/>
        <v>0.94169735520166242</v>
      </c>
      <c r="Q362" s="237">
        <v>-1387.1334119112526</v>
      </c>
      <c r="R362" s="89">
        <f t="shared" si="82"/>
        <v>4.9855780647076277E-2</v>
      </c>
      <c r="S362" s="89">
        <f t="shared" si="82"/>
        <v>2.9092912774238561E-2</v>
      </c>
      <c r="T362" s="91">
        <v>1972</v>
      </c>
      <c r="U362" s="190">
        <v>53904</v>
      </c>
      <c r="V362" s="190">
        <v>27886.187273667874</v>
      </c>
      <c r="W362" s="196"/>
      <c r="X362" s="88">
        <v>0</v>
      </c>
      <c r="Y362" s="88">
        <f t="shared" si="83"/>
        <v>0</v>
      </c>
    </row>
    <row r="363" spans="2:28">
      <c r="B363" s="206">
        <v>5636</v>
      </c>
      <c r="C363" t="s">
        <v>390</v>
      </c>
      <c r="D363" s="190">
        <v>28731.350999999999</v>
      </c>
      <c r="E363" s="85">
        <f t="shared" ref="E363" si="84">D363/T363*1000</f>
        <v>33447.440046565775</v>
      </c>
      <c r="F363" s="86">
        <f t="shared" ref="F363" si="85">E363/E$365</f>
        <v>0.87014378215445087</v>
      </c>
      <c r="G363" s="187">
        <f t="shared" si="71"/>
        <v>2998.1840983362968</v>
      </c>
      <c r="H363" s="187">
        <f t="shared" ref="H363" si="86">G363*T363/1000</f>
        <v>2575.4401404708788</v>
      </c>
      <c r="I363" s="187">
        <f t="shared" ref="I363" si="87">IF(E363+Y363&lt;(E$365+Y$365)*0.9,((E$365+Y$365)*0.9-E363-Y363)*0.35,0)</f>
        <v>403.38624999675483</v>
      </c>
      <c r="J363" s="87">
        <f t="shared" si="74"/>
        <v>346.50878874721241</v>
      </c>
      <c r="K363" s="187">
        <f t="shared" ref="K363" si="88">I363+J$367</f>
        <v>-10.239567167315158</v>
      </c>
      <c r="L363" s="87">
        <f t="shared" ref="L363" si="89">K363*T363/1000</f>
        <v>-8.7957881967237217</v>
      </c>
      <c r="M363" s="88">
        <f t="shared" si="79"/>
        <v>2566.6443522741552</v>
      </c>
      <c r="N363" s="88">
        <f t="shared" ref="N363" si="90">D363+M363</f>
        <v>31297.995352274153</v>
      </c>
      <c r="O363" s="88">
        <f t="shared" ref="O363" si="91">N363/T363*1000</f>
        <v>36435.384577734752</v>
      </c>
      <c r="P363" s="89">
        <f t="shared" ref="P363" si="92">O363/O$365</f>
        <v>0.94787593001388137</v>
      </c>
      <c r="Q363" s="237">
        <v>141.03713418774532</v>
      </c>
      <c r="R363" s="89">
        <f t="shared" ref="R363" si="93">(D363-U363)/U363</f>
        <v>0.12592487655772391</v>
      </c>
      <c r="S363" s="89">
        <f t="shared" ref="S363" si="94">(E363-V363)/V363</f>
        <v>0.13247857199752444</v>
      </c>
      <c r="T363" s="91">
        <v>859</v>
      </c>
      <c r="U363" s="190">
        <v>25518</v>
      </c>
      <c r="V363" s="190">
        <v>29534.722222222223</v>
      </c>
      <c r="W363" s="196"/>
      <c r="X363" s="88">
        <v>0</v>
      </c>
      <c r="Y363" s="88">
        <f t="shared" ref="Y363" si="95">X363*1000/T363</f>
        <v>0</v>
      </c>
    </row>
    <row r="364" spans="2:28">
      <c r="B364" s="85"/>
      <c r="C364" s="85"/>
      <c r="D364" s="85"/>
      <c r="E364" s="85"/>
      <c r="F364" s="86"/>
      <c r="G364" s="187"/>
      <c r="H364" s="187"/>
      <c r="I364" s="187"/>
      <c r="J364" s="87"/>
      <c r="K364" s="187"/>
      <c r="L364" s="87"/>
      <c r="M364" s="88"/>
      <c r="N364" s="88"/>
      <c r="O364" s="88"/>
      <c r="P364" s="89"/>
      <c r="Q364" s="90"/>
      <c r="R364" s="89"/>
      <c r="S364" s="89"/>
      <c r="T364" s="91"/>
      <c r="U364" s="1"/>
      <c r="V364" s="125"/>
      <c r="X364" s="88"/>
      <c r="Y364" s="88"/>
    </row>
    <row r="365" spans="2:28" ht="23.25" customHeight="1">
      <c r="B365" s="203"/>
      <c r="C365" s="212" t="s">
        <v>391</v>
      </c>
      <c r="D365" s="166">
        <f>SUM(D7:D363)</f>
        <v>213344145.98600018</v>
      </c>
      <c r="E365" s="213">
        <f>D365/T365*1000</f>
        <v>38438.980697823157</v>
      </c>
      <c r="F365" s="214">
        <f>E365/E$365</f>
        <v>1</v>
      </c>
      <c r="G365" s="215">
        <f>($E$365-E365)*0.6</f>
        <v>0</v>
      </c>
      <c r="H365" s="166">
        <f>SUM(H7:H363)</f>
        <v>1.145781425293535E-7</v>
      </c>
      <c r="I365" s="216">
        <f>IF(E365&lt;E$365*0.9,(E$365*0.9-E365)*0.35,0)</f>
        <v>0</v>
      </c>
      <c r="J365" s="166">
        <f>SUM(J7:J363)</f>
        <v>2295707.2513014725</v>
      </c>
      <c r="K365" s="94"/>
      <c r="L365" s="166">
        <f>SUM(L7:L363)</f>
        <v>-9.1097440702014865E-10</v>
      </c>
      <c r="M365" s="166">
        <f>SUM(M7:M363)</f>
        <v>1.1082693163189106E-7</v>
      </c>
      <c r="N365" s="166">
        <f>SUM(N7:N363)</f>
        <v>213344145.98600012</v>
      </c>
      <c r="O365" s="217">
        <f t="shared" ref="O365" si="96">N365/T365*1000</f>
        <v>38438.98069782315</v>
      </c>
      <c r="P365" s="218">
        <f>O365/O$365</f>
        <v>1</v>
      </c>
      <c r="Q365" s="166">
        <f>SUM(Q7:Q363)</f>
        <v>4.0357917896471918E-8</v>
      </c>
      <c r="R365" s="218">
        <f>(D365-U365)/U365</f>
        <v>1.3536256124937395E-2</v>
      </c>
      <c r="S365" s="218">
        <f>(E365-V365)/V365</f>
        <v>2.3569035744607446E-3</v>
      </c>
      <c r="T365" s="166">
        <f>SUM(T7:T363)</f>
        <v>5550203</v>
      </c>
      <c r="U365" s="166">
        <f>SUM(U7:U363)</f>
        <v>210494834</v>
      </c>
      <c r="V365" s="238">
        <v>38348.596753060316</v>
      </c>
      <c r="W365" s="204"/>
      <c r="X365" s="95">
        <f>SUM(X7:X362)</f>
        <v>30153.398000000001</v>
      </c>
      <c r="Y365" s="96">
        <f>X365*1000/T365</f>
        <v>5.4328459697780422</v>
      </c>
      <c r="Z365" s="1"/>
      <c r="AA365" s="45"/>
      <c r="AB365" s="1"/>
    </row>
    <row r="367" spans="2:28" ht="19.5" customHeight="1">
      <c r="B367" s="189" t="s">
        <v>392</v>
      </c>
      <c r="C367" s="101" t="s">
        <v>393</v>
      </c>
      <c r="D367" s="97"/>
      <c r="E367" s="97"/>
      <c r="F367" s="97"/>
      <c r="G367" s="97"/>
      <c r="H367" s="97"/>
      <c r="I367" s="97"/>
      <c r="J367" s="98">
        <f>-J365*1000/$T$365</f>
        <v>-413.62581716406999</v>
      </c>
      <c r="S367" s="99"/>
    </row>
    <row r="368" spans="2:28" ht="20.25" customHeight="1">
      <c r="B368" s="100"/>
      <c r="C368" s="101" t="s">
        <v>394</v>
      </c>
      <c r="D368" s="101"/>
      <c r="E368" s="101"/>
      <c r="F368" s="101"/>
      <c r="G368" s="101"/>
      <c r="H368" s="101"/>
      <c r="I368" s="101"/>
      <c r="J368" s="102">
        <f>J365/D365</f>
        <v>1.0760582347790874E-2</v>
      </c>
    </row>
    <row r="369" spans="2:10" ht="21.75" customHeight="1">
      <c r="B369" s="100" t="s">
        <v>395</v>
      </c>
      <c r="C369" s="101" t="s">
        <v>448</v>
      </c>
      <c r="D369" s="165"/>
      <c r="E369" s="103"/>
      <c r="F369" s="103"/>
      <c r="G369" s="103"/>
      <c r="H369" s="103"/>
      <c r="I369" s="103"/>
      <c r="J369" s="103"/>
    </row>
    <row r="371" spans="2:10">
      <c r="C371" s="229" t="s">
        <v>396</v>
      </c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5"/>
  <sheetViews>
    <sheetView workbookViewId="0">
      <selection activeCell="A2" sqref="A2"/>
    </sheetView>
  </sheetViews>
  <sheetFormatPr baseColWidth="10" defaultColWidth="11.42578125" defaultRowHeight="15"/>
  <cols>
    <col min="2" max="2" width="18.85546875" customWidth="1"/>
    <col min="11" max="11" width="12.5703125" customWidth="1"/>
  </cols>
  <sheetData>
    <row r="1" spans="1:20" ht="33" customHeight="1">
      <c r="A1" s="48"/>
      <c r="B1" s="2"/>
      <c r="C1" s="251" t="s">
        <v>397</v>
      </c>
      <c r="D1" s="251"/>
      <c r="E1" s="251"/>
      <c r="F1" s="252" t="s">
        <v>398</v>
      </c>
      <c r="G1" s="252"/>
      <c r="H1" s="252" t="s">
        <v>399</v>
      </c>
      <c r="I1" s="252"/>
      <c r="J1" s="252"/>
      <c r="K1" s="4" t="s">
        <v>400</v>
      </c>
      <c r="L1" s="49" t="s">
        <v>9</v>
      </c>
      <c r="M1" s="44"/>
      <c r="N1" s="253" t="s">
        <v>401</v>
      </c>
      <c r="O1" s="254"/>
      <c r="Q1" s="120"/>
    </row>
    <row r="2" spans="1:20">
      <c r="A2" s="108"/>
      <c r="B2" s="109"/>
      <c r="C2" s="255" t="s">
        <v>447</v>
      </c>
      <c r="D2" s="255"/>
      <c r="E2" s="255"/>
      <c r="F2" s="256" t="str">
        <f>C2</f>
        <v>Jan-des</v>
      </c>
      <c r="G2" s="256"/>
      <c r="H2" s="256" t="str">
        <f>C2</f>
        <v>Jan-des</v>
      </c>
      <c r="I2" s="257"/>
      <c r="J2" s="257"/>
      <c r="K2" s="105" t="s">
        <v>402</v>
      </c>
      <c r="L2" s="106" t="s">
        <v>16</v>
      </c>
      <c r="M2" s="107"/>
      <c r="N2" s="258" t="str">
        <f>C2</f>
        <v>Jan-des</v>
      </c>
      <c r="O2" s="259"/>
      <c r="P2" s="26"/>
      <c r="Q2" s="260" t="str">
        <f>C2</f>
        <v>Jan-des</v>
      </c>
      <c r="R2" s="261"/>
      <c r="S2" s="262"/>
      <c r="T2" s="262"/>
    </row>
    <row r="3" spans="1:20">
      <c r="C3" s="263"/>
      <c r="D3" s="264"/>
      <c r="E3" s="46" t="s">
        <v>19</v>
      </c>
      <c r="F3" s="3"/>
      <c r="G3" s="3"/>
      <c r="H3" s="265"/>
      <c r="I3" s="265"/>
      <c r="J3" s="47" t="s">
        <v>25</v>
      </c>
      <c r="K3" s="104" t="str">
        <f>RIGHT(C2,3)</f>
        <v>des</v>
      </c>
      <c r="L3" s="193" t="s">
        <v>403</v>
      </c>
      <c r="M3" s="44"/>
      <c r="N3" s="117" t="s">
        <v>404</v>
      </c>
      <c r="O3" s="50" t="s">
        <v>404</v>
      </c>
      <c r="Q3" s="266" t="s">
        <v>10</v>
      </c>
      <c r="R3" s="267"/>
      <c r="S3" s="268"/>
      <c r="T3" s="269"/>
    </row>
    <row r="4" spans="1:20">
      <c r="A4" s="48" t="s">
        <v>405</v>
      </c>
      <c r="B4" s="2" t="s">
        <v>406</v>
      </c>
      <c r="C4" s="110" t="s">
        <v>29</v>
      </c>
      <c r="D4" s="110" t="s">
        <v>30</v>
      </c>
      <c r="E4" s="110" t="s">
        <v>31</v>
      </c>
      <c r="F4" s="110" t="s">
        <v>30</v>
      </c>
      <c r="G4" s="110" t="s">
        <v>29</v>
      </c>
      <c r="H4" s="110" t="s">
        <v>29</v>
      </c>
      <c r="I4" s="110" t="s">
        <v>30</v>
      </c>
      <c r="J4" s="110" t="s">
        <v>33</v>
      </c>
      <c r="K4" s="111" t="s">
        <v>407</v>
      </c>
      <c r="L4" s="112"/>
      <c r="M4" s="113"/>
      <c r="N4" s="118" t="s">
        <v>34</v>
      </c>
      <c r="O4" s="114" t="s">
        <v>408</v>
      </c>
      <c r="P4" s="115"/>
      <c r="Q4" s="122" t="s">
        <v>34</v>
      </c>
      <c r="R4" s="116" t="s">
        <v>409</v>
      </c>
      <c r="S4" s="21"/>
      <c r="T4" s="21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51"/>
      <c r="M5" s="29"/>
      <c r="N5" s="119"/>
      <c r="O5" s="6"/>
      <c r="Q5" s="123"/>
      <c r="R5" s="8"/>
      <c r="S5" s="22"/>
      <c r="T5" s="22"/>
    </row>
    <row r="6" spans="1:20">
      <c r="A6" s="9"/>
      <c r="B6" s="10"/>
      <c r="C6" s="230"/>
      <c r="D6" s="11"/>
      <c r="E6" s="11"/>
      <c r="F6" s="11"/>
      <c r="G6" s="11"/>
      <c r="H6" s="11"/>
      <c r="I6" s="11"/>
      <c r="J6" s="11"/>
      <c r="K6" s="231"/>
      <c r="L6" s="12"/>
      <c r="N6" s="120"/>
      <c r="Q6" s="124"/>
      <c r="R6" s="23"/>
      <c r="S6" s="23"/>
      <c r="T6" s="23"/>
    </row>
    <row r="7" spans="1:20">
      <c r="A7" s="19">
        <v>3</v>
      </c>
      <c r="B7" t="s">
        <v>35</v>
      </c>
      <c r="C7" s="194">
        <v>6634490.5710000005</v>
      </c>
      <c r="D7" s="52">
        <f t="shared" ref="D7:D21" si="0">C7*1000/L7</f>
        <v>9243.9712014601992</v>
      </c>
      <c r="E7" s="37">
        <f>D7/D$23</f>
        <v>1.2306537016389558</v>
      </c>
      <c r="F7" s="53">
        <f t="shared" ref="F7:F10" si="1">($D$23-D7)*0.875</f>
        <v>-1515.9720813771592</v>
      </c>
      <c r="G7" s="52">
        <f t="shared" ref="G7:G10" si="2">(F7*L7)/1000</f>
        <v>-1088028.3225252009</v>
      </c>
      <c r="H7" s="52">
        <f>G7+C7</f>
        <v>5546462.2484747991</v>
      </c>
      <c r="I7" s="54">
        <f t="shared" ref="I7:I10" si="3">H7*1000/L7</f>
        <v>7727.9991200830409</v>
      </c>
      <c r="J7" s="37">
        <f>I7/I$23</f>
        <v>1.0288317127048698</v>
      </c>
      <c r="K7" s="232">
        <v>-91430.334096143488</v>
      </c>
      <c r="L7" s="63">
        <v>717710</v>
      </c>
      <c r="N7" s="121">
        <f>(C7-Q7)/Q7</f>
        <v>-7.8643301757141931E-2</v>
      </c>
      <c r="O7" s="27">
        <f>(D7-R7)/R7</f>
        <v>-8.9777223039916892E-2</v>
      </c>
      <c r="Q7" s="1">
        <v>7200784</v>
      </c>
      <c r="R7" s="24">
        <v>10155.723890290634</v>
      </c>
      <c r="S7" s="24"/>
      <c r="T7" s="1"/>
    </row>
    <row r="8" spans="1:20">
      <c r="A8" s="19">
        <v>11</v>
      </c>
      <c r="B8" t="s">
        <v>410</v>
      </c>
      <c r="C8" s="194">
        <v>4092633.159</v>
      </c>
      <c r="D8" s="52">
        <f t="shared" si="0"/>
        <v>8194.8214798454992</v>
      </c>
      <c r="E8" s="37">
        <f t="shared" ref="E8:E21" si="4">D8/D$23</f>
        <v>1.0909799661480168</v>
      </c>
      <c r="F8" s="53">
        <f t="shared" si="1"/>
        <v>-597.96607496429681</v>
      </c>
      <c r="G8" s="52">
        <f t="shared" si="2"/>
        <v>-298634.42326044425</v>
      </c>
      <c r="H8" s="52">
        <f t="shared" ref="H8:H10" si="5">G8+C8</f>
        <v>3793998.7357395557</v>
      </c>
      <c r="I8" s="54">
        <f t="shared" si="3"/>
        <v>7596.855404881203</v>
      </c>
      <c r="J8" s="37">
        <f t="shared" ref="J8:J21" si="6">I8/I$23</f>
        <v>1.0113724957685022</v>
      </c>
      <c r="K8" s="232">
        <v>2821.6344539615093</v>
      </c>
      <c r="L8" s="63">
        <v>499417</v>
      </c>
      <c r="N8" s="121">
        <f>(C8-Q8)/Q8</f>
        <v>2.1344891894441415E-2</v>
      </c>
      <c r="O8" s="27">
        <f t="shared" ref="O8:O10" si="7">(D8-R8)/R8</f>
        <v>6.8923515303408022E-3</v>
      </c>
      <c r="Q8" s="1">
        <v>4007102</v>
      </c>
      <c r="R8" s="24">
        <v>8138.7265156900576</v>
      </c>
      <c r="S8" s="24"/>
      <c r="T8" s="1"/>
    </row>
    <row r="9" spans="1:20">
      <c r="A9" s="20">
        <v>15</v>
      </c>
      <c r="B9" t="s">
        <v>411</v>
      </c>
      <c r="C9" s="194">
        <v>1894450.7479999999</v>
      </c>
      <c r="D9" s="52">
        <f t="shared" si="0"/>
        <v>7000.3057674116117</v>
      </c>
      <c r="E9" s="37">
        <f t="shared" si="4"/>
        <v>0.93195359629731356</v>
      </c>
      <c r="F9" s="53">
        <f t="shared" si="1"/>
        <v>447.23517341535478</v>
      </c>
      <c r="G9" s="52">
        <f t="shared" si="2"/>
        <v>121032.57157035696</v>
      </c>
      <c r="H9" s="52">
        <f t="shared" si="5"/>
        <v>2015483.319570357</v>
      </c>
      <c r="I9" s="54">
        <f t="shared" si="3"/>
        <v>7447.540940826967</v>
      </c>
      <c r="J9" s="37">
        <f t="shared" si="6"/>
        <v>0.99149419953716444</v>
      </c>
      <c r="K9" s="232">
        <v>8850.2192354420986</v>
      </c>
      <c r="L9" s="63">
        <v>270624</v>
      </c>
      <c r="N9" s="121">
        <f t="shared" ref="N9:N10" si="8">(C9-Q9)/Q9</f>
        <v>3.516920934949571E-2</v>
      </c>
      <c r="O9" s="27">
        <f t="shared" si="7"/>
        <v>2.6528263816503382E-2</v>
      </c>
      <c r="Q9" s="1">
        <v>1830088</v>
      </c>
      <c r="R9" s="24">
        <v>6819.3989529186001</v>
      </c>
      <c r="S9" s="24"/>
      <c r="T9" s="1"/>
    </row>
    <row r="10" spans="1:20">
      <c r="A10" s="20">
        <v>18</v>
      </c>
      <c r="B10" t="s">
        <v>412</v>
      </c>
      <c r="C10" s="194">
        <v>1653486.236</v>
      </c>
      <c r="D10" s="52">
        <f t="shared" si="0"/>
        <v>6802.2027060938535</v>
      </c>
      <c r="E10" s="37">
        <f t="shared" si="4"/>
        <v>0.9055800539740535</v>
      </c>
      <c r="F10" s="53">
        <f t="shared" si="1"/>
        <v>620.57535206839316</v>
      </c>
      <c r="G10" s="52">
        <f t="shared" si="2"/>
        <v>150850.07715613709</v>
      </c>
      <c r="H10" s="52">
        <f t="shared" si="5"/>
        <v>1804336.3131561372</v>
      </c>
      <c r="I10" s="54">
        <f t="shared" si="3"/>
        <v>7422.7780581622474</v>
      </c>
      <c r="J10" s="37">
        <f t="shared" si="6"/>
        <v>0.98819750674675688</v>
      </c>
      <c r="K10" s="232">
        <v>11264.424353052716</v>
      </c>
      <c r="L10" s="63">
        <v>243081</v>
      </c>
      <c r="N10" s="121">
        <f t="shared" si="8"/>
        <v>2.3220989107417149E-2</v>
      </c>
      <c r="O10" s="27">
        <f t="shared" si="7"/>
        <v>1.4814851584338411E-2</v>
      </c>
      <c r="Q10" s="1">
        <v>1615962</v>
      </c>
      <c r="R10" s="24">
        <v>6702.9002339433555</v>
      </c>
      <c r="S10" s="24"/>
      <c r="T10" s="1"/>
    </row>
    <row r="11" spans="1:20">
      <c r="A11" s="20">
        <v>31</v>
      </c>
      <c r="B11" t="s">
        <v>413</v>
      </c>
      <c r="C11" s="194">
        <v>2005235.334</v>
      </c>
      <c r="D11" s="52">
        <f t="shared" si="0"/>
        <v>6423.9067313360156</v>
      </c>
      <c r="E11" s="37">
        <f t="shared" si="4"/>
        <v>0.85521735470717231</v>
      </c>
      <c r="F11" s="53">
        <f t="shared" ref="F11:F21" si="9">($D$23-D11)*0.875</f>
        <v>951.58432998150136</v>
      </c>
      <c r="G11" s="52">
        <f t="shared" ref="G11:G21" si="10">(F11*L11)/1000</f>
        <v>297038.95177238563</v>
      </c>
      <c r="H11" s="52">
        <f t="shared" ref="H11:H21" si="11">G11+C11</f>
        <v>2302274.2857723855</v>
      </c>
      <c r="I11" s="54">
        <f t="shared" ref="I11:I21" si="12">H11*1000/L11</f>
        <v>7375.4910613175171</v>
      </c>
      <c r="J11" s="37">
        <f t="shared" si="6"/>
        <v>0.98190216933839669</v>
      </c>
      <c r="K11" s="232">
        <v>9375.0194368634839</v>
      </c>
      <c r="L11" s="63">
        <v>312152</v>
      </c>
      <c r="N11" s="121">
        <f t="shared" ref="N11:N21" si="13">(C11-Q11)/Q11</f>
        <v>1.7847722471338655E-2</v>
      </c>
      <c r="O11" s="27">
        <f t="shared" ref="O11:O21" si="14">(D11-R11)/R11</f>
        <v>8.0948375373584673E-3</v>
      </c>
      <c r="Q11" s="1">
        <v>1970074</v>
      </c>
      <c r="R11" s="24">
        <v>6372.3238053958939</v>
      </c>
      <c r="S11" s="24"/>
      <c r="T11" s="1"/>
    </row>
    <row r="12" spans="1:20">
      <c r="A12" s="20">
        <v>32</v>
      </c>
      <c r="B12" t="s">
        <v>414</v>
      </c>
      <c r="C12" s="194">
        <v>6080924.4859999996</v>
      </c>
      <c r="D12" s="52">
        <f t="shared" si="0"/>
        <v>8343.7149490328666</v>
      </c>
      <c r="E12" s="37">
        <f t="shared" si="4"/>
        <v>1.1108022151589565</v>
      </c>
      <c r="F12" s="53">
        <f t="shared" si="9"/>
        <v>-728.24786050324326</v>
      </c>
      <c r="G12" s="52">
        <f t="shared" si="10"/>
        <v>-530749.22547834518</v>
      </c>
      <c r="H12" s="52">
        <f t="shared" si="11"/>
        <v>5550175.260521654</v>
      </c>
      <c r="I12" s="54">
        <f t="shared" si="12"/>
        <v>7615.4670885296218</v>
      </c>
      <c r="J12" s="37">
        <f t="shared" si="6"/>
        <v>1.0138502768948694</v>
      </c>
      <c r="K12" s="232">
        <v>-8766.7145470988471</v>
      </c>
      <c r="L12" s="63">
        <v>728803</v>
      </c>
      <c r="N12" s="121">
        <f t="shared" si="13"/>
        <v>-7.0329125077523641E-3</v>
      </c>
      <c r="O12" s="27">
        <f t="shared" si="14"/>
        <v>-2.4449276435196857E-2</v>
      </c>
      <c r="Q12" s="1">
        <v>6123994</v>
      </c>
      <c r="R12" s="24">
        <v>8552.8253400742997</v>
      </c>
      <c r="S12" s="24"/>
      <c r="T12" s="1"/>
    </row>
    <row r="13" spans="1:20">
      <c r="A13" s="20">
        <v>33</v>
      </c>
      <c r="B13" t="s">
        <v>415</v>
      </c>
      <c r="C13" s="194">
        <v>1923926.9269999999</v>
      </c>
      <c r="D13" s="52">
        <f t="shared" si="0"/>
        <v>7130.435317750047</v>
      </c>
      <c r="E13" s="37">
        <f t="shared" si="4"/>
        <v>0.94927779704680437</v>
      </c>
      <c r="F13" s="53">
        <f t="shared" si="9"/>
        <v>333.37181686922384</v>
      </c>
      <c r="G13" s="52">
        <f t="shared" si="10"/>
        <v>89950.050255837108</v>
      </c>
      <c r="H13" s="52">
        <f t="shared" si="11"/>
        <v>2013876.9772558371</v>
      </c>
      <c r="I13" s="54">
        <f t="shared" si="12"/>
        <v>7463.807134619271</v>
      </c>
      <c r="J13" s="37">
        <f t="shared" si="6"/>
        <v>0.99365972463085073</v>
      </c>
      <c r="K13" s="232">
        <v>-1266.4307814023341</v>
      </c>
      <c r="L13" s="63">
        <v>269819</v>
      </c>
      <c r="N13" s="121">
        <f t="shared" si="13"/>
        <v>-8.0979571403677654E-3</v>
      </c>
      <c r="O13" s="27">
        <f t="shared" si="14"/>
        <v>-1.8240525811401807E-2</v>
      </c>
      <c r="Q13" s="1">
        <v>1939634</v>
      </c>
      <c r="R13" s="24">
        <v>7262.9147008162963</v>
      </c>
      <c r="S13" s="24"/>
      <c r="T13" s="1"/>
    </row>
    <row r="14" spans="1:20">
      <c r="A14" s="20">
        <v>34</v>
      </c>
      <c r="B14" t="s">
        <v>416</v>
      </c>
      <c r="C14" s="194">
        <v>2426915.85</v>
      </c>
      <c r="D14" s="52">
        <f t="shared" si="0"/>
        <v>6449.3490635231092</v>
      </c>
      <c r="E14" s="37">
        <f t="shared" si="4"/>
        <v>0.85860450289294654</v>
      </c>
      <c r="F14" s="53">
        <f t="shared" si="9"/>
        <v>929.32228931779446</v>
      </c>
      <c r="G14" s="52">
        <f t="shared" si="10"/>
        <v>349707.69475944334</v>
      </c>
      <c r="H14" s="52">
        <f t="shared" si="11"/>
        <v>2776623.5447594435</v>
      </c>
      <c r="I14" s="54">
        <f t="shared" si="12"/>
        <v>7378.6713528409036</v>
      </c>
      <c r="J14" s="37">
        <f t="shared" si="6"/>
        <v>0.98232556286161843</v>
      </c>
      <c r="K14" s="232">
        <v>9668.3502790801576</v>
      </c>
      <c r="L14" s="63">
        <v>376304</v>
      </c>
      <c r="N14" s="121">
        <f t="shared" si="13"/>
        <v>4.8865720652350585E-2</v>
      </c>
      <c r="O14" s="27">
        <f t="shared" si="14"/>
        <v>4.1406951496387109E-2</v>
      </c>
      <c r="Q14" s="1">
        <v>2313848</v>
      </c>
      <c r="R14" s="24">
        <v>6192.9191602342435</v>
      </c>
      <c r="S14" s="24"/>
      <c r="T14" s="1"/>
    </row>
    <row r="15" spans="1:20">
      <c r="A15" s="20">
        <v>39</v>
      </c>
      <c r="B15" t="s">
        <v>417</v>
      </c>
      <c r="C15" s="194">
        <v>1756777.9269999999</v>
      </c>
      <c r="D15" s="52">
        <f t="shared" si="0"/>
        <v>6850.85296296874</v>
      </c>
      <c r="E15" s="37">
        <f t="shared" si="4"/>
        <v>0.91205688275293462</v>
      </c>
      <c r="F15" s="53">
        <f t="shared" si="9"/>
        <v>578.00637730286746</v>
      </c>
      <c r="G15" s="52">
        <f t="shared" si="10"/>
        <v>148219.33134452891</v>
      </c>
      <c r="H15" s="52">
        <f t="shared" si="11"/>
        <v>1904997.2583445287</v>
      </c>
      <c r="I15" s="54">
        <f t="shared" si="12"/>
        <v>7428.8593402716069</v>
      </c>
      <c r="J15" s="37">
        <f t="shared" si="6"/>
        <v>0.98900711034411681</v>
      </c>
      <c r="K15" s="232">
        <v>4840.1276513647754</v>
      </c>
      <c r="L15" s="63">
        <v>256432</v>
      </c>
      <c r="N15" s="121">
        <f t="shared" si="13"/>
        <v>-1.978809402519641E-2</v>
      </c>
      <c r="O15" s="27">
        <f t="shared" si="14"/>
        <v>-3.0785433099451927E-2</v>
      </c>
      <c r="Q15" s="1">
        <v>1792243</v>
      </c>
      <c r="R15" s="24">
        <v>7068.4585198477644</v>
      </c>
      <c r="S15" s="24"/>
      <c r="T15" s="1"/>
    </row>
    <row r="16" spans="1:20">
      <c r="A16" s="20">
        <v>40</v>
      </c>
      <c r="B16" t="s">
        <v>418</v>
      </c>
      <c r="C16" s="194">
        <v>1186191.882</v>
      </c>
      <c r="D16" s="52">
        <f t="shared" si="0"/>
        <v>6698.1296945672611</v>
      </c>
      <c r="E16" s="37">
        <f t="shared" si="4"/>
        <v>0.8917247709918128</v>
      </c>
      <c r="F16" s="53">
        <f t="shared" si="9"/>
        <v>711.63923715416149</v>
      </c>
      <c r="G16" s="52">
        <f t="shared" si="10"/>
        <v>126026.32742534192</v>
      </c>
      <c r="H16" s="52">
        <f t="shared" si="11"/>
        <v>1312218.2094253418</v>
      </c>
      <c r="I16" s="54">
        <f t="shared" si="12"/>
        <v>7409.7689317214226</v>
      </c>
      <c r="J16" s="37">
        <f t="shared" si="6"/>
        <v>0.98646559637397668</v>
      </c>
      <c r="K16" s="232">
        <v>8185.8819208650093</v>
      </c>
      <c r="L16" s="63">
        <v>177093</v>
      </c>
      <c r="N16" s="121">
        <f t="shared" si="13"/>
        <v>2.0435414564402187E-2</v>
      </c>
      <c r="O16" s="27">
        <f t="shared" si="14"/>
        <v>1.1521377384326627E-2</v>
      </c>
      <c r="Q16" s="1">
        <v>1162437</v>
      </c>
      <c r="R16" s="24">
        <v>6621.8370113816318</v>
      </c>
      <c r="S16" s="24"/>
      <c r="T16" s="1"/>
    </row>
    <row r="17" spans="1:20">
      <c r="A17" s="20">
        <v>42</v>
      </c>
      <c r="B17" t="s">
        <v>419</v>
      </c>
      <c r="C17" s="194">
        <v>2062567.7890000001</v>
      </c>
      <c r="D17" s="52">
        <f t="shared" si="0"/>
        <v>6448.5470970767547</v>
      </c>
      <c r="E17" s="37">
        <f t="shared" si="4"/>
        <v>0.85849773676891961</v>
      </c>
      <c r="F17" s="53">
        <f t="shared" si="9"/>
        <v>930.02400995835467</v>
      </c>
      <c r="G17" s="52">
        <f t="shared" si="10"/>
        <v>297468.17958517972</v>
      </c>
      <c r="H17" s="52">
        <f t="shared" si="11"/>
        <v>2360035.9685851797</v>
      </c>
      <c r="I17" s="54">
        <f t="shared" si="12"/>
        <v>7378.5711070351099</v>
      </c>
      <c r="J17" s="37">
        <f t="shared" si="6"/>
        <v>0.98231221709611516</v>
      </c>
      <c r="K17" s="232">
        <v>11916.663670303358</v>
      </c>
      <c r="L17" s="63">
        <v>319850</v>
      </c>
      <c r="N17" s="121">
        <f t="shared" si="13"/>
        <v>2.8537698844086343E-2</v>
      </c>
      <c r="O17" s="27">
        <f t="shared" si="14"/>
        <v>1.6321301414326493E-2</v>
      </c>
      <c r="Q17" s="1">
        <v>2005340</v>
      </c>
      <c r="R17" s="24">
        <v>6344.9886252535189</v>
      </c>
      <c r="S17" s="24"/>
      <c r="T17" s="1"/>
    </row>
    <row r="18" spans="1:20">
      <c r="A18" s="20">
        <v>46</v>
      </c>
      <c r="B18" t="s">
        <v>420</v>
      </c>
      <c r="C18" s="194">
        <v>4919255.8540000003</v>
      </c>
      <c r="D18" s="52">
        <f t="shared" si="0"/>
        <v>7552.9915660856232</v>
      </c>
      <c r="E18" s="37">
        <f t="shared" si="4"/>
        <v>1.0055328848041856</v>
      </c>
      <c r="F18" s="53">
        <f t="shared" si="9"/>
        <v>-36.364900424405278</v>
      </c>
      <c r="G18" s="52">
        <f t="shared" si="10"/>
        <v>-23684.423281514733</v>
      </c>
      <c r="H18" s="52">
        <f t="shared" si="11"/>
        <v>4895571.4307184853</v>
      </c>
      <c r="I18" s="54">
        <f t="shared" si="12"/>
        <v>7516.626665661217</v>
      </c>
      <c r="J18" s="37">
        <f t="shared" si="6"/>
        <v>1.0006916106005233</v>
      </c>
      <c r="K18" s="232">
        <v>12977.732343096672</v>
      </c>
      <c r="L18" s="63">
        <v>651299</v>
      </c>
      <c r="N18" s="121">
        <f t="shared" si="13"/>
        <v>2.6329298331044665E-2</v>
      </c>
      <c r="O18" s="27">
        <f t="shared" si="14"/>
        <v>1.8302076662197762E-2</v>
      </c>
      <c r="Q18" s="1">
        <v>4793058</v>
      </c>
      <c r="R18" s="24">
        <v>7417.2406589240254</v>
      </c>
      <c r="S18" s="24"/>
      <c r="T18" s="1"/>
    </row>
    <row r="19" spans="1:20">
      <c r="A19" s="20">
        <v>50</v>
      </c>
      <c r="B19" t="s">
        <v>421</v>
      </c>
      <c r="C19" s="194">
        <v>3362271.446</v>
      </c>
      <c r="D19" s="52">
        <f t="shared" si="0"/>
        <v>6961.8587324725231</v>
      </c>
      <c r="E19" s="37">
        <f t="shared" si="4"/>
        <v>0.9268351266662791</v>
      </c>
      <c r="F19" s="53">
        <f t="shared" si="9"/>
        <v>480.87632898705726</v>
      </c>
      <c r="G19" s="52">
        <f t="shared" si="10"/>
        <v>232242.10834227325</v>
      </c>
      <c r="H19" s="52">
        <f t="shared" si="11"/>
        <v>3594513.5543422732</v>
      </c>
      <c r="I19" s="54">
        <f t="shared" si="12"/>
        <v>7442.7350614595807</v>
      </c>
      <c r="J19" s="37">
        <f t="shared" si="6"/>
        <v>0.99085439083328508</v>
      </c>
      <c r="K19" s="232">
        <v>7857.844958585425</v>
      </c>
      <c r="L19" s="63">
        <v>482956</v>
      </c>
      <c r="N19" s="121">
        <f t="shared" si="13"/>
        <v>2.0633666413906696E-2</v>
      </c>
      <c r="O19" s="27">
        <f t="shared" si="14"/>
        <v>1.115337705518079E-2</v>
      </c>
      <c r="Q19" s="1">
        <v>3294298</v>
      </c>
      <c r="R19" s="24">
        <v>6885.0669843459364</v>
      </c>
      <c r="S19" s="24"/>
      <c r="T19" s="1"/>
    </row>
    <row r="20" spans="1:20">
      <c r="A20" s="20">
        <v>55</v>
      </c>
      <c r="B20" t="s">
        <v>422</v>
      </c>
      <c r="C20" s="194">
        <v>1189689.0430000001</v>
      </c>
      <c r="D20" s="52">
        <f t="shared" si="0"/>
        <v>7014.262384293379</v>
      </c>
      <c r="E20" s="37">
        <f t="shared" si="4"/>
        <v>0.9338116464635875</v>
      </c>
      <c r="F20" s="53">
        <f t="shared" si="9"/>
        <v>435.02313364380836</v>
      </c>
      <c r="G20" s="52">
        <f t="shared" si="10"/>
        <v>73784.273697326338</v>
      </c>
      <c r="H20" s="52">
        <f t="shared" si="11"/>
        <v>1263473.3166973265</v>
      </c>
      <c r="I20" s="54">
        <f t="shared" si="12"/>
        <v>7449.2855179371882</v>
      </c>
      <c r="J20" s="37">
        <f t="shared" si="6"/>
        <v>0.9917264558079486</v>
      </c>
      <c r="K20" s="232">
        <v>10683.357456675454</v>
      </c>
      <c r="L20" s="63">
        <v>169610</v>
      </c>
      <c r="N20" s="121">
        <f t="shared" si="13"/>
        <v>3.3806525980091907E-2</v>
      </c>
      <c r="O20" s="27">
        <f t="shared" si="14"/>
        <v>2.6065624571007917E-2</v>
      </c>
      <c r="Q20" s="1">
        <v>1150785</v>
      </c>
      <c r="R20" s="24">
        <v>6836.0757989782587</v>
      </c>
      <c r="S20" s="24"/>
      <c r="T20" s="1"/>
    </row>
    <row r="21" spans="1:20">
      <c r="A21" s="20">
        <v>56</v>
      </c>
      <c r="B21" t="s">
        <v>423</v>
      </c>
      <c r="C21" s="194">
        <v>501153.39199999999</v>
      </c>
      <c r="D21" s="52">
        <f t="shared" si="0"/>
        <v>6677.3265825483322</v>
      </c>
      <c r="E21" s="37">
        <f t="shared" si="4"/>
        <v>0.88895524410193449</v>
      </c>
      <c r="F21" s="53">
        <f t="shared" si="9"/>
        <v>729.84196017072429</v>
      </c>
      <c r="G21" s="52">
        <f t="shared" si="10"/>
        <v>54776.828636693375</v>
      </c>
      <c r="H21" s="52">
        <f t="shared" si="11"/>
        <v>555930.22063669341</v>
      </c>
      <c r="I21" s="54">
        <f t="shared" si="12"/>
        <v>7407.1685427190569</v>
      </c>
      <c r="J21" s="37">
        <f t="shared" si="6"/>
        <v>0.98611940551274202</v>
      </c>
      <c r="K21" s="232">
        <v>3022.2236653499203</v>
      </c>
      <c r="L21" s="63">
        <v>75053</v>
      </c>
      <c r="N21" s="121">
        <f t="shared" si="13"/>
        <v>1.9194842540902743E-2</v>
      </c>
      <c r="O21" s="27">
        <f t="shared" si="14"/>
        <v>6.4163747004301512E-3</v>
      </c>
      <c r="Q21" s="1">
        <v>491715</v>
      </c>
      <c r="R21" s="24">
        <v>6634.755505181347</v>
      </c>
      <c r="S21" s="24"/>
      <c r="T21" s="1"/>
    </row>
    <row r="22" spans="1:20">
      <c r="A22" s="13"/>
      <c r="B22" s="9"/>
      <c r="C22" s="55"/>
      <c r="D22" s="52"/>
      <c r="E22" s="37"/>
      <c r="F22" s="56"/>
      <c r="G22" s="52"/>
      <c r="H22" s="52"/>
      <c r="I22" s="54"/>
      <c r="J22" s="37"/>
      <c r="K22" s="57"/>
      <c r="L22" s="14"/>
      <c r="N22" s="121"/>
      <c r="O22" s="27"/>
      <c r="Q22" s="15"/>
      <c r="R22" s="15"/>
      <c r="S22" s="15"/>
      <c r="T22" s="25"/>
    </row>
    <row r="23" spans="1:20">
      <c r="A23" s="16" t="s">
        <v>391</v>
      </c>
      <c r="B23" s="17"/>
      <c r="C23" s="58">
        <f>SUM(C7:C21)</f>
        <v>41689970.644000001</v>
      </c>
      <c r="D23" s="58">
        <f>C23*1000/L23</f>
        <v>7511.4316798863028</v>
      </c>
      <c r="E23" s="59">
        <f>D23/D$23</f>
        <v>1</v>
      </c>
      <c r="F23" s="60"/>
      <c r="G23" s="58">
        <f>SUM(G7:G21)</f>
        <v>-1.3242242857813835E-9</v>
      </c>
      <c r="H23" s="58">
        <f>SUM(H7:H22)</f>
        <v>41689970.643999994</v>
      </c>
      <c r="I23" s="61">
        <f>H23*1000/L23</f>
        <v>7511.4316798863019</v>
      </c>
      <c r="J23" s="59">
        <f>I23/I$23</f>
        <v>1</v>
      </c>
      <c r="K23" s="62">
        <f>SUM(K7:K21)</f>
        <v>-4.0890881791710854E-9</v>
      </c>
      <c r="L23" s="18">
        <f>SUM(L7:L21)</f>
        <v>5550203</v>
      </c>
      <c r="N23" s="227">
        <f>(C23-Q23)/Q23</f>
        <v>-3.337276436300518E-5</v>
      </c>
      <c r="O23" s="127">
        <f>(D23-R23)/R23</f>
        <v>-1.106305167029467E-2</v>
      </c>
      <c r="Q23" s="126">
        <f>SUM(Q7:Q21)</f>
        <v>41691362</v>
      </c>
      <c r="R23" s="233">
        <v>7595.4606535562862</v>
      </c>
      <c r="S23" s="15"/>
      <c r="T23" s="24"/>
    </row>
    <row r="25" spans="1:20">
      <c r="A25" s="64" t="s">
        <v>392</v>
      </c>
      <c r="B25" s="172" t="str">
        <f>komm!C369</f>
        <v>Utbetales/trekkes ved 2. termin rammetilskudd i februar 2025</v>
      </c>
      <c r="C25" s="65"/>
      <c r="D25" s="65"/>
      <c r="E25" s="65"/>
      <c r="O25" s="66"/>
      <c r="Q25" s="45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B1:T63"/>
  <sheetViews>
    <sheetView tabSelected="1" zoomScale="85" zoomScaleNormal="85" workbookViewId="0">
      <selection activeCell="G17" sqref="G17"/>
    </sheetView>
  </sheetViews>
  <sheetFormatPr baseColWidth="10" defaultColWidth="11.5703125" defaultRowHeight="15"/>
  <cols>
    <col min="1" max="1" width="11.5703125" style="29"/>
    <col min="2" max="2" width="23" style="29" customWidth="1"/>
    <col min="3" max="3" width="12.85546875" style="29" customWidth="1"/>
    <col min="4" max="5" width="13.85546875" style="29" customWidth="1"/>
    <col min="6" max="6" width="14.85546875" style="29" customWidth="1"/>
    <col min="7" max="7" width="11.5703125" style="29" bestFit="1" customWidth="1"/>
    <col min="8" max="8" width="12.140625" style="29" customWidth="1"/>
    <col min="9" max="9" width="15.28515625" style="29" customWidth="1"/>
    <col min="10" max="10" width="14.85546875" style="29" customWidth="1"/>
    <col min="11" max="13" width="14.5703125" style="29" customWidth="1"/>
    <col min="14" max="14" width="13.85546875" style="29" customWidth="1"/>
    <col min="15" max="15" width="11.5703125" style="29" bestFit="1" customWidth="1"/>
    <col min="16" max="16" width="12.42578125" style="29" bestFit="1" customWidth="1"/>
    <col min="17" max="17" width="12.5703125" style="29" bestFit="1" customWidth="1"/>
    <col min="18" max="18" width="13.85546875" style="29" bestFit="1" customWidth="1"/>
    <col min="19" max="19" width="12.28515625" style="29" customWidth="1"/>
    <col min="20" max="16384" width="11.5703125" style="29"/>
  </cols>
  <sheetData>
    <row r="1" spans="2:18">
      <c r="B1" s="133" t="s">
        <v>424</v>
      </c>
      <c r="C1" s="271"/>
      <c r="D1" s="271"/>
      <c r="E1" s="129"/>
      <c r="F1" s="129"/>
      <c r="G1" s="271"/>
      <c r="H1" s="271"/>
      <c r="I1" s="129"/>
      <c r="J1" s="129"/>
      <c r="K1" s="271"/>
      <c r="L1" s="271"/>
      <c r="M1" s="156"/>
    </row>
    <row r="2" spans="2:18">
      <c r="B2" s="134"/>
      <c r="C2" s="132" t="s">
        <v>425</v>
      </c>
      <c r="D2" s="132">
        <v>2023</v>
      </c>
      <c r="E2" s="132">
        <v>-2024</v>
      </c>
      <c r="F2" s="132"/>
      <c r="G2" s="132" t="s">
        <v>425</v>
      </c>
      <c r="H2" s="132">
        <v>2023</v>
      </c>
      <c r="I2" s="132">
        <v>-2024</v>
      </c>
      <c r="J2" s="132"/>
      <c r="K2" s="132" t="str">
        <f>G2</f>
        <v>2022 -</v>
      </c>
      <c r="L2" s="132">
        <f>H2</f>
        <v>2023</v>
      </c>
      <c r="M2" s="132">
        <f>I2</f>
        <v>-2024</v>
      </c>
    </row>
    <row r="3" spans="2:18">
      <c r="B3" s="7" t="s">
        <v>426</v>
      </c>
      <c r="C3" s="28">
        <v>25046985</v>
      </c>
      <c r="D3" s="28">
        <v>25063955</v>
      </c>
      <c r="E3" s="28">
        <v>25701680.805999998</v>
      </c>
      <c r="F3" s="7"/>
      <c r="G3" s="28">
        <v>5183875</v>
      </c>
      <c r="H3" s="28">
        <v>4993742</v>
      </c>
      <c r="I3" s="28">
        <v>5090096.4759999998</v>
      </c>
      <c r="J3" s="7"/>
      <c r="K3" s="28">
        <f t="shared" ref="K3:K14" si="0">C3+G3</f>
        <v>30230860</v>
      </c>
      <c r="L3" s="28">
        <f t="shared" ref="L3:L14" si="1">D3+H3</f>
        <v>30057697</v>
      </c>
      <c r="M3" s="28">
        <f t="shared" ref="M3:M14" si="2">E3+I3</f>
        <v>30791777.281999998</v>
      </c>
      <c r="P3" s="162"/>
      <c r="Q3" s="162"/>
      <c r="R3" s="162"/>
    </row>
    <row r="4" spans="2:18">
      <c r="B4" s="7" t="s">
        <v>427</v>
      </c>
      <c r="C4" s="28">
        <v>26348339</v>
      </c>
      <c r="D4" s="28">
        <v>26304885</v>
      </c>
      <c r="E4" s="28">
        <v>26869918</v>
      </c>
      <c r="F4" s="7"/>
      <c r="G4" s="28">
        <v>5437205</v>
      </c>
      <c r="H4" s="28">
        <v>5229541</v>
      </c>
      <c r="I4" s="28">
        <v>5310162</v>
      </c>
      <c r="J4" s="28"/>
      <c r="K4" s="28">
        <f t="shared" si="0"/>
        <v>31785544</v>
      </c>
      <c r="L4" s="28">
        <f t="shared" si="1"/>
        <v>31534426</v>
      </c>
      <c r="M4" s="28">
        <f t="shared" si="2"/>
        <v>32180080</v>
      </c>
      <c r="P4" s="162"/>
      <c r="Q4" s="162"/>
    </row>
    <row r="5" spans="2:18">
      <c r="B5" s="7" t="s">
        <v>428</v>
      </c>
      <c r="C5" s="28">
        <v>58238448</v>
      </c>
      <c r="D5" s="28">
        <v>60452989</v>
      </c>
      <c r="E5" s="28">
        <v>61849967</v>
      </c>
      <c r="F5" s="28"/>
      <c r="G5" s="28">
        <v>11795438</v>
      </c>
      <c r="H5" s="28">
        <v>11982449</v>
      </c>
      <c r="I5" s="28">
        <v>12068811</v>
      </c>
      <c r="J5" s="28"/>
      <c r="K5" s="28">
        <f t="shared" si="0"/>
        <v>70033886</v>
      </c>
      <c r="L5" s="28">
        <f t="shared" si="1"/>
        <v>72435438</v>
      </c>
      <c r="M5" s="28">
        <f t="shared" si="2"/>
        <v>73918778</v>
      </c>
      <c r="N5" s="162"/>
      <c r="P5" s="162"/>
    </row>
    <row r="6" spans="2:18">
      <c r="B6" s="7" t="s">
        <v>429</v>
      </c>
      <c r="C6" s="28">
        <v>60397398</v>
      </c>
      <c r="D6" s="28">
        <v>62209675</v>
      </c>
      <c r="E6" s="28">
        <v>63631848</v>
      </c>
      <c r="F6" s="28"/>
      <c r="G6" s="28">
        <v>12221762</v>
      </c>
      <c r="H6" s="28">
        <v>12319395</v>
      </c>
      <c r="I6" s="28">
        <v>12407989</v>
      </c>
      <c r="J6" s="28"/>
      <c r="K6" s="28">
        <f t="shared" si="0"/>
        <v>72619160</v>
      </c>
      <c r="L6" s="28">
        <f t="shared" si="1"/>
        <v>74529070</v>
      </c>
      <c r="M6" s="28">
        <f t="shared" si="2"/>
        <v>76039837</v>
      </c>
      <c r="O6" s="162"/>
      <c r="P6" s="162"/>
    </row>
    <row r="7" spans="2:18">
      <c r="B7" s="7" t="s">
        <v>430</v>
      </c>
      <c r="C7" s="28">
        <v>97791092</v>
      </c>
      <c r="D7" s="28">
        <v>99697151</v>
      </c>
      <c r="E7" s="28">
        <v>104018526</v>
      </c>
      <c r="F7" s="28"/>
      <c r="G7" s="28">
        <v>19699908</v>
      </c>
      <c r="H7" s="28">
        <v>19731661</v>
      </c>
      <c r="I7" s="234">
        <v>20231818</v>
      </c>
      <c r="J7" s="28"/>
      <c r="K7" s="28">
        <f t="shared" si="0"/>
        <v>117491000</v>
      </c>
      <c r="L7" s="28">
        <f t="shared" si="1"/>
        <v>119428812</v>
      </c>
      <c r="M7" s="28">
        <f t="shared" si="2"/>
        <v>124250344</v>
      </c>
      <c r="O7" s="162"/>
      <c r="P7" s="162"/>
      <c r="Q7" s="162"/>
    </row>
    <row r="8" spans="2:18">
      <c r="B8" s="7" t="s">
        <v>431</v>
      </c>
      <c r="C8" s="28">
        <v>102840296</v>
      </c>
      <c r="D8" s="28">
        <v>104847661</v>
      </c>
      <c r="E8" s="28">
        <v>109061725.594</v>
      </c>
      <c r="F8" s="28"/>
      <c r="G8" s="28">
        <v>20707889</v>
      </c>
      <c r="H8" s="28">
        <v>20742396</v>
      </c>
      <c r="I8" s="28">
        <v>21201261</v>
      </c>
      <c r="J8" s="28"/>
      <c r="K8" s="28">
        <f t="shared" si="0"/>
        <v>123548185</v>
      </c>
      <c r="L8" s="28">
        <f t="shared" si="1"/>
        <v>125590057</v>
      </c>
      <c r="M8" s="28">
        <f t="shared" si="2"/>
        <v>130262986.594</v>
      </c>
      <c r="O8" s="162"/>
      <c r="P8" s="162"/>
      <c r="Q8" s="162"/>
      <c r="R8" s="162"/>
    </row>
    <row r="9" spans="2:18">
      <c r="B9" s="7" t="s">
        <v>432</v>
      </c>
      <c r="C9" s="28">
        <v>124903414</v>
      </c>
      <c r="D9" s="28">
        <v>127895476</v>
      </c>
      <c r="E9" s="28">
        <v>132737375</v>
      </c>
      <c r="F9" s="28"/>
      <c r="G9" s="28">
        <v>25114257</v>
      </c>
      <c r="H9" s="28">
        <v>25309163</v>
      </c>
      <c r="I9" s="28">
        <v>25785293</v>
      </c>
      <c r="J9" s="28"/>
      <c r="K9" s="28">
        <f t="shared" si="0"/>
        <v>150017671</v>
      </c>
      <c r="L9" s="28">
        <f t="shared" si="1"/>
        <v>153204639</v>
      </c>
      <c r="M9" s="28">
        <f t="shared" si="2"/>
        <v>158522668</v>
      </c>
      <c r="O9" s="162"/>
      <c r="P9" s="162"/>
      <c r="Q9" s="162"/>
      <c r="R9" s="162"/>
    </row>
    <row r="10" spans="2:18">
      <c r="B10" s="7" t="s">
        <v>433</v>
      </c>
      <c r="C10" s="28">
        <v>129404724</v>
      </c>
      <c r="D10" s="28">
        <v>130669635</v>
      </c>
      <c r="E10" s="28">
        <v>135520524.042</v>
      </c>
      <c r="F10" s="28"/>
      <c r="G10" s="28">
        <v>26034503</v>
      </c>
      <c r="H10" s="28">
        <v>25857833</v>
      </c>
      <c r="I10" s="28">
        <v>26332332</v>
      </c>
      <c r="J10" s="28"/>
      <c r="K10" s="28">
        <f t="shared" si="0"/>
        <v>155439227</v>
      </c>
      <c r="L10" s="28">
        <f t="shared" si="1"/>
        <v>156527468</v>
      </c>
      <c r="M10" s="28">
        <f t="shared" si="2"/>
        <v>161852856.042</v>
      </c>
      <c r="O10" s="162"/>
      <c r="P10" s="162"/>
      <c r="Q10" s="162"/>
    </row>
    <row r="11" spans="2:18">
      <c r="B11" s="7" t="s">
        <v>434</v>
      </c>
      <c r="C11" s="28">
        <v>165668406</v>
      </c>
      <c r="D11" s="28">
        <v>167176502</v>
      </c>
      <c r="E11" s="28">
        <v>173127354.21100006</v>
      </c>
      <c r="F11" s="28"/>
      <c r="G11" s="28">
        <v>33286461</v>
      </c>
      <c r="H11" s="28">
        <v>33077457</v>
      </c>
      <c r="I11" s="28">
        <v>33607413</v>
      </c>
      <c r="J11" s="28"/>
      <c r="K11" s="28">
        <f t="shared" si="0"/>
        <v>198954867</v>
      </c>
      <c r="L11" s="28">
        <f t="shared" si="1"/>
        <v>200253959</v>
      </c>
      <c r="M11" s="28">
        <f t="shared" si="2"/>
        <v>206734767.21100006</v>
      </c>
    </row>
    <row r="12" spans="2:18" ht="15.75" thickBot="1">
      <c r="B12" s="7" t="s">
        <v>435</v>
      </c>
      <c r="C12" s="28">
        <v>167290401</v>
      </c>
      <c r="D12" s="28">
        <v>168506575</v>
      </c>
      <c r="E12" s="28">
        <v>174472885</v>
      </c>
      <c r="F12" s="28"/>
      <c r="G12" s="28">
        <v>33623340</v>
      </c>
      <c r="H12" s="28">
        <v>33339082</v>
      </c>
      <c r="I12" s="28">
        <v>33870624</v>
      </c>
      <c r="J12" s="28"/>
      <c r="K12" s="28">
        <f t="shared" si="0"/>
        <v>200913741</v>
      </c>
      <c r="L12" s="28">
        <f t="shared" si="1"/>
        <v>201845657</v>
      </c>
      <c r="M12" s="28">
        <f t="shared" si="2"/>
        <v>208343509</v>
      </c>
      <c r="O12" s="162"/>
    </row>
    <row r="13" spans="2:18">
      <c r="B13" s="7" t="s">
        <v>436</v>
      </c>
      <c r="C13" s="28">
        <v>216186638</v>
      </c>
      <c r="D13" s="28">
        <v>205956451.00000006</v>
      </c>
      <c r="E13" s="28">
        <v>209184111.38100013</v>
      </c>
      <c r="F13" s="30" t="s">
        <v>30</v>
      </c>
      <c r="G13" s="28">
        <v>43645701</v>
      </c>
      <c r="H13" s="28">
        <v>40808867</v>
      </c>
      <c r="I13" s="28">
        <v>40903622.478</v>
      </c>
      <c r="J13" s="30" t="s">
        <v>30</v>
      </c>
      <c r="K13" s="28">
        <f t="shared" si="0"/>
        <v>259832339</v>
      </c>
      <c r="L13" s="28">
        <f t="shared" si="1"/>
        <v>246765318.00000006</v>
      </c>
      <c r="M13" s="28">
        <f t="shared" si="2"/>
        <v>250087733.85900015</v>
      </c>
      <c r="N13" s="31"/>
      <c r="O13" s="135"/>
    </row>
    <row r="14" spans="2:18">
      <c r="B14" s="38" t="s">
        <v>437</v>
      </c>
      <c r="C14" s="28">
        <v>220842958</v>
      </c>
      <c r="D14" s="28">
        <v>210494834</v>
      </c>
      <c r="E14" s="28">
        <v>213344145.97700018</v>
      </c>
      <c r="F14" s="240">
        <f>E14*1000/$O$15</f>
        <v>38438.980696201594</v>
      </c>
      <c r="G14" s="28">
        <v>44561358</v>
      </c>
      <c r="H14" s="28">
        <v>41690857.868000008</v>
      </c>
      <c r="I14" s="28">
        <v>41689971</v>
      </c>
      <c r="J14" s="197">
        <f>I14*1000/$O$15</f>
        <v>7511.4317440281011</v>
      </c>
      <c r="K14" s="28">
        <f t="shared" si="0"/>
        <v>265404316</v>
      </c>
      <c r="L14" s="28">
        <f t="shared" si="1"/>
        <v>252185691.868</v>
      </c>
      <c r="M14" s="28">
        <f t="shared" si="2"/>
        <v>255034116.97700018</v>
      </c>
      <c r="N14" s="162"/>
      <c r="O14" s="191" t="s">
        <v>438</v>
      </c>
      <c r="P14" s="191"/>
    </row>
    <row r="15" spans="2:18">
      <c r="B15" s="130" t="s">
        <v>439</v>
      </c>
      <c r="C15" s="133"/>
      <c r="D15" s="198"/>
      <c r="E15" s="198">
        <v>220250000</v>
      </c>
      <c r="F15" s="199">
        <f>E15*1000/$O$15</f>
        <v>39683.233207866448</v>
      </c>
      <c r="G15" s="133"/>
      <c r="H15" s="200"/>
      <c r="I15" s="201">
        <v>43250000</v>
      </c>
      <c r="J15" s="199">
        <f>I15*1000/$O$15</f>
        <v>7792.5077695356367</v>
      </c>
      <c r="K15" s="133"/>
      <c r="L15" s="202"/>
      <c r="M15" s="202">
        <f>E15+I15</f>
        <v>263500000</v>
      </c>
      <c r="N15" s="32"/>
      <c r="O15" s="192">
        <v>5550203</v>
      </c>
      <c r="P15" s="191"/>
    </row>
    <row r="16" spans="2:18">
      <c r="B16" s="7" t="s">
        <v>440</v>
      </c>
      <c r="C16" s="38"/>
      <c r="D16" s="167"/>
      <c r="E16" s="167">
        <v>220400000</v>
      </c>
      <c r="F16" s="41">
        <f>E16*1000/$O$15</f>
        <v>39710.259246373513</v>
      </c>
      <c r="G16" s="38"/>
      <c r="H16" s="168"/>
      <c r="I16" s="168">
        <v>43100000</v>
      </c>
      <c r="J16" s="41">
        <f>I16*1000/$O$15</f>
        <v>7765.4817310285771</v>
      </c>
      <c r="K16" s="38"/>
      <c r="L16" s="42"/>
      <c r="M16" s="42">
        <f>E16+I16</f>
        <v>263500000</v>
      </c>
      <c r="N16" s="32"/>
      <c r="O16" s="136"/>
    </row>
    <row r="17" spans="2:20">
      <c r="B17" s="40" t="s">
        <v>441</v>
      </c>
      <c r="C17" s="43"/>
      <c r="D17" s="38"/>
      <c r="E17" s="38">
        <v>218400000</v>
      </c>
      <c r="F17" s="41">
        <f>E17*1000/$O$15</f>
        <v>39349.912066279379</v>
      </c>
      <c r="G17" s="43"/>
      <c r="H17" s="38"/>
      <c r="I17" s="38">
        <v>42600000</v>
      </c>
      <c r="J17" s="41">
        <f>I17*1000/$O$15</f>
        <v>7675.3949360050437</v>
      </c>
      <c r="K17" s="43"/>
      <c r="L17" s="38"/>
      <c r="M17" s="38">
        <f>E17+I17</f>
        <v>261000000</v>
      </c>
      <c r="N17" s="33"/>
      <c r="O17" s="146"/>
    </row>
    <row r="18" spans="2:20" ht="15.75" thickBot="1">
      <c r="B18" s="40"/>
      <c r="C18" s="195"/>
      <c r="D18" s="195"/>
      <c r="E18" s="169"/>
      <c r="F18" s="170">
        <f>E18*1000/$O$15</f>
        <v>0</v>
      </c>
      <c r="G18" s="43"/>
      <c r="H18" s="38"/>
      <c r="I18" s="38"/>
      <c r="J18" s="170">
        <f>I18*1000/$O$15</f>
        <v>0</v>
      </c>
      <c r="K18" s="43"/>
      <c r="L18" s="38"/>
      <c r="M18" s="38">
        <f>E18+I18</f>
        <v>0</v>
      </c>
      <c r="N18" s="33"/>
      <c r="O18" s="146"/>
    </row>
    <row r="19" spans="2:20">
      <c r="B19" s="137"/>
      <c r="C19" s="138"/>
      <c r="D19" s="139"/>
      <c r="E19" s="139"/>
      <c r="F19" s="140"/>
      <c r="G19" s="138"/>
      <c r="H19" s="139"/>
      <c r="I19" s="139"/>
      <c r="J19" s="140"/>
      <c r="K19" s="138"/>
      <c r="L19" s="141"/>
      <c r="M19" s="141"/>
      <c r="N19" s="33"/>
      <c r="O19" s="32"/>
      <c r="P19" s="145"/>
      <c r="Q19" s="145"/>
    </row>
    <row r="20" spans="2:20">
      <c r="B20" s="158"/>
      <c r="C20" s="158"/>
      <c r="D20" s="158"/>
      <c r="E20" s="236"/>
      <c r="F20" s="140"/>
      <c r="G20" s="138"/>
      <c r="H20" s="142"/>
      <c r="I20" s="236"/>
      <c r="J20" s="140"/>
      <c r="K20" s="138"/>
      <c r="L20" s="141"/>
      <c r="M20" s="141"/>
      <c r="N20" s="143"/>
      <c r="O20" s="32"/>
      <c r="P20" s="145"/>
    </row>
    <row r="21" spans="2:20">
      <c r="B21" s="159"/>
      <c r="C21" s="160"/>
      <c r="D21" s="161"/>
      <c r="E21" s="161"/>
      <c r="F21" s="140"/>
      <c r="G21" s="138"/>
      <c r="H21" s="142"/>
      <c r="I21" s="142"/>
      <c r="J21" s="140"/>
      <c r="K21" s="138"/>
      <c r="L21" s="141"/>
      <c r="M21" s="141"/>
      <c r="N21" s="33"/>
      <c r="O21" s="32"/>
    </row>
    <row r="22" spans="2:20">
      <c r="B22" s="34" t="s">
        <v>442</v>
      </c>
      <c r="C22" s="271"/>
      <c r="D22" s="271"/>
      <c r="E22" s="271"/>
      <c r="F22" s="35"/>
      <c r="G22" s="271"/>
      <c r="H22" s="271"/>
      <c r="I22" s="129"/>
      <c r="J22" s="35"/>
      <c r="K22" s="271"/>
      <c r="L22" s="271"/>
      <c r="M22" s="271"/>
    </row>
    <row r="23" spans="2:20">
      <c r="B23" s="36" t="s">
        <v>443</v>
      </c>
      <c r="C23" s="132" t="str">
        <f t="shared" ref="C23:L23" si="3">C2</f>
        <v>2022 -</v>
      </c>
      <c r="D23" s="132">
        <f>D2</f>
        <v>2023</v>
      </c>
      <c r="E23" s="132">
        <f>E2</f>
        <v>-2024</v>
      </c>
      <c r="F23" s="132"/>
      <c r="G23" s="132" t="str">
        <f t="shared" si="3"/>
        <v>2022 -</v>
      </c>
      <c r="H23" s="132">
        <f t="shared" si="3"/>
        <v>2023</v>
      </c>
      <c r="I23" s="132">
        <f t="shared" si="3"/>
        <v>-2024</v>
      </c>
      <c r="J23" s="132"/>
      <c r="K23" s="132" t="str">
        <f t="shared" si="3"/>
        <v>2022 -</v>
      </c>
      <c r="L23" s="132">
        <f t="shared" si="3"/>
        <v>2023</v>
      </c>
      <c r="M23" s="132">
        <f t="shared" ref="M23" si="4">M2</f>
        <v>-2024</v>
      </c>
      <c r="P23"/>
      <c r="R23" s="44"/>
      <c r="S23" s="44"/>
      <c r="T23" s="44"/>
    </row>
    <row r="24" spans="2:20">
      <c r="B24" s="7" t="s">
        <v>426</v>
      </c>
      <c r="C24" s="37">
        <v>0.19071798478692495</v>
      </c>
      <c r="D24" s="37">
        <f>(D3-C3)/C3</f>
        <v>6.775266564019582E-4</v>
      </c>
      <c r="E24" s="37">
        <f>(E3-D3)/D3</f>
        <v>2.5443941548729958E-2</v>
      </c>
      <c r="F24" s="7"/>
      <c r="G24" s="37">
        <v>0.21789441089515518</v>
      </c>
      <c r="H24" s="37">
        <f>(H3-G3)/G3</f>
        <v>-3.6677774830604519E-2</v>
      </c>
      <c r="I24" s="37">
        <f>(I3-H3)/H3</f>
        <v>1.9295044878169475E-2</v>
      </c>
      <c r="J24" s="7"/>
      <c r="K24" s="37">
        <v>0.19529161023657679</v>
      </c>
      <c r="L24" s="37">
        <f>(L3-K3)/K3</f>
        <v>-5.7280209693009064E-3</v>
      </c>
      <c r="M24" s="37">
        <f>(M3-L3)/L3</f>
        <v>2.4422372811862391E-2</v>
      </c>
      <c r="O24" s="144"/>
      <c r="P24"/>
      <c r="R24" s="171"/>
      <c r="S24" s="31"/>
      <c r="T24" s="145"/>
    </row>
    <row r="25" spans="2:20">
      <c r="B25" s="7" t="s">
        <v>427</v>
      </c>
      <c r="C25" s="37">
        <v>0.18706135092763768</v>
      </c>
      <c r="D25" s="37">
        <f t="shared" ref="D25:D30" si="5">(D4-C4)/C4</f>
        <v>-1.6492121192155603E-3</v>
      </c>
      <c r="E25" s="37">
        <f t="shared" ref="E25:E35" si="6">(E4-D4)/D4</f>
        <v>2.1480154731716182E-2</v>
      </c>
      <c r="F25" s="7"/>
      <c r="G25" s="37">
        <v>0.21441677471374504</v>
      </c>
      <c r="H25" s="37">
        <f t="shared" ref="H25:H30" si="7">(H4-G4)/G4</f>
        <v>-3.8193152548046283E-2</v>
      </c>
      <c r="I25" s="37">
        <f t="shared" ref="I25:I35" si="8">(I4-H4)/H4</f>
        <v>1.5416458155696647E-2</v>
      </c>
      <c r="J25" s="7"/>
      <c r="K25" s="37">
        <v>0.1916530304678177</v>
      </c>
      <c r="L25" s="37">
        <f t="shared" ref="L25:L29" si="9">(L4-K4)/K4</f>
        <v>-7.9003838977869945E-3</v>
      </c>
      <c r="M25" s="37">
        <f t="shared" ref="M25:M35" si="10">(M4-L4)/L4</f>
        <v>2.0474575944398037E-2</v>
      </c>
      <c r="O25" s="144"/>
      <c r="P25"/>
      <c r="R25" s="171"/>
      <c r="S25" s="31"/>
      <c r="T25" s="145"/>
    </row>
    <row r="26" spans="2:20">
      <c r="B26" s="7" t="s">
        <v>428</v>
      </c>
      <c r="C26" s="37">
        <v>8.88802359492845E-2</v>
      </c>
      <c r="D26" s="37">
        <f t="shared" si="5"/>
        <v>3.8025412353021495E-2</v>
      </c>
      <c r="E26" s="37">
        <f t="shared" si="6"/>
        <v>2.3108501715274989E-2</v>
      </c>
      <c r="F26" s="7"/>
      <c r="G26" s="37">
        <v>7.772182725496124E-2</v>
      </c>
      <c r="H26" s="37">
        <f t="shared" si="7"/>
        <v>1.5854519348921167E-2</v>
      </c>
      <c r="I26" s="37">
        <f t="shared" si="8"/>
        <v>7.2073747194751261E-3</v>
      </c>
      <c r="J26" s="7"/>
      <c r="K26" s="37">
        <v>8.6984731203032878E-2</v>
      </c>
      <c r="L26" s="37">
        <f t="shared" si="9"/>
        <v>3.4291285792708973E-2</v>
      </c>
      <c r="M26" s="37">
        <f t="shared" si="10"/>
        <v>2.0478098027101044E-2</v>
      </c>
      <c r="O26" s="144"/>
      <c r="P26"/>
      <c r="R26" s="171"/>
      <c r="S26" s="171"/>
      <c r="T26" s="145"/>
    </row>
    <row r="27" spans="2:20">
      <c r="B27" s="7" t="s">
        <v>429</v>
      </c>
      <c r="C27" s="37">
        <v>9.3784666680478412E-2</v>
      </c>
      <c r="D27" s="37">
        <f t="shared" si="5"/>
        <v>3.0005878730073769E-2</v>
      </c>
      <c r="E27" s="37">
        <f t="shared" si="6"/>
        <v>2.2860961739472198E-2</v>
      </c>
      <c r="F27" s="7"/>
      <c r="G27" s="37">
        <v>8.3334625997186745E-2</v>
      </c>
      <c r="H27" s="37">
        <f t="shared" si="7"/>
        <v>7.9884553471095254E-3</v>
      </c>
      <c r="I27" s="37">
        <f t="shared" si="8"/>
        <v>7.1914245788855706E-3</v>
      </c>
      <c r="J27" s="7"/>
      <c r="K27" s="37">
        <v>9.201184396934145E-2</v>
      </c>
      <c r="L27" s="37">
        <f t="shared" si="9"/>
        <v>2.6300359299116102E-2</v>
      </c>
      <c r="M27" s="37">
        <f t="shared" si="10"/>
        <v>2.027084196810721E-2</v>
      </c>
      <c r="O27" s="144"/>
      <c r="R27" s="171"/>
    </row>
    <row r="28" spans="2:20">
      <c r="B28" s="7" t="s">
        <v>430</v>
      </c>
      <c r="C28" s="37">
        <v>0.12414225621717354</v>
      </c>
      <c r="D28" s="37">
        <f t="shared" si="5"/>
        <v>1.949113115538172E-2</v>
      </c>
      <c r="E28" s="37">
        <f t="shared" si="6"/>
        <v>4.334501995949714E-2</v>
      </c>
      <c r="F28" s="7"/>
      <c r="G28" s="37">
        <v>0.10399978749305865</v>
      </c>
      <c r="H28" s="37">
        <f t="shared" si="7"/>
        <v>1.6118349385184946E-3</v>
      </c>
      <c r="I28" s="37">
        <f t="shared" si="8"/>
        <v>2.534794207137453E-2</v>
      </c>
      <c r="J28" s="7"/>
      <c r="K28" s="37">
        <v>0.12071380458122613</v>
      </c>
      <c r="L28" s="37">
        <f t="shared" si="9"/>
        <v>1.6493280336366191E-2</v>
      </c>
      <c r="M28" s="37">
        <f t="shared" si="10"/>
        <v>4.0371598103144488E-2</v>
      </c>
      <c r="O28" s="144"/>
      <c r="R28" s="171"/>
    </row>
    <row r="29" spans="2:20">
      <c r="B29" s="7" t="s">
        <v>431</v>
      </c>
      <c r="C29" s="37">
        <v>0.13394565487367316</v>
      </c>
      <c r="D29" s="37">
        <f t="shared" si="5"/>
        <v>1.951924564666753E-2</v>
      </c>
      <c r="E29" s="37">
        <f t="shared" si="6"/>
        <v>4.0192261360985408E-2</v>
      </c>
      <c r="F29" s="7"/>
      <c r="G29" s="37">
        <v>0.11344475619176839</v>
      </c>
      <c r="H29" s="37">
        <f t="shared" si="7"/>
        <v>1.6663697588875429E-3</v>
      </c>
      <c r="I29" s="37">
        <f t="shared" si="8"/>
        <v>2.2122082714070256E-2</v>
      </c>
      <c r="J29" s="7"/>
      <c r="K29" s="37">
        <v>0.13045700221438322</v>
      </c>
      <c r="L29" s="37">
        <f t="shared" si="9"/>
        <v>1.6526928339740482E-2</v>
      </c>
      <c r="M29" s="37">
        <f t="shared" si="10"/>
        <v>3.7207798974085958E-2</v>
      </c>
      <c r="O29" s="144"/>
    </row>
    <row r="30" spans="2:20">
      <c r="B30" s="7" t="s">
        <v>432</v>
      </c>
      <c r="C30" s="37">
        <v>0.10559415528621811</v>
      </c>
      <c r="D30" s="37">
        <f t="shared" si="5"/>
        <v>2.3955005745479464E-2</v>
      </c>
      <c r="E30" s="37">
        <f t="shared" si="6"/>
        <v>3.7858250748447113E-2</v>
      </c>
      <c r="F30" s="7"/>
      <c r="G30" s="37">
        <v>8.2000718368055961E-2</v>
      </c>
      <c r="H30" s="37">
        <f t="shared" si="7"/>
        <v>7.7607711030431839E-3</v>
      </c>
      <c r="I30" s="37">
        <f t="shared" si="8"/>
        <v>1.8812554172573784E-2</v>
      </c>
      <c r="J30" s="7"/>
      <c r="K30" s="37">
        <v>0.10157296296468447</v>
      </c>
      <c r="L30" s="37">
        <f t="shared" ref="L30:L35" si="11">(L9-K9)/K9</f>
        <v>2.1243950654319915E-2</v>
      </c>
      <c r="M30" s="37">
        <f t="shared" si="10"/>
        <v>3.4711931927857619E-2</v>
      </c>
      <c r="O30" s="144"/>
    </row>
    <row r="31" spans="2:20">
      <c r="B31" s="7" t="s">
        <v>433</v>
      </c>
      <c r="C31" s="37">
        <v>0.11626707417611175</v>
      </c>
      <c r="D31" s="37">
        <f>(D10-C10)/C10</f>
        <v>9.774844077562423E-3</v>
      </c>
      <c r="E31" s="37">
        <f t="shared" si="6"/>
        <v>3.7123307507516919E-2</v>
      </c>
      <c r="F31" s="7"/>
      <c r="G31" s="37">
        <v>9.3629953338264668E-2</v>
      </c>
      <c r="H31" s="37">
        <f>(H10-G10)/G10</f>
        <v>-6.7859947240014526E-3</v>
      </c>
      <c r="I31" s="37">
        <f t="shared" si="8"/>
        <v>1.8350300274582173E-2</v>
      </c>
      <c r="J31" s="7"/>
      <c r="K31" s="37">
        <v>0.11241047480797835</v>
      </c>
      <c r="L31" s="37">
        <f t="shared" si="11"/>
        <v>7.0010705856122148E-3</v>
      </c>
      <c r="M31" s="37">
        <f t="shared" si="10"/>
        <v>3.4022067245092061E-2</v>
      </c>
      <c r="O31" s="144"/>
    </row>
    <row r="32" spans="2:20">
      <c r="B32" s="7" t="s">
        <v>434</v>
      </c>
      <c r="C32" s="37">
        <v>0.10022929644670268</v>
      </c>
      <c r="D32" s="37">
        <f>(D11-C11)/C11</f>
        <v>9.10309959763843E-3</v>
      </c>
      <c r="E32" s="37">
        <f t="shared" si="6"/>
        <v>3.5596223989661266E-2</v>
      </c>
      <c r="F32" s="7"/>
      <c r="G32" s="37">
        <v>7.5351622284985556E-2</v>
      </c>
      <c r="H32" s="37">
        <f>(H11-G11)/G11</f>
        <v>-6.2789492700951292E-3</v>
      </c>
      <c r="I32" s="37">
        <f t="shared" si="8"/>
        <v>1.6021666961882831E-2</v>
      </c>
      <c r="J32" s="7"/>
      <c r="K32" s="37">
        <v>9.5987226461542535E-2</v>
      </c>
      <c r="L32" s="37">
        <f t="shared" si="11"/>
        <v>6.5295814050128267E-3</v>
      </c>
      <c r="M32" s="37">
        <f t="shared" si="10"/>
        <v>3.2362946747035624E-2</v>
      </c>
      <c r="O32" s="144"/>
    </row>
    <row r="33" spans="2:19">
      <c r="B33" s="7" t="s">
        <v>435</v>
      </c>
      <c r="C33" s="37">
        <v>9.7573038196394943E-2</v>
      </c>
      <c r="D33" s="37">
        <f>(D12-C12)/C12</f>
        <v>7.2698373172050681E-3</v>
      </c>
      <c r="E33" s="37">
        <f t="shared" si="6"/>
        <v>3.5406986344598129E-2</v>
      </c>
      <c r="F33" s="7"/>
      <c r="G33" s="37">
        <v>7.3429833028006611E-2</v>
      </c>
      <c r="H33" s="37">
        <f>(H12-G12)/G12</f>
        <v>-8.4541868832781041E-3</v>
      </c>
      <c r="I33" s="37">
        <f t="shared" si="8"/>
        <v>1.5943510382199485E-2</v>
      </c>
      <c r="J33" s="7"/>
      <c r="K33" s="37">
        <v>9.3457238038095261E-2</v>
      </c>
      <c r="L33" s="37">
        <f t="shared" si="11"/>
        <v>4.638388570943985E-3</v>
      </c>
      <c r="M33" s="37">
        <f t="shared" si="10"/>
        <v>3.2192181375495239E-2</v>
      </c>
      <c r="O33" s="144"/>
    </row>
    <row r="34" spans="2:19">
      <c r="B34" s="38" t="s">
        <v>436</v>
      </c>
      <c r="C34" s="39">
        <v>0.13610393658121803</v>
      </c>
      <c r="D34" s="39">
        <f>(D13-C13)/C13</f>
        <v>-4.7321088364397156E-2</v>
      </c>
      <c r="E34" s="37">
        <f t="shared" si="6"/>
        <v>1.5671567291670175E-2</v>
      </c>
      <c r="F34" s="38"/>
      <c r="G34" s="39">
        <v>0.11056539758734973</v>
      </c>
      <c r="H34" s="39">
        <f>(H13-G13)/G13</f>
        <v>-6.4996871054952235E-2</v>
      </c>
      <c r="I34" s="37">
        <f t="shared" si="8"/>
        <v>2.3219335640952765E-3</v>
      </c>
      <c r="J34" s="38"/>
      <c r="K34" s="39">
        <v>0.13173230159837249</v>
      </c>
      <c r="L34" s="39">
        <f t="shared" si="11"/>
        <v>-5.0290202714143063E-2</v>
      </c>
      <c r="M34" s="37">
        <f t="shared" si="10"/>
        <v>1.3463868771867228E-2</v>
      </c>
      <c r="O34" s="144"/>
    </row>
    <row r="35" spans="2:19">
      <c r="B35" s="38" t="s">
        <v>437</v>
      </c>
      <c r="C35" s="39">
        <v>0.12700596682061102</v>
      </c>
      <c r="D35" s="39">
        <f>(D14-C14)/C14</f>
        <v>-4.6857387229888491E-2</v>
      </c>
      <c r="E35" s="37">
        <f t="shared" si="6"/>
        <v>1.3536256082180986E-2</v>
      </c>
      <c r="F35" s="38"/>
      <c r="G35" s="39">
        <v>0.10162638708359681</v>
      </c>
      <c r="H35" s="39">
        <f>(H14-G14)/G14</f>
        <v>-6.4416801031961179E-2</v>
      </c>
      <c r="I35" s="37">
        <f t="shared" si="8"/>
        <v>-2.1272481435045861E-5</v>
      </c>
      <c r="J35" s="38"/>
      <c r="K35" s="39">
        <v>0.12266336426832546</v>
      </c>
      <c r="L35" s="39">
        <f t="shared" si="11"/>
        <v>-4.9805611043642561E-2</v>
      </c>
      <c r="M35" s="37">
        <f t="shared" si="10"/>
        <v>1.1294951303149704E-2</v>
      </c>
      <c r="O35" s="144"/>
    </row>
    <row r="36" spans="2:19">
      <c r="B36" s="130" t="str">
        <f>B15</f>
        <v>Anslag NB2024</v>
      </c>
      <c r="C36" s="131"/>
      <c r="D36" s="239"/>
      <c r="E36" s="239">
        <f>(E15-D$14)/D$14</f>
        <v>4.6343968707564576E-2</v>
      </c>
      <c r="F36" s="131"/>
      <c r="G36" s="131"/>
      <c r="H36" s="239"/>
      <c r="I36" s="239">
        <f>(I15-H$14)/H$14</f>
        <v>3.7397698481918693E-2</v>
      </c>
      <c r="J36" s="131"/>
      <c r="K36" s="131"/>
      <c r="L36" s="239"/>
      <c r="M36" s="239">
        <f>(M15-L$14)/L$14</f>
        <v>4.4864988367072693E-2</v>
      </c>
      <c r="P36" s="31"/>
      <c r="Q36" s="145"/>
      <c r="R36" s="145"/>
      <c r="S36" s="145"/>
    </row>
    <row r="37" spans="2:19">
      <c r="B37" s="130" t="str">
        <f>B16</f>
        <v>Anslag RNB2024</v>
      </c>
      <c r="D37" s="39"/>
      <c r="E37" s="39">
        <f>(E16-D$14)/D$14</f>
        <v>4.7056575269680968E-2</v>
      </c>
      <c r="H37" s="39"/>
      <c r="I37" s="39">
        <f>(I16-H$14)/H$14</f>
        <v>3.3799787388917819E-2</v>
      </c>
      <c r="L37" s="39"/>
      <c r="M37" s="39">
        <f>(M16-L$14)/L$14</f>
        <v>4.4864988367072693E-2</v>
      </c>
      <c r="P37" s="31"/>
      <c r="Q37" s="145"/>
      <c r="R37" s="145"/>
      <c r="S37" s="145"/>
    </row>
    <row r="38" spans="2:19">
      <c r="B38" s="7" t="str">
        <f>B17</f>
        <v>Anslag NB2025</v>
      </c>
      <c r="D38" s="39"/>
      <c r="E38" s="39">
        <f>(E17-D$14)/D$14</f>
        <v>3.7555154441462443E-2</v>
      </c>
      <c r="H38" s="39"/>
      <c r="I38" s="39">
        <f>(I17-H$14)/H$14</f>
        <v>2.1806750412248235E-2</v>
      </c>
      <c r="L38" s="37"/>
      <c r="M38" s="39">
        <f>(M17-L$14)/L$14</f>
        <v>3.4951658306664038E-2</v>
      </c>
      <c r="P38" s="31"/>
      <c r="Q38" s="145"/>
      <c r="R38" s="145"/>
      <c r="S38" s="145"/>
    </row>
    <row r="39" spans="2:19">
      <c r="B39" s="7">
        <f>B18</f>
        <v>0</v>
      </c>
      <c r="D39" s="39"/>
      <c r="E39" s="39"/>
      <c r="H39" s="39"/>
      <c r="I39" s="39"/>
      <c r="L39" s="37"/>
      <c r="M39" s="37"/>
    </row>
    <row r="40" spans="2:19">
      <c r="B40" s="137"/>
      <c r="D40" s="146"/>
      <c r="E40" s="146"/>
      <c r="G40" s="147"/>
      <c r="H40" s="146"/>
      <c r="I40" s="146"/>
      <c r="L40" s="146"/>
      <c r="M40" s="146"/>
    </row>
    <row r="41" spans="2:19">
      <c r="B41" s="142"/>
      <c r="C41" s="148"/>
      <c r="D41" s="149"/>
      <c r="E41" s="149"/>
      <c r="F41" s="148"/>
      <c r="G41" s="148"/>
      <c r="H41" s="149"/>
      <c r="I41" s="149"/>
      <c r="J41" s="148"/>
      <c r="K41" s="148"/>
      <c r="L41" s="149"/>
      <c r="M41" s="149"/>
    </row>
    <row r="42" spans="2:19">
      <c r="B42" s="7" t="s">
        <v>444</v>
      </c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2:19">
      <c r="B43" s="164"/>
      <c r="C43" s="132" t="str">
        <f>C23</f>
        <v>2022 -</v>
      </c>
      <c r="D43" s="132">
        <f>D23</f>
        <v>2023</v>
      </c>
      <c r="E43" s="132">
        <f>E23</f>
        <v>-2024</v>
      </c>
      <c r="F43" s="205" t="s">
        <v>445</v>
      </c>
      <c r="G43" s="132" t="str">
        <f>G23</f>
        <v>2022 -</v>
      </c>
      <c r="H43" s="132">
        <f>H23</f>
        <v>2023</v>
      </c>
      <c r="I43" s="132">
        <f>I23</f>
        <v>-2024</v>
      </c>
      <c r="J43" s="150" t="str">
        <f>F43</f>
        <v>endring 23-24</v>
      </c>
      <c r="K43" s="132" t="str">
        <f>K23</f>
        <v>2022 -</v>
      </c>
      <c r="L43" s="132">
        <f>L23</f>
        <v>2023</v>
      </c>
      <c r="M43" s="132">
        <f>M23</f>
        <v>-2024</v>
      </c>
      <c r="N43" s="150" t="str">
        <f>J43</f>
        <v>endring 23-24</v>
      </c>
    </row>
    <row r="44" spans="2:19">
      <c r="B44" s="31" t="str">
        <f>B3</f>
        <v>Januar</v>
      </c>
      <c r="C44" s="31">
        <v>21035195</v>
      </c>
      <c r="D44" s="31">
        <f>D3</f>
        <v>25063955</v>
      </c>
      <c r="E44" s="31">
        <f>E3</f>
        <v>25701680.805999998</v>
      </c>
      <c r="F44" s="151">
        <f t="shared" ref="F44:F54" si="12">(E44-D44)/D44</f>
        <v>2.5443941548729958E-2</v>
      </c>
      <c r="G44" s="31">
        <v>4256424</v>
      </c>
      <c r="H44" s="31">
        <f>H3</f>
        <v>4993742</v>
      </c>
      <c r="I44" s="31">
        <f>I3</f>
        <v>5090096.4759999998</v>
      </c>
      <c r="J44" s="151">
        <f t="shared" ref="J44:J54" si="13">(I44-H44)/H44</f>
        <v>1.9295044878169475E-2</v>
      </c>
      <c r="K44" s="31">
        <f t="shared" ref="K44:K56" si="14">C44+G44</f>
        <v>25291619</v>
      </c>
      <c r="L44" s="31">
        <f t="shared" ref="L44:M56" si="15">D44+H44</f>
        <v>30057697</v>
      </c>
      <c r="M44" s="31">
        <f t="shared" ref="M44:M56" si="16">E44+I44</f>
        <v>30791777.281999998</v>
      </c>
      <c r="N44" s="151">
        <f t="shared" ref="N44:N55" si="17">(M44-L44)/L44</f>
        <v>2.4422372811862391E-2</v>
      </c>
      <c r="P44" s="145"/>
    </row>
    <row r="45" spans="2:19">
      <c r="B45" s="31" t="str">
        <f t="shared" ref="B45:B55" si="18">B4</f>
        <v>Februar</v>
      </c>
      <c r="C45" s="31">
        <v>1161079</v>
      </c>
      <c r="D45" s="31">
        <f>D4-D3</f>
        <v>1240930</v>
      </c>
      <c r="E45" s="31">
        <f>E4-E3</f>
        <v>1168237.194000002</v>
      </c>
      <c r="F45" s="151">
        <f t="shared" si="12"/>
        <v>-5.8579296173029906E-2</v>
      </c>
      <c r="G45" s="31">
        <v>220791</v>
      </c>
      <c r="H45" s="31">
        <f>H4-H3</f>
        <v>235799</v>
      </c>
      <c r="I45" s="31">
        <f>I4-I3</f>
        <v>220065.52400000021</v>
      </c>
      <c r="J45" s="151">
        <f t="shared" si="13"/>
        <v>-6.6724099762932795E-2</v>
      </c>
      <c r="K45" s="31">
        <f t="shared" si="14"/>
        <v>1381870</v>
      </c>
      <c r="L45" s="31">
        <f t="shared" si="15"/>
        <v>1476729</v>
      </c>
      <c r="M45" s="31">
        <f t="shared" si="15"/>
        <v>1388302.7180000022</v>
      </c>
      <c r="N45" s="151">
        <f t="shared" si="17"/>
        <v>-5.9879830354789401E-2</v>
      </c>
      <c r="P45" s="145"/>
    </row>
    <row r="46" spans="2:19">
      <c r="B46" s="31" t="str">
        <f t="shared" si="18"/>
        <v>Mars</v>
      </c>
      <c r="C46" s="31">
        <v>31288440</v>
      </c>
      <c r="D46" s="31">
        <f t="shared" ref="D46:E55" si="19">D5-D4</f>
        <v>34148104</v>
      </c>
      <c r="E46" s="31">
        <f>E5-E4</f>
        <v>34980049</v>
      </c>
      <c r="F46" s="151">
        <f t="shared" si="12"/>
        <v>2.4362846030924586E-2</v>
      </c>
      <c r="G46" s="31">
        <v>6467574</v>
      </c>
      <c r="H46" s="31">
        <f t="shared" ref="H46:I50" si="20">H5-H4</f>
        <v>6752908</v>
      </c>
      <c r="I46" s="31">
        <f>I5-I4</f>
        <v>6758649</v>
      </c>
      <c r="J46" s="151">
        <f t="shared" si="13"/>
        <v>8.5015226032992012E-4</v>
      </c>
      <c r="K46" s="31">
        <f t="shared" si="14"/>
        <v>37756014</v>
      </c>
      <c r="L46" s="31">
        <f t="shared" si="15"/>
        <v>40901012</v>
      </c>
      <c r="M46" s="31">
        <f t="shared" si="16"/>
        <v>41738698</v>
      </c>
      <c r="N46" s="151">
        <f t="shared" si="17"/>
        <v>2.0480813530970823E-2</v>
      </c>
      <c r="P46" s="145"/>
    </row>
    <row r="47" spans="2:19">
      <c r="B47" s="31" t="str">
        <f t="shared" si="18"/>
        <v>April</v>
      </c>
      <c r="C47" s="31">
        <v>1734014</v>
      </c>
      <c r="D47" s="31">
        <f t="shared" si="19"/>
        <v>1756686</v>
      </c>
      <c r="E47" s="31">
        <f t="shared" si="19"/>
        <v>1781881</v>
      </c>
      <c r="F47" s="151">
        <f t="shared" si="12"/>
        <v>1.4342346896371918E-2</v>
      </c>
      <c r="G47" s="31">
        <v>336824</v>
      </c>
      <c r="H47" s="31">
        <f t="shared" si="20"/>
        <v>336946</v>
      </c>
      <c r="I47" s="31">
        <f>I6-I5</f>
        <v>339178</v>
      </c>
      <c r="J47" s="151">
        <f t="shared" si="13"/>
        <v>6.6242068462008747E-3</v>
      </c>
      <c r="K47" s="31">
        <f t="shared" si="14"/>
        <v>2070838</v>
      </c>
      <c r="L47" s="31">
        <f t="shared" si="15"/>
        <v>2093632</v>
      </c>
      <c r="M47" s="31">
        <f t="shared" si="16"/>
        <v>2121059</v>
      </c>
      <c r="N47" s="151">
        <f t="shared" si="17"/>
        <v>1.3100200990431939E-2</v>
      </c>
      <c r="P47" s="145"/>
    </row>
    <row r="48" spans="2:19">
      <c r="B48" s="31" t="str">
        <f t="shared" si="18"/>
        <v>Mai</v>
      </c>
      <c r="C48" s="31">
        <v>31773013</v>
      </c>
      <c r="D48" s="31">
        <f t="shared" si="19"/>
        <v>37487476</v>
      </c>
      <c r="E48" s="31">
        <f t="shared" si="19"/>
        <v>40386678</v>
      </c>
      <c r="F48" s="151">
        <f t="shared" si="12"/>
        <v>7.7337882123619098E-2</v>
      </c>
      <c r="G48" s="31">
        <v>6562510</v>
      </c>
      <c r="H48" s="31">
        <f t="shared" si="20"/>
        <v>7412266</v>
      </c>
      <c r="I48" s="31">
        <f>I7-I6</f>
        <v>7823829</v>
      </c>
      <c r="J48" s="151">
        <f t="shared" si="13"/>
        <v>5.5524585868882738E-2</v>
      </c>
      <c r="K48" s="31">
        <f t="shared" si="14"/>
        <v>38335523</v>
      </c>
      <c r="L48" s="31">
        <f t="shared" si="15"/>
        <v>44899742</v>
      </c>
      <c r="M48" s="31">
        <f t="shared" si="16"/>
        <v>48210507</v>
      </c>
      <c r="N48" s="151">
        <f t="shared" si="17"/>
        <v>7.3736837953322767E-2</v>
      </c>
      <c r="O48" s="151"/>
      <c r="P48" s="145"/>
      <c r="Q48" s="152"/>
    </row>
    <row r="49" spans="2:17">
      <c r="B49" s="31" t="str">
        <f t="shared" si="18"/>
        <v>Juni</v>
      </c>
      <c r="C49" s="31">
        <v>3700697</v>
      </c>
      <c r="D49" s="31">
        <f t="shared" si="19"/>
        <v>5150510</v>
      </c>
      <c r="E49" s="31">
        <f t="shared" si="19"/>
        <v>5043199.5939999968</v>
      </c>
      <c r="F49" s="151">
        <f t="shared" si="12"/>
        <v>-2.0834908776024747E-2</v>
      </c>
      <c r="G49" s="31">
        <v>753916</v>
      </c>
      <c r="H49" s="31">
        <f t="shared" si="20"/>
        <v>1010735</v>
      </c>
      <c r="I49" s="31">
        <f t="shared" si="20"/>
        <v>969443</v>
      </c>
      <c r="J49" s="151">
        <f t="shared" si="13"/>
        <v>-4.0853438339426257E-2</v>
      </c>
      <c r="K49" s="31">
        <f t="shared" si="14"/>
        <v>4454613</v>
      </c>
      <c r="L49" s="31">
        <f t="shared" si="15"/>
        <v>6161245</v>
      </c>
      <c r="M49" s="31">
        <f t="shared" si="16"/>
        <v>6012642.5939999968</v>
      </c>
      <c r="N49" s="151">
        <f t="shared" si="17"/>
        <v>-2.4118892529026718E-2</v>
      </c>
      <c r="P49" s="145"/>
    </row>
    <row r="50" spans="2:17">
      <c r="B50" s="31" t="str">
        <f t="shared" si="18"/>
        <v>Juli</v>
      </c>
      <c r="C50" s="31">
        <v>22281580</v>
      </c>
      <c r="D50" s="31">
        <f t="shared" si="19"/>
        <v>23047815</v>
      </c>
      <c r="E50" s="31">
        <f>E9-E8</f>
        <v>23675649.406000003</v>
      </c>
      <c r="F50" s="151">
        <f t="shared" si="12"/>
        <v>2.7240517419981167E-2</v>
      </c>
      <c r="G50" s="31">
        <v>4612904</v>
      </c>
      <c r="H50" s="31">
        <f t="shared" si="20"/>
        <v>4566767</v>
      </c>
      <c r="I50" s="31">
        <f t="shared" si="20"/>
        <v>4584032</v>
      </c>
      <c r="J50" s="151">
        <f t="shared" si="13"/>
        <v>3.7805738720631029E-3</v>
      </c>
      <c r="K50" s="31">
        <f t="shared" si="14"/>
        <v>26894484</v>
      </c>
      <c r="L50" s="31">
        <f t="shared" si="15"/>
        <v>27614582</v>
      </c>
      <c r="M50" s="31">
        <f t="shared" si="16"/>
        <v>28259681.406000003</v>
      </c>
      <c r="N50" s="151">
        <f t="shared" si="17"/>
        <v>2.3360824581737404E-2</v>
      </c>
      <c r="P50" s="171"/>
      <c r="Q50" s="235"/>
    </row>
    <row r="51" spans="2:17">
      <c r="B51" s="31" t="str">
        <f t="shared" si="18"/>
        <v>August</v>
      </c>
      <c r="C51" s="31">
        <v>2952293</v>
      </c>
      <c r="D51" s="31">
        <f t="shared" si="19"/>
        <v>2774159</v>
      </c>
      <c r="E51" s="31">
        <f t="shared" si="19"/>
        <v>2783149.0419999957</v>
      </c>
      <c r="F51" s="151">
        <f t="shared" si="12"/>
        <v>3.240636892116028E-3</v>
      </c>
      <c r="G51" s="31">
        <v>594644</v>
      </c>
      <c r="H51" s="31">
        <f t="shared" ref="H51:I55" si="21">H10-H9</f>
        <v>548670</v>
      </c>
      <c r="I51" s="31">
        <f t="shared" si="21"/>
        <v>547039</v>
      </c>
      <c r="J51" s="151">
        <f t="shared" si="13"/>
        <v>-2.9726429365556709E-3</v>
      </c>
      <c r="K51" s="31">
        <f t="shared" si="14"/>
        <v>3546937</v>
      </c>
      <c r="L51" s="31">
        <f t="shared" si="15"/>
        <v>3322829</v>
      </c>
      <c r="M51" s="31">
        <f t="shared" si="16"/>
        <v>3330188.0419999957</v>
      </c>
      <c r="N51" s="151">
        <f t="shared" si="17"/>
        <v>2.2146917581361268E-3</v>
      </c>
      <c r="P51" s="171"/>
      <c r="Q51" s="235"/>
    </row>
    <row r="52" spans="2:17">
      <c r="B52" s="31" t="str">
        <f t="shared" si="18"/>
        <v>September</v>
      </c>
      <c r="C52" s="31">
        <v>34649943</v>
      </c>
      <c r="D52" s="31">
        <f t="shared" si="19"/>
        <v>36506867</v>
      </c>
      <c r="E52" s="31">
        <f t="shared" si="19"/>
        <v>37606830.169000059</v>
      </c>
      <c r="F52" s="151">
        <f t="shared" si="12"/>
        <v>3.0130308607420608E-2</v>
      </c>
      <c r="G52" s="31">
        <v>7148438</v>
      </c>
      <c r="H52" s="31">
        <f t="shared" si="21"/>
        <v>7219624</v>
      </c>
      <c r="I52" s="31">
        <f t="shared" si="21"/>
        <v>7275081</v>
      </c>
      <c r="J52" s="151">
        <f t="shared" si="13"/>
        <v>7.681424960635069E-3</v>
      </c>
      <c r="K52" s="31">
        <f t="shared" si="14"/>
        <v>41798381</v>
      </c>
      <c r="L52" s="31">
        <f t="shared" si="15"/>
        <v>43726491</v>
      </c>
      <c r="M52" s="31">
        <f t="shared" si="16"/>
        <v>44881911.169000059</v>
      </c>
      <c r="N52" s="151">
        <f t="shared" si="17"/>
        <v>2.6423802655467125E-2</v>
      </c>
      <c r="P52" s="171"/>
      <c r="Q52" s="235"/>
    </row>
    <row r="53" spans="2:17">
      <c r="B53" s="31" t="str">
        <f t="shared" si="18"/>
        <v>Oktober</v>
      </c>
      <c r="C53" s="31">
        <v>1842218</v>
      </c>
      <c r="D53" s="31">
        <f t="shared" si="19"/>
        <v>1330073</v>
      </c>
      <c r="E53" s="31">
        <f t="shared" si="19"/>
        <v>1345530.7889999449</v>
      </c>
      <c r="F53" s="151">
        <f t="shared" si="12"/>
        <v>1.1621759858252085E-2</v>
      </c>
      <c r="G53" s="31">
        <v>369252</v>
      </c>
      <c r="H53" s="31">
        <f t="shared" si="21"/>
        <v>261625</v>
      </c>
      <c r="I53" s="31">
        <f t="shared" si="21"/>
        <v>263211</v>
      </c>
      <c r="J53" s="151">
        <f t="shared" si="13"/>
        <v>6.062111801242236E-3</v>
      </c>
      <c r="K53" s="31">
        <f t="shared" si="14"/>
        <v>2211470</v>
      </c>
      <c r="L53" s="31">
        <f t="shared" si="15"/>
        <v>1591698</v>
      </c>
      <c r="M53" s="31">
        <f t="shared" si="16"/>
        <v>1608741.7889999449</v>
      </c>
      <c r="N53" s="151">
        <f t="shared" si="17"/>
        <v>1.0707928890998747E-2</v>
      </c>
      <c r="O53" s="31"/>
      <c r="P53" s="171"/>
      <c r="Q53" s="31"/>
    </row>
    <row r="54" spans="2:17">
      <c r="B54" s="31" t="str">
        <f t="shared" si="18"/>
        <v>November</v>
      </c>
      <c r="C54" s="31">
        <v>37869257</v>
      </c>
      <c r="D54" s="31">
        <f t="shared" si="19"/>
        <v>37449876.00000006</v>
      </c>
      <c r="E54" s="31">
        <f t="shared" si="19"/>
        <v>34711226.381000131</v>
      </c>
      <c r="F54" s="151">
        <f t="shared" si="12"/>
        <v>-7.3128402855056826E-2</v>
      </c>
      <c r="G54" s="31">
        <v>7977156</v>
      </c>
      <c r="H54" s="31">
        <f t="shared" si="21"/>
        <v>7469785</v>
      </c>
      <c r="I54" s="31">
        <f t="shared" si="21"/>
        <v>7032998.4780000001</v>
      </c>
      <c r="J54" s="151">
        <f t="shared" si="13"/>
        <v>-5.8473774278643878E-2</v>
      </c>
      <c r="K54" s="31">
        <f t="shared" si="14"/>
        <v>45846413</v>
      </c>
      <c r="L54" s="31">
        <f t="shared" si="15"/>
        <v>44919661.00000006</v>
      </c>
      <c r="M54" s="31">
        <f t="shared" si="16"/>
        <v>41744224.859000131</v>
      </c>
      <c r="N54" s="151">
        <f t="shared" si="17"/>
        <v>-7.0691453815733912E-2</v>
      </c>
      <c r="P54" s="145"/>
    </row>
    <row r="55" spans="2:17">
      <c r="B55" s="31" t="str">
        <f t="shared" si="18"/>
        <v>Desember</v>
      </c>
      <c r="C55" s="31">
        <v>5667718</v>
      </c>
      <c r="D55" s="31">
        <f t="shared" si="19"/>
        <v>4538382.9999999404</v>
      </c>
      <c r="E55" s="31">
        <f t="shared" si="19"/>
        <v>4160034.5960000455</v>
      </c>
      <c r="F55" s="151">
        <f t="shared" ref="F55" si="22">(E55-D55)/D55</f>
        <v>-8.3366345237918402E-2</v>
      </c>
      <c r="G55" s="31">
        <v>1150085</v>
      </c>
      <c r="H55" s="31">
        <f t="shared" si="21"/>
        <v>881990.86800000817</v>
      </c>
      <c r="I55" s="31">
        <f t="shared" si="21"/>
        <v>786348.52199999988</v>
      </c>
      <c r="J55" s="151">
        <f t="shared" ref="J55" si="23">(I55-H55)/H55</f>
        <v>-0.10843915676461108</v>
      </c>
      <c r="K55" s="31">
        <f t="shared" si="14"/>
        <v>6817803</v>
      </c>
      <c r="L55" s="31">
        <f t="shared" si="15"/>
        <v>5420373.8679999486</v>
      </c>
      <c r="M55" s="31">
        <f t="shared" si="16"/>
        <v>4946383.1180000454</v>
      </c>
      <c r="N55" s="151">
        <f t="shared" si="17"/>
        <v>-8.7446135920288451E-2</v>
      </c>
      <c r="P55" s="145"/>
    </row>
    <row r="56" spans="2:17">
      <c r="B56" s="153" t="s">
        <v>446</v>
      </c>
      <c r="C56" s="153">
        <f>SUM(C44:C55)</f>
        <v>195955447</v>
      </c>
      <c r="D56" s="153">
        <f>SUM(D44:D55)</f>
        <v>210494834</v>
      </c>
      <c r="E56" s="153">
        <f>SUM(E44:E55)</f>
        <v>213344145.97700018</v>
      </c>
      <c r="F56" s="154"/>
      <c r="G56" s="153">
        <f>SUM(G44:G55)</f>
        <v>40450518</v>
      </c>
      <c r="H56" s="153">
        <f>SUM(H44:H55)</f>
        <v>41690857.868000008</v>
      </c>
      <c r="I56" s="153">
        <f>SUM(I44:I55)</f>
        <v>41689971</v>
      </c>
      <c r="J56" s="154"/>
      <c r="K56" s="153">
        <f t="shared" si="14"/>
        <v>236405965</v>
      </c>
      <c r="L56" s="153">
        <f t="shared" si="15"/>
        <v>252185691.868</v>
      </c>
      <c r="M56" s="153">
        <f t="shared" si="16"/>
        <v>255034116.97700018</v>
      </c>
      <c r="N56" s="154"/>
    </row>
    <row r="57" spans="2:17">
      <c r="B57" s="35"/>
      <c r="C57" s="131"/>
      <c r="D57" s="35"/>
      <c r="E57" s="35"/>
      <c r="F57" s="155"/>
      <c r="G57" s="131"/>
      <c r="H57" s="35"/>
      <c r="I57" s="35"/>
      <c r="J57" s="155"/>
      <c r="K57" s="131"/>
      <c r="L57" s="35"/>
      <c r="M57" s="35"/>
      <c r="N57" s="155"/>
    </row>
    <row r="58" spans="2:17">
      <c r="B58" s="31"/>
      <c r="D58" s="31"/>
      <c r="E58" s="31"/>
      <c r="H58" s="31"/>
      <c r="I58" s="31"/>
      <c r="L58" s="31"/>
      <c r="M58" s="31"/>
    </row>
    <row r="59" spans="2:17">
      <c r="B59" s="31"/>
      <c r="E59" s="31"/>
      <c r="F59" s="156"/>
      <c r="G59" s="156"/>
      <c r="H59" s="156"/>
      <c r="I59" s="31"/>
      <c r="J59" s="156"/>
      <c r="K59" s="156"/>
      <c r="L59" s="157"/>
      <c r="M59" s="157"/>
    </row>
    <row r="60" spans="2:17">
      <c r="B60" s="31"/>
      <c r="F60" s="145"/>
      <c r="H60" s="31"/>
      <c r="I60" s="31"/>
      <c r="J60" s="145"/>
      <c r="L60" s="145"/>
      <c r="M60" s="145"/>
    </row>
    <row r="61" spans="2:17">
      <c r="B61" s="31"/>
      <c r="F61" s="145"/>
      <c r="J61" s="145"/>
      <c r="L61" s="145"/>
      <c r="M61" s="145"/>
    </row>
    <row r="62" spans="2:17">
      <c r="B62" s="31"/>
      <c r="F62" s="145"/>
      <c r="J62" s="145"/>
      <c r="L62" s="145"/>
      <c r="M62" s="145"/>
    </row>
    <row r="63" spans="2:17">
      <c r="B63" s="31"/>
      <c r="F63" s="145"/>
      <c r="J63" s="145"/>
      <c r="L63" s="145"/>
      <c r="M63" s="145"/>
    </row>
  </sheetData>
  <sheetProtection sheet="1" objects="1" scenarios="1"/>
  <mergeCells count="9">
    <mergeCell ref="C42:F42"/>
    <mergeCell ref="G42:J42"/>
    <mergeCell ref="K42:N42"/>
    <mergeCell ref="C1:D1"/>
    <mergeCell ref="G1:H1"/>
    <mergeCell ref="K1:L1"/>
    <mergeCell ref="G22:H22"/>
    <mergeCell ref="C22:E22"/>
    <mergeCell ref="K22:M2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fdc8cb-b975-41ad-b711-24278f7b87ff" xsi:nil="true"/>
    <lcf76f155ced4ddcb4097134ff3c332f xmlns="098bea25-4f28-4914-94d6-5ba8f88f4d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ADB0A88E2F6E4387B046B8F41D8F89" ma:contentTypeVersion="18" ma:contentTypeDescription="Opprett et nytt dokument." ma:contentTypeScope="" ma:versionID="d7c7b7c1db494211f93fa30ddb130c5d">
  <xsd:schema xmlns:xsd="http://www.w3.org/2001/XMLSchema" xmlns:xs="http://www.w3.org/2001/XMLSchema" xmlns:p="http://schemas.microsoft.com/office/2006/metadata/properties" xmlns:ns1="http://schemas.microsoft.com/sharepoint/v3" xmlns:ns2="098bea25-4f28-4914-94d6-5ba8f88f4dd3" xmlns:ns3="27fdc8cb-b975-41ad-b711-24278f7b87ff" targetNamespace="http://schemas.microsoft.com/office/2006/metadata/properties" ma:root="true" ma:fieldsID="1d1a2c5d6aa22914295590f7c4788433" ns1:_="" ns2:_="" ns3:_="">
    <xsd:import namespace="http://schemas.microsoft.com/sharepoint/v3"/>
    <xsd:import namespace="098bea25-4f28-4914-94d6-5ba8f88f4dd3"/>
    <xsd:import namespace="27fdc8cb-b975-41ad-b711-24278f7b8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bea25-4f28-4914-94d6-5ba8f88f4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a5af897e-8ee3-44e6-a379-8efb93aa5b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c8cb-b975-41ad-b711-24278f7b8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0043ba-a3c0-4c18-b7a6-93f07f5c214e}" ma:internalName="TaxCatchAll" ma:showField="CatchAllData" ma:web="27fdc8cb-b975-41ad-b711-24278f7b8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0EBCF5-BAC8-4773-8432-1E5C233BCC13}">
  <ds:schemaRefs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elements/1.1/"/>
    <ds:schemaRef ds:uri="27fdc8cb-b975-41ad-b711-24278f7b87ff"/>
    <ds:schemaRef ds:uri="http://purl.org/dc/dcmitype/"/>
    <ds:schemaRef ds:uri="http://www.w3.org/XML/1998/namespace"/>
    <ds:schemaRef ds:uri="http://schemas.microsoft.com/office/2006/documentManagement/types"/>
    <ds:schemaRef ds:uri="098bea25-4f28-4914-94d6-5ba8f88f4dd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119B3F-A1A4-49D6-A62B-D450AA07D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B3147-414A-48D4-A470-B22B2244D9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8bea25-4f28-4914-94d6-5ba8f88f4dd3"/>
    <ds:schemaRef ds:uri="27fdc8cb-b975-41ad-b711-24278f7b8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b9ad283-612c-4596-963f-b6e6d55129d1}" enabled="1" method="Standard" siteId="{e1ae18b6-de6f-4b87-a2fc-90d6217d95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Manager/>
  <Company>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Ingunn Monsen;Martin.Fjordholm@ks.no;anita.ekle.kildahl@ks.no</dc:creator>
  <cp:keywords/>
  <dc:description/>
  <cp:lastModifiedBy>Martin Fjordholm</cp:lastModifiedBy>
  <cp:revision/>
  <dcterms:created xsi:type="dcterms:W3CDTF">2019-11-19T09:55:59Z</dcterms:created>
  <dcterms:modified xsi:type="dcterms:W3CDTF">2025-02-04T20:25:45Z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03f36b60-9bc9-481a-9b89-f361ef18a744</vt:lpwstr>
  </property>
  <property fmtid="{D5CDD505-2E9C-101B-9397-08002B2CF9AE}" pid="3" name="ContentTypeId">
    <vt:lpwstr>0x01010033ADB0A88E2F6E4387B046B8F41D8F89</vt:lpwstr>
  </property>
  <property fmtid="{D5CDD505-2E9C-101B-9397-08002B2CF9AE}" pid="4" name="MediaServiceImageTags">
    <vt:lpwstr/>
  </property>
</Properties>
</file>