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ksiskyen.sharepoint.com/sites/msteams_9bb418/Shared Documents/Gammel L/Kommuneøkonomi/Skatt oppdatering/2024/Nett2024/"/>
    </mc:Choice>
  </mc:AlternateContent>
  <xr:revisionPtr revIDLastSave="110" documentId="8_{9C3A0696-1350-434B-8549-74CC0010996D}" xr6:coauthVersionLast="47" xr6:coauthVersionMax="47" xr10:uidLastSave="{4E2B8499-6A32-43AC-931B-77F4BC70B1A0}"/>
  <bookViews>
    <workbookView xWindow="-120" yWindow="-120" windowWidth="29040" windowHeight="1752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3" l="1"/>
  <c r="N55" i="4"/>
  <c r="I55" i="4"/>
  <c r="J55" i="4"/>
  <c r="E55" i="4"/>
  <c r="F55" i="4" s="1"/>
  <c r="M35" i="4"/>
  <c r="I35" i="4"/>
  <c r="E35" i="4"/>
  <c r="M55" i="4" l="1"/>
  <c r="N54" i="4"/>
  <c r="J54" i="4"/>
  <c r="F54" i="4"/>
  <c r="M34" i="4"/>
  <c r="I34" i="4"/>
  <c r="E34" i="4"/>
  <c r="Y35" i="1" l="1"/>
  <c r="N53" i="4" l="1"/>
  <c r="F53" i="4"/>
  <c r="E53" i="4"/>
  <c r="M33" i="4"/>
  <c r="E33" i="4"/>
  <c r="J53" i="4" l="1"/>
  <c r="I53" i="4"/>
  <c r="I33" i="4"/>
  <c r="M38" i="4" l="1"/>
  <c r="I38" i="4"/>
  <c r="E38" i="4"/>
  <c r="F52" i="4"/>
  <c r="E52" i="4"/>
  <c r="E32" i="4"/>
  <c r="Y13" i="1"/>
  <c r="Y14" i="1"/>
  <c r="Y15" i="1"/>
  <c r="Y21" i="1"/>
  <c r="Y23" i="1"/>
  <c r="Y27" i="1"/>
  <c r="Y29" i="1"/>
  <c r="Y30" i="1"/>
  <c r="Y31" i="1"/>
  <c r="Y37" i="1"/>
  <c r="Y38" i="1"/>
  <c r="Y43" i="1"/>
  <c r="Y45" i="1"/>
  <c r="Y46" i="1"/>
  <c r="Y47" i="1"/>
  <c r="Y51" i="1"/>
  <c r="Y54" i="1"/>
  <c r="Y59" i="1"/>
  <c r="Y61" i="1"/>
  <c r="Y62" i="1"/>
  <c r="Y63" i="1"/>
  <c r="Y67" i="1"/>
  <c r="Y69" i="1"/>
  <c r="Y70" i="1"/>
  <c r="Y71" i="1"/>
  <c r="Y75" i="1"/>
  <c r="Y77" i="1"/>
  <c r="Y78" i="1"/>
  <c r="Y79" i="1"/>
  <c r="Y83" i="1"/>
  <c r="Y85" i="1"/>
  <c r="Y86" i="1"/>
  <c r="Y87" i="1"/>
  <c r="Y91" i="1"/>
  <c r="Y93" i="1"/>
  <c r="Y94" i="1"/>
  <c r="Y95" i="1"/>
  <c r="Y99" i="1"/>
  <c r="Y101" i="1"/>
  <c r="Y102" i="1"/>
  <c r="Y103" i="1"/>
  <c r="Y107" i="1"/>
  <c r="Y109" i="1"/>
  <c r="Y110" i="1"/>
  <c r="Y111" i="1"/>
  <c r="Y115" i="1"/>
  <c r="Y117" i="1"/>
  <c r="Y118" i="1"/>
  <c r="Y119" i="1"/>
  <c r="Y123" i="1"/>
  <c r="Y125" i="1"/>
  <c r="Y126" i="1"/>
  <c r="Y127" i="1"/>
  <c r="Y133" i="1"/>
  <c r="Y134" i="1"/>
  <c r="Y135" i="1"/>
  <c r="Y139" i="1"/>
  <c r="Y141" i="1"/>
  <c r="Y142" i="1"/>
  <c r="Y143" i="1"/>
  <c r="Y147" i="1"/>
  <c r="Y149" i="1"/>
  <c r="Y150" i="1"/>
  <c r="Y151" i="1"/>
  <c r="Y155" i="1"/>
  <c r="Y157" i="1"/>
  <c r="Y158" i="1"/>
  <c r="Y159" i="1"/>
  <c r="Y165" i="1"/>
  <c r="Y166" i="1"/>
  <c r="Y167" i="1"/>
  <c r="Y171" i="1"/>
  <c r="Y173" i="1"/>
  <c r="Y174" i="1"/>
  <c r="Y175" i="1"/>
  <c r="Y181" i="1"/>
  <c r="Y182" i="1"/>
  <c r="Y183" i="1"/>
  <c r="Y187" i="1"/>
  <c r="Y189" i="1"/>
  <c r="Y190" i="1"/>
  <c r="Y191" i="1"/>
  <c r="Y195" i="1"/>
  <c r="Y197" i="1"/>
  <c r="Y198" i="1"/>
  <c r="Y199" i="1"/>
  <c r="Y201" i="1"/>
  <c r="Y203" i="1"/>
  <c r="Y205" i="1"/>
  <c r="Y206" i="1"/>
  <c r="Y207" i="1"/>
  <c r="Y209" i="1"/>
  <c r="Y211" i="1"/>
  <c r="Y213" i="1"/>
  <c r="Y214" i="1"/>
  <c r="Y215" i="1"/>
  <c r="Y217" i="1"/>
  <c r="Y219" i="1"/>
  <c r="Y221" i="1"/>
  <c r="Y222" i="1"/>
  <c r="Y223" i="1"/>
  <c r="Y227" i="1"/>
  <c r="Y229" i="1"/>
  <c r="Y230" i="1"/>
  <c r="Y231" i="1"/>
  <c r="Y235" i="1"/>
  <c r="Y237" i="1"/>
  <c r="Y239" i="1"/>
  <c r="Y241" i="1"/>
  <c r="Y243" i="1"/>
  <c r="Y245" i="1"/>
  <c r="Y246" i="1"/>
  <c r="Y247" i="1"/>
  <c r="Y251" i="1"/>
  <c r="Y253" i="1"/>
  <c r="Y254" i="1"/>
  <c r="Y255" i="1"/>
  <c r="Y257" i="1"/>
  <c r="Y259" i="1"/>
  <c r="Y261" i="1"/>
  <c r="Y262" i="1"/>
  <c r="Y263" i="1"/>
  <c r="Y265" i="1"/>
  <c r="Y267" i="1"/>
  <c r="Y269" i="1"/>
  <c r="Y270" i="1"/>
  <c r="Y271" i="1"/>
  <c r="Y273" i="1"/>
  <c r="Y275" i="1"/>
  <c r="Y277" i="1"/>
  <c r="Y278" i="1"/>
  <c r="Y279" i="1"/>
  <c r="Y283" i="1"/>
  <c r="Y285" i="1"/>
  <c r="Y286" i="1"/>
  <c r="Y287" i="1"/>
  <c r="Y291" i="1"/>
  <c r="Y293" i="1"/>
  <c r="Y294" i="1"/>
  <c r="Y295" i="1"/>
  <c r="Y299" i="1"/>
  <c r="Y301" i="1"/>
  <c r="Y302" i="1"/>
  <c r="Y303" i="1"/>
  <c r="Y305" i="1"/>
  <c r="Y307" i="1"/>
  <c r="Y309" i="1"/>
  <c r="Y310" i="1"/>
  <c r="Y311" i="1"/>
  <c r="Y312" i="1"/>
  <c r="Y315" i="1"/>
  <c r="Y317" i="1"/>
  <c r="Y318" i="1"/>
  <c r="Y319" i="1"/>
  <c r="Y321" i="1"/>
  <c r="Y323" i="1"/>
  <c r="Y325" i="1"/>
  <c r="Y326" i="1"/>
  <c r="Y327" i="1"/>
  <c r="Y328" i="1"/>
  <c r="Y333" i="1"/>
  <c r="Y334" i="1"/>
  <c r="Y335" i="1"/>
  <c r="Y336" i="1"/>
  <c r="Y339" i="1"/>
  <c r="Y341" i="1"/>
  <c r="Y342" i="1"/>
  <c r="Y343" i="1"/>
  <c r="Y345" i="1"/>
  <c r="Y347" i="1"/>
  <c r="Y349" i="1"/>
  <c r="Y350" i="1"/>
  <c r="Y351" i="1"/>
  <c r="Y352" i="1"/>
  <c r="Y353" i="1"/>
  <c r="Y355" i="1"/>
  <c r="Y357" i="1"/>
  <c r="Y358" i="1"/>
  <c r="Y359" i="1"/>
  <c r="Y360" i="1"/>
  <c r="Y361" i="1"/>
  <c r="Y362" i="1"/>
  <c r="Y363" i="1"/>
  <c r="Y53" i="1"/>
  <c r="Y320" i="1"/>
  <c r="Y330" i="1"/>
  <c r="Y344" i="1"/>
  <c r="Y55" i="1"/>
  <c r="Y304" i="1"/>
  <c r="Y340" i="1"/>
  <c r="Y39" i="1"/>
  <c r="Y238" i="1"/>
  <c r="Y332" i="1"/>
  <c r="R61" i="1"/>
  <c r="R189" i="1"/>
  <c r="R237" i="1"/>
  <c r="R288" i="1"/>
  <c r="R296" i="1"/>
  <c r="R309" i="1"/>
  <c r="R312" i="1"/>
  <c r="R328" i="1"/>
  <c r="R338" i="1"/>
  <c r="R344" i="1"/>
  <c r="R352" i="1"/>
  <c r="R360" i="1"/>
  <c r="R165" i="1"/>
  <c r="R205" i="1"/>
  <c r="R348" i="1"/>
  <c r="E14" i="1"/>
  <c r="E47" i="1"/>
  <c r="E63" i="1"/>
  <c r="R70" i="1"/>
  <c r="E71" i="1"/>
  <c r="E79" i="1"/>
  <c r="E119" i="1"/>
  <c r="E127" i="1"/>
  <c r="R137" i="1"/>
  <c r="E143" i="1"/>
  <c r="R153" i="1"/>
  <c r="R161" i="1"/>
  <c r="R174" i="1"/>
  <c r="E175" i="1"/>
  <c r="E177" i="1"/>
  <c r="S177" i="1" s="1"/>
  <c r="R185" i="1"/>
  <c r="E193" i="1"/>
  <c r="S193" i="1" s="1"/>
  <c r="R217" i="1"/>
  <c r="E225" i="1"/>
  <c r="S225" i="1" s="1"/>
  <c r="R233" i="1"/>
  <c r="E238" i="1"/>
  <c r="E241" i="1"/>
  <c r="S241" i="1" s="1"/>
  <c r="E247" i="1"/>
  <c r="R249" i="1"/>
  <c r="E257" i="1"/>
  <c r="S257" i="1" s="1"/>
  <c r="E279" i="1"/>
  <c r="E281" i="1"/>
  <c r="S281" i="1" s="1"/>
  <c r="E286" i="1"/>
  <c r="E289" i="1"/>
  <c r="S289" i="1" s="1"/>
  <c r="E295" i="1"/>
  <c r="R297" i="1"/>
  <c r="E303" i="1"/>
  <c r="R305" i="1"/>
  <c r="E318" i="1"/>
  <c r="E319" i="1"/>
  <c r="E333" i="1"/>
  <c r="E337" i="1"/>
  <c r="S337" i="1" s="1"/>
  <c r="E343" i="1"/>
  <c r="E349" i="1"/>
  <c r="E351" i="1"/>
  <c r="E358" i="1"/>
  <c r="E359" i="1"/>
  <c r="E13" i="1"/>
  <c r="S13" i="1" s="1"/>
  <c r="E111" i="1"/>
  <c r="E133" i="1"/>
  <c r="S133" i="1" s="1"/>
  <c r="E301" i="1"/>
  <c r="R320" i="1"/>
  <c r="E325" i="1"/>
  <c r="E328" i="1"/>
  <c r="S328" i="1" s="1"/>
  <c r="R354" i="1"/>
  <c r="R275" i="1"/>
  <c r="E283" i="1"/>
  <c r="S283" i="1" s="1"/>
  <c r="E291" i="1"/>
  <c r="S291" i="1" s="1"/>
  <c r="E299" i="1"/>
  <c r="S299" i="1" s="1"/>
  <c r="E306" i="1"/>
  <c r="S306" i="1" s="1"/>
  <c r="R307" i="1"/>
  <c r="E322" i="1"/>
  <c r="S322" i="1" s="1"/>
  <c r="E323" i="1"/>
  <c r="S323" i="1" s="1"/>
  <c r="R324" i="1"/>
  <c r="R330" i="1"/>
  <c r="E339" i="1"/>
  <c r="S339" i="1" s="1"/>
  <c r="E345" i="1"/>
  <c r="R346" i="1"/>
  <c r="E355" i="1"/>
  <c r="S355" i="1" s="1"/>
  <c r="E363" i="1"/>
  <c r="E78" i="1"/>
  <c r="R230" i="1"/>
  <c r="E246" i="1"/>
  <c r="E312" i="1"/>
  <c r="E330" i="1"/>
  <c r="S330" i="1" s="1"/>
  <c r="R334" i="1"/>
  <c r="R336" i="1"/>
  <c r="E352" i="1"/>
  <c r="S352" i="1" s="1"/>
  <c r="R12" i="1"/>
  <c r="R20" i="1"/>
  <c r="R28" i="1"/>
  <c r="E36" i="1"/>
  <c r="S36" i="1" s="1"/>
  <c r="E60" i="1"/>
  <c r="S60" i="1" s="1"/>
  <c r="R84" i="1"/>
  <c r="E116" i="1"/>
  <c r="S116" i="1" s="1"/>
  <c r="R124" i="1"/>
  <c r="E140" i="1"/>
  <c r="S140" i="1" s="1"/>
  <c r="R148" i="1"/>
  <c r="E165" i="1"/>
  <c r="E172" i="1"/>
  <c r="S172" i="1" s="1"/>
  <c r="E196" i="1"/>
  <c r="S196" i="1" s="1"/>
  <c r="E212" i="1"/>
  <c r="S212" i="1" s="1"/>
  <c r="E228" i="1"/>
  <c r="S228" i="1" s="1"/>
  <c r="E252" i="1"/>
  <c r="S252" i="1" s="1"/>
  <c r="R260" i="1"/>
  <c r="E268" i="1"/>
  <c r="S268" i="1" s="1"/>
  <c r="R284" i="1"/>
  <c r="R308" i="1"/>
  <c r="E326" i="1"/>
  <c r="E332" i="1"/>
  <c r="S332" i="1" s="1"/>
  <c r="R340" i="1"/>
  <c r="Y98" i="1"/>
  <c r="Y114" i="1"/>
  <c r="Y122" i="1"/>
  <c r="Y138" i="1"/>
  <c r="Y178" i="1"/>
  <c r="Y186" i="1"/>
  <c r="Y194" i="1"/>
  <c r="Y202" i="1"/>
  <c r="Y210" i="1"/>
  <c r="Y218" i="1"/>
  <c r="Y234" i="1"/>
  <c r="Y242" i="1"/>
  <c r="Y250" i="1"/>
  <c r="Y290" i="1"/>
  <c r="Y298" i="1"/>
  <c r="Y306" i="1"/>
  <c r="Y322" i="1"/>
  <c r="Y338" i="1"/>
  <c r="Y346" i="1"/>
  <c r="Y185" i="1"/>
  <c r="Y225" i="1"/>
  <c r="Y249" i="1"/>
  <c r="Y268" i="1"/>
  <c r="Y281" i="1"/>
  <c r="Y284" i="1"/>
  <c r="Y289" i="1"/>
  <c r="Y292" i="1"/>
  <c r="Y297" i="1"/>
  <c r="Y300" i="1"/>
  <c r="Y313" i="1"/>
  <c r="Y316" i="1"/>
  <c r="Y337" i="1"/>
  <c r="Y348" i="1"/>
  <c r="Y354" i="1"/>
  <c r="Y356" i="1"/>
  <c r="M52" i="4"/>
  <c r="N52" i="4" s="1"/>
  <c r="J52" i="4"/>
  <c r="I52" i="4"/>
  <c r="M32" i="4"/>
  <c r="I32" i="4"/>
  <c r="N7" i="3"/>
  <c r="K23" i="3"/>
  <c r="N51" i="4"/>
  <c r="J51" i="4"/>
  <c r="F51" i="4"/>
  <c r="M31" i="4"/>
  <c r="I31" i="4"/>
  <c r="E31" i="4"/>
  <c r="R166" i="1"/>
  <c r="C23" i="3"/>
  <c r="N50" i="4"/>
  <c r="J50" i="4"/>
  <c r="I50" i="4"/>
  <c r="M50" i="4"/>
  <c r="F50" i="4"/>
  <c r="E50" i="4"/>
  <c r="M30" i="4"/>
  <c r="I30" i="4"/>
  <c r="M9" i="4"/>
  <c r="E30" i="4"/>
  <c r="N49" i="4"/>
  <c r="J49" i="4"/>
  <c r="F49" i="4"/>
  <c r="M29" i="4"/>
  <c r="I29" i="4"/>
  <c r="E29" i="4"/>
  <c r="M28" i="4"/>
  <c r="N48" i="4"/>
  <c r="M48" i="4"/>
  <c r="J48" i="4"/>
  <c r="I48" i="4"/>
  <c r="I49" i="4"/>
  <c r="E49" i="4"/>
  <c r="E51" i="4"/>
  <c r="I28" i="4"/>
  <c r="F48" i="4"/>
  <c r="E48" i="4"/>
  <c r="E28" i="4"/>
  <c r="M27" i="4"/>
  <c r="I27" i="4"/>
  <c r="N47" i="4"/>
  <c r="J47" i="4"/>
  <c r="M37" i="4"/>
  <c r="I37" i="4"/>
  <c r="E37" i="4"/>
  <c r="N2" i="1"/>
  <c r="Q2" i="1" s="1"/>
  <c r="F47" i="4"/>
  <c r="E36" i="4"/>
  <c r="E27" i="4"/>
  <c r="E46" i="4"/>
  <c r="I26" i="4"/>
  <c r="F46" i="4"/>
  <c r="E45" i="4"/>
  <c r="E26" i="4"/>
  <c r="Q2" i="3"/>
  <c r="I47" i="4"/>
  <c r="I46" i="4"/>
  <c r="J46" i="4"/>
  <c r="K3" i="3"/>
  <c r="I25" i="4"/>
  <c r="I45" i="4"/>
  <c r="E25" i="4"/>
  <c r="M45" i="4"/>
  <c r="N11" i="3"/>
  <c r="N12" i="3"/>
  <c r="N13" i="3"/>
  <c r="N14" i="3"/>
  <c r="N15" i="3"/>
  <c r="N16" i="3"/>
  <c r="N17" i="3"/>
  <c r="N18" i="3"/>
  <c r="N19" i="3"/>
  <c r="N20" i="3"/>
  <c r="N21" i="3"/>
  <c r="D11" i="3"/>
  <c r="O11" i="3" s="1"/>
  <c r="D12" i="3"/>
  <c r="D13" i="3"/>
  <c r="O13" i="3" s="1"/>
  <c r="D14" i="3"/>
  <c r="O14" i="3" s="1"/>
  <c r="D15" i="3"/>
  <c r="O15" i="3" s="1"/>
  <c r="D16" i="3"/>
  <c r="D17" i="3"/>
  <c r="O17" i="3" s="1"/>
  <c r="D18" i="3"/>
  <c r="O18" i="3" s="1"/>
  <c r="D19" i="3"/>
  <c r="O19" i="3" s="1"/>
  <c r="D20" i="3"/>
  <c r="O20" i="3" s="1"/>
  <c r="D21" i="3"/>
  <c r="O21" i="3" s="1"/>
  <c r="Y92" i="1"/>
  <c r="H24" i="4"/>
  <c r="M15" i="4"/>
  <c r="I36" i="4"/>
  <c r="T365" i="1"/>
  <c r="E24" i="4"/>
  <c r="I24" i="4"/>
  <c r="J43" i="4"/>
  <c r="I44" i="4"/>
  <c r="M46" i="4"/>
  <c r="N46" i="4"/>
  <c r="I51" i="4"/>
  <c r="I54" i="4"/>
  <c r="E44" i="4"/>
  <c r="E47" i="4"/>
  <c r="E54" i="4"/>
  <c r="D44" i="4"/>
  <c r="M16" i="4"/>
  <c r="M17" i="4"/>
  <c r="M18" i="4"/>
  <c r="E23" i="4"/>
  <c r="E43" i="4"/>
  <c r="D24" i="4"/>
  <c r="J16" i="4"/>
  <c r="J17" i="4"/>
  <c r="J18" i="4"/>
  <c r="J15" i="4"/>
  <c r="J14" i="4"/>
  <c r="F16" i="4"/>
  <c r="F17" i="4"/>
  <c r="F18" i="4"/>
  <c r="F15" i="4"/>
  <c r="F14" i="4"/>
  <c r="B38" i="4"/>
  <c r="B37" i="4"/>
  <c r="I23" i="4"/>
  <c r="I43" i="4"/>
  <c r="M3" i="4"/>
  <c r="M4" i="4"/>
  <c r="M5" i="4"/>
  <c r="M26" i="4"/>
  <c r="M6" i="4"/>
  <c r="M7" i="4"/>
  <c r="M8" i="4"/>
  <c r="M10" i="4"/>
  <c r="M11" i="4"/>
  <c r="M12" i="4"/>
  <c r="M13" i="4"/>
  <c r="M14" i="4"/>
  <c r="H55" i="4"/>
  <c r="D55" i="4"/>
  <c r="H35" i="4"/>
  <c r="D35" i="4"/>
  <c r="H54" i="4"/>
  <c r="D54" i="4"/>
  <c r="H34" i="4"/>
  <c r="D34" i="4"/>
  <c r="M47" i="4"/>
  <c r="F44" i="4"/>
  <c r="M2" i="4"/>
  <c r="M23" i="4"/>
  <c r="M43" i="4"/>
  <c r="M49" i="4"/>
  <c r="M44" i="4"/>
  <c r="L55" i="4"/>
  <c r="E210" i="1"/>
  <c r="S210" i="1" s="1"/>
  <c r="E218" i="1"/>
  <c r="S218" i="1" s="1"/>
  <c r="E226" i="1"/>
  <c r="S226" i="1" s="1"/>
  <c r="E234" i="1"/>
  <c r="S234" i="1" s="1"/>
  <c r="E242" i="1"/>
  <c r="S242" i="1" s="1"/>
  <c r="E250" i="1"/>
  <c r="S250" i="1" s="1"/>
  <c r="E258" i="1"/>
  <c r="S258" i="1" s="1"/>
  <c r="E266" i="1"/>
  <c r="E273" i="1"/>
  <c r="S273" i="1" s="1"/>
  <c r="E274" i="1"/>
  <c r="S274" i="1" s="1"/>
  <c r="E282" i="1"/>
  <c r="S282" i="1" s="1"/>
  <c r="E290" i="1"/>
  <c r="S290" i="1" s="1"/>
  <c r="E298" i="1"/>
  <c r="E305" i="1"/>
  <c r="E313" i="1"/>
  <c r="S313" i="1" s="1"/>
  <c r="E314" i="1"/>
  <c r="S314" i="1" s="1"/>
  <c r="E321" i="1"/>
  <c r="S321" i="1" s="1"/>
  <c r="E338" i="1"/>
  <c r="S338" i="1" s="1"/>
  <c r="R356" i="1"/>
  <c r="E361" i="1"/>
  <c r="S361" i="1" s="1"/>
  <c r="E360" i="1"/>
  <c r="S360" i="1" s="1"/>
  <c r="E344" i="1"/>
  <c r="E336" i="1"/>
  <c r="S336" i="1" s="1"/>
  <c r="Y331" i="1"/>
  <c r="R331" i="1"/>
  <c r="Y329" i="1"/>
  <c r="Y324" i="1"/>
  <c r="R315" i="1"/>
  <c r="E315" i="1"/>
  <c r="S315" i="1" s="1"/>
  <c r="Y314" i="1"/>
  <c r="Y308" i="1"/>
  <c r="E307" i="1"/>
  <c r="S307" i="1" s="1"/>
  <c r="R304" i="1"/>
  <c r="E304" i="1"/>
  <c r="S304" i="1" s="1"/>
  <c r="R299" i="1"/>
  <c r="R298" i="1"/>
  <c r="Y296" i="1"/>
  <c r="E296" i="1"/>
  <c r="R291" i="1"/>
  <c r="Y288" i="1"/>
  <c r="E288" i="1"/>
  <c r="S288" i="1" s="1"/>
  <c r="R283" i="1"/>
  <c r="Y282" i="1"/>
  <c r="R282" i="1"/>
  <c r="Y280" i="1"/>
  <c r="R280" i="1"/>
  <c r="E280" i="1"/>
  <c r="S280" i="1" s="1"/>
  <c r="Y276" i="1"/>
  <c r="E275" i="1"/>
  <c r="S275" i="1" s="1"/>
  <c r="Y274" i="1"/>
  <c r="R273" i="1"/>
  <c r="Y272" i="1"/>
  <c r="R272" i="1"/>
  <c r="E272" i="1"/>
  <c r="S272" i="1" s="1"/>
  <c r="R268" i="1"/>
  <c r="R267" i="1"/>
  <c r="E267" i="1"/>
  <c r="S267" i="1" s="1"/>
  <c r="Y266" i="1"/>
  <c r="R266" i="1"/>
  <c r="Y264" i="1"/>
  <c r="R264" i="1"/>
  <c r="E264" i="1"/>
  <c r="S264" i="1" s="1"/>
  <c r="Y260" i="1"/>
  <c r="R259" i="1"/>
  <c r="E259" i="1"/>
  <c r="S259" i="1" s="1"/>
  <c r="Y258" i="1"/>
  <c r="Y256" i="1"/>
  <c r="R256" i="1"/>
  <c r="E256" i="1"/>
  <c r="S256" i="1" s="1"/>
  <c r="Y252" i="1"/>
  <c r="R251" i="1"/>
  <c r="E251" i="1"/>
  <c r="S251" i="1" s="1"/>
  <c r="R250" i="1"/>
  <c r="E249" i="1"/>
  <c r="S249" i="1" s="1"/>
  <c r="Y248" i="1"/>
  <c r="R248" i="1"/>
  <c r="E248" i="1"/>
  <c r="S248" i="1" s="1"/>
  <c r="Y244" i="1"/>
  <c r="R243" i="1"/>
  <c r="E243" i="1"/>
  <c r="S243" i="1" s="1"/>
  <c r="R242" i="1"/>
  <c r="R241" i="1"/>
  <c r="Y240" i="1"/>
  <c r="R240" i="1"/>
  <c r="E240" i="1"/>
  <c r="S240" i="1" s="1"/>
  <c r="Y236" i="1"/>
  <c r="R235" i="1"/>
  <c r="E235" i="1"/>
  <c r="S235" i="1" s="1"/>
  <c r="R234" i="1"/>
  <c r="Y233" i="1"/>
  <c r="Y232" i="1"/>
  <c r="R232" i="1"/>
  <c r="E232" i="1"/>
  <c r="S232" i="1" s="1"/>
  <c r="Y228" i="1"/>
  <c r="R227" i="1"/>
  <c r="E227" i="1"/>
  <c r="S227" i="1" s="1"/>
  <c r="Y226" i="1"/>
  <c r="R226" i="1"/>
  <c r="R225" i="1"/>
  <c r="Y224" i="1"/>
  <c r="R224" i="1"/>
  <c r="E224" i="1"/>
  <c r="S224" i="1" s="1"/>
  <c r="Y220" i="1"/>
  <c r="R219" i="1"/>
  <c r="E219" i="1"/>
  <c r="S219" i="1" s="1"/>
  <c r="R218" i="1"/>
  <c r="Y216" i="1"/>
  <c r="R216" i="1"/>
  <c r="E216" i="1"/>
  <c r="S216" i="1" s="1"/>
  <c r="Y212" i="1"/>
  <c r="R211" i="1"/>
  <c r="E211" i="1"/>
  <c r="S211" i="1" s="1"/>
  <c r="R210" i="1"/>
  <c r="E209" i="1"/>
  <c r="S209" i="1" s="1"/>
  <c r="Y208" i="1"/>
  <c r="R208" i="1"/>
  <c r="E208" i="1"/>
  <c r="S208" i="1" s="1"/>
  <c r="Y204" i="1"/>
  <c r="R203" i="1"/>
  <c r="E203" i="1"/>
  <c r="S203" i="1" s="1"/>
  <c r="R202" i="1"/>
  <c r="E202" i="1"/>
  <c r="S202" i="1" s="1"/>
  <c r="Y200" i="1"/>
  <c r="R200" i="1"/>
  <c r="E200" i="1"/>
  <c r="S200" i="1" s="1"/>
  <c r="Y196" i="1"/>
  <c r="R195" i="1"/>
  <c r="E195" i="1"/>
  <c r="S195" i="1" s="1"/>
  <c r="R194" i="1"/>
  <c r="E194" i="1"/>
  <c r="S194" i="1" s="1"/>
  <c r="Y193" i="1"/>
  <c r="R193" i="1"/>
  <c r="Y192" i="1"/>
  <c r="R192" i="1"/>
  <c r="E192" i="1"/>
  <c r="S192" i="1" s="1"/>
  <c r="Y188" i="1"/>
  <c r="R187" i="1"/>
  <c r="E187" i="1"/>
  <c r="S187" i="1" s="1"/>
  <c r="R186" i="1"/>
  <c r="E186" i="1"/>
  <c r="S186" i="1" s="1"/>
  <c r="Y184" i="1"/>
  <c r="R184" i="1"/>
  <c r="E184" i="1"/>
  <c r="S184" i="1" s="1"/>
  <c r="Y180" i="1"/>
  <c r="Y179" i="1"/>
  <c r="R179" i="1"/>
  <c r="E179" i="1"/>
  <c r="S179" i="1" s="1"/>
  <c r="R178" i="1"/>
  <c r="E178" i="1"/>
  <c r="S178" i="1" s="1"/>
  <c r="Y177" i="1"/>
  <c r="R177" i="1"/>
  <c r="Y176" i="1"/>
  <c r="R176" i="1"/>
  <c r="E176" i="1"/>
  <c r="S176" i="1" s="1"/>
  <c r="Y172" i="1"/>
  <c r="R171" i="1"/>
  <c r="E171" i="1"/>
  <c r="S171" i="1" s="1"/>
  <c r="Y170" i="1"/>
  <c r="R170" i="1"/>
  <c r="E170" i="1"/>
  <c r="S170" i="1" s="1"/>
  <c r="Y169" i="1"/>
  <c r="R169" i="1"/>
  <c r="E169" i="1"/>
  <c r="S169" i="1" s="1"/>
  <c r="Y168" i="1"/>
  <c r="R168" i="1"/>
  <c r="E168" i="1"/>
  <c r="S168" i="1" s="1"/>
  <c r="Y164" i="1"/>
  <c r="Y163" i="1"/>
  <c r="R163" i="1"/>
  <c r="E163" i="1"/>
  <c r="S163" i="1" s="1"/>
  <c r="Y162" i="1"/>
  <c r="R162" i="1"/>
  <c r="E162" i="1"/>
  <c r="S162" i="1" s="1"/>
  <c r="Y161" i="1"/>
  <c r="Y160" i="1"/>
  <c r="R160" i="1"/>
  <c r="E160" i="1"/>
  <c r="S160" i="1" s="1"/>
  <c r="Y156" i="1"/>
  <c r="R155" i="1"/>
  <c r="E155" i="1"/>
  <c r="S155" i="1" s="1"/>
  <c r="Y154" i="1"/>
  <c r="R154" i="1"/>
  <c r="E154" i="1"/>
  <c r="S154" i="1" s="1"/>
  <c r="Y153" i="1"/>
  <c r="E153" i="1"/>
  <c r="S153" i="1" s="1"/>
  <c r="Y152" i="1"/>
  <c r="R152" i="1"/>
  <c r="E152" i="1"/>
  <c r="S152" i="1" s="1"/>
  <c r="Y148" i="1"/>
  <c r="R147" i="1"/>
  <c r="E147" i="1"/>
  <c r="S147" i="1" s="1"/>
  <c r="Y146" i="1"/>
  <c r="R146" i="1"/>
  <c r="E146" i="1"/>
  <c r="S146" i="1" s="1"/>
  <c r="Y145" i="1"/>
  <c r="R145" i="1"/>
  <c r="E145" i="1"/>
  <c r="S145" i="1" s="1"/>
  <c r="Y144" i="1"/>
  <c r="R144" i="1"/>
  <c r="E144" i="1"/>
  <c r="S144" i="1" s="1"/>
  <c r="Y140" i="1"/>
  <c r="R140" i="1"/>
  <c r="R139" i="1"/>
  <c r="E139" i="1"/>
  <c r="S139" i="1" s="1"/>
  <c r="R138" i="1"/>
  <c r="E138" i="1"/>
  <c r="S138" i="1" s="1"/>
  <c r="Y137" i="1"/>
  <c r="E137" i="1"/>
  <c r="S137" i="1" s="1"/>
  <c r="Y136" i="1"/>
  <c r="R136" i="1"/>
  <c r="E136" i="1"/>
  <c r="S136" i="1" s="1"/>
  <c r="Y132" i="1"/>
  <c r="Y131" i="1"/>
  <c r="R131" i="1"/>
  <c r="E131" i="1"/>
  <c r="S131" i="1" s="1"/>
  <c r="Y130" i="1"/>
  <c r="R130" i="1"/>
  <c r="E130" i="1"/>
  <c r="S130" i="1" s="1"/>
  <c r="Y129" i="1"/>
  <c r="R129" i="1"/>
  <c r="E129" i="1"/>
  <c r="S129" i="1" s="1"/>
  <c r="Y128" i="1"/>
  <c r="R128" i="1"/>
  <c r="E128" i="1"/>
  <c r="S128" i="1" s="1"/>
  <c r="Y124" i="1"/>
  <c r="E124" i="1"/>
  <c r="S124" i="1" s="1"/>
  <c r="R123" i="1"/>
  <c r="E123" i="1"/>
  <c r="S123" i="1" s="1"/>
  <c r="R122" i="1"/>
  <c r="E122" i="1"/>
  <c r="S122" i="1" s="1"/>
  <c r="Y121" i="1"/>
  <c r="R121" i="1"/>
  <c r="E121" i="1"/>
  <c r="S121" i="1" s="1"/>
  <c r="Y120" i="1"/>
  <c r="R120" i="1"/>
  <c r="E120" i="1"/>
  <c r="S120" i="1" s="1"/>
  <c r="Y116" i="1"/>
  <c r="R116" i="1"/>
  <c r="R115" i="1"/>
  <c r="E115" i="1"/>
  <c r="S115" i="1" s="1"/>
  <c r="R114" i="1"/>
  <c r="E114" i="1"/>
  <c r="S114" i="1" s="1"/>
  <c r="Y113" i="1"/>
  <c r="R113" i="1"/>
  <c r="E113" i="1"/>
  <c r="S113" i="1" s="1"/>
  <c r="Y112" i="1"/>
  <c r="R112" i="1"/>
  <c r="E112" i="1"/>
  <c r="S112" i="1" s="1"/>
  <c r="Y108" i="1"/>
  <c r="R107" i="1"/>
  <c r="E107" i="1"/>
  <c r="S107" i="1" s="1"/>
  <c r="Y106" i="1"/>
  <c r="R106" i="1"/>
  <c r="E106" i="1"/>
  <c r="S106" i="1" s="1"/>
  <c r="Y105" i="1"/>
  <c r="R105" i="1"/>
  <c r="E105" i="1"/>
  <c r="S105" i="1" s="1"/>
  <c r="Y104" i="1"/>
  <c r="R104" i="1"/>
  <c r="E104" i="1"/>
  <c r="S104" i="1" s="1"/>
  <c r="Y100" i="1"/>
  <c r="R99" i="1"/>
  <c r="E99" i="1"/>
  <c r="S99" i="1" s="1"/>
  <c r="R98" i="1"/>
  <c r="E98" i="1"/>
  <c r="S98" i="1" s="1"/>
  <c r="Y97" i="1"/>
  <c r="R97" i="1"/>
  <c r="E97" i="1"/>
  <c r="S97" i="1" s="1"/>
  <c r="Y96" i="1"/>
  <c r="R96" i="1"/>
  <c r="E96" i="1"/>
  <c r="S96" i="1" s="1"/>
  <c r="R91" i="1"/>
  <c r="E91" i="1"/>
  <c r="S91" i="1" s="1"/>
  <c r="Y90" i="1"/>
  <c r="R90" i="1"/>
  <c r="E90" i="1"/>
  <c r="S90" i="1" s="1"/>
  <c r="Y89" i="1"/>
  <c r="R89" i="1"/>
  <c r="E89" i="1"/>
  <c r="S89" i="1" s="1"/>
  <c r="Y88" i="1"/>
  <c r="R88" i="1"/>
  <c r="E88" i="1"/>
  <c r="S88" i="1" s="1"/>
  <c r="Y84" i="1"/>
  <c r="R83" i="1"/>
  <c r="E83" i="1"/>
  <c r="S83" i="1" s="1"/>
  <c r="Y82" i="1"/>
  <c r="R82" i="1"/>
  <c r="E82" i="1"/>
  <c r="S82" i="1" s="1"/>
  <c r="Y81" i="1"/>
  <c r="R81" i="1"/>
  <c r="E81" i="1"/>
  <c r="S81" i="1" s="1"/>
  <c r="Y80" i="1"/>
  <c r="R80" i="1"/>
  <c r="E80" i="1"/>
  <c r="S80" i="1" s="1"/>
  <c r="Y76" i="1"/>
  <c r="R75" i="1"/>
  <c r="E75" i="1"/>
  <c r="S75" i="1" s="1"/>
  <c r="Y74" i="1"/>
  <c r="R74" i="1"/>
  <c r="E74" i="1"/>
  <c r="S74" i="1" s="1"/>
  <c r="Y73" i="1"/>
  <c r="R73" i="1"/>
  <c r="E73" i="1"/>
  <c r="S73" i="1" s="1"/>
  <c r="Y72" i="1"/>
  <c r="R72" i="1"/>
  <c r="E72" i="1"/>
  <c r="S72" i="1" s="1"/>
  <c r="Y68" i="1"/>
  <c r="R67" i="1"/>
  <c r="E67" i="1"/>
  <c r="S67" i="1" s="1"/>
  <c r="Y66" i="1"/>
  <c r="R66" i="1"/>
  <c r="E66" i="1"/>
  <c r="S66" i="1" s="1"/>
  <c r="Y65" i="1"/>
  <c r="R65" i="1"/>
  <c r="E65" i="1"/>
  <c r="S65" i="1" s="1"/>
  <c r="Y64" i="1"/>
  <c r="R64" i="1"/>
  <c r="E64" i="1"/>
  <c r="S64" i="1" s="1"/>
  <c r="Y60" i="1"/>
  <c r="R59" i="1"/>
  <c r="E59" i="1"/>
  <c r="S59" i="1" s="1"/>
  <c r="Y58" i="1"/>
  <c r="R58" i="1"/>
  <c r="E58" i="1"/>
  <c r="S58" i="1" s="1"/>
  <c r="Y57" i="1"/>
  <c r="E57" i="1"/>
  <c r="Y56" i="1"/>
  <c r="R56" i="1"/>
  <c r="E56" i="1"/>
  <c r="S56" i="1" s="1"/>
  <c r="Y52" i="1"/>
  <c r="R51" i="1"/>
  <c r="E51" i="1"/>
  <c r="S51" i="1" s="1"/>
  <c r="Y50" i="1"/>
  <c r="R50" i="1"/>
  <c r="E50" i="1"/>
  <c r="S50" i="1" s="1"/>
  <c r="Y49" i="1"/>
  <c r="R49" i="1"/>
  <c r="E49" i="1"/>
  <c r="S49" i="1" s="1"/>
  <c r="Y48" i="1"/>
  <c r="R48" i="1"/>
  <c r="E48" i="1"/>
  <c r="S48" i="1" s="1"/>
  <c r="Y44" i="1"/>
  <c r="E44" i="1"/>
  <c r="S44" i="1" s="1"/>
  <c r="R43" i="1"/>
  <c r="E43" i="1"/>
  <c r="S43" i="1" s="1"/>
  <c r="Y42" i="1"/>
  <c r="R42" i="1"/>
  <c r="E42" i="1"/>
  <c r="S42" i="1" s="1"/>
  <c r="Y41" i="1"/>
  <c r="R41" i="1"/>
  <c r="E41" i="1"/>
  <c r="S41" i="1" s="1"/>
  <c r="Y40" i="1"/>
  <c r="R40" i="1"/>
  <c r="E40" i="1"/>
  <c r="S40" i="1" s="1"/>
  <c r="E37" i="1"/>
  <c r="S37" i="1" s="1"/>
  <c r="Y36" i="1"/>
  <c r="R36" i="1"/>
  <c r="R35" i="1"/>
  <c r="E35" i="1"/>
  <c r="S35" i="1" s="1"/>
  <c r="Y34" i="1"/>
  <c r="R34" i="1"/>
  <c r="E34" i="1"/>
  <c r="S34" i="1" s="1"/>
  <c r="Y33" i="1"/>
  <c r="R33" i="1"/>
  <c r="E33" i="1"/>
  <c r="Y32" i="1"/>
  <c r="R32" i="1"/>
  <c r="E32" i="1"/>
  <c r="S32" i="1" s="1"/>
  <c r="Y28" i="1"/>
  <c r="E28" i="1"/>
  <c r="S28" i="1" s="1"/>
  <c r="R27" i="1"/>
  <c r="E27" i="1"/>
  <c r="S27" i="1" s="1"/>
  <c r="Y26" i="1"/>
  <c r="R26" i="1"/>
  <c r="E26" i="1"/>
  <c r="S26" i="1" s="1"/>
  <c r="Y25" i="1"/>
  <c r="R25" i="1"/>
  <c r="E25" i="1"/>
  <c r="S25" i="1" s="1"/>
  <c r="Y24" i="1"/>
  <c r="R24" i="1"/>
  <c r="E24" i="1"/>
  <c r="S24" i="1" s="1"/>
  <c r="Y22" i="1"/>
  <c r="Y20" i="1"/>
  <c r="E20" i="1"/>
  <c r="S20" i="1" s="1"/>
  <c r="Y19" i="1"/>
  <c r="R19" i="1"/>
  <c r="E19" i="1"/>
  <c r="S19" i="1" s="1"/>
  <c r="Y18" i="1"/>
  <c r="R18" i="1"/>
  <c r="E18" i="1"/>
  <c r="S18" i="1" s="1"/>
  <c r="Y17" i="1"/>
  <c r="R17" i="1"/>
  <c r="E17" i="1"/>
  <c r="S17" i="1" s="1"/>
  <c r="Y16" i="1"/>
  <c r="R16" i="1"/>
  <c r="E16" i="1"/>
  <c r="S16" i="1" s="1"/>
  <c r="Y12" i="1"/>
  <c r="E12" i="1"/>
  <c r="S12" i="1" s="1"/>
  <c r="Y11" i="1"/>
  <c r="R11" i="1"/>
  <c r="E11" i="1"/>
  <c r="S11" i="1" s="1"/>
  <c r="Y10" i="1"/>
  <c r="R10" i="1"/>
  <c r="E10" i="1"/>
  <c r="S10" i="1" s="1"/>
  <c r="Y9" i="1"/>
  <c r="R9" i="1"/>
  <c r="E9" i="1"/>
  <c r="S9" i="1" s="1"/>
  <c r="Y8" i="1"/>
  <c r="R8" i="1"/>
  <c r="E8" i="1"/>
  <c r="S8" i="1" s="1"/>
  <c r="U2" i="1"/>
  <c r="V2" i="1" s="1"/>
  <c r="M2" i="1"/>
  <c r="B25" i="3"/>
  <c r="H53" i="4"/>
  <c r="D53" i="4"/>
  <c r="H33" i="4"/>
  <c r="D33" i="4"/>
  <c r="H52" i="4"/>
  <c r="D52" i="4"/>
  <c r="H32" i="4"/>
  <c r="D32" i="4"/>
  <c r="R290" i="1"/>
  <c r="R306" i="1"/>
  <c r="R322" i="1"/>
  <c r="R258" i="1"/>
  <c r="R274" i="1"/>
  <c r="R265" i="1"/>
  <c r="R313" i="1"/>
  <c r="R314" i="1"/>
  <c r="S266" i="1"/>
  <c r="S298" i="1"/>
  <c r="L52" i="4"/>
  <c r="D51" i="4"/>
  <c r="H31" i="4"/>
  <c r="D31" i="4"/>
  <c r="H50" i="4"/>
  <c r="D50" i="4"/>
  <c r="H30" i="4"/>
  <c r="D30" i="4"/>
  <c r="D7" i="3"/>
  <c r="O7" i="3" s="1"/>
  <c r="N9" i="3"/>
  <c r="H49" i="4"/>
  <c r="D49" i="4"/>
  <c r="H29" i="4"/>
  <c r="D29" i="4"/>
  <c r="H48" i="4"/>
  <c r="D48" i="4"/>
  <c r="H28" i="4"/>
  <c r="D28" i="4"/>
  <c r="D27" i="4"/>
  <c r="H27" i="4"/>
  <c r="H47" i="4"/>
  <c r="D47" i="4"/>
  <c r="H46" i="4"/>
  <c r="H26" i="4"/>
  <c r="H25" i="4"/>
  <c r="D25" i="4"/>
  <c r="D8" i="3"/>
  <c r="F2" i="3"/>
  <c r="H45" i="4"/>
  <c r="J45" i="4"/>
  <c r="D45" i="4"/>
  <c r="F45" i="4"/>
  <c r="D9" i="3"/>
  <c r="O9" i="3" s="1"/>
  <c r="D23" i="4"/>
  <c r="D43" i="4"/>
  <c r="L53" i="4"/>
  <c r="H51" i="4"/>
  <c r="L6" i="4"/>
  <c r="K6" i="4"/>
  <c r="K5" i="4"/>
  <c r="B39" i="4"/>
  <c r="B36" i="4"/>
  <c r="K2" i="4"/>
  <c r="K23" i="4"/>
  <c r="K43" i="4"/>
  <c r="H23" i="4"/>
  <c r="H43" i="4"/>
  <c r="L4" i="4"/>
  <c r="M25" i="4"/>
  <c r="B55" i="4"/>
  <c r="B54" i="4"/>
  <c r="B53" i="4"/>
  <c r="B52" i="4"/>
  <c r="K51" i="4"/>
  <c r="B51" i="4"/>
  <c r="B50" i="4"/>
  <c r="B49" i="4"/>
  <c r="B48" i="4"/>
  <c r="B47" i="4"/>
  <c r="B46" i="4"/>
  <c r="B45" i="4"/>
  <c r="H44" i="4"/>
  <c r="J44" i="4"/>
  <c r="B44" i="4"/>
  <c r="N43" i="4"/>
  <c r="C23" i="4"/>
  <c r="C43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4" i="4"/>
  <c r="L3" i="4"/>
  <c r="M24" i="4"/>
  <c r="K3" i="4"/>
  <c r="L23" i="3"/>
  <c r="D10" i="3"/>
  <c r="O10" i="3" s="1"/>
  <c r="N2" i="3"/>
  <c r="H2" i="3"/>
  <c r="N8" i="3"/>
  <c r="N10" i="3"/>
  <c r="O8" i="3"/>
  <c r="M36" i="4"/>
  <c r="L34" i="4"/>
  <c r="L35" i="4"/>
  <c r="K54" i="4"/>
  <c r="D46" i="4"/>
  <c r="L46" i="4"/>
  <c r="K55" i="4"/>
  <c r="L5" i="4"/>
  <c r="L26" i="4"/>
  <c r="L2" i="4"/>
  <c r="L23" i="4"/>
  <c r="L43" i="4"/>
  <c r="L25" i="4"/>
  <c r="K47" i="4"/>
  <c r="L33" i="4"/>
  <c r="L29" i="4"/>
  <c r="L32" i="4"/>
  <c r="G23" i="4"/>
  <c r="G43" i="4"/>
  <c r="L50" i="4"/>
  <c r="L24" i="4"/>
  <c r="L28" i="4"/>
  <c r="K53" i="4"/>
  <c r="K49" i="4"/>
  <c r="K44" i="4"/>
  <c r="K48" i="4"/>
  <c r="K45" i="4"/>
  <c r="L47" i="4"/>
  <c r="L27" i="4"/>
  <c r="L48" i="4"/>
  <c r="G56" i="4"/>
  <c r="D26" i="4"/>
  <c r="K52" i="4"/>
  <c r="L45" i="4"/>
  <c r="N45" i="4"/>
  <c r="K50" i="4"/>
  <c r="L49" i="4"/>
  <c r="L54" i="4"/>
  <c r="L51" i="4"/>
  <c r="C56" i="4"/>
  <c r="L30" i="4"/>
  <c r="K46" i="4"/>
  <c r="L44" i="4"/>
  <c r="N44" i="4"/>
  <c r="L31" i="4"/>
  <c r="H56" i="4"/>
  <c r="D56" i="4"/>
  <c r="L56" i="4"/>
  <c r="K56" i="4"/>
  <c r="M51" i="4"/>
  <c r="E56" i="4" l="1"/>
  <c r="I56" i="4"/>
  <c r="M54" i="4"/>
  <c r="M53" i="4"/>
  <c r="S165" i="1"/>
  <c r="S325" i="1"/>
  <c r="S312" i="1"/>
  <c r="S363" i="1"/>
  <c r="S344" i="1"/>
  <c r="S326" i="1"/>
  <c r="S246" i="1"/>
  <c r="S359" i="1"/>
  <c r="S63" i="1"/>
  <c r="S358" i="1"/>
  <c r="S318" i="1"/>
  <c r="S286" i="1"/>
  <c r="S238" i="1"/>
  <c r="S14" i="1"/>
  <c r="S78" i="1"/>
  <c r="S333" i="1"/>
  <c r="R321" i="1"/>
  <c r="E185" i="1"/>
  <c r="S185" i="1" s="1"/>
  <c r="R209" i="1"/>
  <c r="R361" i="1"/>
  <c r="R353" i="1"/>
  <c r="R345" i="1"/>
  <c r="R337" i="1"/>
  <c r="R281" i="1"/>
  <c r="R14" i="1"/>
  <c r="E161" i="1"/>
  <c r="S161" i="1" s="1"/>
  <c r="E233" i="1"/>
  <c r="S233" i="1" s="1"/>
  <c r="R257" i="1"/>
  <c r="E297" i="1"/>
  <c r="S297" i="1" s="1"/>
  <c r="E265" i="1"/>
  <c r="S265" i="1" s="1"/>
  <c r="E353" i="1"/>
  <c r="S353" i="1" s="1"/>
  <c r="E95" i="1"/>
  <c r="E201" i="1"/>
  <c r="S201" i="1" s="1"/>
  <c r="E217" i="1"/>
  <c r="S217" i="1" s="1"/>
  <c r="R329" i="1"/>
  <c r="R201" i="1"/>
  <c r="R289" i="1"/>
  <c r="E329" i="1"/>
  <c r="S329" i="1" s="1"/>
  <c r="E213" i="1"/>
  <c r="S213" i="1" s="1"/>
  <c r="E15" i="1"/>
  <c r="E205" i="1"/>
  <c r="S205" i="1" s="1"/>
  <c r="E354" i="1"/>
  <c r="S354" i="1" s="1"/>
  <c r="R347" i="1"/>
  <c r="E362" i="1"/>
  <c r="S362" i="1" s="1"/>
  <c r="S296" i="1"/>
  <c r="R362" i="1"/>
  <c r="R323" i="1"/>
  <c r="R339" i="1"/>
  <c r="E39" i="1"/>
  <c r="E331" i="1"/>
  <c r="S331" i="1" s="1"/>
  <c r="R355" i="1"/>
  <c r="E346" i="1"/>
  <c r="S346" i="1" s="1"/>
  <c r="E167" i="1"/>
  <c r="S167" i="1" s="1"/>
  <c r="E271" i="1"/>
  <c r="E231" i="1"/>
  <c r="S231" i="1" s="1"/>
  <c r="E191" i="1"/>
  <c r="S191" i="1" s="1"/>
  <c r="E342" i="1"/>
  <c r="R342" i="1"/>
  <c r="R206" i="1"/>
  <c r="E206" i="1"/>
  <c r="S206" i="1" s="1"/>
  <c r="E166" i="1"/>
  <c r="S166" i="1" s="1"/>
  <c r="E126" i="1"/>
  <c r="S126" i="1" s="1"/>
  <c r="R126" i="1"/>
  <c r="E38" i="1"/>
  <c r="S38" i="1" s="1"/>
  <c r="R38" i="1"/>
  <c r="E207" i="1"/>
  <c r="S207" i="1" s="1"/>
  <c r="E103" i="1"/>
  <c r="S103" i="1" s="1"/>
  <c r="E335" i="1"/>
  <c r="S335" i="1" s="1"/>
  <c r="E174" i="1"/>
  <c r="S174" i="1" s="1"/>
  <c r="E311" i="1"/>
  <c r="S311" i="1" s="1"/>
  <c r="E263" i="1"/>
  <c r="S263" i="1" s="1"/>
  <c r="E310" i="1"/>
  <c r="S310" i="1" s="1"/>
  <c r="R270" i="1"/>
  <c r="E270" i="1"/>
  <c r="S270" i="1" s="1"/>
  <c r="R190" i="1"/>
  <c r="E190" i="1"/>
  <c r="S190" i="1" s="1"/>
  <c r="R150" i="1"/>
  <c r="E150" i="1"/>
  <c r="S150" i="1" s="1"/>
  <c r="E110" i="1"/>
  <c r="S110" i="1" s="1"/>
  <c r="R110" i="1"/>
  <c r="E70" i="1"/>
  <c r="S70" i="1" s="1"/>
  <c r="E46" i="1"/>
  <c r="S46" i="1" s="1"/>
  <c r="R46" i="1"/>
  <c r="E135" i="1"/>
  <c r="E223" i="1"/>
  <c r="S223" i="1" s="1"/>
  <c r="R318" i="1"/>
  <c r="E23" i="1"/>
  <c r="S23" i="1" s="1"/>
  <c r="E151" i="1"/>
  <c r="E350" i="1"/>
  <c r="S350" i="1" s="1"/>
  <c r="R350" i="1"/>
  <c r="R302" i="1"/>
  <c r="E302" i="1"/>
  <c r="S302" i="1" s="1"/>
  <c r="R262" i="1"/>
  <c r="E262" i="1"/>
  <c r="S262" i="1" s="1"/>
  <c r="E222" i="1"/>
  <c r="S222" i="1" s="1"/>
  <c r="R222" i="1"/>
  <c r="R182" i="1"/>
  <c r="E182" i="1"/>
  <c r="S182" i="1" s="1"/>
  <c r="R142" i="1"/>
  <c r="E142" i="1"/>
  <c r="S142" i="1" s="1"/>
  <c r="R102" i="1"/>
  <c r="E62" i="1"/>
  <c r="S62" i="1" s="1"/>
  <c r="R62" i="1"/>
  <c r="E55" i="1"/>
  <c r="S55" i="1" s="1"/>
  <c r="E255" i="1"/>
  <c r="E230" i="1"/>
  <c r="S230" i="1" s="1"/>
  <c r="E294" i="1"/>
  <c r="S294" i="1" s="1"/>
  <c r="R310" i="1"/>
  <c r="E215" i="1"/>
  <c r="S215" i="1" s="1"/>
  <c r="R159" i="1"/>
  <c r="E159" i="1"/>
  <c r="S159" i="1" s="1"/>
  <c r="R87" i="1"/>
  <c r="E87" i="1"/>
  <c r="R279" i="1"/>
  <c r="R326" i="1"/>
  <c r="E278" i="1"/>
  <c r="S278" i="1" s="1"/>
  <c r="R278" i="1"/>
  <c r="R254" i="1"/>
  <c r="E254" i="1"/>
  <c r="S254" i="1" s="1"/>
  <c r="R214" i="1"/>
  <c r="R134" i="1"/>
  <c r="E134" i="1"/>
  <c r="S134" i="1" s="1"/>
  <c r="R94" i="1"/>
  <c r="E94" i="1"/>
  <c r="S94" i="1" s="1"/>
  <c r="E54" i="1"/>
  <c r="S54" i="1" s="1"/>
  <c r="R54" i="1"/>
  <c r="R78" i="1"/>
  <c r="E287" i="1"/>
  <c r="S287" i="1" s="1"/>
  <c r="E214" i="1"/>
  <c r="S214" i="1" s="1"/>
  <c r="E334" i="1"/>
  <c r="S334" i="1" s="1"/>
  <c r="R246" i="1"/>
  <c r="R327" i="1"/>
  <c r="E327" i="1"/>
  <c r="S327" i="1" s="1"/>
  <c r="E239" i="1"/>
  <c r="S239" i="1" s="1"/>
  <c r="R199" i="1"/>
  <c r="E199" i="1"/>
  <c r="S199" i="1" s="1"/>
  <c r="E31" i="1"/>
  <c r="S31" i="1" s="1"/>
  <c r="R31" i="1"/>
  <c r="R286" i="1"/>
  <c r="R198" i="1"/>
  <c r="E198" i="1"/>
  <c r="S198" i="1" s="1"/>
  <c r="E158" i="1"/>
  <c r="S158" i="1" s="1"/>
  <c r="R158" i="1"/>
  <c r="E118" i="1"/>
  <c r="S118" i="1" s="1"/>
  <c r="R118" i="1"/>
  <c r="R86" i="1"/>
  <c r="E86" i="1"/>
  <c r="S86" i="1" s="1"/>
  <c r="R30" i="1"/>
  <c r="E30" i="1"/>
  <c r="S30" i="1" s="1"/>
  <c r="E183" i="1"/>
  <c r="S183" i="1" s="1"/>
  <c r="E102" i="1"/>
  <c r="S102" i="1" s="1"/>
  <c r="R238" i="1"/>
  <c r="E22" i="1"/>
  <c r="S22" i="1" s="1"/>
  <c r="R22" i="1"/>
  <c r="E347" i="1"/>
  <c r="S347" i="1" s="1"/>
  <c r="R363" i="1"/>
  <c r="S301" i="1"/>
  <c r="R303" i="1"/>
  <c r="R287" i="1"/>
  <c r="R263" i="1"/>
  <c r="R247" i="1"/>
  <c r="R231" i="1"/>
  <c r="R207" i="1"/>
  <c r="R183" i="1"/>
  <c r="R167" i="1"/>
  <c r="R143" i="1"/>
  <c r="R111" i="1"/>
  <c r="R95" i="1"/>
  <c r="R79" i="1"/>
  <c r="R71" i="1"/>
  <c r="R55" i="1"/>
  <c r="R47" i="1"/>
  <c r="R39" i="1"/>
  <c r="R23" i="1"/>
  <c r="R15" i="1"/>
  <c r="R319" i="1"/>
  <c r="R311" i="1"/>
  <c r="R295" i="1"/>
  <c r="R271" i="1"/>
  <c r="R255" i="1"/>
  <c r="R239" i="1"/>
  <c r="R223" i="1"/>
  <c r="R215" i="1"/>
  <c r="R191" i="1"/>
  <c r="R175" i="1"/>
  <c r="R151" i="1"/>
  <c r="R135" i="1"/>
  <c r="R127" i="1"/>
  <c r="R119" i="1"/>
  <c r="R103" i="1"/>
  <c r="R63" i="1"/>
  <c r="R294" i="1"/>
  <c r="S351" i="1"/>
  <c r="S343" i="1"/>
  <c r="S319" i="1"/>
  <c r="S303" i="1"/>
  <c r="S295" i="1"/>
  <c r="S279" i="1"/>
  <c r="S271" i="1"/>
  <c r="S255" i="1"/>
  <c r="S247" i="1"/>
  <c r="S175" i="1"/>
  <c r="S95" i="1"/>
  <c r="S87" i="1"/>
  <c r="E277" i="1"/>
  <c r="S277" i="1" s="1"/>
  <c r="E221" i="1"/>
  <c r="S221" i="1" s="1"/>
  <c r="R173" i="1"/>
  <c r="E173" i="1"/>
  <c r="S173" i="1" s="1"/>
  <c r="R125" i="1"/>
  <c r="E125" i="1"/>
  <c r="S125" i="1" s="1"/>
  <c r="R77" i="1"/>
  <c r="E77" i="1"/>
  <c r="S77" i="1" s="1"/>
  <c r="R37" i="1"/>
  <c r="E356" i="1"/>
  <c r="S356" i="1" s="1"/>
  <c r="R204" i="1"/>
  <c r="E204" i="1"/>
  <c r="S204" i="1" s="1"/>
  <c r="E157" i="1"/>
  <c r="S157" i="1" s="1"/>
  <c r="E189" i="1"/>
  <c r="S189" i="1" s="1"/>
  <c r="R196" i="1"/>
  <c r="R212" i="1"/>
  <c r="E61" i="1"/>
  <c r="S61" i="1" s="1"/>
  <c r="E84" i="1"/>
  <c r="S84" i="1" s="1"/>
  <c r="R157" i="1"/>
  <c r="E284" i="1"/>
  <c r="S284" i="1" s="1"/>
  <c r="E309" i="1"/>
  <c r="S309" i="1" s="1"/>
  <c r="S349" i="1"/>
  <c r="R317" i="1"/>
  <c r="R269" i="1"/>
  <c r="R197" i="1"/>
  <c r="E197" i="1"/>
  <c r="S197" i="1" s="1"/>
  <c r="R149" i="1"/>
  <c r="E149" i="1"/>
  <c r="S149" i="1" s="1"/>
  <c r="R101" i="1"/>
  <c r="E101" i="1"/>
  <c r="E53" i="1"/>
  <c r="R53" i="1"/>
  <c r="R300" i="1"/>
  <c r="E300" i="1"/>
  <c r="S300" i="1" s="1"/>
  <c r="R252" i="1"/>
  <c r="R164" i="1"/>
  <c r="E164" i="1"/>
  <c r="R76" i="1"/>
  <c r="R68" i="1"/>
  <c r="E68" i="1"/>
  <c r="S68" i="1" s="1"/>
  <c r="R44" i="1"/>
  <c r="E357" i="1"/>
  <c r="R357" i="1"/>
  <c r="R261" i="1"/>
  <c r="E261" i="1"/>
  <c r="S261" i="1" s="1"/>
  <c r="R229" i="1"/>
  <c r="E229" i="1"/>
  <c r="S229" i="1" s="1"/>
  <c r="R109" i="1"/>
  <c r="E109" i="1"/>
  <c r="S109" i="1" s="1"/>
  <c r="R29" i="1"/>
  <c r="E29" i="1"/>
  <c r="S29" i="1" s="1"/>
  <c r="R213" i="1"/>
  <c r="E317" i="1"/>
  <c r="S317" i="1" s="1"/>
  <c r="D365" i="1"/>
  <c r="E365" i="1" s="1"/>
  <c r="F294" i="1" s="1"/>
  <c r="E316" i="1"/>
  <c r="S316" i="1" s="1"/>
  <c r="E292" i="1"/>
  <c r="S292" i="1" s="1"/>
  <c r="R220" i="1"/>
  <c r="E220" i="1"/>
  <c r="S220" i="1" s="1"/>
  <c r="R172" i="1"/>
  <c r="R108" i="1"/>
  <c r="E108" i="1"/>
  <c r="S108" i="1" s="1"/>
  <c r="R85" i="1"/>
  <c r="E148" i="1"/>
  <c r="S148" i="1" s="1"/>
  <c r="R292" i="1"/>
  <c r="E324" i="1"/>
  <c r="S324" i="1" s="1"/>
  <c r="R253" i="1"/>
  <c r="E253" i="1"/>
  <c r="R141" i="1"/>
  <c r="E141" i="1"/>
  <c r="S141" i="1" s="1"/>
  <c r="E93" i="1"/>
  <c r="S93" i="1" s="1"/>
  <c r="R93" i="1"/>
  <c r="E21" i="1"/>
  <c r="S21" i="1" s="1"/>
  <c r="R21" i="1"/>
  <c r="E85" i="1"/>
  <c r="S85" i="1" s="1"/>
  <c r="R276" i="1"/>
  <c r="E276" i="1"/>
  <c r="S276" i="1" s="1"/>
  <c r="R180" i="1"/>
  <c r="E180" i="1"/>
  <c r="S180" i="1" s="1"/>
  <c r="R132" i="1"/>
  <c r="E132" i="1"/>
  <c r="S132" i="1" s="1"/>
  <c r="R92" i="1"/>
  <c r="E92" i="1"/>
  <c r="S92" i="1" s="1"/>
  <c r="E260" i="1"/>
  <c r="S260" i="1" s="1"/>
  <c r="E293" i="1"/>
  <c r="S293" i="1" s="1"/>
  <c r="E340" i="1"/>
  <c r="S340" i="1" s="1"/>
  <c r="R285" i="1"/>
  <c r="E285" i="1"/>
  <c r="S285" i="1" s="1"/>
  <c r="R117" i="1"/>
  <c r="E117" i="1"/>
  <c r="E69" i="1"/>
  <c r="S69" i="1" s="1"/>
  <c r="R45" i="1"/>
  <c r="E45" i="1"/>
  <c r="S45" i="1" s="1"/>
  <c r="E244" i="1"/>
  <c r="S244" i="1" s="1"/>
  <c r="R244" i="1"/>
  <c r="R156" i="1"/>
  <c r="E156" i="1"/>
  <c r="R100" i="1"/>
  <c r="E100" i="1"/>
  <c r="S100" i="1" s="1"/>
  <c r="R69" i="1"/>
  <c r="R228" i="1"/>
  <c r="E237" i="1"/>
  <c r="S237" i="1" s="1"/>
  <c r="R325" i="1"/>
  <c r="R332" i="1"/>
  <c r="E341" i="1"/>
  <c r="R245" i="1"/>
  <c r="E245" i="1"/>
  <c r="S245" i="1" s="1"/>
  <c r="R181" i="1"/>
  <c r="E181" i="1"/>
  <c r="S181" i="1" s="1"/>
  <c r="R133" i="1"/>
  <c r="R13" i="1"/>
  <c r="E269" i="1"/>
  <c r="S269" i="1" s="1"/>
  <c r="R236" i="1"/>
  <c r="E236" i="1"/>
  <c r="S236" i="1" s="1"/>
  <c r="R188" i="1"/>
  <c r="E188" i="1"/>
  <c r="S188" i="1" s="1"/>
  <c r="R60" i="1"/>
  <c r="E76" i="1"/>
  <c r="S76" i="1" s="1"/>
  <c r="R221" i="1"/>
  <c r="R301" i="1"/>
  <c r="E308" i="1"/>
  <c r="S308" i="1" s="1"/>
  <c r="R333" i="1"/>
  <c r="E348" i="1"/>
  <c r="E52" i="1"/>
  <c r="S52" i="1" s="1"/>
  <c r="R349" i="1"/>
  <c r="R341" i="1"/>
  <c r="R293" i="1"/>
  <c r="R277" i="1"/>
  <c r="S345" i="1"/>
  <c r="S305" i="1"/>
  <c r="R52" i="1"/>
  <c r="R316" i="1"/>
  <c r="S151" i="1"/>
  <c r="S143" i="1"/>
  <c r="S135" i="1"/>
  <c r="S127" i="1"/>
  <c r="S119" i="1"/>
  <c r="S111" i="1"/>
  <c r="S79" i="1"/>
  <c r="S71" i="1"/>
  <c r="S47" i="1"/>
  <c r="S39" i="1"/>
  <c r="S15" i="1"/>
  <c r="S342" i="1"/>
  <c r="E320" i="1"/>
  <c r="R359" i="1"/>
  <c r="R351" i="1"/>
  <c r="R343" i="1"/>
  <c r="R335" i="1"/>
  <c r="R358" i="1"/>
  <c r="E7" i="1"/>
  <c r="R7" i="1"/>
  <c r="U365" i="1"/>
  <c r="N23" i="3"/>
  <c r="D23" i="3"/>
  <c r="E19" i="3" s="1"/>
  <c r="O16" i="3"/>
  <c r="O12" i="3"/>
  <c r="M56" i="4" l="1"/>
  <c r="F12" i="3"/>
  <c r="G12" i="3" s="1"/>
  <c r="H12" i="3" s="1"/>
  <c r="I12" i="3" s="1"/>
  <c r="F16" i="3"/>
  <c r="G16" i="3" s="1"/>
  <c r="H16" i="3" s="1"/>
  <c r="I16" i="3" s="1"/>
  <c r="E16" i="3"/>
  <c r="E20" i="3"/>
  <c r="E12" i="3"/>
  <c r="F202" i="1"/>
  <c r="F268" i="1"/>
  <c r="F271" i="1"/>
  <c r="F66" i="1"/>
  <c r="F146" i="1"/>
  <c r="F260" i="1"/>
  <c r="F13" i="1"/>
  <c r="F70" i="1"/>
  <c r="F27" i="1"/>
  <c r="F279" i="1"/>
  <c r="F290" i="1"/>
  <c r="F124" i="1"/>
  <c r="F15" i="1"/>
  <c r="F195" i="1"/>
  <c r="R365" i="1"/>
  <c r="F20" i="1"/>
  <c r="F226" i="1"/>
  <c r="F122" i="1"/>
  <c r="F157" i="1"/>
  <c r="F104" i="1"/>
  <c r="F26" i="1"/>
  <c r="F282" i="1"/>
  <c r="F169" i="1"/>
  <c r="F255" i="1"/>
  <c r="F17" i="1"/>
  <c r="F210" i="1"/>
  <c r="F8" i="1"/>
  <c r="F192" i="1"/>
  <c r="F220" i="1"/>
  <c r="F221" i="1"/>
  <c r="F314" i="1"/>
  <c r="F97" i="1"/>
  <c r="F228" i="1"/>
  <c r="F239" i="1"/>
  <c r="F159" i="1"/>
  <c r="F318" i="1"/>
  <c r="F48" i="1"/>
  <c r="F105" i="1"/>
  <c r="F213" i="1"/>
  <c r="F88" i="1"/>
  <c r="F191" i="1"/>
  <c r="F34" i="1"/>
  <c r="F116" i="1"/>
  <c r="F234" i="1"/>
  <c r="F135" i="1"/>
  <c r="F144" i="1"/>
  <c r="F198" i="1"/>
  <c r="F197" i="1"/>
  <c r="F287" i="1"/>
  <c r="F308" i="1"/>
  <c r="F150" i="1"/>
  <c r="F229" i="1"/>
  <c r="F61" i="1"/>
  <c r="F121" i="1"/>
  <c r="F237" i="1"/>
  <c r="F91" i="1"/>
  <c r="F81" i="1"/>
  <c r="F203" i="1"/>
  <c r="F250" i="1"/>
  <c r="F319" i="1"/>
  <c r="F132" i="1"/>
  <c r="F297" i="1"/>
  <c r="F214" i="1"/>
  <c r="F165" i="1"/>
  <c r="F77" i="1"/>
  <c r="F273" i="1"/>
  <c r="F55" i="1"/>
  <c r="F151" i="1"/>
  <c r="F293" i="1"/>
  <c r="F353" i="1"/>
  <c r="F51" i="1"/>
  <c r="S164" i="1"/>
  <c r="F164" i="1"/>
  <c r="F109" i="1"/>
  <c r="S320" i="1"/>
  <c r="F320" i="1"/>
  <c r="F343" i="1"/>
  <c r="F178" i="1"/>
  <c r="F244" i="1"/>
  <c r="F64" i="1"/>
  <c r="F313" i="1"/>
  <c r="F11" i="1"/>
  <c r="F342" i="1"/>
  <c r="F52" i="1"/>
  <c r="F232" i="1"/>
  <c r="F275" i="1"/>
  <c r="F63" i="1"/>
  <c r="F247" i="1"/>
  <c r="F50" i="1"/>
  <c r="F286" i="1"/>
  <c r="F148" i="1"/>
  <c r="F149" i="1"/>
  <c r="F108" i="1"/>
  <c r="F22" i="1"/>
  <c r="F85" i="1"/>
  <c r="F223" i="1"/>
  <c r="F241" i="1"/>
  <c r="F240" i="1"/>
  <c r="F206" i="1"/>
  <c r="F175" i="1"/>
  <c r="F306" i="1"/>
  <c r="F363" i="1"/>
  <c r="S53" i="1"/>
  <c r="F53" i="1"/>
  <c r="F323" i="1"/>
  <c r="F43" i="1"/>
  <c r="F327" i="1"/>
  <c r="F316" i="1"/>
  <c r="F350" i="1"/>
  <c r="F14" i="1"/>
  <c r="F274" i="1"/>
  <c r="F183" i="1"/>
  <c r="F84" i="1"/>
  <c r="F126" i="1"/>
  <c r="F89" i="1"/>
  <c r="F259" i="1"/>
  <c r="F225" i="1"/>
  <c r="F245" i="1"/>
  <c r="F65" i="1"/>
  <c r="F315" i="1"/>
  <c r="F41" i="1"/>
  <c r="F291" i="1"/>
  <c r="F25" i="1"/>
  <c r="F133" i="1"/>
  <c r="F190" i="1"/>
  <c r="F361" i="1"/>
  <c r="F118" i="1"/>
  <c r="F235" i="1"/>
  <c r="F184" i="1"/>
  <c r="F120" i="1"/>
  <c r="F176" i="1"/>
  <c r="F24" i="1"/>
  <c r="F272" i="1"/>
  <c r="F155" i="1"/>
  <c r="F37" i="1"/>
  <c r="F188" i="1"/>
  <c r="F54" i="1"/>
  <c r="F99" i="1"/>
  <c r="F276" i="1"/>
  <c r="F326" i="1"/>
  <c r="F69" i="1"/>
  <c r="F207" i="1"/>
  <c r="F185" i="1"/>
  <c r="F33" i="1"/>
  <c r="F174" i="1"/>
  <c r="F74" i="1"/>
  <c r="F355" i="1"/>
  <c r="F267" i="1"/>
  <c r="F73" i="1"/>
  <c r="F58" i="1"/>
  <c r="F356" i="1"/>
  <c r="S101" i="1"/>
  <c r="F101" i="1"/>
  <c r="F127" i="1"/>
  <c r="F283" i="1"/>
  <c r="F334" i="1"/>
  <c r="F351" i="1"/>
  <c r="F340" i="1"/>
  <c r="F21" i="1"/>
  <c r="F9" i="1"/>
  <c r="F201" i="1"/>
  <c r="F32" i="1"/>
  <c r="F103" i="1"/>
  <c r="F254" i="1"/>
  <c r="F199" i="1"/>
  <c r="F208" i="1"/>
  <c r="F161" i="1"/>
  <c r="F47" i="1"/>
  <c r="F44" i="1"/>
  <c r="F270" i="1"/>
  <c r="F86" i="1"/>
  <c r="F172" i="1"/>
  <c r="F110" i="1"/>
  <c r="F333" i="1"/>
  <c r="F309" i="1"/>
  <c r="F348" i="1"/>
  <c r="S348" i="1"/>
  <c r="S341" i="1"/>
  <c r="F341" i="1"/>
  <c r="S156" i="1"/>
  <c r="F156" i="1"/>
  <c r="S117" i="1"/>
  <c r="F117" i="1"/>
  <c r="S253" i="1"/>
  <c r="F253" i="1"/>
  <c r="S357" i="1"/>
  <c r="F357" i="1"/>
  <c r="F295" i="1"/>
  <c r="F311" i="1"/>
  <c r="F30" i="1"/>
  <c r="F300" i="1"/>
  <c r="F218" i="1"/>
  <c r="F179" i="1"/>
  <c r="F78" i="1"/>
  <c r="F298" i="1"/>
  <c r="F125" i="1"/>
  <c r="F16" i="1"/>
  <c r="F296" i="1"/>
  <c r="F154" i="1"/>
  <c r="F160" i="1"/>
  <c r="F112" i="1"/>
  <c r="F264" i="1"/>
  <c r="F338" i="1"/>
  <c r="F189" i="1"/>
  <c r="F182" i="1"/>
  <c r="F152" i="1"/>
  <c r="F39" i="1"/>
  <c r="F258" i="1"/>
  <c r="F90" i="1"/>
  <c r="F19" i="1"/>
  <c r="F168" i="1"/>
  <c r="F45" i="1"/>
  <c r="F119" i="1"/>
  <c r="F310" i="1"/>
  <c r="F107" i="1"/>
  <c r="F269" i="1"/>
  <c r="F141" i="1"/>
  <c r="F233" i="1"/>
  <c r="F162" i="1"/>
  <c r="F217" i="1"/>
  <c r="F62" i="1"/>
  <c r="F87" i="1"/>
  <c r="F75" i="1"/>
  <c r="F145" i="1"/>
  <c r="F114" i="1"/>
  <c r="F10" i="1"/>
  <c r="F365" i="1"/>
  <c r="F143" i="1"/>
  <c r="F337" i="1"/>
  <c r="F261" i="1"/>
  <c r="F83" i="1"/>
  <c r="I365" i="1"/>
  <c r="F305" i="1"/>
  <c r="F204" i="1"/>
  <c r="F115" i="1"/>
  <c r="G365" i="1"/>
  <c r="F95" i="1"/>
  <c r="F59" i="1"/>
  <c r="F186" i="1"/>
  <c r="F321" i="1"/>
  <c r="F79" i="1"/>
  <c r="F131" i="1"/>
  <c r="F113" i="1"/>
  <c r="F129" i="1"/>
  <c r="F130" i="1"/>
  <c r="F140" i="1"/>
  <c r="F257" i="1"/>
  <c r="F252" i="1"/>
  <c r="F227" i="1"/>
  <c r="F243" i="1"/>
  <c r="F18" i="1"/>
  <c r="F76" i="1"/>
  <c r="F211" i="1"/>
  <c r="F29" i="1"/>
  <c r="F49" i="1"/>
  <c r="F96" i="1"/>
  <c r="F170" i="1"/>
  <c r="F303" i="1"/>
  <c r="F82" i="1"/>
  <c r="F284" i="1"/>
  <c r="F137" i="1"/>
  <c r="F299" i="1"/>
  <c r="F358" i="1"/>
  <c r="F42" i="1"/>
  <c r="F263" i="1"/>
  <c r="F262" i="1"/>
  <c r="F345" i="1"/>
  <c r="F242" i="1"/>
  <c r="F360" i="1"/>
  <c r="F200" i="1"/>
  <c r="F31" i="1"/>
  <c r="F128" i="1"/>
  <c r="F285" i="1"/>
  <c r="F265" i="1"/>
  <c r="F193" i="1"/>
  <c r="F36" i="1"/>
  <c r="F344" i="1"/>
  <c r="F222" i="1"/>
  <c r="F111" i="1"/>
  <c r="F212" i="1"/>
  <c r="F94" i="1"/>
  <c r="F163" i="1"/>
  <c r="F158" i="1"/>
  <c r="F301" i="1"/>
  <c r="F142" i="1"/>
  <c r="F328" i="1"/>
  <c r="F339" i="1"/>
  <c r="F224" i="1"/>
  <c r="F304" i="1"/>
  <c r="F354" i="1"/>
  <c r="F329" i="1"/>
  <c r="F56" i="1"/>
  <c r="F134" i="1"/>
  <c r="F205" i="1"/>
  <c r="F236" i="1"/>
  <c r="F347" i="1"/>
  <c r="F196" i="1"/>
  <c r="F177" i="1"/>
  <c r="F139" i="1"/>
  <c r="F40" i="1"/>
  <c r="F251" i="1"/>
  <c r="F46" i="1"/>
  <c r="F346" i="1"/>
  <c r="F332" i="1"/>
  <c r="F349" i="1"/>
  <c r="F336" i="1"/>
  <c r="F216" i="1"/>
  <c r="F322" i="1"/>
  <c r="F7" i="1"/>
  <c r="F153" i="1"/>
  <c r="F138" i="1"/>
  <c r="F231" i="1"/>
  <c r="F60" i="1"/>
  <c r="F35" i="1"/>
  <c r="F98" i="1"/>
  <c r="F123" i="1"/>
  <c r="F238" i="1"/>
  <c r="F209" i="1"/>
  <c r="F166" i="1"/>
  <c r="F292" i="1"/>
  <c r="F106" i="1"/>
  <c r="F256" i="1"/>
  <c r="F12" i="1"/>
  <c r="F38" i="1"/>
  <c r="F171" i="1"/>
  <c r="F312" i="1"/>
  <c r="F92" i="1"/>
  <c r="F230" i="1"/>
  <c r="F335" i="1"/>
  <c r="F281" i="1"/>
  <c r="F317" i="1"/>
  <c r="F100" i="1"/>
  <c r="F215" i="1"/>
  <c r="F277" i="1"/>
  <c r="F181" i="1"/>
  <c r="F147" i="1"/>
  <c r="F180" i="1"/>
  <c r="F288" i="1"/>
  <c r="F67" i="1"/>
  <c r="F307" i="1"/>
  <c r="F289" i="1"/>
  <c r="F330" i="1"/>
  <c r="F249" i="1"/>
  <c r="F302" i="1"/>
  <c r="F80" i="1"/>
  <c r="F266" i="1"/>
  <c r="F23" i="1"/>
  <c r="F57" i="1"/>
  <c r="F278" i="1"/>
  <c r="F219" i="1"/>
  <c r="F362" i="1"/>
  <c r="F359" i="1"/>
  <c r="F72" i="1"/>
  <c r="F352" i="1"/>
  <c r="F173" i="1"/>
  <c r="F28" i="1"/>
  <c r="F136" i="1"/>
  <c r="F71" i="1"/>
  <c r="F248" i="1"/>
  <c r="F194" i="1"/>
  <c r="F280" i="1"/>
  <c r="S365" i="1"/>
  <c r="F102" i="1"/>
  <c r="F246" i="1"/>
  <c r="F68" i="1"/>
  <c r="F93" i="1"/>
  <c r="F324" i="1"/>
  <c r="F167" i="1"/>
  <c r="F187" i="1"/>
  <c r="F331" i="1"/>
  <c r="F325" i="1"/>
  <c r="F20" i="3"/>
  <c r="G20" i="3" s="1"/>
  <c r="H20" i="3" s="1"/>
  <c r="I20" i="3" s="1"/>
  <c r="F17" i="3"/>
  <c r="G17" i="3" s="1"/>
  <c r="H17" i="3" s="1"/>
  <c r="I17" i="3" s="1"/>
  <c r="E23" i="3"/>
  <c r="F18" i="3"/>
  <c r="G18" i="3" s="1"/>
  <c r="H18" i="3" s="1"/>
  <c r="I18" i="3" s="1"/>
  <c r="E8" i="3"/>
  <c r="E11" i="3"/>
  <c r="F13" i="3"/>
  <c r="G13" i="3" s="1"/>
  <c r="H13" i="3" s="1"/>
  <c r="I13" i="3" s="1"/>
  <c r="F21" i="3"/>
  <c r="G21" i="3" s="1"/>
  <c r="H21" i="3" s="1"/>
  <c r="I21" i="3" s="1"/>
  <c r="F15" i="3"/>
  <c r="G15" i="3" s="1"/>
  <c r="H15" i="3" s="1"/>
  <c r="I15" i="3" s="1"/>
  <c r="F9" i="3"/>
  <c r="G9" i="3" s="1"/>
  <c r="H9" i="3" s="1"/>
  <c r="I9" i="3" s="1"/>
  <c r="F8" i="3"/>
  <c r="G8" i="3" s="1"/>
  <c r="H8" i="3" s="1"/>
  <c r="I8" i="3" s="1"/>
  <c r="E15" i="3"/>
  <c r="E17" i="3"/>
  <c r="F19" i="3"/>
  <c r="G19" i="3" s="1"/>
  <c r="H19" i="3" s="1"/>
  <c r="I19" i="3" s="1"/>
  <c r="E7" i="3"/>
  <c r="E13" i="3"/>
  <c r="F10" i="3"/>
  <c r="G10" i="3" s="1"/>
  <c r="H10" i="3" s="1"/>
  <c r="I10" i="3" s="1"/>
  <c r="O23" i="3"/>
  <c r="F14" i="3"/>
  <c r="G14" i="3" s="1"/>
  <c r="H14" i="3" s="1"/>
  <c r="I14" i="3" s="1"/>
  <c r="E9" i="3"/>
  <c r="E21" i="3"/>
  <c r="E10" i="3"/>
  <c r="F11" i="3"/>
  <c r="G11" i="3" s="1"/>
  <c r="H11" i="3" s="1"/>
  <c r="I11" i="3" s="1"/>
  <c r="E18" i="3"/>
  <c r="F7" i="3"/>
  <c r="G7" i="3" s="1"/>
  <c r="E14" i="3"/>
  <c r="H7" i="3" l="1"/>
  <c r="I7" i="3" s="1"/>
  <c r="G23" i="3"/>
  <c r="H23" i="3" l="1"/>
  <c r="I23" i="3" s="1"/>
  <c r="J16" i="3" s="1"/>
  <c r="J7" i="3"/>
  <c r="J15" i="3"/>
  <c r="J18" i="3"/>
  <c r="J13" i="3"/>
  <c r="J21" i="3"/>
  <c r="J8" i="3"/>
  <c r="J23" i="3"/>
  <c r="J20" i="3"/>
  <c r="J17" i="3"/>
  <c r="J12" i="3"/>
  <c r="J10" i="3"/>
  <c r="J19" i="3"/>
  <c r="J14" i="3"/>
  <c r="J11" i="3"/>
  <c r="J9" i="3"/>
  <c r="Q365" i="1"/>
  <c r="Y7" i="1" l="1"/>
  <c r="X365" i="1"/>
  <c r="Y365" i="1" s="1"/>
  <c r="I78" i="1" l="1"/>
  <c r="I70" i="1"/>
  <c r="I15" i="1"/>
  <c r="I111" i="1"/>
  <c r="I343" i="1"/>
  <c r="I214" i="1"/>
  <c r="I182" i="1"/>
  <c r="I112" i="1"/>
  <c r="I285" i="1"/>
  <c r="I299" i="1"/>
  <c r="I296" i="1"/>
  <c r="I301" i="1"/>
  <c r="I289" i="1"/>
  <c r="I97" i="1"/>
  <c r="I363" i="1"/>
  <c r="I160" i="1"/>
  <c r="I283" i="1"/>
  <c r="I93" i="1"/>
  <c r="I14" i="1"/>
  <c r="I43" i="1"/>
  <c r="I12" i="1"/>
  <c r="I151" i="1"/>
  <c r="I302" i="1"/>
  <c r="I307" i="1"/>
  <c r="I21" i="1"/>
  <c r="I212" i="1"/>
  <c r="I190" i="1"/>
  <c r="I138" i="1"/>
  <c r="I13" i="1"/>
  <c r="I309" i="1"/>
  <c r="I127" i="1"/>
  <c r="I164" i="1"/>
  <c r="I168" i="1"/>
  <c r="I73" i="1"/>
  <c r="I163" i="1"/>
  <c r="I41" i="1"/>
  <c r="I158" i="1"/>
  <c r="I313" i="1"/>
  <c r="I166" i="1"/>
  <c r="I353" i="1"/>
  <c r="I185" i="1"/>
  <c r="I83" i="1"/>
  <c r="I114" i="1"/>
  <c r="I268" i="1"/>
  <c r="I76" i="1"/>
  <c r="I257" i="1"/>
  <c r="I318" i="1"/>
  <c r="I291" i="1"/>
  <c r="I96" i="1"/>
  <c r="I279" i="1"/>
  <c r="I207" i="1"/>
  <c r="I10" i="1"/>
  <c r="I263" i="1"/>
  <c r="I216" i="1"/>
  <c r="I282" i="1"/>
  <c r="I24" i="1"/>
  <c r="I144" i="1"/>
  <c r="I26" i="1"/>
  <c r="I175" i="1"/>
  <c r="I250" i="1"/>
  <c r="I87" i="1"/>
  <c r="I177" i="1"/>
  <c r="I57" i="1"/>
  <c r="I167" i="1"/>
  <c r="I298" i="1"/>
  <c r="I82" i="1"/>
  <c r="I18" i="1"/>
  <c r="I314" i="1"/>
  <c r="I323" i="1"/>
  <c r="I277" i="1"/>
  <c r="I278" i="1"/>
  <c r="I290" i="1"/>
  <c r="I247" i="1"/>
  <c r="I209" i="1"/>
  <c r="I261" i="1"/>
  <c r="I238" i="1"/>
  <c r="I352" i="1"/>
  <c r="I345" i="1"/>
  <c r="I348" i="1"/>
  <c r="I132" i="1"/>
  <c r="I202" i="1"/>
  <c r="I260" i="1"/>
  <c r="I259" i="1"/>
  <c r="I235" i="1"/>
  <c r="I71" i="1"/>
  <c r="I218" i="1"/>
  <c r="I270" i="1"/>
  <c r="I154" i="1"/>
  <c r="I35" i="1"/>
  <c r="I125" i="1"/>
  <c r="I181" i="1"/>
  <c r="I246" i="1"/>
  <c r="I176" i="1"/>
  <c r="I149" i="1"/>
  <c r="I27" i="1"/>
  <c r="I178" i="1"/>
  <c r="I264" i="1"/>
  <c r="I100" i="1"/>
  <c r="I44" i="1"/>
  <c r="I28" i="1"/>
  <c r="I222" i="1"/>
  <c r="I295" i="1"/>
  <c r="I253" i="1"/>
  <c r="I273" i="1"/>
  <c r="I231" i="1"/>
  <c r="I38" i="1"/>
  <c r="I332" i="1"/>
  <c r="I308" i="1"/>
  <c r="I315" i="1"/>
  <c r="I310" i="1"/>
  <c r="I256" i="1"/>
  <c r="I320" i="1"/>
  <c r="I32" i="1"/>
  <c r="I58" i="1"/>
  <c r="I213" i="1"/>
  <c r="I336" i="1"/>
  <c r="I249" i="1"/>
  <c r="I227" i="1"/>
  <c r="I312" i="1"/>
  <c r="I86" i="1"/>
  <c r="I341" i="1"/>
  <c r="I116" i="1"/>
  <c r="I59" i="1"/>
  <c r="I79" i="1"/>
  <c r="I232" i="1"/>
  <c r="I165" i="1"/>
  <c r="I153" i="1"/>
  <c r="I33" i="1"/>
  <c r="I197" i="1"/>
  <c r="I11" i="1"/>
  <c r="I8" i="1"/>
  <c r="I60" i="1"/>
  <c r="I67" i="1"/>
  <c r="I350" i="1"/>
  <c r="I36" i="1"/>
  <c r="I200" i="1"/>
  <c r="I325" i="1"/>
  <c r="I356" i="1"/>
  <c r="I355" i="1"/>
  <c r="I329" i="1"/>
  <c r="I121" i="1"/>
  <c r="I89" i="1"/>
  <c r="I123" i="1"/>
  <c r="I147" i="1"/>
  <c r="I357" i="1"/>
  <c r="I224" i="1"/>
  <c r="I61" i="1"/>
  <c r="I189" i="1"/>
  <c r="I217" i="1"/>
  <c r="I124" i="1"/>
  <c r="I186" i="1"/>
  <c r="I228" i="1"/>
  <c r="I130" i="1"/>
  <c r="I118" i="1"/>
  <c r="I31" i="1"/>
  <c r="I360" i="1"/>
  <c r="I340" i="1"/>
  <c r="I39" i="1"/>
  <c r="I335" i="1"/>
  <c r="I105" i="1"/>
  <c r="I110" i="1"/>
  <c r="I354" i="1"/>
  <c r="I258" i="1"/>
  <c r="I173" i="1"/>
  <c r="I180" i="1"/>
  <c r="I304" i="1"/>
  <c r="I183" i="1"/>
  <c r="I72" i="1"/>
  <c r="I358" i="1"/>
  <c r="I109" i="1"/>
  <c r="I281" i="1"/>
  <c r="I68" i="1"/>
  <c r="I251" i="1"/>
  <c r="I29" i="1"/>
  <c r="I311" i="1"/>
  <c r="I319" i="1"/>
  <c r="I248" i="1"/>
  <c r="I22" i="1"/>
  <c r="I327" i="1"/>
  <c r="I64" i="1"/>
  <c r="I54" i="1"/>
  <c r="I84" i="1"/>
  <c r="I334" i="1"/>
  <c r="I122" i="1"/>
  <c r="I205" i="1"/>
  <c r="I81" i="1"/>
  <c r="I102" i="1"/>
  <c r="I48" i="1"/>
  <c r="I255" i="1"/>
  <c r="I361" i="1"/>
  <c r="I171" i="1"/>
  <c r="I134" i="1"/>
  <c r="I46" i="1"/>
  <c r="I129" i="1"/>
  <c r="I77" i="1"/>
  <c r="I346" i="1"/>
  <c r="I104" i="1"/>
  <c r="I317" i="1"/>
  <c r="I55" i="1"/>
  <c r="I107" i="1"/>
  <c r="I331" i="1"/>
  <c r="I274" i="1"/>
  <c r="I80" i="1"/>
  <c r="I90" i="1"/>
  <c r="I208" i="1"/>
  <c r="I40" i="1"/>
  <c r="I142" i="1"/>
  <c r="I337" i="1"/>
  <c r="I198" i="1"/>
  <c r="I349" i="1"/>
  <c r="I203" i="1"/>
  <c r="I195" i="1"/>
  <c r="I169" i="1"/>
  <c r="I241" i="1"/>
  <c r="I179" i="1"/>
  <c r="I226" i="1"/>
  <c r="I306" i="1"/>
  <c r="I91" i="1"/>
  <c r="I210" i="1"/>
  <c r="I287" i="1"/>
  <c r="I275" i="1"/>
  <c r="I106" i="1"/>
  <c r="I187" i="1"/>
  <c r="I201" i="1"/>
  <c r="I170" i="1"/>
  <c r="I269" i="1"/>
  <c r="I322" i="1"/>
  <c r="I267" i="1"/>
  <c r="I135" i="1"/>
  <c r="I265" i="1"/>
  <c r="I9" i="1"/>
  <c r="I223" i="1"/>
  <c r="I23" i="1"/>
  <c r="I294" i="1"/>
  <c r="I98" i="1"/>
  <c r="I62" i="1"/>
  <c r="I297" i="1"/>
  <c r="I362" i="1"/>
  <c r="I194" i="1"/>
  <c r="I45" i="1"/>
  <c r="I159" i="1"/>
  <c r="I161" i="1"/>
  <c r="I193" i="1"/>
  <c r="I145" i="1"/>
  <c r="I233" i="1"/>
  <c r="I52" i="1"/>
  <c r="I50" i="1"/>
  <c r="I239" i="1"/>
  <c r="I351" i="1"/>
  <c r="I242" i="1"/>
  <c r="I316" i="1"/>
  <c r="I245" i="1"/>
  <c r="I117" i="1"/>
  <c r="I128" i="1"/>
  <c r="I326" i="1"/>
  <c r="I85" i="1"/>
  <c r="G292" i="1"/>
  <c r="H292" i="1" s="1"/>
  <c r="G99" i="1"/>
  <c r="H99" i="1" s="1"/>
  <c r="I141" i="1"/>
  <c r="I188" i="1"/>
  <c r="I53" i="1"/>
  <c r="I244" i="1"/>
  <c r="I236" i="1"/>
  <c r="I136" i="1"/>
  <c r="I184" i="1"/>
  <c r="I156" i="1"/>
  <c r="I157" i="1"/>
  <c r="I225" i="1"/>
  <c r="I101" i="1"/>
  <c r="I276" i="1"/>
  <c r="I131" i="1"/>
  <c r="I272" i="1"/>
  <c r="I204" i="1"/>
  <c r="I146" i="1"/>
  <c r="I63" i="1"/>
  <c r="I237" i="1"/>
  <c r="I143" i="1"/>
  <c r="I344" i="1"/>
  <c r="I69" i="1"/>
  <c r="I20" i="1"/>
  <c r="I152" i="1"/>
  <c r="I342" i="1"/>
  <c r="I140" i="1"/>
  <c r="G107" i="1"/>
  <c r="H107" i="1" s="1"/>
  <c r="G16" i="1"/>
  <c r="H16" i="1" s="1"/>
  <c r="G148" i="1"/>
  <c r="H148" i="1" s="1"/>
  <c r="G63" i="1"/>
  <c r="H63" i="1" s="1"/>
  <c r="G272" i="1"/>
  <c r="H272" i="1" s="1"/>
  <c r="G324" i="1"/>
  <c r="H324" i="1" s="1"/>
  <c r="G256" i="1"/>
  <c r="H256" i="1" s="1"/>
  <c r="G233" i="1"/>
  <c r="H233" i="1" s="1"/>
  <c r="G266" i="1"/>
  <c r="H266" i="1" s="1"/>
  <c r="G141" i="1"/>
  <c r="H141" i="1" s="1"/>
  <c r="G265" i="1"/>
  <c r="H265" i="1" s="1"/>
  <c r="G196" i="1"/>
  <c r="H196" i="1" s="1"/>
  <c r="G246" i="1"/>
  <c r="H246" i="1" s="1"/>
  <c r="G205" i="1"/>
  <c r="H205" i="1" s="1"/>
  <c r="G170" i="1"/>
  <c r="H170" i="1" s="1"/>
  <c r="G348" i="1"/>
  <c r="H348" i="1" s="1"/>
  <c r="G145" i="1"/>
  <c r="H145" i="1" s="1"/>
  <c r="G234" i="1"/>
  <c r="H234" i="1" s="1"/>
  <c r="G176" i="1"/>
  <c r="H176" i="1" s="1"/>
  <c r="G237" i="1"/>
  <c r="H237" i="1" s="1"/>
  <c r="G12" i="1"/>
  <c r="H12" i="1" s="1"/>
  <c r="G293" i="1"/>
  <c r="H293" i="1" s="1"/>
  <c r="G321" i="1"/>
  <c r="H321" i="1" s="1"/>
  <c r="G25" i="1"/>
  <c r="H25" i="1" s="1"/>
  <c r="G131" i="1"/>
  <c r="H131" i="1" s="1"/>
  <c r="G294" i="1"/>
  <c r="H294" i="1" s="1"/>
  <c r="G123" i="1"/>
  <c r="H123" i="1" s="1"/>
  <c r="G31" i="1"/>
  <c r="H31" i="1" s="1"/>
  <c r="G17" i="1"/>
  <c r="H17" i="1" s="1"/>
  <c r="G155" i="1"/>
  <c r="H155" i="1" s="1"/>
  <c r="G33" i="1"/>
  <c r="H33" i="1" s="1"/>
  <c r="G18" i="1"/>
  <c r="H18" i="1" s="1"/>
  <c r="G248" i="1"/>
  <c r="H248" i="1" s="1"/>
  <c r="G191" i="1"/>
  <c r="H191" i="1" s="1"/>
  <c r="G101" i="1"/>
  <c r="H101" i="1" s="1"/>
  <c r="G144" i="1"/>
  <c r="H144" i="1" s="1"/>
  <c r="G193" i="1"/>
  <c r="H193" i="1" s="1"/>
  <c r="G333" i="1"/>
  <c r="H333" i="1" s="1"/>
  <c r="G71" i="1"/>
  <c r="H71" i="1" s="1"/>
  <c r="G323" i="1"/>
  <c r="H323" i="1" s="1"/>
  <c r="G179" i="1"/>
  <c r="H179" i="1" s="1"/>
  <c r="G362" i="1"/>
  <c r="H362" i="1" s="1"/>
  <c r="G89" i="1"/>
  <c r="H89" i="1" s="1"/>
  <c r="G167" i="1"/>
  <c r="H167" i="1" s="1"/>
  <c r="G187" i="1"/>
  <c r="H187" i="1" s="1"/>
  <c r="G62" i="1"/>
  <c r="H62" i="1" s="1"/>
  <c r="G138" i="1"/>
  <c r="H138" i="1" s="1"/>
  <c r="G290" i="1"/>
  <c r="H290" i="1" s="1"/>
  <c r="G343" i="1"/>
  <c r="H343" i="1" s="1"/>
  <c r="G278" i="1"/>
  <c r="H278" i="1" s="1"/>
  <c r="G64" i="1"/>
  <c r="H64" i="1" s="1"/>
  <c r="G128" i="1"/>
  <c r="H128" i="1" s="1"/>
  <c r="G11" i="1"/>
  <c r="H11" i="1" s="1"/>
  <c r="G174" i="1"/>
  <c r="H174" i="1" s="1"/>
  <c r="G226" i="1"/>
  <c r="H226" i="1" s="1"/>
  <c r="G47" i="1"/>
  <c r="H47" i="1" s="1"/>
  <c r="G273" i="1"/>
  <c r="H273" i="1" s="1"/>
  <c r="G356" i="1"/>
  <c r="H356" i="1" s="1"/>
  <c r="G142" i="1"/>
  <c r="H142" i="1" s="1"/>
  <c r="G218" i="1"/>
  <c r="H218" i="1" s="1"/>
  <c r="G166" i="1"/>
  <c r="H166" i="1" s="1"/>
  <c r="G212" i="1"/>
  <c r="H212" i="1" s="1"/>
  <c r="G270" i="1"/>
  <c r="H270" i="1" s="1"/>
  <c r="G214" i="1"/>
  <c r="H214" i="1" s="1"/>
  <c r="G328" i="1"/>
  <c r="H328" i="1" s="1"/>
  <c r="G312" i="1"/>
  <c r="H312" i="1" s="1"/>
  <c r="G122" i="1"/>
  <c r="H122" i="1" s="1"/>
  <c r="G215" i="1"/>
  <c r="H215" i="1" s="1"/>
  <c r="G73" i="1"/>
  <c r="H73" i="1" s="1"/>
  <c r="G209" i="1"/>
  <c r="H209" i="1" s="1"/>
  <c r="G69" i="1"/>
  <c r="H69" i="1" s="1"/>
  <c r="G22" i="1"/>
  <c r="H22" i="1" s="1"/>
  <c r="G51" i="1"/>
  <c r="H51" i="1" s="1"/>
  <c r="G59" i="1"/>
  <c r="H59" i="1" s="1"/>
  <c r="G199" i="1"/>
  <c r="H199" i="1" s="1"/>
  <c r="G219" i="1"/>
  <c r="H219" i="1" s="1"/>
  <c r="G175" i="1"/>
  <c r="H175" i="1" s="1"/>
  <c r="G282" i="1"/>
  <c r="H282" i="1" s="1"/>
  <c r="G80" i="1"/>
  <c r="H80" i="1" s="1"/>
  <c r="G137" i="1"/>
  <c r="H137" i="1" s="1"/>
  <c r="G140" i="1"/>
  <c r="H140" i="1" s="1"/>
  <c r="G178" i="1"/>
  <c r="H178" i="1" s="1"/>
  <c r="G308" i="1"/>
  <c r="H308" i="1" s="1"/>
  <c r="G94" i="1"/>
  <c r="H94" i="1" s="1"/>
  <c r="G274" i="1"/>
  <c r="H274" i="1" s="1"/>
  <c r="G103" i="1"/>
  <c r="H103" i="1" s="1"/>
  <c r="G74" i="1"/>
  <c r="H74" i="1" s="1"/>
  <c r="G267" i="1"/>
  <c r="H267" i="1" s="1"/>
  <c r="G310" i="1"/>
  <c r="H310" i="1" s="1"/>
  <c r="G7" i="1"/>
  <c r="I243" i="1"/>
  <c r="G52" i="1"/>
  <c r="H52" i="1" s="1"/>
  <c r="G220" i="1"/>
  <c r="H220" i="1" s="1"/>
  <c r="G276" i="1"/>
  <c r="H276" i="1" s="1"/>
  <c r="G335" i="1"/>
  <c r="H335" i="1" s="1"/>
  <c r="G204" i="1"/>
  <c r="H204" i="1" s="1"/>
  <c r="G27" i="1"/>
  <c r="H27" i="1" s="1"/>
  <c r="G26" i="1"/>
  <c r="H26" i="1" s="1"/>
  <c r="G302" i="1"/>
  <c r="H302" i="1" s="1"/>
  <c r="G65" i="1"/>
  <c r="H65" i="1" s="1"/>
  <c r="I119" i="1"/>
  <c r="I19" i="1"/>
  <c r="I347" i="1"/>
  <c r="I192" i="1"/>
  <c r="I321" i="1"/>
  <c r="G96" i="1"/>
  <c r="H96" i="1" s="1"/>
  <c r="G173" i="1"/>
  <c r="H173" i="1" s="1"/>
  <c r="G280" i="1"/>
  <c r="H280" i="1" s="1"/>
  <c r="I215" i="1"/>
  <c r="I359" i="1"/>
  <c r="I328" i="1"/>
  <c r="I300" i="1"/>
  <c r="I99" i="1"/>
  <c r="I230" i="1"/>
  <c r="I339" i="1"/>
  <c r="I288" i="1"/>
  <c r="I113" i="1"/>
  <c r="I172" i="1"/>
  <c r="G152" i="1"/>
  <c r="H152" i="1" s="1"/>
  <c r="G82" i="1"/>
  <c r="H82" i="1" s="1"/>
  <c r="G289" i="1"/>
  <c r="H289" i="1" s="1"/>
  <c r="G247" i="1"/>
  <c r="H247" i="1" s="1"/>
  <c r="G285" i="1"/>
  <c r="H285" i="1" s="1"/>
  <c r="G75" i="1"/>
  <c r="H75" i="1" s="1"/>
  <c r="G157" i="1"/>
  <c r="H157" i="1" s="1"/>
  <c r="G222" i="1"/>
  <c r="H222" i="1" s="1"/>
  <c r="G203" i="1"/>
  <c r="H203" i="1" s="1"/>
  <c r="G34" i="1"/>
  <c r="H34" i="1" s="1"/>
  <c r="G334" i="1"/>
  <c r="H334" i="1" s="1"/>
  <c r="G66" i="1"/>
  <c r="H66" i="1" s="1"/>
  <c r="G286" i="1"/>
  <c r="H286" i="1" s="1"/>
  <c r="G45" i="1"/>
  <c r="H45" i="1" s="1"/>
  <c r="G163" i="1"/>
  <c r="H163" i="1" s="1"/>
  <c r="G305" i="1"/>
  <c r="H305" i="1" s="1"/>
  <c r="G125" i="1"/>
  <c r="H125" i="1" s="1"/>
  <c r="G223" i="1"/>
  <c r="H223" i="1" s="1"/>
  <c r="G281" i="1"/>
  <c r="H281" i="1" s="1"/>
  <c r="G172" i="1"/>
  <c r="H172" i="1" s="1"/>
  <c r="G198" i="1"/>
  <c r="H198" i="1" s="1"/>
  <c r="G190" i="1"/>
  <c r="H190" i="1" s="1"/>
  <c r="G50" i="1"/>
  <c r="H50" i="1" s="1"/>
  <c r="G297" i="1"/>
  <c r="H297" i="1" s="1"/>
  <c r="G14" i="1"/>
  <c r="H14" i="1" s="1"/>
  <c r="G354" i="1"/>
  <c r="H354" i="1" s="1"/>
  <c r="G326" i="1"/>
  <c r="H326" i="1" s="1"/>
  <c r="G143" i="1"/>
  <c r="H143" i="1" s="1"/>
  <c r="G211" i="1"/>
  <c r="H211" i="1" s="1"/>
  <c r="G229" i="1"/>
  <c r="H229" i="1" s="1"/>
  <c r="G134" i="1"/>
  <c r="H134" i="1" s="1"/>
  <c r="G19" i="1"/>
  <c r="H19" i="1" s="1"/>
  <c r="G42" i="1"/>
  <c r="H42" i="1" s="1"/>
  <c r="G207" i="1"/>
  <c r="H207" i="1" s="1"/>
  <c r="G15" i="1"/>
  <c r="H15" i="1" s="1"/>
  <c r="G98" i="1"/>
  <c r="H98" i="1" s="1"/>
  <c r="G56" i="1"/>
  <c r="H56" i="1" s="1"/>
  <c r="I162" i="1"/>
  <c r="I94" i="1"/>
  <c r="I303" i="1"/>
  <c r="I292" i="1"/>
  <c r="I254" i="1"/>
  <c r="I206" i="1"/>
  <c r="I234" i="1"/>
  <c r="I174" i="1"/>
  <c r="I103" i="1"/>
  <c r="I88" i="1"/>
  <c r="I150" i="1"/>
  <c r="G83" i="1"/>
  <c r="H83" i="1" s="1"/>
  <c r="G104" i="1"/>
  <c r="H104" i="1" s="1"/>
  <c r="G8" i="1"/>
  <c r="H8" i="1" s="1"/>
  <c r="G341" i="1"/>
  <c r="H341" i="1" s="1"/>
  <c r="G300" i="1"/>
  <c r="H300" i="1" s="1"/>
  <c r="G227" i="1"/>
  <c r="H227" i="1" s="1"/>
  <c r="G288" i="1"/>
  <c r="H288" i="1" s="1"/>
  <c r="G255" i="1"/>
  <c r="H255" i="1" s="1"/>
  <c r="G186" i="1"/>
  <c r="H186" i="1" s="1"/>
  <c r="I42" i="1"/>
  <c r="I115" i="1"/>
  <c r="I199" i="1"/>
  <c r="I191" i="1"/>
  <c r="I338" i="1"/>
  <c r="I252" i="1"/>
  <c r="I284" i="1"/>
  <c r="I266" i="1"/>
  <c r="I30" i="1"/>
  <c r="I66" i="1"/>
  <c r="I271" i="1"/>
  <c r="I139" i="1"/>
  <c r="I333" i="1"/>
  <c r="I155" i="1"/>
  <c r="I126" i="1"/>
  <c r="I262" i="1"/>
  <c r="I56" i="1"/>
  <c r="I280" i="1"/>
  <c r="I286" i="1"/>
  <c r="I221" i="1"/>
  <c r="I330" i="1"/>
  <c r="I65" i="1"/>
  <c r="I148" i="1"/>
  <c r="I74" i="1"/>
  <c r="G264" i="1"/>
  <c r="H264" i="1" s="1"/>
  <c r="G279" i="1"/>
  <c r="H279" i="1" s="1"/>
  <c r="G316" i="1"/>
  <c r="H316" i="1" s="1"/>
  <c r="G32" i="1"/>
  <c r="H32" i="1" s="1"/>
  <c r="G304" i="1"/>
  <c r="H304" i="1" s="1"/>
  <c r="G156" i="1"/>
  <c r="H156" i="1" s="1"/>
  <c r="G106" i="1"/>
  <c r="H106" i="1" s="1"/>
  <c r="G29" i="1"/>
  <c r="H29" i="1" s="1"/>
  <c r="G235" i="1"/>
  <c r="H235" i="1" s="1"/>
  <c r="G171" i="1"/>
  <c r="H171" i="1" s="1"/>
  <c r="G225" i="1"/>
  <c r="H225" i="1" s="1"/>
  <c r="G158" i="1"/>
  <c r="H158" i="1" s="1"/>
  <c r="G260" i="1"/>
  <c r="H260" i="1" s="1"/>
  <c r="G319" i="1"/>
  <c r="H319" i="1" s="1"/>
  <c r="G208" i="1"/>
  <c r="H208" i="1" s="1"/>
  <c r="G109" i="1"/>
  <c r="H109" i="1" s="1"/>
  <c r="G150" i="1"/>
  <c r="H150" i="1" s="1"/>
  <c r="G320" i="1"/>
  <c r="H320" i="1" s="1"/>
  <c r="G263" i="1"/>
  <c r="H263" i="1" s="1"/>
  <c r="G228" i="1"/>
  <c r="H228" i="1" s="1"/>
  <c r="G238" i="1"/>
  <c r="H238" i="1" s="1"/>
  <c r="G337" i="1"/>
  <c r="H337" i="1" s="1"/>
  <c r="G277" i="1"/>
  <c r="H277" i="1" s="1"/>
  <c r="G340" i="1"/>
  <c r="H340" i="1" s="1"/>
  <c r="G325" i="1"/>
  <c r="H325" i="1" s="1"/>
  <c r="G271" i="1"/>
  <c r="H271" i="1" s="1"/>
  <c r="G332" i="1"/>
  <c r="H332" i="1" s="1"/>
  <c r="G139" i="1"/>
  <c r="H139" i="1" s="1"/>
  <c r="G344" i="1"/>
  <c r="H344" i="1" s="1"/>
  <c r="G298" i="1"/>
  <c r="H298" i="1" s="1"/>
  <c r="G48" i="1"/>
  <c r="H48" i="1" s="1"/>
  <c r="G213" i="1"/>
  <c r="H213" i="1" s="1"/>
  <c r="G108" i="1"/>
  <c r="H108" i="1" s="1"/>
  <c r="G239" i="1"/>
  <c r="H239" i="1" s="1"/>
  <c r="G236" i="1"/>
  <c r="H236" i="1" s="1"/>
  <c r="G217" i="1"/>
  <c r="H217" i="1" s="1"/>
  <c r="G37" i="1"/>
  <c r="H37" i="1" s="1"/>
  <c r="G184" i="1"/>
  <c r="H184" i="1" s="1"/>
  <c r="G254" i="1"/>
  <c r="H254" i="1" s="1"/>
  <c r="G301" i="1"/>
  <c r="H301" i="1" s="1"/>
  <c r="G242" i="1"/>
  <c r="H242" i="1" s="1"/>
  <c r="G84" i="1"/>
  <c r="H84" i="1" s="1"/>
  <c r="G221" i="1"/>
  <c r="H221" i="1" s="1"/>
  <c r="G295" i="1"/>
  <c r="H295" i="1" s="1"/>
  <c r="G81" i="1"/>
  <c r="H81" i="1" s="1"/>
  <c r="G358" i="1"/>
  <c r="H358" i="1" s="1"/>
  <c r="G72" i="1"/>
  <c r="H72" i="1" s="1"/>
  <c r="G262" i="1"/>
  <c r="H262" i="1" s="1"/>
  <c r="G359" i="1"/>
  <c r="H359" i="1" s="1"/>
  <c r="G147" i="1"/>
  <c r="H147" i="1" s="1"/>
  <c r="G88" i="1"/>
  <c r="H88" i="1" s="1"/>
  <c r="G90" i="1"/>
  <c r="H90" i="1" s="1"/>
  <c r="G307" i="1"/>
  <c r="H307" i="1" s="1"/>
  <c r="G92" i="1"/>
  <c r="H92" i="1" s="1"/>
  <c r="G35" i="1"/>
  <c r="H35" i="1" s="1"/>
  <c r="G49" i="1"/>
  <c r="H49" i="1" s="1"/>
  <c r="G44" i="1"/>
  <c r="H44" i="1" s="1"/>
  <c r="G46" i="1"/>
  <c r="H46" i="1" s="1"/>
  <c r="G296" i="1"/>
  <c r="H296" i="1" s="1"/>
  <c r="G309" i="1"/>
  <c r="H309" i="1" s="1"/>
  <c r="G146" i="1"/>
  <c r="H146" i="1" s="1"/>
  <c r="G192" i="1"/>
  <c r="H192" i="1" s="1"/>
  <c r="G117" i="1"/>
  <c r="H117" i="1" s="1"/>
  <c r="G112" i="1"/>
  <c r="H112" i="1" s="1"/>
  <c r="G127" i="1"/>
  <c r="H127" i="1" s="1"/>
  <c r="G78" i="1"/>
  <c r="H78" i="1" s="1"/>
  <c r="G185" i="1"/>
  <c r="H185" i="1" s="1"/>
  <c r="G61" i="1"/>
  <c r="H61" i="1" s="1"/>
  <c r="G189" i="1"/>
  <c r="H189" i="1" s="1"/>
  <c r="G41" i="1"/>
  <c r="H41" i="1" s="1"/>
  <c r="G58" i="1"/>
  <c r="H58" i="1" s="1"/>
  <c r="G318" i="1"/>
  <c r="H318" i="1" s="1"/>
  <c r="G241" i="1"/>
  <c r="H241" i="1" s="1"/>
  <c r="G303" i="1"/>
  <c r="H303" i="1" s="1"/>
  <c r="G38" i="1"/>
  <c r="H38" i="1" s="1"/>
  <c r="G116" i="1"/>
  <c r="H116" i="1" s="1"/>
  <c r="G136" i="1"/>
  <c r="H136" i="1" s="1"/>
  <c r="G67" i="1"/>
  <c r="H67" i="1" s="1"/>
  <c r="G77" i="1"/>
  <c r="H77" i="1" s="1"/>
  <c r="G347" i="1"/>
  <c r="H347" i="1" s="1"/>
  <c r="G165" i="1"/>
  <c r="H165" i="1" s="1"/>
  <c r="G55" i="1"/>
  <c r="H55" i="1" s="1"/>
  <c r="G97" i="1"/>
  <c r="H97" i="1" s="1"/>
  <c r="G153" i="1"/>
  <c r="H153" i="1" s="1"/>
  <c r="G313" i="1"/>
  <c r="H313" i="1" s="1"/>
  <c r="G336" i="1"/>
  <c r="H336" i="1" s="1"/>
  <c r="G206" i="1"/>
  <c r="H206" i="1" s="1"/>
  <c r="G345" i="1"/>
  <c r="H345" i="1" s="1"/>
  <c r="G100" i="1"/>
  <c r="H100" i="1" s="1"/>
  <c r="I240" i="1"/>
  <c r="G9" i="1"/>
  <c r="H9" i="1" s="1"/>
  <c r="G93" i="1"/>
  <c r="H93" i="1" s="1"/>
  <c r="G79" i="1"/>
  <c r="H79" i="1" s="1"/>
  <c r="G224" i="1"/>
  <c r="H224" i="1" s="1"/>
  <c r="G338" i="1"/>
  <c r="H338" i="1" s="1"/>
  <c r="G244" i="1"/>
  <c r="H244" i="1" s="1"/>
  <c r="G314" i="1"/>
  <c r="H314" i="1" s="1"/>
  <c r="G160" i="1"/>
  <c r="H160" i="1" s="1"/>
  <c r="G105" i="1"/>
  <c r="H105" i="1" s="1"/>
  <c r="G126" i="1"/>
  <c r="H126" i="1" s="1"/>
  <c r="I137" i="1"/>
  <c r="I49" i="1"/>
  <c r="I196" i="1"/>
  <c r="I95" i="1"/>
  <c r="I305" i="1"/>
  <c r="I51" i="1"/>
  <c r="I25" i="1"/>
  <c r="I108" i="1"/>
  <c r="I47" i="1"/>
  <c r="I229" i="1"/>
  <c r="I37" i="1"/>
  <c r="I133" i="1"/>
  <c r="G249" i="1"/>
  <c r="H249" i="1" s="1"/>
  <c r="G275" i="1"/>
  <c r="H275" i="1" s="1"/>
  <c r="G251" i="1"/>
  <c r="H251" i="1" s="1"/>
  <c r="G24" i="1"/>
  <c r="H24" i="1" s="1"/>
  <c r="G133" i="1"/>
  <c r="H133" i="1" s="1"/>
  <c r="G85" i="1"/>
  <c r="H85" i="1" s="1"/>
  <c r="G327" i="1"/>
  <c r="H327" i="1" s="1"/>
  <c r="G162" i="1"/>
  <c r="H162" i="1" s="1"/>
  <c r="G243" i="1"/>
  <c r="H243" i="1" s="1"/>
  <c r="I211" i="1"/>
  <c r="I16" i="1"/>
  <c r="I220" i="1"/>
  <c r="I17" i="1"/>
  <c r="I293" i="1"/>
  <c r="I92" i="1"/>
  <c r="I75" i="1"/>
  <c r="I324" i="1"/>
  <c r="I34" i="1"/>
  <c r="I219" i="1"/>
  <c r="I120" i="1"/>
  <c r="G355" i="1"/>
  <c r="H355" i="1" s="1"/>
  <c r="G299" i="1"/>
  <c r="H299" i="1" s="1"/>
  <c r="G257" i="1"/>
  <c r="H257" i="1" s="1"/>
  <c r="G252" i="1"/>
  <c r="H252" i="1" s="1"/>
  <c r="G291" i="1"/>
  <c r="H291" i="1" s="1"/>
  <c r="G357" i="1"/>
  <c r="H357" i="1" s="1"/>
  <c r="G130" i="1"/>
  <c r="H130" i="1" s="1"/>
  <c r="G169" i="1"/>
  <c r="H169" i="1" s="1"/>
  <c r="G250" i="1"/>
  <c r="H250" i="1" s="1"/>
  <c r="G240" i="1"/>
  <c r="H240" i="1" s="1"/>
  <c r="G135" i="1"/>
  <c r="H135" i="1" s="1"/>
  <c r="G181" i="1"/>
  <c r="H181" i="1" s="1"/>
  <c r="G315" i="1"/>
  <c r="H315" i="1" s="1"/>
  <c r="G177" i="1"/>
  <c r="H177" i="1" s="1"/>
  <c r="G253" i="1"/>
  <c r="H253" i="1" s="1"/>
  <c r="G121" i="1"/>
  <c r="H121" i="1" s="1"/>
  <c r="G258" i="1"/>
  <c r="H258" i="1" s="1"/>
  <c r="G331" i="1"/>
  <c r="H331" i="1" s="1"/>
  <c r="G350" i="1"/>
  <c r="H350" i="1" s="1"/>
  <c r="G346" i="1"/>
  <c r="H346" i="1" s="1"/>
  <c r="G245" i="1"/>
  <c r="H245" i="1" s="1"/>
  <c r="G231" i="1"/>
  <c r="H231" i="1" s="1"/>
  <c r="G330" i="1"/>
  <c r="H330" i="1" s="1"/>
  <c r="G360" i="1"/>
  <c r="H360" i="1" s="1"/>
  <c r="G322" i="1"/>
  <c r="H322" i="1" s="1"/>
  <c r="G311" i="1"/>
  <c r="H311" i="1" s="1"/>
  <c r="G183" i="1"/>
  <c r="H183" i="1" s="1"/>
  <c r="G154" i="1"/>
  <c r="H154" i="1" s="1"/>
  <c r="G119" i="1"/>
  <c r="H119" i="1" s="1"/>
  <c r="G111" i="1"/>
  <c r="H111" i="1" s="1"/>
  <c r="G115" i="1"/>
  <c r="H115" i="1" s="1"/>
  <c r="G54" i="1"/>
  <c r="H54" i="1" s="1"/>
  <c r="G132" i="1"/>
  <c r="H132" i="1" s="1"/>
  <c r="G230" i="1"/>
  <c r="H230" i="1" s="1"/>
  <c r="G232" i="1"/>
  <c r="H232" i="1" s="1"/>
  <c r="G118" i="1"/>
  <c r="H118" i="1" s="1"/>
  <c r="G129" i="1"/>
  <c r="H129" i="1" s="1"/>
  <c r="G349" i="1"/>
  <c r="H349" i="1" s="1"/>
  <c r="G287" i="1"/>
  <c r="H287" i="1" s="1"/>
  <c r="G194" i="1"/>
  <c r="H194" i="1" s="1"/>
  <c r="G159" i="1"/>
  <c r="H159" i="1" s="1"/>
  <c r="G195" i="1"/>
  <c r="H195" i="1" s="1"/>
  <c r="G36" i="1"/>
  <c r="H36" i="1" s="1"/>
  <c r="G68" i="1"/>
  <c r="H68" i="1" s="1"/>
  <c r="G53" i="1"/>
  <c r="H53" i="1" s="1"/>
  <c r="G164" i="1"/>
  <c r="H164" i="1" s="1"/>
  <c r="G23" i="1"/>
  <c r="H23" i="1" s="1"/>
  <c r="G120" i="1"/>
  <c r="H120" i="1" s="1"/>
  <c r="G60" i="1"/>
  <c r="H60" i="1" s="1"/>
  <c r="G182" i="1"/>
  <c r="H182" i="1" s="1"/>
  <c r="G30" i="1"/>
  <c r="H30" i="1" s="1"/>
  <c r="G110" i="1"/>
  <c r="H110" i="1" s="1"/>
  <c r="G216" i="1"/>
  <c r="H216" i="1" s="1"/>
  <c r="G124" i="1"/>
  <c r="H124" i="1" s="1"/>
  <c r="G329" i="1"/>
  <c r="H329" i="1" s="1"/>
  <c r="G188" i="1"/>
  <c r="H188" i="1" s="1"/>
  <c r="G40" i="1"/>
  <c r="H40" i="1" s="1"/>
  <c r="G70" i="1"/>
  <c r="H70" i="1" s="1"/>
  <c r="G202" i="1"/>
  <c r="H202" i="1" s="1"/>
  <c r="G43" i="1"/>
  <c r="H43" i="1" s="1"/>
  <c r="G102" i="1"/>
  <c r="H102" i="1" s="1"/>
  <c r="G149" i="1"/>
  <c r="H149" i="1" s="1"/>
  <c r="G317" i="1"/>
  <c r="H317" i="1" s="1"/>
  <c r="G91" i="1"/>
  <c r="H91" i="1" s="1"/>
  <c r="G180" i="1"/>
  <c r="H180" i="1" s="1"/>
  <c r="G269" i="1"/>
  <c r="H269" i="1" s="1"/>
  <c r="G361" i="1"/>
  <c r="H361" i="1" s="1"/>
  <c r="G197" i="1"/>
  <c r="H197" i="1" s="1"/>
  <c r="G261" i="1"/>
  <c r="H261" i="1" s="1"/>
  <c r="G13" i="1"/>
  <c r="H13" i="1" s="1"/>
  <c r="G21" i="1"/>
  <c r="H21" i="1" s="1"/>
  <c r="G57" i="1"/>
  <c r="H57" i="1" s="1"/>
  <c r="G161" i="1"/>
  <c r="H161" i="1" s="1"/>
  <c r="G114" i="1"/>
  <c r="H114" i="1" s="1"/>
  <c r="G39" i="1"/>
  <c r="H39" i="1" s="1"/>
  <c r="G76" i="1"/>
  <c r="H76" i="1" s="1"/>
  <c r="G168" i="1"/>
  <c r="H168" i="1" s="1"/>
  <c r="G352" i="1"/>
  <c r="H352" i="1" s="1"/>
  <c r="G87" i="1"/>
  <c r="H87" i="1" s="1"/>
  <c r="G284" i="1"/>
  <c r="H284" i="1" s="1"/>
  <c r="G306" i="1"/>
  <c r="H306" i="1" s="1"/>
  <c r="G201" i="1"/>
  <c r="H201" i="1" s="1"/>
  <c r="G28" i="1"/>
  <c r="H28" i="1" s="1"/>
  <c r="G10" i="1"/>
  <c r="H10" i="1" s="1"/>
  <c r="G353" i="1"/>
  <c r="H353" i="1" s="1"/>
  <c r="G342" i="1"/>
  <c r="H342" i="1" s="1"/>
  <c r="G151" i="1"/>
  <c r="H151" i="1" s="1"/>
  <c r="G210" i="1"/>
  <c r="H210" i="1" s="1"/>
  <c r="G200" i="1"/>
  <c r="H200" i="1" s="1"/>
  <c r="G363" i="1"/>
  <c r="H363" i="1" s="1"/>
  <c r="G283" i="1"/>
  <c r="H283" i="1" s="1"/>
  <c r="G339" i="1"/>
  <c r="H339" i="1" s="1"/>
  <c r="G20" i="1"/>
  <c r="H20" i="1" s="1"/>
  <c r="G351" i="1"/>
  <c r="H351" i="1" s="1"/>
  <c r="G268" i="1"/>
  <c r="H268" i="1" s="1"/>
  <c r="G113" i="1"/>
  <c r="H113" i="1" s="1"/>
  <c r="G86" i="1"/>
  <c r="H86" i="1" s="1"/>
  <c r="G95" i="1"/>
  <c r="H95" i="1" s="1"/>
  <c r="G259" i="1"/>
  <c r="H259" i="1" s="1"/>
  <c r="I7" i="1"/>
  <c r="J280" i="1" l="1"/>
  <c r="J62" i="1"/>
  <c r="J64" i="1"/>
  <c r="J308" i="1"/>
  <c r="J316" i="1"/>
  <c r="J80" i="1"/>
  <c r="J59" i="1"/>
  <c r="J15" i="1"/>
  <c r="J7" i="1"/>
  <c r="J293" i="1"/>
  <c r="J229" i="1"/>
  <c r="J49" i="1"/>
  <c r="J65" i="1"/>
  <c r="J155" i="1"/>
  <c r="J252" i="1"/>
  <c r="J88" i="1"/>
  <c r="J94" i="1"/>
  <c r="J113" i="1"/>
  <c r="J215" i="1"/>
  <c r="J119" i="1"/>
  <c r="J20" i="1"/>
  <c r="J272" i="1"/>
  <c r="J136" i="1"/>
  <c r="J85" i="1"/>
  <c r="J239" i="1"/>
  <c r="J45" i="1"/>
  <c r="J223" i="1"/>
  <c r="J201" i="1"/>
  <c r="J226" i="1"/>
  <c r="J337" i="1"/>
  <c r="J107" i="1"/>
  <c r="J134" i="1"/>
  <c r="J122" i="1"/>
  <c r="J319" i="1"/>
  <c r="J72" i="1"/>
  <c r="J105" i="1"/>
  <c r="J228" i="1"/>
  <c r="J147" i="1"/>
  <c r="J200" i="1"/>
  <c r="J33" i="1"/>
  <c r="J86" i="1"/>
  <c r="J320" i="1"/>
  <c r="J273" i="1"/>
  <c r="J178" i="1"/>
  <c r="J154" i="1"/>
  <c r="J132" i="1"/>
  <c r="J290" i="1"/>
  <c r="J167" i="1"/>
  <c r="J24" i="1"/>
  <c r="J291" i="1"/>
  <c r="J353" i="1"/>
  <c r="J164" i="1"/>
  <c r="J307" i="1"/>
  <c r="J160" i="1"/>
  <c r="J112" i="1"/>
  <c r="J240" i="1"/>
  <c r="J237" i="1"/>
  <c r="J287" i="1"/>
  <c r="J173" i="1"/>
  <c r="J79" i="1"/>
  <c r="J324" i="1"/>
  <c r="J42" i="1"/>
  <c r="J140" i="1"/>
  <c r="J193" i="1"/>
  <c r="J77" i="1"/>
  <c r="J355" i="1"/>
  <c r="J181" i="1"/>
  <c r="J18" i="1"/>
  <c r="J207" i="1"/>
  <c r="J190" i="1"/>
  <c r="J17" i="1"/>
  <c r="J47" i="1"/>
  <c r="J137" i="1"/>
  <c r="J330" i="1"/>
  <c r="J333" i="1"/>
  <c r="J338" i="1"/>
  <c r="J103" i="1"/>
  <c r="J162" i="1"/>
  <c r="J288" i="1"/>
  <c r="J69" i="1"/>
  <c r="J131" i="1"/>
  <c r="J236" i="1"/>
  <c r="J326" i="1"/>
  <c r="J50" i="1"/>
  <c r="J194" i="1"/>
  <c r="J9" i="1"/>
  <c r="J187" i="1"/>
  <c r="J179" i="1"/>
  <c r="J142" i="1"/>
  <c r="J55" i="1"/>
  <c r="J171" i="1"/>
  <c r="J334" i="1"/>
  <c r="J311" i="1"/>
  <c r="J183" i="1"/>
  <c r="J335" i="1"/>
  <c r="J186" i="1"/>
  <c r="J123" i="1"/>
  <c r="J36" i="1"/>
  <c r="J153" i="1"/>
  <c r="J312" i="1"/>
  <c r="J256" i="1"/>
  <c r="J253" i="1"/>
  <c r="J27" i="1"/>
  <c r="J270" i="1"/>
  <c r="J348" i="1"/>
  <c r="J278" i="1"/>
  <c r="J57" i="1"/>
  <c r="J282" i="1"/>
  <c r="J318" i="1"/>
  <c r="J166" i="1"/>
  <c r="J127" i="1"/>
  <c r="J302" i="1"/>
  <c r="J363" i="1"/>
  <c r="J182" i="1"/>
  <c r="J206" i="1"/>
  <c r="J321" i="1"/>
  <c r="J188" i="1"/>
  <c r="J48" i="1"/>
  <c r="J246" i="1"/>
  <c r="J56" i="1"/>
  <c r="J63" i="1"/>
  <c r="J322" i="1"/>
  <c r="J327" i="1"/>
  <c r="J8" i="1"/>
  <c r="J259" i="1"/>
  <c r="J114" i="1"/>
  <c r="J120" i="1"/>
  <c r="J220" i="1"/>
  <c r="J108" i="1"/>
  <c r="J221" i="1"/>
  <c r="J139" i="1"/>
  <c r="J191" i="1"/>
  <c r="J174" i="1"/>
  <c r="J339" i="1"/>
  <c r="J243" i="1"/>
  <c r="J344" i="1"/>
  <c r="J276" i="1"/>
  <c r="J244" i="1"/>
  <c r="J128" i="1"/>
  <c r="J52" i="1"/>
  <c r="J362" i="1"/>
  <c r="J265" i="1"/>
  <c r="J106" i="1"/>
  <c r="J241" i="1"/>
  <c r="J40" i="1"/>
  <c r="J317" i="1"/>
  <c r="J361" i="1"/>
  <c r="J84" i="1"/>
  <c r="J29" i="1"/>
  <c r="J304" i="1"/>
  <c r="J39" i="1"/>
  <c r="J124" i="1"/>
  <c r="J89" i="1"/>
  <c r="J350" i="1"/>
  <c r="J165" i="1"/>
  <c r="J227" i="1"/>
  <c r="J310" i="1"/>
  <c r="J295" i="1"/>
  <c r="J149" i="1"/>
  <c r="J218" i="1"/>
  <c r="J345" i="1"/>
  <c r="J277" i="1"/>
  <c r="J177" i="1"/>
  <c r="J216" i="1"/>
  <c r="J257" i="1"/>
  <c r="J313" i="1"/>
  <c r="J309" i="1"/>
  <c r="J151" i="1"/>
  <c r="J97" i="1"/>
  <c r="J214" i="1"/>
  <c r="J51" i="1"/>
  <c r="J66" i="1"/>
  <c r="J145" i="1"/>
  <c r="J346" i="1"/>
  <c r="J28" i="1"/>
  <c r="J305" i="1"/>
  <c r="J300" i="1"/>
  <c r="J141" i="1"/>
  <c r="J203" i="1"/>
  <c r="J31" i="1"/>
  <c r="J332" i="1"/>
  <c r="J163" i="1"/>
  <c r="J219" i="1"/>
  <c r="J16" i="1"/>
  <c r="J25" i="1"/>
  <c r="J286" i="1"/>
  <c r="J271" i="1"/>
  <c r="J199" i="1"/>
  <c r="J234" i="1"/>
  <c r="J230" i="1"/>
  <c r="S7" i="1"/>
  <c r="H7" i="1"/>
  <c r="J143" i="1"/>
  <c r="J101" i="1"/>
  <c r="J53" i="1"/>
  <c r="J117" i="1"/>
  <c r="J233" i="1"/>
  <c r="J297" i="1"/>
  <c r="J135" i="1"/>
  <c r="J275" i="1"/>
  <c r="J169" i="1"/>
  <c r="J208" i="1"/>
  <c r="J104" i="1"/>
  <c r="J255" i="1"/>
  <c r="J54" i="1"/>
  <c r="J251" i="1"/>
  <c r="J180" i="1"/>
  <c r="J340" i="1"/>
  <c r="J217" i="1"/>
  <c r="J121" i="1"/>
  <c r="J67" i="1"/>
  <c r="J232" i="1"/>
  <c r="J249" i="1"/>
  <c r="J315" i="1"/>
  <c r="J222" i="1"/>
  <c r="J176" i="1"/>
  <c r="J71" i="1"/>
  <c r="J352" i="1"/>
  <c r="J323" i="1"/>
  <c r="J87" i="1"/>
  <c r="J263" i="1"/>
  <c r="J76" i="1"/>
  <c r="J158" i="1"/>
  <c r="J13" i="1"/>
  <c r="J12" i="1"/>
  <c r="J289" i="1"/>
  <c r="J343" i="1"/>
  <c r="J34" i="1"/>
  <c r="J225" i="1"/>
  <c r="J195" i="1"/>
  <c r="J360" i="1"/>
  <c r="J189" i="1"/>
  <c r="J329" i="1"/>
  <c r="J60" i="1"/>
  <c r="J238" i="1"/>
  <c r="J314" i="1"/>
  <c r="J250" i="1"/>
  <c r="J10" i="1"/>
  <c r="J268" i="1"/>
  <c r="J41" i="1"/>
  <c r="J138" i="1"/>
  <c r="J43" i="1"/>
  <c r="J301" i="1"/>
  <c r="J111" i="1"/>
  <c r="J258" i="1"/>
  <c r="J99" i="1"/>
  <c r="J267" i="1"/>
  <c r="J68" i="1"/>
  <c r="J336" i="1"/>
  <c r="J254" i="1"/>
  <c r="J192" i="1"/>
  <c r="J98" i="1"/>
  <c r="J102" i="1"/>
  <c r="J61" i="1"/>
  <c r="J44" i="1"/>
  <c r="J261" i="1"/>
  <c r="J175" i="1"/>
  <c r="J14" i="1"/>
  <c r="J75" i="1"/>
  <c r="J133" i="1"/>
  <c r="J95" i="1"/>
  <c r="J74" i="1"/>
  <c r="J262" i="1"/>
  <c r="J266" i="1"/>
  <c r="J292" i="1"/>
  <c r="J328" i="1"/>
  <c r="J347" i="1"/>
  <c r="J342" i="1"/>
  <c r="J146" i="1"/>
  <c r="J156" i="1"/>
  <c r="J242" i="1"/>
  <c r="J161" i="1"/>
  <c r="J294" i="1"/>
  <c r="J269" i="1"/>
  <c r="J91" i="1"/>
  <c r="J349" i="1"/>
  <c r="J274" i="1"/>
  <c r="J129" i="1"/>
  <c r="J81" i="1"/>
  <c r="J22" i="1"/>
  <c r="J109" i="1"/>
  <c r="J354" i="1"/>
  <c r="J118" i="1"/>
  <c r="J224" i="1"/>
  <c r="J356" i="1"/>
  <c r="J11" i="1"/>
  <c r="J116" i="1"/>
  <c r="J58" i="1"/>
  <c r="J38" i="1"/>
  <c r="J100" i="1"/>
  <c r="J125" i="1"/>
  <c r="J260" i="1"/>
  <c r="J209" i="1"/>
  <c r="J82" i="1"/>
  <c r="J26" i="1"/>
  <c r="J279" i="1"/>
  <c r="J83" i="1"/>
  <c r="J73" i="1"/>
  <c r="J212" i="1"/>
  <c r="J93" i="1"/>
  <c r="J299" i="1"/>
  <c r="J70" i="1"/>
  <c r="J211" i="1"/>
  <c r="J115" i="1"/>
  <c r="J245" i="1"/>
  <c r="J90" i="1"/>
  <c r="J235" i="1"/>
  <c r="J30" i="1"/>
  <c r="J157" i="1"/>
  <c r="J210" i="1"/>
  <c r="J281" i="1"/>
  <c r="J213" i="1"/>
  <c r="J296" i="1"/>
  <c r="J92" i="1"/>
  <c r="J37" i="1"/>
  <c r="J196" i="1"/>
  <c r="J148" i="1"/>
  <c r="J126" i="1"/>
  <c r="J284" i="1"/>
  <c r="J150" i="1"/>
  <c r="J303" i="1"/>
  <c r="J172" i="1"/>
  <c r="J359" i="1"/>
  <c r="J19" i="1"/>
  <c r="J152" i="1"/>
  <c r="J204" i="1"/>
  <c r="J184" i="1"/>
  <c r="J351" i="1"/>
  <c r="J159" i="1"/>
  <c r="J23" i="1"/>
  <c r="J170" i="1"/>
  <c r="J306" i="1"/>
  <c r="J198" i="1"/>
  <c r="J331" i="1"/>
  <c r="J46" i="1"/>
  <c r="J205" i="1"/>
  <c r="J248" i="1"/>
  <c r="J358" i="1"/>
  <c r="J110" i="1"/>
  <c r="J130" i="1"/>
  <c r="J357" i="1"/>
  <c r="J325" i="1"/>
  <c r="J197" i="1"/>
  <c r="J341" i="1"/>
  <c r="J32" i="1"/>
  <c r="J231" i="1"/>
  <c r="J264" i="1"/>
  <c r="J35" i="1"/>
  <c r="J202" i="1"/>
  <c r="J247" i="1"/>
  <c r="J298" i="1"/>
  <c r="J144" i="1"/>
  <c r="J96" i="1"/>
  <c r="J185" i="1"/>
  <c r="J168" i="1"/>
  <c r="J21" i="1"/>
  <c r="J283" i="1"/>
  <c r="J285" i="1"/>
  <c r="J78" i="1"/>
  <c r="H365" i="1" l="1"/>
  <c r="J365" i="1"/>
  <c r="J367" i="1" l="1"/>
  <c r="J368" i="1"/>
  <c r="C4" i="1" l="1"/>
  <c r="K280" i="1"/>
  <c r="L280" i="1" s="1"/>
  <c r="M280" i="1" s="1"/>
  <c r="N280" i="1" s="1"/>
  <c r="O280" i="1" s="1"/>
  <c r="K316" i="1"/>
  <c r="L316" i="1" s="1"/>
  <c r="M316" i="1" s="1"/>
  <c r="N316" i="1" s="1"/>
  <c r="O316" i="1" s="1"/>
  <c r="K7" i="1"/>
  <c r="L7" i="1" s="1"/>
  <c r="M7" i="1" s="1"/>
  <c r="K65" i="1"/>
  <c r="L65" i="1" s="1"/>
  <c r="M65" i="1" s="1"/>
  <c r="N65" i="1" s="1"/>
  <c r="O65" i="1" s="1"/>
  <c r="K94" i="1"/>
  <c r="L94" i="1" s="1"/>
  <c r="M94" i="1" s="1"/>
  <c r="N94" i="1" s="1"/>
  <c r="O94" i="1" s="1"/>
  <c r="K20" i="1"/>
  <c r="L20" i="1" s="1"/>
  <c r="M20" i="1" s="1"/>
  <c r="N20" i="1" s="1"/>
  <c r="O20" i="1" s="1"/>
  <c r="K239" i="1"/>
  <c r="L239" i="1" s="1"/>
  <c r="M239" i="1" s="1"/>
  <c r="N239" i="1" s="1"/>
  <c r="O239" i="1" s="1"/>
  <c r="K226" i="1"/>
  <c r="L226" i="1" s="1"/>
  <c r="M226" i="1" s="1"/>
  <c r="N226" i="1" s="1"/>
  <c r="O226" i="1" s="1"/>
  <c r="K122" i="1"/>
  <c r="L122" i="1" s="1"/>
  <c r="M122" i="1" s="1"/>
  <c r="N122" i="1" s="1"/>
  <c r="O122" i="1" s="1"/>
  <c r="K228" i="1"/>
  <c r="L228" i="1" s="1"/>
  <c r="M228" i="1" s="1"/>
  <c r="N228" i="1" s="1"/>
  <c r="O228" i="1" s="1"/>
  <c r="K86" i="1"/>
  <c r="L86" i="1" s="1"/>
  <c r="M86" i="1" s="1"/>
  <c r="N86" i="1" s="1"/>
  <c r="O86" i="1" s="1"/>
  <c r="K24" i="1"/>
  <c r="L24" i="1" s="1"/>
  <c r="M24" i="1" s="1"/>
  <c r="N24" i="1" s="1"/>
  <c r="O24" i="1" s="1"/>
  <c r="K307" i="1"/>
  <c r="L307" i="1" s="1"/>
  <c r="M307" i="1" s="1"/>
  <c r="N307" i="1" s="1"/>
  <c r="O307" i="1" s="1"/>
  <c r="K237" i="1"/>
  <c r="L237" i="1" s="1"/>
  <c r="M237" i="1" s="1"/>
  <c r="N237" i="1" s="1"/>
  <c r="O237" i="1" s="1"/>
  <c r="K324" i="1"/>
  <c r="L324" i="1" s="1"/>
  <c r="M324" i="1" s="1"/>
  <c r="N324" i="1" s="1"/>
  <c r="O324" i="1" s="1"/>
  <c r="K77" i="1"/>
  <c r="L77" i="1" s="1"/>
  <c r="M77" i="1" s="1"/>
  <c r="N77" i="1" s="1"/>
  <c r="O77" i="1" s="1"/>
  <c r="K207" i="1"/>
  <c r="L207" i="1" s="1"/>
  <c r="M207" i="1" s="1"/>
  <c r="N207" i="1" s="1"/>
  <c r="O207" i="1" s="1"/>
  <c r="K137" i="1"/>
  <c r="L137" i="1" s="1"/>
  <c r="M137" i="1" s="1"/>
  <c r="N137" i="1" s="1"/>
  <c r="O137" i="1" s="1"/>
  <c r="K103" i="1"/>
  <c r="L103" i="1" s="1"/>
  <c r="M103" i="1" s="1"/>
  <c r="N103" i="1" s="1"/>
  <c r="O103" i="1" s="1"/>
  <c r="K131" i="1"/>
  <c r="L131" i="1" s="1"/>
  <c r="M131" i="1" s="1"/>
  <c r="N131" i="1" s="1"/>
  <c r="O131" i="1" s="1"/>
  <c r="K194" i="1"/>
  <c r="L194" i="1" s="1"/>
  <c r="M194" i="1" s="1"/>
  <c r="N194" i="1" s="1"/>
  <c r="O194" i="1" s="1"/>
  <c r="K142" i="1"/>
  <c r="L142" i="1" s="1"/>
  <c r="M142" i="1" s="1"/>
  <c r="N142" i="1" s="1"/>
  <c r="O142" i="1" s="1"/>
  <c r="K311" i="1"/>
  <c r="L311" i="1" s="1"/>
  <c r="M311" i="1" s="1"/>
  <c r="N311" i="1" s="1"/>
  <c r="O311" i="1" s="1"/>
  <c r="K123" i="1"/>
  <c r="L123" i="1" s="1"/>
  <c r="M123" i="1" s="1"/>
  <c r="N123" i="1" s="1"/>
  <c r="O123" i="1" s="1"/>
  <c r="K256" i="1"/>
  <c r="L256" i="1" s="1"/>
  <c r="M256" i="1" s="1"/>
  <c r="N256" i="1" s="1"/>
  <c r="O256" i="1" s="1"/>
  <c r="K318" i="1"/>
  <c r="L318" i="1" s="1"/>
  <c r="M318" i="1" s="1"/>
  <c r="N318" i="1" s="1"/>
  <c r="O318" i="1" s="1"/>
  <c r="K363" i="1"/>
  <c r="L363" i="1" s="1"/>
  <c r="M363" i="1" s="1"/>
  <c r="N363" i="1" s="1"/>
  <c r="O363" i="1" s="1"/>
  <c r="K188" i="1"/>
  <c r="L188" i="1" s="1"/>
  <c r="M188" i="1" s="1"/>
  <c r="N188" i="1" s="1"/>
  <c r="O188" i="1" s="1"/>
  <c r="K63" i="1"/>
  <c r="L63" i="1" s="1"/>
  <c r="M63" i="1" s="1"/>
  <c r="N63" i="1" s="1"/>
  <c r="O63" i="1" s="1"/>
  <c r="K108" i="1"/>
  <c r="L108" i="1" s="1"/>
  <c r="M108" i="1" s="1"/>
  <c r="N108" i="1" s="1"/>
  <c r="O108" i="1" s="1"/>
  <c r="K174" i="1"/>
  <c r="L174" i="1" s="1"/>
  <c r="M174" i="1" s="1"/>
  <c r="N174" i="1" s="1"/>
  <c r="O174" i="1" s="1"/>
  <c r="K276" i="1"/>
  <c r="L276" i="1" s="1"/>
  <c r="M276" i="1" s="1"/>
  <c r="N276" i="1" s="1"/>
  <c r="O276" i="1" s="1"/>
  <c r="K362" i="1"/>
  <c r="L362" i="1" s="1"/>
  <c r="M362" i="1" s="1"/>
  <c r="N362" i="1" s="1"/>
  <c r="O362" i="1" s="1"/>
  <c r="K40" i="1"/>
  <c r="L40" i="1" s="1"/>
  <c r="M40" i="1" s="1"/>
  <c r="N40" i="1" s="1"/>
  <c r="O40" i="1" s="1"/>
  <c r="K29" i="1"/>
  <c r="L29" i="1" s="1"/>
  <c r="M29" i="1" s="1"/>
  <c r="N29" i="1" s="1"/>
  <c r="O29" i="1" s="1"/>
  <c r="K89" i="1"/>
  <c r="L89" i="1" s="1"/>
  <c r="M89" i="1" s="1"/>
  <c r="N89" i="1" s="1"/>
  <c r="O89" i="1" s="1"/>
  <c r="K310" i="1"/>
  <c r="L310" i="1" s="1"/>
  <c r="M310" i="1" s="1"/>
  <c r="N310" i="1" s="1"/>
  <c r="O310" i="1" s="1"/>
  <c r="K257" i="1"/>
  <c r="L257" i="1" s="1"/>
  <c r="M257" i="1" s="1"/>
  <c r="N257" i="1" s="1"/>
  <c r="O257" i="1" s="1"/>
  <c r="K97" i="1"/>
  <c r="L97" i="1" s="1"/>
  <c r="M97" i="1" s="1"/>
  <c r="N97" i="1" s="1"/>
  <c r="O97" i="1" s="1"/>
  <c r="K145" i="1"/>
  <c r="L145" i="1" s="1"/>
  <c r="M145" i="1" s="1"/>
  <c r="N145" i="1" s="1"/>
  <c r="O145" i="1" s="1"/>
  <c r="K300" i="1"/>
  <c r="L300" i="1" s="1"/>
  <c r="M300" i="1" s="1"/>
  <c r="N300" i="1" s="1"/>
  <c r="O300" i="1" s="1"/>
  <c r="K332" i="1"/>
  <c r="L332" i="1" s="1"/>
  <c r="M332" i="1" s="1"/>
  <c r="N332" i="1" s="1"/>
  <c r="O332" i="1" s="1"/>
  <c r="K25" i="1"/>
  <c r="L25" i="1" s="1"/>
  <c r="M25" i="1" s="1"/>
  <c r="N25" i="1" s="1"/>
  <c r="O25" i="1" s="1"/>
  <c r="K234" i="1"/>
  <c r="L234" i="1" s="1"/>
  <c r="M234" i="1" s="1"/>
  <c r="N234" i="1" s="1"/>
  <c r="O234" i="1" s="1"/>
  <c r="K101" i="1"/>
  <c r="L101" i="1" s="1"/>
  <c r="M101" i="1" s="1"/>
  <c r="N101" i="1" s="1"/>
  <c r="O101" i="1" s="1"/>
  <c r="K297" i="1"/>
  <c r="L297" i="1" s="1"/>
  <c r="M297" i="1" s="1"/>
  <c r="N297" i="1" s="1"/>
  <c r="O297" i="1" s="1"/>
  <c r="K208" i="1"/>
  <c r="L208" i="1" s="1"/>
  <c r="M208" i="1" s="1"/>
  <c r="N208" i="1" s="1"/>
  <c r="O208" i="1" s="1"/>
  <c r="K251" i="1"/>
  <c r="L251" i="1" s="1"/>
  <c r="M251" i="1" s="1"/>
  <c r="N251" i="1" s="1"/>
  <c r="O251" i="1" s="1"/>
  <c r="K121" i="1"/>
  <c r="L121" i="1" s="1"/>
  <c r="M121" i="1" s="1"/>
  <c r="N121" i="1" s="1"/>
  <c r="O121" i="1" s="1"/>
  <c r="K315" i="1"/>
  <c r="L315" i="1" s="1"/>
  <c r="M315" i="1" s="1"/>
  <c r="N315" i="1" s="1"/>
  <c r="O315" i="1" s="1"/>
  <c r="K76" i="1"/>
  <c r="L76" i="1" s="1"/>
  <c r="M76" i="1" s="1"/>
  <c r="N76" i="1" s="1"/>
  <c r="O76" i="1" s="1"/>
  <c r="K289" i="1"/>
  <c r="L289" i="1" s="1"/>
  <c r="M289" i="1" s="1"/>
  <c r="N289" i="1" s="1"/>
  <c r="O289" i="1" s="1"/>
  <c r="K195" i="1"/>
  <c r="L195" i="1" s="1"/>
  <c r="M195" i="1" s="1"/>
  <c r="N195" i="1" s="1"/>
  <c r="O195" i="1" s="1"/>
  <c r="K60" i="1"/>
  <c r="L60" i="1" s="1"/>
  <c r="M60" i="1" s="1"/>
  <c r="N60" i="1" s="1"/>
  <c r="O60" i="1" s="1"/>
  <c r="K10" i="1"/>
  <c r="L10" i="1" s="1"/>
  <c r="K43" i="1"/>
  <c r="L43" i="1" s="1"/>
  <c r="M43" i="1" s="1"/>
  <c r="N43" i="1" s="1"/>
  <c r="O43" i="1" s="1"/>
  <c r="K99" i="1"/>
  <c r="L99" i="1" s="1"/>
  <c r="M99" i="1" s="1"/>
  <c r="N99" i="1" s="1"/>
  <c r="O99" i="1" s="1"/>
  <c r="K254" i="1"/>
  <c r="L254" i="1" s="1"/>
  <c r="M254" i="1" s="1"/>
  <c r="N254" i="1" s="1"/>
  <c r="O254" i="1" s="1"/>
  <c r="K61" i="1"/>
  <c r="L61" i="1" s="1"/>
  <c r="M61" i="1" s="1"/>
  <c r="N61" i="1" s="1"/>
  <c r="O61" i="1" s="1"/>
  <c r="K14" i="1"/>
  <c r="L14" i="1" s="1"/>
  <c r="K74" i="1"/>
  <c r="L74" i="1" s="1"/>
  <c r="M74" i="1" s="1"/>
  <c r="N74" i="1" s="1"/>
  <c r="O74" i="1" s="1"/>
  <c r="K328" i="1"/>
  <c r="L328" i="1" s="1"/>
  <c r="M328" i="1" s="1"/>
  <c r="N328" i="1" s="1"/>
  <c r="O328" i="1" s="1"/>
  <c r="K156" i="1"/>
  <c r="L156" i="1" s="1"/>
  <c r="M156" i="1" s="1"/>
  <c r="N156" i="1" s="1"/>
  <c r="O156" i="1" s="1"/>
  <c r="K269" i="1"/>
  <c r="L269" i="1" s="1"/>
  <c r="M269" i="1" s="1"/>
  <c r="N269" i="1" s="1"/>
  <c r="O269" i="1" s="1"/>
  <c r="K129" i="1"/>
  <c r="L129" i="1" s="1"/>
  <c r="M129" i="1" s="1"/>
  <c r="N129" i="1" s="1"/>
  <c r="O129" i="1" s="1"/>
  <c r="K11" i="1"/>
  <c r="L11" i="1" s="1"/>
  <c r="M11" i="1" s="1"/>
  <c r="N11" i="1" s="1"/>
  <c r="O11" i="1" s="1"/>
  <c r="K73" i="1"/>
  <c r="L73" i="1" s="1"/>
  <c r="M73" i="1" s="1"/>
  <c r="N73" i="1" s="1"/>
  <c r="O73" i="1" s="1"/>
  <c r="K92" i="1"/>
  <c r="L92" i="1" s="1"/>
  <c r="M92" i="1" s="1"/>
  <c r="N92" i="1" s="1"/>
  <c r="O92" i="1" s="1"/>
  <c r="K23" i="1"/>
  <c r="L23" i="1" s="1"/>
  <c r="M23" i="1" s="1"/>
  <c r="N23" i="1" s="1"/>
  <c r="O23" i="1" s="1"/>
  <c r="K80" i="1"/>
  <c r="L80" i="1" s="1"/>
  <c r="M80" i="1" s="1"/>
  <c r="N80" i="1" s="1"/>
  <c r="O80" i="1" s="1"/>
  <c r="K272" i="1"/>
  <c r="L272" i="1" s="1"/>
  <c r="M272" i="1" s="1"/>
  <c r="N272" i="1" s="1"/>
  <c r="O272" i="1" s="1"/>
  <c r="K319" i="1"/>
  <c r="L319" i="1" s="1"/>
  <c r="M319" i="1" s="1"/>
  <c r="N319" i="1" s="1"/>
  <c r="O319" i="1" s="1"/>
  <c r="K42" i="1"/>
  <c r="L42" i="1" s="1"/>
  <c r="M42" i="1" s="1"/>
  <c r="N42" i="1" s="1"/>
  <c r="O42" i="1" s="1"/>
  <c r="K162" i="1"/>
  <c r="L162" i="1" s="1"/>
  <c r="M162" i="1" s="1"/>
  <c r="N162" i="1" s="1"/>
  <c r="O162" i="1" s="1"/>
  <c r="K183" i="1"/>
  <c r="L183" i="1" s="1"/>
  <c r="M183" i="1" s="1"/>
  <c r="N183" i="1" s="1"/>
  <c r="O183" i="1" s="1"/>
  <c r="K166" i="1"/>
  <c r="L166" i="1" s="1"/>
  <c r="M166" i="1" s="1"/>
  <c r="N166" i="1" s="1"/>
  <c r="O166" i="1" s="1"/>
  <c r="K221" i="1"/>
  <c r="L221" i="1" s="1"/>
  <c r="M221" i="1" s="1"/>
  <c r="N221" i="1" s="1"/>
  <c r="O221" i="1" s="1"/>
  <c r="K317" i="1"/>
  <c r="L317" i="1" s="1"/>
  <c r="M317" i="1" s="1"/>
  <c r="N317" i="1" s="1"/>
  <c r="O317" i="1" s="1"/>
  <c r="K295" i="1"/>
  <c r="L295" i="1" s="1"/>
  <c r="M295" i="1" s="1"/>
  <c r="N295" i="1" s="1"/>
  <c r="O295" i="1" s="1"/>
  <c r="K141" i="1"/>
  <c r="L141" i="1" s="1"/>
  <c r="M141" i="1" s="1"/>
  <c r="N141" i="1" s="1"/>
  <c r="O141" i="1" s="1"/>
  <c r="K104" i="1"/>
  <c r="L104" i="1" s="1"/>
  <c r="M104" i="1" s="1"/>
  <c r="N104" i="1" s="1"/>
  <c r="O104" i="1" s="1"/>
  <c r="K158" i="1"/>
  <c r="L158" i="1" s="1"/>
  <c r="M158" i="1" s="1"/>
  <c r="N158" i="1" s="1"/>
  <c r="O158" i="1" s="1"/>
  <c r="K267" i="1"/>
  <c r="L267" i="1" s="1"/>
  <c r="M267" i="1" s="1"/>
  <c r="N267" i="1" s="1"/>
  <c r="O267" i="1" s="1"/>
  <c r="K347" i="1"/>
  <c r="L347" i="1" s="1"/>
  <c r="M347" i="1" s="1"/>
  <c r="N347" i="1" s="1"/>
  <c r="O347" i="1" s="1"/>
  <c r="K116" i="1"/>
  <c r="L116" i="1" s="1"/>
  <c r="M116" i="1" s="1"/>
  <c r="N116" i="1" s="1"/>
  <c r="O116" i="1" s="1"/>
  <c r="K281" i="1"/>
  <c r="L281" i="1" s="1"/>
  <c r="M281" i="1" s="1"/>
  <c r="N281" i="1" s="1"/>
  <c r="O281" i="1" s="1"/>
  <c r="K170" i="1"/>
  <c r="L170" i="1" s="1"/>
  <c r="M170" i="1" s="1"/>
  <c r="N170" i="1" s="1"/>
  <c r="O170" i="1" s="1"/>
  <c r="K44" i="1"/>
  <c r="L44" i="1" s="1"/>
  <c r="M44" i="1" s="1"/>
  <c r="N44" i="1" s="1"/>
  <c r="O44" i="1" s="1"/>
  <c r="K340" i="1"/>
  <c r="L340" i="1" s="1"/>
  <c r="M340" i="1" s="1"/>
  <c r="N340" i="1" s="1"/>
  <c r="O340" i="1" s="1"/>
  <c r="K34" i="1"/>
  <c r="L34" i="1" s="1"/>
  <c r="M34" i="1" s="1"/>
  <c r="N34" i="1" s="1"/>
  <c r="O34" i="1" s="1"/>
  <c r="K98" i="1"/>
  <c r="L98" i="1" s="1"/>
  <c r="M98" i="1" s="1"/>
  <c r="N98" i="1" s="1"/>
  <c r="O98" i="1" s="1"/>
  <c r="K349" i="1"/>
  <c r="L349" i="1" s="1"/>
  <c r="M349" i="1" s="1"/>
  <c r="N349" i="1" s="1"/>
  <c r="O349" i="1" s="1"/>
  <c r="K30" i="1"/>
  <c r="L30" i="1" s="1"/>
  <c r="M30" i="1" s="1"/>
  <c r="N30" i="1" s="1"/>
  <c r="O30" i="1" s="1"/>
  <c r="K205" i="1"/>
  <c r="L205" i="1" s="1"/>
  <c r="M205" i="1" s="1"/>
  <c r="N205" i="1" s="1"/>
  <c r="O205" i="1" s="1"/>
  <c r="K154" i="1"/>
  <c r="L154" i="1" s="1"/>
  <c r="M154" i="1" s="1"/>
  <c r="N154" i="1" s="1"/>
  <c r="O154" i="1" s="1"/>
  <c r="K348" i="1"/>
  <c r="L348" i="1" s="1"/>
  <c r="M348" i="1" s="1"/>
  <c r="N348" i="1" s="1"/>
  <c r="O348" i="1" s="1"/>
  <c r="K259" i="1"/>
  <c r="L259" i="1" s="1"/>
  <c r="M259" i="1" s="1"/>
  <c r="N259" i="1" s="1"/>
  <c r="O259" i="1" s="1"/>
  <c r="K345" i="1"/>
  <c r="L345" i="1" s="1"/>
  <c r="M345" i="1" s="1"/>
  <c r="N345" i="1" s="1"/>
  <c r="O345" i="1" s="1"/>
  <c r="K352" i="1"/>
  <c r="L352" i="1" s="1"/>
  <c r="M352" i="1" s="1"/>
  <c r="N352" i="1" s="1"/>
  <c r="O352" i="1" s="1"/>
  <c r="K100" i="1"/>
  <c r="L100" i="1" s="1"/>
  <c r="M100" i="1" s="1"/>
  <c r="N100" i="1" s="1"/>
  <c r="O100" i="1" s="1"/>
  <c r="K247" i="1"/>
  <c r="L247" i="1" s="1"/>
  <c r="M247" i="1" s="1"/>
  <c r="N247" i="1" s="1"/>
  <c r="O247" i="1" s="1"/>
  <c r="K293" i="1"/>
  <c r="L293" i="1" s="1"/>
  <c r="M293" i="1" s="1"/>
  <c r="N293" i="1" s="1"/>
  <c r="O293" i="1" s="1"/>
  <c r="K337" i="1"/>
  <c r="L337" i="1" s="1"/>
  <c r="M337" i="1" s="1"/>
  <c r="N337" i="1" s="1"/>
  <c r="O337" i="1" s="1"/>
  <c r="K320" i="1"/>
  <c r="L320" i="1" s="1"/>
  <c r="M320" i="1" s="1"/>
  <c r="N320" i="1" s="1"/>
  <c r="O320" i="1" s="1"/>
  <c r="K160" i="1"/>
  <c r="L160" i="1" s="1"/>
  <c r="M160" i="1" s="1"/>
  <c r="N160" i="1" s="1"/>
  <c r="O160" i="1" s="1"/>
  <c r="K355" i="1"/>
  <c r="L355" i="1" s="1"/>
  <c r="M355" i="1" s="1"/>
  <c r="N355" i="1" s="1"/>
  <c r="O355" i="1" s="1"/>
  <c r="K330" i="1"/>
  <c r="L330" i="1" s="1"/>
  <c r="M330" i="1" s="1"/>
  <c r="N330" i="1" s="1"/>
  <c r="O330" i="1" s="1"/>
  <c r="K55" i="1"/>
  <c r="L55" i="1" s="1"/>
  <c r="M55" i="1" s="1"/>
  <c r="N55" i="1" s="1"/>
  <c r="O55" i="1" s="1"/>
  <c r="K253" i="1"/>
  <c r="L253" i="1" s="1"/>
  <c r="M253" i="1" s="1"/>
  <c r="N253" i="1" s="1"/>
  <c r="O253" i="1" s="1"/>
  <c r="K48" i="1"/>
  <c r="L48" i="1" s="1"/>
  <c r="M48" i="1" s="1"/>
  <c r="N48" i="1" s="1"/>
  <c r="O48" i="1" s="1"/>
  <c r="K244" i="1"/>
  <c r="L244" i="1" s="1"/>
  <c r="M244" i="1" s="1"/>
  <c r="N244" i="1" s="1"/>
  <c r="O244" i="1" s="1"/>
  <c r="K350" i="1"/>
  <c r="L350" i="1" s="1"/>
  <c r="M350" i="1" s="1"/>
  <c r="N350" i="1" s="1"/>
  <c r="O350" i="1" s="1"/>
  <c r="K313" i="1"/>
  <c r="L313" i="1" s="1"/>
  <c r="M313" i="1" s="1"/>
  <c r="N313" i="1" s="1"/>
  <c r="O313" i="1" s="1"/>
  <c r="K163" i="1"/>
  <c r="L163" i="1" s="1"/>
  <c r="M163" i="1" s="1"/>
  <c r="N163" i="1" s="1"/>
  <c r="O163" i="1" s="1"/>
  <c r="K53" i="1"/>
  <c r="L53" i="1" s="1"/>
  <c r="M53" i="1" s="1"/>
  <c r="N53" i="1" s="1"/>
  <c r="O53" i="1" s="1"/>
  <c r="K222" i="1"/>
  <c r="L222" i="1" s="1"/>
  <c r="M222" i="1" s="1"/>
  <c r="N222" i="1" s="1"/>
  <c r="O222" i="1" s="1"/>
  <c r="K343" i="1"/>
  <c r="L343" i="1" s="1"/>
  <c r="M343" i="1" s="1"/>
  <c r="N343" i="1" s="1"/>
  <c r="O343" i="1" s="1"/>
  <c r="K301" i="1"/>
  <c r="L301" i="1" s="1"/>
  <c r="M301" i="1" s="1"/>
  <c r="N301" i="1" s="1"/>
  <c r="O301" i="1" s="1"/>
  <c r="K262" i="1"/>
  <c r="L262" i="1" s="1"/>
  <c r="M262" i="1" s="1"/>
  <c r="N262" i="1" s="1"/>
  <c r="O262" i="1" s="1"/>
  <c r="K118" i="1"/>
  <c r="L118" i="1" s="1"/>
  <c r="M118" i="1" s="1"/>
  <c r="N118" i="1" s="1"/>
  <c r="O118" i="1" s="1"/>
  <c r="K211" i="1"/>
  <c r="L211" i="1" s="1"/>
  <c r="M211" i="1" s="1"/>
  <c r="N211" i="1" s="1"/>
  <c r="O211" i="1" s="1"/>
  <c r="K184" i="1"/>
  <c r="L184" i="1" s="1"/>
  <c r="M184" i="1" s="1"/>
  <c r="N184" i="1" s="1"/>
  <c r="O184" i="1" s="1"/>
  <c r="K298" i="1"/>
  <c r="L298" i="1" s="1"/>
  <c r="M298" i="1" s="1"/>
  <c r="N298" i="1" s="1"/>
  <c r="O298" i="1" s="1"/>
  <c r="K277" i="1"/>
  <c r="L277" i="1" s="1"/>
  <c r="M277" i="1" s="1"/>
  <c r="N277" i="1" s="1"/>
  <c r="O277" i="1" s="1"/>
  <c r="K117" i="1"/>
  <c r="L117" i="1" s="1"/>
  <c r="M117" i="1" s="1"/>
  <c r="N117" i="1" s="1"/>
  <c r="O117" i="1" s="1"/>
  <c r="K189" i="1"/>
  <c r="L189" i="1" s="1"/>
  <c r="M189" i="1" s="1"/>
  <c r="N189" i="1" s="1"/>
  <c r="O189" i="1" s="1"/>
  <c r="K266" i="1"/>
  <c r="L266" i="1" s="1"/>
  <c r="M266" i="1" s="1"/>
  <c r="N266" i="1" s="1"/>
  <c r="O266" i="1" s="1"/>
  <c r="K196" i="1"/>
  <c r="L196" i="1" s="1"/>
  <c r="M196" i="1" s="1"/>
  <c r="N196" i="1" s="1"/>
  <c r="O196" i="1" s="1"/>
  <c r="K168" i="1"/>
  <c r="L168" i="1" s="1"/>
  <c r="M168" i="1" s="1"/>
  <c r="N168" i="1" s="1"/>
  <c r="O168" i="1" s="1"/>
  <c r="K213" i="1"/>
  <c r="L213" i="1" s="1"/>
  <c r="M213" i="1" s="1"/>
  <c r="N213" i="1" s="1"/>
  <c r="O213" i="1" s="1"/>
  <c r="K341" i="1"/>
  <c r="L341" i="1" s="1"/>
  <c r="M341" i="1" s="1"/>
  <c r="N341" i="1" s="1"/>
  <c r="O341" i="1" s="1"/>
  <c r="K235" i="1"/>
  <c r="L235" i="1" s="1"/>
  <c r="M235" i="1" s="1"/>
  <c r="N235" i="1" s="1"/>
  <c r="O235" i="1" s="1"/>
  <c r="K22" i="1"/>
  <c r="L22" i="1" s="1"/>
  <c r="M22" i="1" s="1"/>
  <c r="N22" i="1" s="1"/>
  <c r="O22" i="1" s="1"/>
  <c r="K19" i="1"/>
  <c r="L19" i="1" s="1"/>
  <c r="M19" i="1" s="1"/>
  <c r="N19" i="1" s="1"/>
  <c r="O19" i="1" s="1"/>
  <c r="K64" i="1"/>
  <c r="L64" i="1" s="1"/>
  <c r="M64" i="1" s="1"/>
  <c r="N64" i="1" s="1"/>
  <c r="O64" i="1" s="1"/>
  <c r="K59" i="1"/>
  <c r="L59" i="1" s="1"/>
  <c r="M59" i="1" s="1"/>
  <c r="N59" i="1" s="1"/>
  <c r="O59" i="1" s="1"/>
  <c r="K229" i="1"/>
  <c r="L229" i="1" s="1"/>
  <c r="M229" i="1" s="1"/>
  <c r="N229" i="1" s="1"/>
  <c r="O229" i="1" s="1"/>
  <c r="K252" i="1"/>
  <c r="L252" i="1" s="1"/>
  <c r="M252" i="1" s="1"/>
  <c r="N252" i="1" s="1"/>
  <c r="O252" i="1" s="1"/>
  <c r="K215" i="1"/>
  <c r="L215" i="1" s="1"/>
  <c r="M215" i="1" s="1"/>
  <c r="N215" i="1" s="1"/>
  <c r="O215" i="1" s="1"/>
  <c r="K136" i="1"/>
  <c r="L136" i="1" s="1"/>
  <c r="M136" i="1" s="1"/>
  <c r="N136" i="1" s="1"/>
  <c r="O136" i="1" s="1"/>
  <c r="K223" i="1"/>
  <c r="L223" i="1" s="1"/>
  <c r="M223" i="1" s="1"/>
  <c r="N223" i="1" s="1"/>
  <c r="O223" i="1" s="1"/>
  <c r="K107" i="1"/>
  <c r="L107" i="1" s="1"/>
  <c r="M107" i="1" s="1"/>
  <c r="N107" i="1" s="1"/>
  <c r="O107" i="1" s="1"/>
  <c r="K72" i="1"/>
  <c r="L72" i="1" s="1"/>
  <c r="M72" i="1" s="1"/>
  <c r="N72" i="1" s="1"/>
  <c r="O72" i="1" s="1"/>
  <c r="K200" i="1"/>
  <c r="L200" i="1" s="1"/>
  <c r="M200" i="1" s="1"/>
  <c r="N200" i="1" s="1"/>
  <c r="O200" i="1" s="1"/>
  <c r="K273" i="1"/>
  <c r="L273" i="1" s="1"/>
  <c r="M273" i="1" s="1"/>
  <c r="N273" i="1" s="1"/>
  <c r="O273" i="1" s="1"/>
  <c r="K353" i="1"/>
  <c r="L353" i="1" s="1"/>
  <c r="M353" i="1" s="1"/>
  <c r="N353" i="1" s="1"/>
  <c r="O353" i="1" s="1"/>
  <c r="K112" i="1"/>
  <c r="L112" i="1" s="1"/>
  <c r="M112" i="1" s="1"/>
  <c r="N112" i="1" s="1"/>
  <c r="O112" i="1" s="1"/>
  <c r="K173" i="1"/>
  <c r="L173" i="1" s="1"/>
  <c r="M173" i="1" s="1"/>
  <c r="N173" i="1" s="1"/>
  <c r="O173" i="1" s="1"/>
  <c r="K140" i="1"/>
  <c r="L140" i="1" s="1"/>
  <c r="M140" i="1" s="1"/>
  <c r="N140" i="1" s="1"/>
  <c r="O140" i="1" s="1"/>
  <c r="K17" i="1"/>
  <c r="L17" i="1" s="1"/>
  <c r="M17" i="1" s="1"/>
  <c r="N17" i="1" s="1"/>
  <c r="O17" i="1" s="1"/>
  <c r="K333" i="1"/>
  <c r="L333" i="1" s="1"/>
  <c r="M333" i="1" s="1"/>
  <c r="N333" i="1" s="1"/>
  <c r="O333" i="1" s="1"/>
  <c r="K288" i="1"/>
  <c r="L288" i="1" s="1"/>
  <c r="M288" i="1" s="1"/>
  <c r="N288" i="1" s="1"/>
  <c r="O288" i="1" s="1"/>
  <c r="K326" i="1"/>
  <c r="L326" i="1" s="1"/>
  <c r="M326" i="1" s="1"/>
  <c r="N326" i="1" s="1"/>
  <c r="O326" i="1" s="1"/>
  <c r="K187" i="1"/>
  <c r="L187" i="1" s="1"/>
  <c r="M187" i="1" s="1"/>
  <c r="N187" i="1" s="1"/>
  <c r="O187" i="1" s="1"/>
  <c r="K171" i="1"/>
  <c r="L171" i="1" s="1"/>
  <c r="M171" i="1" s="1"/>
  <c r="N171" i="1" s="1"/>
  <c r="O171" i="1" s="1"/>
  <c r="K335" i="1"/>
  <c r="L335" i="1" s="1"/>
  <c r="M335" i="1" s="1"/>
  <c r="N335" i="1" s="1"/>
  <c r="O335" i="1" s="1"/>
  <c r="K153" i="1"/>
  <c r="L153" i="1" s="1"/>
  <c r="M153" i="1" s="1"/>
  <c r="N153" i="1" s="1"/>
  <c r="O153" i="1" s="1"/>
  <c r="K57" i="1"/>
  <c r="L57" i="1" s="1"/>
  <c r="M57" i="1" s="1"/>
  <c r="N57" i="1" s="1"/>
  <c r="O57" i="1" s="1"/>
  <c r="K127" i="1"/>
  <c r="L127" i="1" s="1"/>
  <c r="M127" i="1" s="1"/>
  <c r="N127" i="1" s="1"/>
  <c r="O127" i="1" s="1"/>
  <c r="K206" i="1"/>
  <c r="L206" i="1" s="1"/>
  <c r="M206" i="1" s="1"/>
  <c r="N206" i="1" s="1"/>
  <c r="O206" i="1" s="1"/>
  <c r="K327" i="1"/>
  <c r="L327" i="1" s="1"/>
  <c r="M327" i="1" s="1"/>
  <c r="N327" i="1" s="1"/>
  <c r="O327" i="1" s="1"/>
  <c r="K120" i="1"/>
  <c r="L120" i="1" s="1"/>
  <c r="M120" i="1" s="1"/>
  <c r="N120" i="1" s="1"/>
  <c r="O120" i="1" s="1"/>
  <c r="K139" i="1"/>
  <c r="L139" i="1" s="1"/>
  <c r="M139" i="1" s="1"/>
  <c r="N139" i="1" s="1"/>
  <c r="O139" i="1" s="1"/>
  <c r="K243" i="1"/>
  <c r="L243" i="1" s="1"/>
  <c r="M243" i="1" s="1"/>
  <c r="N243" i="1" s="1"/>
  <c r="O243" i="1" s="1"/>
  <c r="K128" i="1"/>
  <c r="L128" i="1" s="1"/>
  <c r="M128" i="1" s="1"/>
  <c r="N128" i="1" s="1"/>
  <c r="O128" i="1" s="1"/>
  <c r="K106" i="1"/>
  <c r="L106" i="1" s="1"/>
  <c r="M106" i="1" s="1"/>
  <c r="N106" i="1" s="1"/>
  <c r="O106" i="1" s="1"/>
  <c r="K361" i="1"/>
  <c r="L361" i="1" s="1"/>
  <c r="M361" i="1" s="1"/>
  <c r="N361" i="1" s="1"/>
  <c r="O361" i="1" s="1"/>
  <c r="K39" i="1"/>
  <c r="L39" i="1" s="1"/>
  <c r="M39" i="1" s="1"/>
  <c r="N39" i="1" s="1"/>
  <c r="O39" i="1" s="1"/>
  <c r="K165" i="1"/>
  <c r="L165" i="1" s="1"/>
  <c r="M165" i="1" s="1"/>
  <c r="N165" i="1" s="1"/>
  <c r="O165" i="1" s="1"/>
  <c r="K177" i="1"/>
  <c r="L177" i="1" s="1"/>
  <c r="M177" i="1" s="1"/>
  <c r="N177" i="1" s="1"/>
  <c r="O177" i="1" s="1"/>
  <c r="K309" i="1"/>
  <c r="L309" i="1" s="1"/>
  <c r="M309" i="1" s="1"/>
  <c r="N309" i="1" s="1"/>
  <c r="O309" i="1" s="1"/>
  <c r="K51" i="1"/>
  <c r="L51" i="1" s="1"/>
  <c r="M51" i="1" s="1"/>
  <c r="N51" i="1" s="1"/>
  <c r="O51" i="1" s="1"/>
  <c r="K203" i="1"/>
  <c r="L203" i="1" s="1"/>
  <c r="M203" i="1" s="1"/>
  <c r="N203" i="1" s="1"/>
  <c r="O203" i="1" s="1"/>
  <c r="K219" i="1"/>
  <c r="L219" i="1" s="1"/>
  <c r="M219" i="1" s="1"/>
  <c r="N219" i="1" s="1"/>
  <c r="O219" i="1" s="1"/>
  <c r="K271" i="1"/>
  <c r="L271" i="1" s="1"/>
  <c r="M271" i="1" s="1"/>
  <c r="N271" i="1" s="1"/>
  <c r="O271" i="1" s="1"/>
  <c r="K111" i="1"/>
  <c r="L111" i="1" s="1"/>
  <c r="M111" i="1" s="1"/>
  <c r="N111" i="1" s="1"/>
  <c r="O111" i="1" s="1"/>
  <c r="K342" i="1"/>
  <c r="L342" i="1" s="1"/>
  <c r="M342" i="1" s="1"/>
  <c r="N342" i="1" s="1"/>
  <c r="O342" i="1" s="1"/>
  <c r="K93" i="1"/>
  <c r="L93" i="1" s="1"/>
  <c r="M93" i="1" s="1"/>
  <c r="N93" i="1" s="1"/>
  <c r="O93" i="1" s="1"/>
  <c r="K130" i="1"/>
  <c r="L130" i="1" s="1"/>
  <c r="M130" i="1" s="1"/>
  <c r="N130" i="1" s="1"/>
  <c r="O130" i="1" s="1"/>
  <c r="K290" i="1"/>
  <c r="L290" i="1" s="1"/>
  <c r="M290" i="1" s="1"/>
  <c r="N290" i="1" s="1"/>
  <c r="O290" i="1" s="1"/>
  <c r="K181" i="1"/>
  <c r="L181" i="1" s="1"/>
  <c r="M181" i="1" s="1"/>
  <c r="N181" i="1" s="1"/>
  <c r="O181" i="1" s="1"/>
  <c r="K27" i="1"/>
  <c r="L27" i="1" s="1"/>
  <c r="M27" i="1" s="1"/>
  <c r="N27" i="1" s="1"/>
  <c r="O27" i="1" s="1"/>
  <c r="K246" i="1"/>
  <c r="L246" i="1" s="1"/>
  <c r="M246" i="1" s="1"/>
  <c r="N246" i="1" s="1"/>
  <c r="O246" i="1" s="1"/>
  <c r="K149" i="1"/>
  <c r="L149" i="1" s="1"/>
  <c r="M149" i="1" s="1"/>
  <c r="N149" i="1" s="1"/>
  <c r="O149" i="1" s="1"/>
  <c r="K28" i="1"/>
  <c r="L28" i="1" s="1"/>
  <c r="M28" i="1" s="1"/>
  <c r="N28" i="1" s="1"/>
  <c r="O28" i="1" s="1"/>
  <c r="K176" i="1"/>
  <c r="L176" i="1" s="1"/>
  <c r="M176" i="1" s="1"/>
  <c r="N176" i="1" s="1"/>
  <c r="O176" i="1" s="1"/>
  <c r="K261" i="1"/>
  <c r="L261" i="1" s="1"/>
  <c r="M261" i="1" s="1"/>
  <c r="N261" i="1" s="1"/>
  <c r="O261" i="1" s="1"/>
  <c r="K260" i="1"/>
  <c r="L260" i="1" s="1"/>
  <c r="M260" i="1" s="1"/>
  <c r="N260" i="1" s="1"/>
  <c r="O260" i="1" s="1"/>
  <c r="K35" i="1"/>
  <c r="L35" i="1" s="1"/>
  <c r="M35" i="1" s="1"/>
  <c r="N35" i="1" s="1"/>
  <c r="O35" i="1" s="1"/>
  <c r="K113" i="1"/>
  <c r="L113" i="1" s="1"/>
  <c r="M113" i="1" s="1"/>
  <c r="N113" i="1" s="1"/>
  <c r="O113" i="1" s="1"/>
  <c r="K236" i="1"/>
  <c r="L236" i="1" s="1"/>
  <c r="M236" i="1" s="1"/>
  <c r="N236" i="1" s="1"/>
  <c r="O236" i="1" s="1"/>
  <c r="K114" i="1"/>
  <c r="L114" i="1" s="1"/>
  <c r="M114" i="1" s="1"/>
  <c r="N114" i="1" s="1"/>
  <c r="O114" i="1" s="1"/>
  <c r="K265" i="1"/>
  <c r="L265" i="1" s="1"/>
  <c r="M265" i="1" s="1"/>
  <c r="N265" i="1" s="1"/>
  <c r="O265" i="1" s="1"/>
  <c r="K286" i="1"/>
  <c r="L286" i="1" s="1"/>
  <c r="M286" i="1" s="1"/>
  <c r="N286" i="1" s="1"/>
  <c r="O286" i="1" s="1"/>
  <c r="K67" i="1"/>
  <c r="L67" i="1" s="1"/>
  <c r="M67" i="1" s="1"/>
  <c r="N67" i="1" s="1"/>
  <c r="O67" i="1" s="1"/>
  <c r="K360" i="1"/>
  <c r="L360" i="1" s="1"/>
  <c r="M360" i="1" s="1"/>
  <c r="N360" i="1" s="1"/>
  <c r="O360" i="1" s="1"/>
  <c r="K192" i="1"/>
  <c r="L192" i="1" s="1"/>
  <c r="M192" i="1" s="1"/>
  <c r="N192" i="1" s="1"/>
  <c r="O192" i="1" s="1"/>
  <c r="K242" i="1"/>
  <c r="L242" i="1" s="1"/>
  <c r="M242" i="1" s="1"/>
  <c r="N242" i="1" s="1"/>
  <c r="O242" i="1" s="1"/>
  <c r="K359" i="1"/>
  <c r="L359" i="1" s="1"/>
  <c r="M359" i="1" s="1"/>
  <c r="N359" i="1" s="1"/>
  <c r="O359" i="1" s="1"/>
  <c r="K46" i="1"/>
  <c r="L46" i="1" s="1"/>
  <c r="M46" i="1" s="1"/>
  <c r="N46" i="1" s="1"/>
  <c r="O46" i="1" s="1"/>
  <c r="K78" i="1"/>
  <c r="L78" i="1" s="1"/>
  <c r="M78" i="1" s="1"/>
  <c r="N78" i="1" s="1"/>
  <c r="O78" i="1" s="1"/>
  <c r="K238" i="1"/>
  <c r="L238" i="1" s="1"/>
  <c r="M238" i="1" s="1"/>
  <c r="N238" i="1" s="1"/>
  <c r="O238" i="1" s="1"/>
  <c r="K125" i="1"/>
  <c r="L125" i="1" s="1"/>
  <c r="M125" i="1" s="1"/>
  <c r="N125" i="1" s="1"/>
  <c r="O125" i="1" s="1"/>
  <c r="K232" i="1"/>
  <c r="L232" i="1" s="1"/>
  <c r="M232" i="1" s="1"/>
  <c r="N232" i="1" s="1"/>
  <c r="O232" i="1" s="1"/>
  <c r="K87" i="1"/>
  <c r="L87" i="1" s="1"/>
  <c r="M87" i="1" s="1"/>
  <c r="N87" i="1" s="1"/>
  <c r="O87" i="1" s="1"/>
  <c r="K41" i="1"/>
  <c r="L41" i="1" s="1"/>
  <c r="M41" i="1" s="1"/>
  <c r="N41" i="1" s="1"/>
  <c r="O41" i="1" s="1"/>
  <c r="K224" i="1"/>
  <c r="L224" i="1" s="1"/>
  <c r="M224" i="1" s="1"/>
  <c r="N224" i="1" s="1"/>
  <c r="O224" i="1" s="1"/>
  <c r="K115" i="1"/>
  <c r="L115" i="1" s="1"/>
  <c r="M115" i="1" s="1"/>
  <c r="N115" i="1" s="1"/>
  <c r="O115" i="1" s="1"/>
  <c r="K306" i="1"/>
  <c r="L306" i="1" s="1"/>
  <c r="M306" i="1" s="1"/>
  <c r="N306" i="1" s="1"/>
  <c r="O306" i="1" s="1"/>
  <c r="K21" i="1"/>
  <c r="L21" i="1" s="1"/>
  <c r="M21" i="1" s="1"/>
  <c r="N21" i="1" s="1"/>
  <c r="O21" i="1" s="1"/>
  <c r="K308" i="1"/>
  <c r="L308" i="1" s="1"/>
  <c r="M308" i="1" s="1"/>
  <c r="N308" i="1" s="1"/>
  <c r="O308" i="1" s="1"/>
  <c r="K15" i="1"/>
  <c r="L15" i="1" s="1"/>
  <c r="M15" i="1" s="1"/>
  <c r="N15" i="1" s="1"/>
  <c r="O15" i="1" s="1"/>
  <c r="K49" i="1"/>
  <c r="L49" i="1" s="1"/>
  <c r="M49" i="1" s="1"/>
  <c r="N49" i="1" s="1"/>
  <c r="O49" i="1" s="1"/>
  <c r="K88" i="1"/>
  <c r="L88" i="1" s="1"/>
  <c r="M88" i="1" s="1"/>
  <c r="N88" i="1" s="1"/>
  <c r="O88" i="1" s="1"/>
  <c r="K119" i="1"/>
  <c r="L119" i="1" s="1"/>
  <c r="M119" i="1" s="1"/>
  <c r="N119" i="1" s="1"/>
  <c r="O119" i="1" s="1"/>
  <c r="K85" i="1"/>
  <c r="L85" i="1" s="1"/>
  <c r="M85" i="1" s="1"/>
  <c r="N85" i="1" s="1"/>
  <c r="O85" i="1" s="1"/>
  <c r="K201" i="1"/>
  <c r="L201" i="1" s="1"/>
  <c r="M201" i="1" s="1"/>
  <c r="N201" i="1" s="1"/>
  <c r="O201" i="1" s="1"/>
  <c r="K134" i="1"/>
  <c r="L134" i="1" s="1"/>
  <c r="M134" i="1" s="1"/>
  <c r="N134" i="1" s="1"/>
  <c r="O134" i="1" s="1"/>
  <c r="K105" i="1"/>
  <c r="L105" i="1" s="1"/>
  <c r="M105" i="1" s="1"/>
  <c r="N105" i="1" s="1"/>
  <c r="O105" i="1" s="1"/>
  <c r="K33" i="1"/>
  <c r="L33" i="1" s="1"/>
  <c r="M33" i="1" s="1"/>
  <c r="N33" i="1" s="1"/>
  <c r="O33" i="1" s="1"/>
  <c r="K167" i="1"/>
  <c r="L167" i="1" s="1"/>
  <c r="M167" i="1" s="1"/>
  <c r="N167" i="1" s="1"/>
  <c r="O167" i="1" s="1"/>
  <c r="K164" i="1"/>
  <c r="L164" i="1" s="1"/>
  <c r="M164" i="1" s="1"/>
  <c r="N164" i="1" s="1"/>
  <c r="O164" i="1" s="1"/>
  <c r="K240" i="1"/>
  <c r="L240" i="1" s="1"/>
  <c r="M240" i="1" s="1"/>
  <c r="N240" i="1" s="1"/>
  <c r="O240" i="1" s="1"/>
  <c r="K79" i="1"/>
  <c r="L79" i="1" s="1"/>
  <c r="M79" i="1" s="1"/>
  <c r="N79" i="1" s="1"/>
  <c r="O79" i="1" s="1"/>
  <c r="K193" i="1"/>
  <c r="L193" i="1" s="1"/>
  <c r="M193" i="1" s="1"/>
  <c r="N193" i="1" s="1"/>
  <c r="O193" i="1" s="1"/>
  <c r="K18" i="1"/>
  <c r="L18" i="1" s="1"/>
  <c r="M18" i="1" s="1"/>
  <c r="N18" i="1" s="1"/>
  <c r="O18" i="1" s="1"/>
  <c r="K47" i="1"/>
  <c r="L47" i="1" s="1"/>
  <c r="M47" i="1" s="1"/>
  <c r="N47" i="1" s="1"/>
  <c r="O47" i="1" s="1"/>
  <c r="K338" i="1"/>
  <c r="L338" i="1" s="1"/>
  <c r="M338" i="1" s="1"/>
  <c r="N338" i="1" s="1"/>
  <c r="O338" i="1" s="1"/>
  <c r="K69" i="1"/>
  <c r="L69" i="1" s="1"/>
  <c r="M69" i="1" s="1"/>
  <c r="N69" i="1" s="1"/>
  <c r="O69" i="1" s="1"/>
  <c r="K50" i="1"/>
  <c r="L50" i="1" s="1"/>
  <c r="M50" i="1" s="1"/>
  <c r="N50" i="1" s="1"/>
  <c r="O50" i="1" s="1"/>
  <c r="K179" i="1"/>
  <c r="L179" i="1" s="1"/>
  <c r="M179" i="1" s="1"/>
  <c r="N179" i="1" s="1"/>
  <c r="O179" i="1" s="1"/>
  <c r="K334" i="1"/>
  <c r="L334" i="1" s="1"/>
  <c r="M334" i="1" s="1"/>
  <c r="N334" i="1" s="1"/>
  <c r="O334" i="1" s="1"/>
  <c r="K186" i="1"/>
  <c r="L186" i="1" s="1"/>
  <c r="M186" i="1" s="1"/>
  <c r="N186" i="1" s="1"/>
  <c r="O186" i="1" s="1"/>
  <c r="K312" i="1"/>
  <c r="L312" i="1" s="1"/>
  <c r="M312" i="1" s="1"/>
  <c r="N312" i="1" s="1"/>
  <c r="O312" i="1" s="1"/>
  <c r="K282" i="1"/>
  <c r="L282" i="1" s="1"/>
  <c r="M282" i="1" s="1"/>
  <c r="N282" i="1" s="1"/>
  <c r="O282" i="1" s="1"/>
  <c r="K302" i="1"/>
  <c r="L302" i="1" s="1"/>
  <c r="M302" i="1" s="1"/>
  <c r="N302" i="1" s="1"/>
  <c r="O302" i="1" s="1"/>
  <c r="K56" i="1"/>
  <c r="L56" i="1" s="1"/>
  <c r="M56" i="1" s="1"/>
  <c r="N56" i="1" s="1"/>
  <c r="O56" i="1" s="1"/>
  <c r="K8" i="1"/>
  <c r="L8" i="1" s="1"/>
  <c r="M8" i="1" s="1"/>
  <c r="N8" i="1" s="1"/>
  <c r="O8" i="1" s="1"/>
  <c r="K220" i="1"/>
  <c r="L220" i="1" s="1"/>
  <c r="M220" i="1" s="1"/>
  <c r="N220" i="1" s="1"/>
  <c r="O220" i="1" s="1"/>
  <c r="K191" i="1"/>
  <c r="L191" i="1" s="1"/>
  <c r="M191" i="1" s="1"/>
  <c r="N191" i="1" s="1"/>
  <c r="O191" i="1" s="1"/>
  <c r="K344" i="1"/>
  <c r="L344" i="1" s="1"/>
  <c r="M344" i="1" s="1"/>
  <c r="N344" i="1" s="1"/>
  <c r="O344" i="1" s="1"/>
  <c r="K52" i="1"/>
  <c r="L52" i="1" s="1"/>
  <c r="M52" i="1" s="1"/>
  <c r="N52" i="1" s="1"/>
  <c r="O52" i="1" s="1"/>
  <c r="K241" i="1"/>
  <c r="L241" i="1" s="1"/>
  <c r="M241" i="1" s="1"/>
  <c r="N241" i="1" s="1"/>
  <c r="O241" i="1" s="1"/>
  <c r="K84" i="1"/>
  <c r="L84" i="1" s="1"/>
  <c r="M84" i="1" s="1"/>
  <c r="N84" i="1" s="1"/>
  <c r="O84" i="1" s="1"/>
  <c r="K124" i="1"/>
  <c r="L124" i="1" s="1"/>
  <c r="M124" i="1" s="1"/>
  <c r="N124" i="1" s="1"/>
  <c r="O124" i="1" s="1"/>
  <c r="K227" i="1"/>
  <c r="L227" i="1" s="1"/>
  <c r="M227" i="1" s="1"/>
  <c r="N227" i="1" s="1"/>
  <c r="O227" i="1" s="1"/>
  <c r="K216" i="1"/>
  <c r="L216" i="1" s="1"/>
  <c r="M216" i="1" s="1"/>
  <c r="N216" i="1" s="1"/>
  <c r="O216" i="1" s="1"/>
  <c r="K151" i="1"/>
  <c r="L151" i="1" s="1"/>
  <c r="M151" i="1" s="1"/>
  <c r="N151" i="1" s="1"/>
  <c r="O151" i="1" s="1"/>
  <c r="K66" i="1"/>
  <c r="L66" i="1" s="1"/>
  <c r="M66" i="1" s="1"/>
  <c r="N66" i="1" s="1"/>
  <c r="O66" i="1" s="1"/>
  <c r="K305" i="1"/>
  <c r="L305" i="1" s="1"/>
  <c r="M305" i="1" s="1"/>
  <c r="N305" i="1" s="1"/>
  <c r="O305" i="1" s="1"/>
  <c r="K31" i="1"/>
  <c r="L31" i="1" s="1"/>
  <c r="M31" i="1" s="1"/>
  <c r="N31" i="1" s="1"/>
  <c r="O31" i="1" s="1"/>
  <c r="K16" i="1"/>
  <c r="L16" i="1" s="1"/>
  <c r="M16" i="1" s="1"/>
  <c r="N16" i="1" s="1"/>
  <c r="O16" i="1" s="1"/>
  <c r="K199" i="1"/>
  <c r="L199" i="1" s="1"/>
  <c r="M199" i="1" s="1"/>
  <c r="N199" i="1" s="1"/>
  <c r="O199" i="1" s="1"/>
  <c r="K143" i="1"/>
  <c r="L143" i="1" s="1"/>
  <c r="M143" i="1" s="1"/>
  <c r="N143" i="1" s="1"/>
  <c r="O143" i="1" s="1"/>
  <c r="K233" i="1"/>
  <c r="L233" i="1" s="1"/>
  <c r="M233" i="1" s="1"/>
  <c r="N233" i="1" s="1"/>
  <c r="O233" i="1" s="1"/>
  <c r="K169" i="1"/>
  <c r="L169" i="1" s="1"/>
  <c r="M169" i="1" s="1"/>
  <c r="N169" i="1" s="1"/>
  <c r="O169" i="1" s="1"/>
  <c r="K54" i="1"/>
  <c r="L54" i="1" s="1"/>
  <c r="M54" i="1" s="1"/>
  <c r="N54" i="1" s="1"/>
  <c r="O54" i="1" s="1"/>
  <c r="K217" i="1"/>
  <c r="L217" i="1" s="1"/>
  <c r="M217" i="1" s="1"/>
  <c r="N217" i="1" s="1"/>
  <c r="O217" i="1" s="1"/>
  <c r="K249" i="1"/>
  <c r="L249" i="1" s="1"/>
  <c r="M249" i="1" s="1"/>
  <c r="N249" i="1" s="1"/>
  <c r="O249" i="1" s="1"/>
  <c r="K263" i="1"/>
  <c r="L263" i="1" s="1"/>
  <c r="M263" i="1" s="1"/>
  <c r="N263" i="1" s="1"/>
  <c r="O263" i="1" s="1"/>
  <c r="K12" i="1"/>
  <c r="L12" i="1" s="1"/>
  <c r="M12" i="1" s="1"/>
  <c r="N12" i="1" s="1"/>
  <c r="O12" i="1" s="1"/>
  <c r="K225" i="1"/>
  <c r="L225" i="1" s="1"/>
  <c r="M225" i="1" s="1"/>
  <c r="N225" i="1" s="1"/>
  <c r="O225" i="1" s="1"/>
  <c r="K329" i="1"/>
  <c r="L329" i="1" s="1"/>
  <c r="M329" i="1" s="1"/>
  <c r="N329" i="1" s="1"/>
  <c r="O329" i="1" s="1"/>
  <c r="K250" i="1"/>
  <c r="L250" i="1" s="1"/>
  <c r="M250" i="1" s="1"/>
  <c r="N250" i="1" s="1"/>
  <c r="O250" i="1" s="1"/>
  <c r="K138" i="1"/>
  <c r="L138" i="1" s="1"/>
  <c r="M138" i="1" s="1"/>
  <c r="N138" i="1" s="1"/>
  <c r="O138" i="1" s="1"/>
  <c r="K258" i="1"/>
  <c r="L258" i="1" s="1"/>
  <c r="M258" i="1" s="1"/>
  <c r="N258" i="1" s="1"/>
  <c r="O258" i="1" s="1"/>
  <c r="K336" i="1"/>
  <c r="L336" i="1" s="1"/>
  <c r="M336" i="1" s="1"/>
  <c r="N336" i="1" s="1"/>
  <c r="O336" i="1" s="1"/>
  <c r="K102" i="1"/>
  <c r="L102" i="1" s="1"/>
  <c r="M102" i="1" s="1"/>
  <c r="N102" i="1" s="1"/>
  <c r="O102" i="1" s="1"/>
  <c r="K175" i="1"/>
  <c r="L175" i="1" s="1"/>
  <c r="M175" i="1" s="1"/>
  <c r="N175" i="1" s="1"/>
  <c r="O175" i="1" s="1"/>
  <c r="K95" i="1"/>
  <c r="L95" i="1" s="1"/>
  <c r="M95" i="1" s="1"/>
  <c r="N95" i="1" s="1"/>
  <c r="O95" i="1" s="1"/>
  <c r="K292" i="1"/>
  <c r="L292" i="1" s="1"/>
  <c r="M292" i="1" s="1"/>
  <c r="N292" i="1" s="1"/>
  <c r="O292" i="1" s="1"/>
  <c r="K146" i="1"/>
  <c r="L146" i="1" s="1"/>
  <c r="M146" i="1" s="1"/>
  <c r="N146" i="1" s="1"/>
  <c r="O146" i="1" s="1"/>
  <c r="K294" i="1"/>
  <c r="L294" i="1" s="1"/>
  <c r="M294" i="1" s="1"/>
  <c r="N294" i="1" s="1"/>
  <c r="O294" i="1" s="1"/>
  <c r="K274" i="1"/>
  <c r="L274" i="1" s="1"/>
  <c r="M274" i="1" s="1"/>
  <c r="N274" i="1" s="1"/>
  <c r="O274" i="1" s="1"/>
  <c r="K109" i="1"/>
  <c r="L109" i="1" s="1"/>
  <c r="M109" i="1" s="1"/>
  <c r="N109" i="1" s="1"/>
  <c r="O109" i="1" s="1"/>
  <c r="K356" i="1"/>
  <c r="L356" i="1" s="1"/>
  <c r="M356" i="1" s="1"/>
  <c r="N356" i="1" s="1"/>
  <c r="O356" i="1" s="1"/>
  <c r="K38" i="1"/>
  <c r="L38" i="1" s="1"/>
  <c r="M38" i="1" s="1"/>
  <c r="N38" i="1" s="1"/>
  <c r="O38" i="1" s="1"/>
  <c r="K83" i="1"/>
  <c r="L83" i="1" s="1"/>
  <c r="M83" i="1" s="1"/>
  <c r="N83" i="1" s="1"/>
  <c r="O83" i="1" s="1"/>
  <c r="K299" i="1"/>
  <c r="L299" i="1" s="1"/>
  <c r="M299" i="1" s="1"/>
  <c r="N299" i="1" s="1"/>
  <c r="O299" i="1" s="1"/>
  <c r="K245" i="1"/>
  <c r="L245" i="1" s="1"/>
  <c r="M245" i="1" s="1"/>
  <c r="N245" i="1" s="1"/>
  <c r="O245" i="1" s="1"/>
  <c r="K157" i="1"/>
  <c r="L157" i="1" s="1"/>
  <c r="M157" i="1" s="1"/>
  <c r="N157" i="1" s="1"/>
  <c r="O157" i="1" s="1"/>
  <c r="K296" i="1"/>
  <c r="L296" i="1" s="1"/>
  <c r="M296" i="1" s="1"/>
  <c r="N296" i="1" s="1"/>
  <c r="O296" i="1" s="1"/>
  <c r="K148" i="1"/>
  <c r="L148" i="1" s="1"/>
  <c r="M148" i="1" s="1"/>
  <c r="N148" i="1" s="1"/>
  <c r="O148" i="1" s="1"/>
  <c r="K303" i="1"/>
  <c r="L303" i="1" s="1"/>
  <c r="M303" i="1" s="1"/>
  <c r="N303" i="1" s="1"/>
  <c r="O303" i="1" s="1"/>
  <c r="K152" i="1"/>
  <c r="L152" i="1" s="1"/>
  <c r="M152" i="1" s="1"/>
  <c r="N152" i="1" s="1"/>
  <c r="O152" i="1" s="1"/>
  <c r="K159" i="1"/>
  <c r="L159" i="1" s="1"/>
  <c r="M159" i="1" s="1"/>
  <c r="N159" i="1" s="1"/>
  <c r="O159" i="1" s="1"/>
  <c r="K198" i="1"/>
  <c r="L198" i="1" s="1"/>
  <c r="M198" i="1" s="1"/>
  <c r="N198" i="1" s="1"/>
  <c r="O198" i="1" s="1"/>
  <c r="K248" i="1"/>
  <c r="L248" i="1" s="1"/>
  <c r="M248" i="1" s="1"/>
  <c r="N248" i="1" s="1"/>
  <c r="O248" i="1" s="1"/>
  <c r="K357" i="1"/>
  <c r="L357" i="1" s="1"/>
  <c r="M357" i="1" s="1"/>
  <c r="N357" i="1" s="1"/>
  <c r="O357" i="1" s="1"/>
  <c r="K32" i="1"/>
  <c r="L32" i="1" s="1"/>
  <c r="M32" i="1" s="1"/>
  <c r="N32" i="1" s="1"/>
  <c r="O32" i="1" s="1"/>
  <c r="K96" i="1"/>
  <c r="L96" i="1" s="1"/>
  <c r="M96" i="1" s="1"/>
  <c r="N96" i="1" s="1"/>
  <c r="O96" i="1" s="1"/>
  <c r="K283" i="1"/>
  <c r="L283" i="1" s="1"/>
  <c r="M283" i="1" s="1"/>
  <c r="N283" i="1" s="1"/>
  <c r="O283" i="1" s="1"/>
  <c r="K155" i="1"/>
  <c r="L155" i="1" s="1"/>
  <c r="M155" i="1" s="1"/>
  <c r="N155" i="1" s="1"/>
  <c r="O155" i="1" s="1"/>
  <c r="K45" i="1"/>
  <c r="L45" i="1" s="1"/>
  <c r="M45" i="1" s="1"/>
  <c r="N45" i="1" s="1"/>
  <c r="O45" i="1" s="1"/>
  <c r="K147" i="1"/>
  <c r="L147" i="1" s="1"/>
  <c r="M147" i="1" s="1"/>
  <c r="N147" i="1" s="1"/>
  <c r="O147" i="1" s="1"/>
  <c r="K291" i="1"/>
  <c r="L291" i="1" s="1"/>
  <c r="M291" i="1" s="1"/>
  <c r="N291" i="1" s="1"/>
  <c r="O291" i="1" s="1"/>
  <c r="K287" i="1"/>
  <c r="L287" i="1" s="1"/>
  <c r="M287" i="1" s="1"/>
  <c r="N287" i="1" s="1"/>
  <c r="O287" i="1" s="1"/>
  <c r="K190" i="1"/>
  <c r="L190" i="1" s="1"/>
  <c r="M190" i="1" s="1"/>
  <c r="N190" i="1" s="1"/>
  <c r="O190" i="1" s="1"/>
  <c r="K9" i="1"/>
  <c r="L9" i="1" s="1"/>
  <c r="M9" i="1" s="1"/>
  <c r="N9" i="1" s="1"/>
  <c r="O9" i="1" s="1"/>
  <c r="K36" i="1"/>
  <c r="L36" i="1" s="1"/>
  <c r="M36" i="1" s="1"/>
  <c r="N36" i="1" s="1"/>
  <c r="O36" i="1" s="1"/>
  <c r="K182" i="1"/>
  <c r="L182" i="1" s="1"/>
  <c r="M182" i="1" s="1"/>
  <c r="N182" i="1" s="1"/>
  <c r="O182" i="1" s="1"/>
  <c r="K339" i="1"/>
  <c r="L339" i="1" s="1"/>
  <c r="M339" i="1" s="1"/>
  <c r="N339" i="1" s="1"/>
  <c r="O339" i="1" s="1"/>
  <c r="K304" i="1"/>
  <c r="L304" i="1" s="1"/>
  <c r="M304" i="1" s="1"/>
  <c r="N304" i="1" s="1"/>
  <c r="O304" i="1" s="1"/>
  <c r="K346" i="1"/>
  <c r="L346" i="1" s="1"/>
  <c r="M346" i="1" s="1"/>
  <c r="N346" i="1" s="1"/>
  <c r="O346" i="1" s="1"/>
  <c r="K230" i="1"/>
  <c r="L230" i="1" s="1"/>
  <c r="M230" i="1" s="1"/>
  <c r="N230" i="1" s="1"/>
  <c r="O230" i="1" s="1"/>
  <c r="K180" i="1"/>
  <c r="L180" i="1" s="1"/>
  <c r="M180" i="1" s="1"/>
  <c r="N180" i="1" s="1"/>
  <c r="O180" i="1" s="1"/>
  <c r="K323" i="1"/>
  <c r="L323" i="1" s="1"/>
  <c r="M323" i="1" s="1"/>
  <c r="N323" i="1" s="1"/>
  <c r="O323" i="1" s="1"/>
  <c r="K268" i="1"/>
  <c r="L268" i="1" s="1"/>
  <c r="M268" i="1" s="1"/>
  <c r="N268" i="1" s="1"/>
  <c r="O268" i="1" s="1"/>
  <c r="K75" i="1"/>
  <c r="L75" i="1" s="1"/>
  <c r="M75" i="1" s="1"/>
  <c r="N75" i="1" s="1"/>
  <c r="O75" i="1" s="1"/>
  <c r="K81" i="1"/>
  <c r="L81" i="1" s="1"/>
  <c r="M81" i="1" s="1"/>
  <c r="N81" i="1" s="1"/>
  <c r="O81" i="1" s="1"/>
  <c r="K212" i="1"/>
  <c r="L212" i="1" s="1"/>
  <c r="M212" i="1" s="1"/>
  <c r="N212" i="1" s="1"/>
  <c r="O212" i="1" s="1"/>
  <c r="K284" i="1"/>
  <c r="L284" i="1" s="1"/>
  <c r="M284" i="1" s="1"/>
  <c r="N284" i="1" s="1"/>
  <c r="O284" i="1" s="1"/>
  <c r="K110" i="1"/>
  <c r="L110" i="1" s="1"/>
  <c r="M110" i="1" s="1"/>
  <c r="N110" i="1" s="1"/>
  <c r="O110" i="1" s="1"/>
  <c r="K264" i="1"/>
  <c r="L264" i="1" s="1"/>
  <c r="M264" i="1" s="1"/>
  <c r="N264" i="1" s="1"/>
  <c r="O264" i="1" s="1"/>
  <c r="K275" i="1"/>
  <c r="L275" i="1" s="1"/>
  <c r="M275" i="1" s="1"/>
  <c r="N275" i="1" s="1"/>
  <c r="O275" i="1" s="1"/>
  <c r="K314" i="1"/>
  <c r="L314" i="1" s="1"/>
  <c r="M314" i="1" s="1"/>
  <c r="N314" i="1" s="1"/>
  <c r="O314" i="1" s="1"/>
  <c r="K133" i="1"/>
  <c r="L133" i="1" s="1"/>
  <c r="M133" i="1" s="1"/>
  <c r="N133" i="1" s="1"/>
  <c r="O133" i="1" s="1"/>
  <c r="K58" i="1"/>
  <c r="L58" i="1" s="1"/>
  <c r="M58" i="1" s="1"/>
  <c r="N58" i="1" s="1"/>
  <c r="O58" i="1" s="1"/>
  <c r="K150" i="1"/>
  <c r="L150" i="1" s="1"/>
  <c r="M150" i="1" s="1"/>
  <c r="N150" i="1" s="1"/>
  <c r="O150" i="1" s="1"/>
  <c r="K144" i="1"/>
  <c r="L144" i="1" s="1"/>
  <c r="M144" i="1" s="1"/>
  <c r="N144" i="1" s="1"/>
  <c r="O144" i="1" s="1"/>
  <c r="K178" i="1"/>
  <c r="L178" i="1" s="1"/>
  <c r="M178" i="1" s="1"/>
  <c r="N178" i="1" s="1"/>
  <c r="O178" i="1" s="1"/>
  <c r="K270" i="1"/>
  <c r="L270" i="1" s="1"/>
  <c r="M270" i="1" s="1"/>
  <c r="N270" i="1" s="1"/>
  <c r="O270" i="1" s="1"/>
  <c r="K321" i="1"/>
  <c r="L321" i="1" s="1"/>
  <c r="M321" i="1" s="1"/>
  <c r="N321" i="1" s="1"/>
  <c r="O321" i="1" s="1"/>
  <c r="K218" i="1"/>
  <c r="L218" i="1" s="1"/>
  <c r="M218" i="1" s="1"/>
  <c r="N218" i="1" s="1"/>
  <c r="O218" i="1" s="1"/>
  <c r="K71" i="1"/>
  <c r="L71" i="1" s="1"/>
  <c r="M71" i="1" s="1"/>
  <c r="N71" i="1" s="1"/>
  <c r="O71" i="1" s="1"/>
  <c r="K209" i="1"/>
  <c r="L209" i="1" s="1"/>
  <c r="M209" i="1" s="1"/>
  <c r="N209" i="1" s="1"/>
  <c r="O209" i="1" s="1"/>
  <c r="K202" i="1"/>
  <c r="L202" i="1" s="1"/>
  <c r="M202" i="1" s="1"/>
  <c r="N202" i="1" s="1"/>
  <c r="O202" i="1" s="1"/>
  <c r="K354" i="1"/>
  <c r="L354" i="1" s="1"/>
  <c r="M354" i="1" s="1"/>
  <c r="N354" i="1" s="1"/>
  <c r="O354" i="1" s="1"/>
  <c r="K82" i="1"/>
  <c r="L82" i="1" s="1"/>
  <c r="M82" i="1" s="1"/>
  <c r="N82" i="1" s="1"/>
  <c r="O82" i="1" s="1"/>
  <c r="K70" i="1"/>
  <c r="L70" i="1" s="1"/>
  <c r="M70" i="1" s="1"/>
  <c r="N70" i="1" s="1"/>
  <c r="O70" i="1" s="1"/>
  <c r="K90" i="1"/>
  <c r="L90" i="1" s="1"/>
  <c r="M90" i="1" s="1"/>
  <c r="N90" i="1" s="1"/>
  <c r="O90" i="1" s="1"/>
  <c r="K210" i="1"/>
  <c r="L210" i="1" s="1"/>
  <c r="M210" i="1" s="1"/>
  <c r="N210" i="1" s="1"/>
  <c r="O210" i="1" s="1"/>
  <c r="K126" i="1"/>
  <c r="L126" i="1" s="1"/>
  <c r="M126" i="1" s="1"/>
  <c r="N126" i="1" s="1"/>
  <c r="O126" i="1" s="1"/>
  <c r="K172" i="1"/>
  <c r="L172" i="1" s="1"/>
  <c r="M172" i="1" s="1"/>
  <c r="N172" i="1" s="1"/>
  <c r="O172" i="1" s="1"/>
  <c r="K204" i="1"/>
  <c r="L204" i="1" s="1"/>
  <c r="M204" i="1" s="1"/>
  <c r="N204" i="1" s="1"/>
  <c r="O204" i="1" s="1"/>
  <c r="K331" i="1"/>
  <c r="L331" i="1" s="1"/>
  <c r="M331" i="1" s="1"/>
  <c r="N331" i="1" s="1"/>
  <c r="O331" i="1" s="1"/>
  <c r="K358" i="1"/>
  <c r="L358" i="1" s="1"/>
  <c r="M358" i="1" s="1"/>
  <c r="N358" i="1" s="1"/>
  <c r="O358" i="1" s="1"/>
  <c r="K325" i="1"/>
  <c r="L325" i="1" s="1"/>
  <c r="M325" i="1" s="1"/>
  <c r="N325" i="1" s="1"/>
  <c r="O325" i="1" s="1"/>
  <c r="K231" i="1"/>
  <c r="L231" i="1" s="1"/>
  <c r="M231" i="1" s="1"/>
  <c r="N231" i="1" s="1"/>
  <c r="O231" i="1" s="1"/>
  <c r="K185" i="1"/>
  <c r="L185" i="1" s="1"/>
  <c r="M185" i="1" s="1"/>
  <c r="N185" i="1" s="1"/>
  <c r="O185" i="1" s="1"/>
  <c r="K285" i="1"/>
  <c r="L285" i="1" s="1"/>
  <c r="M285" i="1" s="1"/>
  <c r="N285" i="1" s="1"/>
  <c r="O285" i="1" s="1"/>
  <c r="K62" i="1"/>
  <c r="L62" i="1" s="1"/>
  <c r="M62" i="1" s="1"/>
  <c r="N62" i="1" s="1"/>
  <c r="O62" i="1" s="1"/>
  <c r="K322" i="1"/>
  <c r="L322" i="1" s="1"/>
  <c r="M322" i="1" s="1"/>
  <c r="N322" i="1" s="1"/>
  <c r="O322" i="1" s="1"/>
  <c r="K214" i="1"/>
  <c r="L214" i="1" s="1"/>
  <c r="M214" i="1" s="1"/>
  <c r="N214" i="1" s="1"/>
  <c r="O214" i="1" s="1"/>
  <c r="K135" i="1"/>
  <c r="L135" i="1" s="1"/>
  <c r="M135" i="1" s="1"/>
  <c r="N135" i="1" s="1"/>
  <c r="O135" i="1" s="1"/>
  <c r="K91" i="1"/>
  <c r="L91" i="1" s="1"/>
  <c r="M91" i="1" s="1"/>
  <c r="N91" i="1" s="1"/>
  <c r="O91" i="1" s="1"/>
  <c r="K26" i="1"/>
  <c r="L26" i="1" s="1"/>
  <c r="M26" i="1" s="1"/>
  <c r="N26" i="1" s="1"/>
  <c r="O26" i="1" s="1"/>
  <c r="K37" i="1"/>
  <c r="L37" i="1" s="1"/>
  <c r="M37" i="1" s="1"/>
  <c r="N37" i="1" s="1"/>
  <c r="O37" i="1" s="1"/>
  <c r="K197" i="1"/>
  <c r="L197" i="1" s="1"/>
  <c r="M197" i="1" s="1"/>
  <c r="N197" i="1" s="1"/>
  <c r="O197" i="1" s="1"/>
  <c r="K132" i="1"/>
  <c r="L132" i="1" s="1"/>
  <c r="M132" i="1" s="1"/>
  <c r="N132" i="1" s="1"/>
  <c r="O132" i="1" s="1"/>
  <c r="K278" i="1"/>
  <c r="L278" i="1" s="1"/>
  <c r="M278" i="1" s="1"/>
  <c r="N278" i="1" s="1"/>
  <c r="O278" i="1" s="1"/>
  <c r="K255" i="1"/>
  <c r="L255" i="1" s="1"/>
  <c r="M255" i="1" s="1"/>
  <c r="N255" i="1" s="1"/>
  <c r="O255" i="1" s="1"/>
  <c r="K13" i="1"/>
  <c r="L13" i="1" s="1"/>
  <c r="M13" i="1" s="1"/>
  <c r="N13" i="1" s="1"/>
  <c r="O13" i="1" s="1"/>
  <c r="K68" i="1"/>
  <c r="L68" i="1" s="1"/>
  <c r="M68" i="1" s="1"/>
  <c r="N68" i="1" s="1"/>
  <c r="O68" i="1" s="1"/>
  <c r="K161" i="1"/>
  <c r="L161" i="1" s="1"/>
  <c r="M161" i="1" s="1"/>
  <c r="N161" i="1" s="1"/>
  <c r="O161" i="1" s="1"/>
  <c r="K279" i="1"/>
  <c r="L279" i="1" s="1"/>
  <c r="M279" i="1" s="1"/>
  <c r="N279" i="1" s="1"/>
  <c r="O279" i="1" s="1"/>
  <c r="K351" i="1"/>
  <c r="L351" i="1" s="1"/>
  <c r="M351" i="1" s="1"/>
  <c r="N351" i="1" s="1"/>
  <c r="O351" i="1" s="1"/>
  <c r="M10" i="1" l="1"/>
  <c r="N10" i="1" s="1"/>
  <c r="O10" i="1" s="1"/>
  <c r="M14" i="1"/>
  <c r="N14" i="1" s="1"/>
  <c r="O14" i="1" s="1"/>
  <c r="N7" i="1"/>
  <c r="L365" i="1"/>
  <c r="M365" i="1" l="1"/>
  <c r="O7" i="1"/>
  <c r="N365" i="1"/>
  <c r="O365" i="1" s="1"/>
  <c r="P173" i="1" l="1"/>
  <c r="P365" i="1"/>
  <c r="P304" i="1"/>
  <c r="P172" i="1"/>
  <c r="P95" i="1"/>
  <c r="P41" i="1"/>
  <c r="P107" i="1"/>
  <c r="P317" i="1"/>
  <c r="P237" i="1"/>
  <c r="P156" i="1"/>
  <c r="P182" i="1"/>
  <c r="P56" i="1"/>
  <c r="P203" i="1"/>
  <c r="P253" i="1"/>
  <c r="P101" i="1"/>
  <c r="P246" i="1"/>
  <c r="P268" i="1"/>
  <c r="P84" i="1"/>
  <c r="P290" i="1"/>
  <c r="P55" i="1"/>
  <c r="P234" i="1"/>
  <c r="P359" i="1"/>
  <c r="P90" i="1"/>
  <c r="P336" i="1"/>
  <c r="P125" i="1"/>
  <c r="P215" i="1"/>
  <c r="P183" i="1"/>
  <c r="P86" i="1"/>
  <c r="P208" i="1"/>
  <c r="P190" i="1"/>
  <c r="P312" i="1"/>
  <c r="P177" i="1"/>
  <c r="P355" i="1"/>
  <c r="P332" i="1"/>
  <c r="P119" i="1"/>
  <c r="P358" i="1"/>
  <c r="P294" i="1"/>
  <c r="P306" i="1"/>
  <c r="P273" i="1"/>
  <c r="P104" i="1"/>
  <c r="P207" i="1"/>
  <c r="P97" i="1"/>
  <c r="P291" i="1"/>
  <c r="P334" i="1"/>
  <c r="P39" i="1"/>
  <c r="P320" i="1"/>
  <c r="P145" i="1"/>
  <c r="P293" i="1"/>
  <c r="P232" i="1"/>
  <c r="P29" i="1"/>
  <c r="P213" i="1"/>
  <c r="P160" i="1"/>
  <c r="P114" i="1"/>
  <c r="P216" i="1"/>
  <c r="P209" i="1"/>
  <c r="P225" i="1"/>
  <c r="P242" i="1"/>
  <c r="P19" i="1"/>
  <c r="P80" i="1"/>
  <c r="P20" i="1"/>
  <c r="P174" i="1"/>
  <c r="P155" i="1"/>
  <c r="P69" i="1"/>
  <c r="P128" i="1"/>
  <c r="P247" i="1"/>
  <c r="P310" i="1"/>
  <c r="P266" i="1"/>
  <c r="P36" i="1"/>
  <c r="P302" i="1"/>
  <c r="P51" i="1"/>
  <c r="P100" i="1"/>
  <c r="P89" i="1"/>
  <c r="P72" i="1"/>
  <c r="P321" i="1"/>
  <c r="P249" i="1"/>
  <c r="P67" i="1"/>
  <c r="P341" i="1"/>
  <c r="P73" i="1"/>
  <c r="P351" i="1"/>
  <c r="P32" i="1"/>
  <c r="P18" i="1"/>
  <c r="P120" i="1"/>
  <c r="P345" i="1"/>
  <c r="P40" i="1"/>
  <c r="P127" i="1"/>
  <c r="P82" i="1"/>
  <c r="P138" i="1"/>
  <c r="P78" i="1"/>
  <c r="P229" i="1"/>
  <c r="P42" i="1"/>
  <c r="P122" i="1"/>
  <c r="P255" i="1"/>
  <c r="P248" i="1"/>
  <c r="P79" i="1"/>
  <c r="P206" i="1"/>
  <c r="P348" i="1"/>
  <c r="P276" i="1"/>
  <c r="P50" i="1"/>
  <c r="P22" i="1"/>
  <c r="P92" i="1"/>
  <c r="P139" i="1"/>
  <c r="P286" i="1"/>
  <c r="P287" i="1"/>
  <c r="P300" i="1"/>
  <c r="P269" i="1"/>
  <c r="P236" i="1"/>
  <c r="P58" i="1"/>
  <c r="P143" i="1"/>
  <c r="P113" i="1"/>
  <c r="P189" i="1"/>
  <c r="P328" i="1"/>
  <c r="P278" i="1"/>
  <c r="P197" i="1"/>
  <c r="P152" i="1"/>
  <c r="P167" i="1"/>
  <c r="P153" i="1"/>
  <c r="P30" i="1"/>
  <c r="P63" i="1"/>
  <c r="P272" i="1"/>
  <c r="P283" i="1"/>
  <c r="P338" i="1"/>
  <c r="P243" i="1"/>
  <c r="P349" i="1"/>
  <c r="P188" i="1"/>
  <c r="P170" i="1"/>
  <c r="P275" i="1"/>
  <c r="P31" i="1"/>
  <c r="P261" i="1"/>
  <c r="P298" i="1"/>
  <c r="P61" i="1"/>
  <c r="P68" i="1"/>
  <c r="P296" i="1"/>
  <c r="P134" i="1"/>
  <c r="P187" i="1"/>
  <c r="P34" i="1"/>
  <c r="P318" i="1"/>
  <c r="P154" i="1"/>
  <c r="P178" i="1"/>
  <c r="P54" i="1"/>
  <c r="P265" i="1"/>
  <c r="P168" i="1"/>
  <c r="P129" i="1"/>
  <c r="P280" i="1"/>
  <c r="P214" i="1"/>
  <c r="P245" i="1"/>
  <c r="P85" i="1"/>
  <c r="P288" i="1"/>
  <c r="P44" i="1"/>
  <c r="P123" i="1"/>
  <c r="P45" i="1"/>
  <c r="P23" i="1"/>
  <c r="P235" i="1"/>
  <c r="P47" i="1"/>
  <c r="P270" i="1"/>
  <c r="P91" i="1"/>
  <c r="P240" i="1"/>
  <c r="P196" i="1"/>
  <c r="P64" i="1"/>
  <c r="P81" i="1"/>
  <c r="P227" i="1"/>
  <c r="P27" i="1"/>
  <c r="P301" i="1"/>
  <c r="P60" i="1"/>
  <c r="P212" i="1"/>
  <c r="P285" i="1"/>
  <c r="P38" i="1"/>
  <c r="P49" i="1"/>
  <c r="P140" i="1"/>
  <c r="P116" i="1"/>
  <c r="P194" i="1"/>
  <c r="P324" i="1"/>
  <c r="P303" i="1"/>
  <c r="P33" i="1"/>
  <c r="P335" i="1"/>
  <c r="P347" i="1"/>
  <c r="P131" i="1"/>
  <c r="P311" i="1"/>
  <c r="P323" i="1"/>
  <c r="P241" i="1"/>
  <c r="P130" i="1"/>
  <c r="P53" i="1"/>
  <c r="P76" i="1"/>
  <c r="P322" i="1"/>
  <c r="P325" i="1"/>
  <c r="P274" i="1"/>
  <c r="P21" i="1"/>
  <c r="P353" i="1"/>
  <c r="P158" i="1"/>
  <c r="P137" i="1"/>
  <c r="P239" i="1"/>
  <c r="P110" i="1"/>
  <c r="P66" i="1"/>
  <c r="P28" i="1"/>
  <c r="P211" i="1"/>
  <c r="P99" i="1"/>
  <c r="P204" i="1"/>
  <c r="P331" i="1"/>
  <c r="P146" i="1"/>
  <c r="P115" i="1"/>
  <c r="P200" i="1"/>
  <c r="P141" i="1"/>
  <c r="P77" i="1"/>
  <c r="P106" i="1"/>
  <c r="P94" i="1"/>
  <c r="P65" i="1"/>
  <c r="P352" i="1"/>
  <c r="P217" i="1"/>
  <c r="P316" i="1"/>
  <c r="P165" i="1"/>
  <c r="P144" i="1"/>
  <c r="P295" i="1"/>
  <c r="P339" i="1"/>
  <c r="P8" i="1"/>
  <c r="P219" i="1"/>
  <c r="P48" i="1"/>
  <c r="P297" i="1"/>
  <c r="P233" i="1"/>
  <c r="P126" i="1"/>
  <c r="P175" i="1"/>
  <c r="P87" i="1"/>
  <c r="P223" i="1"/>
  <c r="P221" i="1"/>
  <c r="P307" i="1"/>
  <c r="P37" i="1"/>
  <c r="P356" i="1"/>
  <c r="P15" i="1"/>
  <c r="P136" i="1"/>
  <c r="P166" i="1"/>
  <c r="P24" i="1"/>
  <c r="P279" i="1"/>
  <c r="P9" i="1"/>
  <c r="P282" i="1"/>
  <c r="P309" i="1"/>
  <c r="P330" i="1"/>
  <c r="P25" i="1"/>
  <c r="P299" i="1"/>
  <c r="P70" i="1"/>
  <c r="P258" i="1"/>
  <c r="P238" i="1"/>
  <c r="P252" i="1"/>
  <c r="P162" i="1"/>
  <c r="P228" i="1"/>
  <c r="P185" i="1"/>
  <c r="P230" i="1"/>
  <c r="P344" i="1"/>
  <c r="P342" i="1"/>
  <c r="P313" i="1"/>
  <c r="P121" i="1"/>
  <c r="P198" i="1"/>
  <c r="P354" i="1"/>
  <c r="P250" i="1"/>
  <c r="P46" i="1"/>
  <c r="P59" i="1"/>
  <c r="P319" i="1"/>
  <c r="P226" i="1"/>
  <c r="P10" i="1"/>
  <c r="P257" i="1"/>
  <c r="P224" i="1"/>
  <c r="P71" i="1"/>
  <c r="P12" i="1"/>
  <c r="P192" i="1"/>
  <c r="P210" i="1"/>
  <c r="P102" i="1"/>
  <c r="P161" i="1"/>
  <c r="P96" i="1"/>
  <c r="P179" i="1"/>
  <c r="P11" i="1"/>
  <c r="P186" i="1"/>
  <c r="P169" i="1"/>
  <c r="P132" i="1"/>
  <c r="P159" i="1"/>
  <c r="P164" i="1"/>
  <c r="P57" i="1"/>
  <c r="P205" i="1"/>
  <c r="P108" i="1"/>
  <c r="P333" i="1"/>
  <c r="P133" i="1"/>
  <c r="P199" i="1"/>
  <c r="P35" i="1"/>
  <c r="P117" i="1"/>
  <c r="P74" i="1"/>
  <c r="P147" i="1"/>
  <c r="P218" i="1"/>
  <c r="P263" i="1"/>
  <c r="P360" i="1"/>
  <c r="P277" i="1"/>
  <c r="P14" i="1"/>
  <c r="P150" i="1"/>
  <c r="P26" i="1"/>
  <c r="P148" i="1"/>
  <c r="P105" i="1"/>
  <c r="P171" i="1"/>
  <c r="P98" i="1"/>
  <c r="P363" i="1"/>
  <c r="P271" i="1"/>
  <c r="P264" i="1"/>
  <c r="P305" i="1"/>
  <c r="P176" i="1"/>
  <c r="P184" i="1"/>
  <c r="P254" i="1"/>
  <c r="P202" i="1"/>
  <c r="P13" i="1"/>
  <c r="P357" i="1"/>
  <c r="P193" i="1"/>
  <c r="P327" i="1"/>
  <c r="P259" i="1"/>
  <c r="P362" i="1"/>
  <c r="P361" i="1"/>
  <c r="P284" i="1"/>
  <c r="P151" i="1"/>
  <c r="P149" i="1"/>
  <c r="P118" i="1"/>
  <c r="P43" i="1"/>
  <c r="P62" i="1"/>
  <c r="P83" i="1"/>
  <c r="P88" i="1"/>
  <c r="P17" i="1"/>
  <c r="P281" i="1"/>
  <c r="P142" i="1"/>
  <c r="P337" i="1"/>
  <c r="P75" i="1"/>
  <c r="P124" i="1"/>
  <c r="P181" i="1"/>
  <c r="P343" i="1"/>
  <c r="P195" i="1"/>
  <c r="P220" i="1"/>
  <c r="P314" i="1"/>
  <c r="P16" i="1"/>
  <c r="P260" i="1"/>
  <c r="P222" i="1"/>
  <c r="P289" i="1"/>
  <c r="P329" i="1"/>
  <c r="P231" i="1"/>
  <c r="P109" i="1"/>
  <c r="P308" i="1"/>
  <c r="P112" i="1"/>
  <c r="P267" i="1"/>
  <c r="P103" i="1"/>
  <c r="P244" i="1"/>
  <c r="P180" i="1"/>
  <c r="P52" i="1"/>
  <c r="P93" i="1"/>
  <c r="P163" i="1"/>
  <c r="P315" i="1"/>
  <c r="P292" i="1"/>
  <c r="P135" i="1"/>
  <c r="P157" i="1"/>
  <c r="P201" i="1"/>
  <c r="P326" i="1"/>
  <c r="P340" i="1"/>
  <c r="P256" i="1"/>
  <c r="P262" i="1"/>
  <c r="P346" i="1"/>
  <c r="P191" i="1"/>
  <c r="P111" i="1"/>
  <c r="P350" i="1"/>
  <c r="P251" i="1"/>
  <c r="P7" i="1"/>
</calcChain>
</file>

<file path=xl/sharedStrings.xml><?xml version="1.0" encoding="utf-8"?>
<sst xmlns="http://schemas.openxmlformats.org/spreadsheetml/2006/main" count="500" uniqueCount="449">
  <si>
    <t>Nr</t>
  </si>
  <si>
    <t>Kommunenavn</t>
  </si>
  <si>
    <t>Skatter 2024</t>
  </si>
  <si>
    <t>Symmetrisk</t>
  </si>
  <si>
    <t>Skatt under 90% av landsgjennomsnittet</t>
  </si>
  <si>
    <t>Netto utjevn. 24</t>
  </si>
  <si>
    <t>Skatt og netto skatteutjevning</t>
  </si>
  <si>
    <t>Nto skatteutj.</t>
  </si>
  <si>
    <t>Endring fra 2023</t>
  </si>
  <si>
    <t>Innb.-</t>
  </si>
  <si>
    <t>Skatt 2023</t>
  </si>
  <si>
    <t>Korreksjon av inntektsutjevning</t>
  </si>
  <si>
    <t>1) Finansieringstrekk</t>
  </si>
  <si>
    <t>inntektsutjevning</t>
  </si>
  <si>
    <t>Tilleggskomp med 35%</t>
  </si>
  <si>
    <t>i prosent</t>
  </si>
  <si>
    <t>tall pr.</t>
  </si>
  <si>
    <t>for lavere skattesats formue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</si>
  <si>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</si>
  <si>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</si>
  <si>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</si>
  <si>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</si>
  <si>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</si>
  <si>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</si>
  <si>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</si>
  <si>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</si>
  <si>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2024   2)</t>
  </si>
  <si>
    <t>Skatt</t>
  </si>
  <si>
    <t xml:space="preserve">Skatt 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</si>
  <si>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</si>
  <si>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</si>
  <si>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</si>
  <si>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</si>
  <si>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</si>
  <si>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</si>
  <si>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</si>
  <si>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</si>
  <si>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</si>
  <si>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</si>
  <si>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</si>
  <si>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</si>
  <si>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</si>
  <si>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</si>
  <si>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</si>
  <si>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</si>
  <si>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</si>
  <si>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</si>
  <si>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</si>
  <si>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</si>
  <si>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</si>
  <si>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</si>
  <si>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</si>
  <si>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</si>
  <si>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</si>
  <si>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</si>
  <si>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</si>
  <si>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</si>
  <si>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</si>
  <si>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</si>
  <si>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</si>
  <si>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</si>
  <si>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Ålesund*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</si>
  <si>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</si>
  <si>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</si>
  <si>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</si>
  <si>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</si>
  <si>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</si>
  <si>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</si>
  <si>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</si>
  <si>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</si>
  <si>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</si>
  <si>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</si>
  <si>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</si>
  <si>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</si>
  <si>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</si>
  <si>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</si>
  <si>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</si>
  <si>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</si>
  <si>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</si>
  <si>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</si>
  <si>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</si>
  <si>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</si>
  <si>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</si>
  <si>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</si>
  <si>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</si>
  <si>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Haram*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</si>
  <si>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</si>
  <si>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</si>
  <si>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</si>
  <si>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</si>
  <si>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</si>
  <si>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</si>
  <si>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</si>
  <si>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</si>
  <si>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</si>
  <si>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</si>
  <si>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</si>
  <si>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</si>
  <si>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</si>
  <si>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</si>
  <si>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</si>
  <si>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</si>
  <si>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</si>
  <si>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</si>
  <si>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</si>
  <si>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</si>
  <si>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</si>
  <si>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</si>
  <si>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</si>
  <si>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</si>
  <si>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</si>
  <si>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</si>
  <si>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</si>
  <si>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</si>
  <si>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</si>
  <si>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</si>
  <si>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</si>
  <si>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</si>
  <si>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</si>
  <si>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</si>
  <si>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</si>
  <si>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</si>
  <si>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</si>
  <si>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</si>
  <si>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</si>
  <si>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</si>
  <si>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</si>
  <si>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</si>
  <si>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</si>
  <si>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</si>
  <si>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Hvaler</t>
  </si>
  <si>
    <t>Råde</t>
  </si>
  <si>
    <t>Våler (Østfold)</t>
  </si>
  <si>
    <t>Skiptvet</t>
  </si>
  <si>
    <t>Indre Østfold</t>
  </si>
  <si>
    <t>Rakkestad</t>
  </si>
  <si>
    <t>Marker</t>
  </si>
  <si>
    <t>Aremark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</si>
  <si>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</si>
  <si>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</si>
  <si>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</si>
  <si>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</si>
  <si>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</si>
  <si>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</si>
  <si>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</si>
  <si>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</si>
  <si>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</si>
  <si>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</si>
  <si>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</si>
  <si>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</si>
  <si>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</si>
  <si>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</si>
  <si>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</si>
  <si>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</si>
  <si>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</si>
  <si>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</si>
  <si>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</si>
  <si>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</si>
  <si>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</si>
  <si>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</si>
  <si>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</si>
  <si>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</si>
  <si>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</si>
  <si>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</si>
  <si>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</si>
  <si>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</si>
  <si>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</si>
  <si>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</si>
  <si>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</si>
  <si>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</si>
  <si>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</si>
  <si>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</si>
  <si>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</si>
  <si>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</si>
  <si>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</si>
  <si>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</si>
  <si>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</si>
  <si>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</si>
  <si>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</si>
  <si>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</si>
  <si>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</si>
  <si>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</si>
  <si>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</si>
  <si>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</si>
  <si>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</si>
  <si>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</si>
  <si>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</si>
  <si>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</si>
  <si>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</si>
  <si>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</si>
  <si>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</si>
  <si>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</si>
  <si>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</si>
  <si>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</si>
  <si>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</si>
  <si>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</si>
  <si>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</si>
  <si>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</si>
  <si>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</si>
  <si>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</si>
  <si>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</si>
  <si>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</si>
  <si>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</si>
  <si>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</si>
  <si>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</si>
  <si>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</si>
  <si>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</si>
  <si>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</si>
  <si>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</si>
  <si>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</si>
  <si>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</si>
  <si>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</si>
  <si>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</si>
  <si>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</si>
  <si>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</si>
  <si>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</si>
  <si>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</si>
  <si>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</si>
  <si>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</si>
  <si>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</si>
  <si>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</si>
  <si>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</si>
  <si>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</si>
  <si>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</si>
  <si>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</si>
  <si>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</si>
  <si>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</si>
  <si>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</si>
  <si>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Færder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</si>
  <si>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</si>
  <si>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</si>
  <si>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</si>
  <si>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</si>
  <si>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</si>
  <si>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</si>
  <si>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</si>
  <si>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</si>
  <si>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</si>
  <si>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</si>
  <si>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</si>
  <si>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</si>
  <si>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</si>
  <si>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</si>
  <si>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</si>
  <si>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</si>
  <si>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</si>
  <si>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</si>
  <si>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</si>
  <si>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</si>
  <si>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</si>
  <si>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</si>
  <si>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</si>
  <si>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</si>
  <si>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</si>
  <si>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</si>
  <si>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</si>
  <si>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</si>
  <si>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</si>
  <si>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</si>
  <si>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</si>
  <si>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</si>
  <si>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</si>
  <si>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</si>
  <si>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</si>
  <si>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</si>
  <si>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</si>
  <si>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</si>
  <si>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</si>
  <si>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</si>
  <si>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</si>
  <si>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</si>
  <si>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</si>
  <si>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</si>
  <si>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</si>
  <si>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</si>
  <si>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</si>
  <si>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</si>
  <si>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</si>
  <si>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</si>
  <si>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</si>
  <si>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</si>
  <si>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</si>
  <si>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</si>
  <si>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</si>
  <si>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</si>
  <si>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</si>
  <si>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</si>
  <si>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</si>
  <si>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</si>
  <si>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</si>
  <si>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</si>
  <si>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</si>
  <si>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</si>
  <si>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</si>
  <si>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</si>
  <si>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</si>
  <si>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</si>
  <si>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</si>
  <si>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</si>
  <si>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</si>
  <si>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</si>
  <si>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</si>
  <si>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</si>
  <si>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</si>
  <si>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</si>
  <si>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</si>
  <si>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</si>
  <si>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</si>
  <si>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</si>
  <si>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</si>
  <si>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</si>
  <si>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</si>
  <si>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</si>
  <si>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</si>
  <si>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</si>
  <si>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</si>
  <si>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</si>
  <si>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</si>
  <si>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</si>
  <si>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</si>
  <si>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</si>
  <si>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</si>
  <si>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</si>
  <si>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</si>
  <si>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</si>
  <si>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</si>
  <si>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</si>
  <si>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</si>
  <si>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</si>
  <si>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</si>
  <si>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</si>
  <si>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</si>
  <si>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</si>
  <si>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</si>
  <si>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</si>
  <si>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</si>
  <si>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</si>
  <si>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</si>
  <si>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</si>
  <si>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</si>
  <si>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</si>
  <si>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</si>
  <si>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</si>
  <si>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</si>
  <si>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</si>
  <si>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</si>
  <si>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</si>
  <si>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</si>
  <si>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</si>
  <si>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</si>
  <si>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</si>
  <si>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</si>
  <si>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</si>
  <si>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</si>
  <si>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</si>
  <si>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</si>
  <si>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</si>
  <si>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</si>
  <si>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</si>
  <si>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</si>
  <si>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</si>
  <si>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</si>
  <si>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</si>
  <si>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</si>
  <si>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</si>
  <si>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</si>
  <si>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</si>
  <si>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</si>
  <si>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</si>
  <si>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</si>
  <si>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</si>
  <si>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</si>
  <si>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</si>
  <si>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Alta</t>
  </si>
  <si>
    <t>Hammerfest</t>
  </si>
  <si>
    <t>Sør-Varanger</t>
  </si>
  <si>
    <t>Vadsø</t>
  </si>
  <si>
    <t>Karasjok</t>
  </si>
  <si>
    <t>Kautokeino</t>
  </si>
  <si>
    <t>Loppa</t>
  </si>
  <si>
    <t>Hasvik</t>
  </si>
  <si>
    <t>Måsøy</t>
  </si>
  <si>
    <t>Nordkapp</t>
  </si>
  <si>
    <t>Porsanger</t>
  </si>
  <si>
    <t>Lebesby</t>
  </si>
  <si>
    <t>Gamvik</t>
  </si>
  <si>
    <t>Tana</t>
  </si>
  <si>
    <t>Berlevåg</t>
  </si>
  <si>
    <t>Båtsfjord</t>
  </si>
  <si>
    <t>Vardø</t>
  </si>
  <si>
    <t>Nesseby</t>
  </si>
  <si>
    <t>Hele landet</t>
  </si>
  <si>
    <t>1)</t>
  </si>
  <si>
    <t>Trekk for finansiering av inntektsutjevningen - kr pr innb:</t>
  </si>
  <si>
    <t xml:space="preserve">Finansieringstrekk i prosent av samlet skatteinngang </t>
  </si>
  <si>
    <t>2)</t>
  </si>
  <si>
    <t xml:space="preserve">*Skatteinntekter for Ålesund og Haram kommune er korrigert for tidligere skatteår som blir bokført i 2024. Haram kommune skal ha en andel av disse skatteinntektene. Andelen skatteinntekter for tidligere år er fordelt med 12,84 prosent til Haram, og 87,16 prosent til Ålesund kommune. </t>
  </si>
  <si>
    <t>Skatt 2024</t>
  </si>
  <si>
    <t>Skatteutjevning (87,5 pst utjevning)</t>
  </si>
  <si>
    <t>Skatt og netto skatteutjevning 2024</t>
  </si>
  <si>
    <t>Netto skatte-</t>
  </si>
  <si>
    <t>Endring fra i fjor</t>
  </si>
  <si>
    <t>utjevning for</t>
  </si>
  <si>
    <t>1.1.2024</t>
  </si>
  <si>
    <t xml:space="preserve">skatt </t>
  </si>
  <si>
    <t>Nr.</t>
  </si>
  <si>
    <t>Fylkeskommune</t>
  </si>
  <si>
    <t>1000 kr   1)</t>
  </si>
  <si>
    <t>i kr pr innb.</t>
  </si>
  <si>
    <t>kr pr innb.</t>
  </si>
  <si>
    <t>Rogaland</t>
  </si>
  <si>
    <t>Møre og Romsdal</t>
  </si>
  <si>
    <t>Nordland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</si>
  <si>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</si>
  <si>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</si>
  <si>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</si>
  <si>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</si>
  <si>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</si>
  <si>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</si>
  <si>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</si>
  <si>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</si>
  <si>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</t>
  </si>
  <si>
    <t>Troms</t>
  </si>
  <si>
    <t>Finnmark</t>
  </si>
  <si>
    <t>Alle tall i 1000 kr</t>
  </si>
  <si>
    <t>2022 -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</si>
  <si>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</si>
  <si>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</si>
  <si>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</si>
  <si>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</si>
  <si>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</si>
  <si>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</si>
  <si>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</si>
  <si>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</si>
  <si>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</si>
  <si>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</si>
  <si>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</si>
  <si>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</si>
  <si>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Folketall 1.1.2024</t>
  </si>
  <si>
    <t>Anslag NB2024</t>
  </si>
  <si>
    <t>Anslag RNB2024</t>
  </si>
  <si>
    <t>Anslag NB2025</t>
  </si>
  <si>
    <t>Pst-vis endring</t>
  </si>
  <si>
    <t>fra året før</t>
  </si>
  <si>
    <t>Analyse pr måned:</t>
  </si>
  <si>
    <t>endring 23-24</t>
  </si>
  <si>
    <t>Hele året</t>
  </si>
  <si>
    <t>Jan-des</t>
  </si>
  <si>
    <t>Utbetales/trekkes ved 2. termin rammetilskudd i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</si>
</sst>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0"/>
      <color rgb="FF000000"/>
      <name val="DepCentury Old Style"/>
      <family val="1"/>
    </font>
    <font>
      <i/>
      <sz val="11"/>
      <color theme="1"/>
      <name val="Calibri Light"/>
      <family val="2"/>
      <scheme val="major"/>
    </font>
    <font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3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17" fillId="3" borderId="3" xfId="2" applyFont="1" applyFill="1" applyBorder="1" applyAlignment="1">
      <alignment horizontal="center"/>
    </xf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4" fontId="29" fillId="0" borderId="4" xfId="0" applyNumberFormat="1" applyFont="1" applyBorder="1"/>
    <xf numFmtId="3" fontId="31" fillId="2" borderId="0" xfId="3" applyNumberFormat="1" applyFont="1" applyFill="1" applyBorder="1"/>
    <xf numFmtId="4" fontId="31" fillId="2" borderId="0" xfId="1" applyNumberFormat="1" applyFont="1" applyFill="1" applyBorder="1"/>
    <xf numFmtId="10" fontId="28" fillId="0" borderId="0" xfId="0" applyNumberFormat="1" applyFont="1"/>
    <xf numFmtId="0" fontId="32" fillId="2" borderId="0" xfId="0" applyFont="1" applyFill="1" applyAlignment="1">
      <alignment horizontal="right"/>
    </xf>
    <xf numFmtId="0" fontId="31" fillId="2" borderId="0" xfId="2" applyFont="1" applyFill="1"/>
    <xf numFmtId="167" fontId="31" fillId="2" borderId="0" xfId="5" applyNumberFormat="1" applyFont="1" applyFill="1"/>
    <xf numFmtId="0" fontId="32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0" fontId="16" fillId="0" borderId="10" xfId="0" applyFont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4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5" fillId="0" borderId="0" xfId="11" applyNumberFormat="1" applyFont="1"/>
    <xf numFmtId="164" fontId="36" fillId="0" borderId="0" xfId="0" applyNumberFormat="1" applyFont="1"/>
    <xf numFmtId="167" fontId="35" fillId="0" borderId="0" xfId="5" applyNumberFormat="1" applyFont="1"/>
    <xf numFmtId="164" fontId="19" fillId="0" borderId="0" xfId="1" applyNumberFormat="1" applyFont="1" applyBorder="1"/>
    <xf numFmtId="164" fontId="37" fillId="0" borderId="0" xfId="1" applyNumberFormat="1" applyFont="1" applyBorder="1"/>
    <xf numFmtId="164" fontId="35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8" fillId="0" borderId="0" xfId="0" applyFont="1"/>
    <xf numFmtId="3" fontId="38" fillId="0" borderId="0" xfId="0" applyNumberFormat="1" applyFont="1"/>
    <xf numFmtId="0" fontId="39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0" fillId="0" borderId="0" xfId="0" applyNumberFormat="1" applyFont="1" applyAlignment="1">
      <alignment horizontal="right"/>
    </xf>
    <xf numFmtId="164" fontId="41" fillId="0" borderId="0" xfId="11" applyNumberFormat="1" applyFont="1" applyFill="1" applyAlignment="1">
      <alignment horizontal="right"/>
    </xf>
    <xf numFmtId="164" fontId="41" fillId="0" borderId="0" xfId="0" applyNumberFormat="1" applyFont="1" applyAlignment="1">
      <alignment horizontal="right"/>
    </xf>
    <xf numFmtId="164" fontId="41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1" fillId="2" borderId="0" xfId="0" applyFont="1" applyFill="1"/>
    <xf numFmtId="3" fontId="33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0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39" fillId="0" borderId="3" xfId="0" applyFont="1" applyBorder="1"/>
    <xf numFmtId="0" fontId="42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0" fillId="5" borderId="0" xfId="0" applyFill="1"/>
    <xf numFmtId="0" fontId="42" fillId="12" borderId="0" xfId="0" applyFont="1" applyFill="1" applyAlignment="1">
      <alignment horizontal="center"/>
    </xf>
    <xf numFmtId="0" fontId="0" fillId="12" borderId="0" xfId="0" applyFill="1"/>
    <xf numFmtId="0" fontId="0" fillId="13" borderId="0" xfId="0" applyFill="1"/>
    <xf numFmtId="0" fontId="33" fillId="0" borderId="4" xfId="0" applyFont="1" applyBorder="1"/>
    <xf numFmtId="168" fontId="10" fillId="0" borderId="4" xfId="1" applyNumberFormat="1" applyFont="1" applyBorder="1"/>
    <xf numFmtId="9" fontId="33" fillId="0" borderId="4" xfId="5" applyFont="1" applyBorder="1"/>
    <xf numFmtId="3" fontId="7" fillId="0" borderId="4" xfId="2" applyNumberFormat="1" applyFont="1" applyBorder="1"/>
    <xf numFmtId="3" fontId="10" fillId="0" borderId="4" xfId="2" applyNumberFormat="1" applyFont="1" applyBorder="1"/>
    <xf numFmtId="164" fontId="33" fillId="0" borderId="4" xfId="0" applyNumberFormat="1" applyFont="1" applyBorder="1"/>
    <xf numFmtId="167" fontId="33" fillId="0" borderId="4" xfId="5" applyNumberFormat="1" applyFont="1" applyBorder="1"/>
    <xf numFmtId="168" fontId="24" fillId="5" borderId="0" xfId="1" applyNumberFormat="1" applyFont="1" applyFill="1" applyBorder="1"/>
    <xf numFmtId="9" fontId="28" fillId="5" borderId="0" xfId="5" applyFont="1" applyFill="1"/>
    <xf numFmtId="3" fontId="24" fillId="5" borderId="0" xfId="2" applyNumberFormat="1" applyFont="1" applyFill="1"/>
    <xf numFmtId="164" fontId="24" fillId="5" borderId="0" xfId="1" applyNumberFormat="1" applyFont="1" applyFill="1"/>
    <xf numFmtId="164" fontId="28" fillId="5" borderId="0" xfId="0" applyNumberFormat="1" applyFont="1" applyFill="1"/>
    <xf numFmtId="167" fontId="28" fillId="5" borderId="0" xfId="5" applyNumberFormat="1" applyFont="1" applyFill="1"/>
    <xf numFmtId="3" fontId="24" fillId="5" borderId="0" xfId="8" applyNumberFormat="1" applyFont="1" applyFill="1" applyBorder="1" applyAlignment="1" applyProtection="1">
      <alignment horizontal="right"/>
    </xf>
    <xf numFmtId="170" fontId="0" fillId="5" borderId="0" xfId="0" applyNumberFormat="1" applyFill="1"/>
    <xf numFmtId="167" fontId="0" fillId="0" borderId="11" xfId="5" applyNumberFormat="1" applyFont="1" applyBorder="1"/>
    <xf numFmtId="0" fontId="0" fillId="14" borderId="0" xfId="0" applyFill="1"/>
    <xf numFmtId="0" fontId="43" fillId="0" borderId="0" xfId="0" applyFont="1"/>
    <xf numFmtId="0" fontId="14" fillId="5" borderId="0" xfId="2" applyFont="1" applyFill="1"/>
    <xf numFmtId="0" fontId="15" fillId="5" borderId="0" xfId="2" applyFont="1" applyFill="1"/>
    <xf numFmtId="164" fontId="7" fillId="0" borderId="0" xfId="7" applyNumberFormat="1" applyFont="1" applyFill="1"/>
    <xf numFmtId="164" fontId="6" fillId="0" borderId="0" xfId="11" applyNumberFormat="1" applyFont="1" applyBorder="1"/>
    <xf numFmtId="164" fontId="6" fillId="0" borderId="3" xfId="1" applyNumberFormat="1" applyFont="1" applyBorder="1"/>
    <xf numFmtId="167" fontId="6" fillId="0" borderId="3" xfId="5" applyNumberFormat="1" applyFont="1" applyBorder="1"/>
    <xf numFmtId="164" fontId="0" fillId="0" borderId="4" xfId="0" applyNumberFormat="1" applyBorder="1"/>
    <xf numFmtId="3" fontId="44" fillId="0" borderId="0" xfId="1" applyNumberFormat="1" applyFont="1" applyFill="1"/>
    <xf numFmtId="168" fontId="1" fillId="0" borderId="0" xfId="0" applyNumberFormat="1" applyFont="1"/>
    <xf numFmtId="167" fontId="40" fillId="0" borderId="0" xfId="5" applyNumberFormat="1" applyFont="1" applyAlignment="1">
      <alignment horizontal="right"/>
    </xf>
    <xf numFmtId="3" fontId="33" fillId="0" borderId="9" xfId="0" applyNumberFormat="1" applyFont="1" applyBorder="1"/>
    <xf numFmtId="168" fontId="7" fillId="0" borderId="4" xfId="1" applyNumberFormat="1" applyFont="1" applyBorder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2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komm!$F$31:$F$57</c:f>
              <c:numCache>
                <c:formatCode>0%</c:formatCode>
                <c:ptCount val="27"/>
                <c:pt idx="0">
                  <c:v>0.86577387776095027</c:v>
                </c:pt>
                <c:pt idx="1">
                  <c:v>0.92364703119589231</c:v>
                </c:pt>
                <c:pt idx="2">
                  <c:v>0.99796612466954393</c:v>
                </c:pt>
                <c:pt idx="3">
                  <c:v>0.9009142392007401</c:v>
                </c:pt>
                <c:pt idx="4">
                  <c:v>0.87069457542451434</c:v>
                </c:pt>
                <c:pt idx="5">
                  <c:v>1.079809085502673</c:v>
                </c:pt>
                <c:pt idx="6">
                  <c:v>0.93712655009879808</c:v>
                </c:pt>
                <c:pt idx="7">
                  <c:v>0.79059034564754349</c:v>
                </c:pt>
                <c:pt idx="8">
                  <c:v>0.86234620827989217</c:v>
                </c:pt>
                <c:pt idx="9">
                  <c:v>0.98552064772563708</c:v>
                </c:pt>
                <c:pt idx="10">
                  <c:v>0.81829933545310607</c:v>
                </c:pt>
                <c:pt idx="11">
                  <c:v>0.80773061887498898</c:v>
                </c:pt>
                <c:pt idx="12">
                  <c:v>0.89347539332672732</c:v>
                </c:pt>
                <c:pt idx="13">
                  <c:v>0.91812657224614735</c:v>
                </c:pt>
                <c:pt idx="14">
                  <c:v>0.87396944046995473</c:v>
                </c:pt>
                <c:pt idx="15">
                  <c:v>0.91046602811841182</c:v>
                </c:pt>
                <c:pt idx="16">
                  <c:v>0.92414923644059876</c:v>
                </c:pt>
                <c:pt idx="17">
                  <c:v>0.80480973651267806</c:v>
                </c:pt>
                <c:pt idx="18">
                  <c:v>0.80014063092466459</c:v>
                </c:pt>
                <c:pt idx="19">
                  <c:v>1.0356025501513546</c:v>
                </c:pt>
                <c:pt idx="20">
                  <c:v>0.81612991590287831</c:v>
                </c:pt>
                <c:pt idx="21">
                  <c:v>0.87779220706480188</c:v>
                </c:pt>
                <c:pt idx="22">
                  <c:v>0.86049342163598741</c:v>
                </c:pt>
                <c:pt idx="23">
                  <c:v>0.75640140296760106</c:v>
                </c:pt>
                <c:pt idx="24">
                  <c:v>0.92320986000197547</c:v>
                </c:pt>
                <c:pt idx="25">
                  <c:v>0.82263060479793781</c:v>
                </c:pt>
                <c:pt idx="26">
                  <c:v>0.83802722493603266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komm!$P$31:$P$57</c:f>
              <c:numCache>
                <c:formatCode>0.0\ %</c:formatCode>
                <c:ptCount val="27"/>
                <c:pt idx="0">
                  <c:v>0.94766262187463468</c:v>
                </c:pt>
                <c:pt idx="1">
                  <c:v>0.95878596846881381</c:v>
                </c:pt>
                <c:pt idx="2">
                  <c:v>0.98851360585827475</c:v>
                </c:pt>
                <c:pt idx="3">
                  <c:v>0.94969285167075301</c:v>
                </c:pt>
                <c:pt idx="4">
                  <c:v>0.92169958348690306</c:v>
                </c:pt>
                <c:pt idx="5">
                  <c:v>1.021250790191526</c:v>
                </c:pt>
                <c:pt idx="6">
                  <c:v>0.96417777602997612</c:v>
                </c:pt>
                <c:pt idx="7">
                  <c:v>0.9439034452689643</c:v>
                </c:pt>
                <c:pt idx="8">
                  <c:v>0.9474912384005818</c:v>
                </c:pt>
                <c:pt idx="9">
                  <c:v>0.98353541508071196</c:v>
                </c:pt>
                <c:pt idx="10">
                  <c:v>0.94528889475924238</c:v>
                </c:pt>
                <c:pt idx="11">
                  <c:v>0.94476045893033656</c:v>
                </c:pt>
                <c:pt idx="12">
                  <c:v>0.94904769765292341</c:v>
                </c:pt>
                <c:pt idx="13">
                  <c:v>0.95657778488891609</c:v>
                </c:pt>
                <c:pt idx="14">
                  <c:v>0.94807240001008475</c:v>
                </c:pt>
                <c:pt idx="15">
                  <c:v>0.95351356723782177</c:v>
                </c:pt>
                <c:pt idx="16">
                  <c:v>0.95898685056669664</c:v>
                </c:pt>
                <c:pt idx="17">
                  <c:v>0.94461441481222108</c:v>
                </c:pt>
                <c:pt idx="18">
                  <c:v>0.94438095953282053</c:v>
                </c:pt>
                <c:pt idx="19">
                  <c:v>1.0035681760509987</c:v>
                </c:pt>
                <c:pt idx="20">
                  <c:v>0.94518042378173106</c:v>
                </c:pt>
                <c:pt idx="21">
                  <c:v>0.94826353833982702</c:v>
                </c:pt>
                <c:pt idx="22">
                  <c:v>0.9473985990683863</c:v>
                </c:pt>
                <c:pt idx="23">
                  <c:v>0.94219399813496718</c:v>
                </c:pt>
                <c:pt idx="24">
                  <c:v>0.95861109999124716</c:v>
                </c:pt>
                <c:pt idx="25">
                  <c:v>0.94550545822648402</c:v>
                </c:pt>
                <c:pt idx="26">
                  <c:v>0.94627528923338877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komm!$F$325:$F$345</c:f>
              <c:numCache>
                <c:formatCode>0%</c:formatCode>
                <c:ptCount val="21"/>
                <c:pt idx="0">
                  <c:v>0.96062417638398112</c:v>
                </c:pt>
                <c:pt idx="1">
                  <c:v>0.88257335476701071</c:v>
                </c:pt>
                <c:pt idx="2">
                  <c:v>0.74644988144326896</c:v>
                </c:pt>
                <c:pt idx="3">
                  <c:v>0.78643441883747722</c:v>
                </c:pt>
                <c:pt idx="4">
                  <c:v>0.94732543883223308</c:v>
                </c:pt>
                <c:pt idx="5">
                  <c:v>1.2004884251894092</c:v>
                </c:pt>
                <c:pt idx="6">
                  <c:v>0.65524851951099394</c:v>
                </c:pt>
                <c:pt idx="7">
                  <c:v>0.97153424270414634</c:v>
                </c:pt>
                <c:pt idx="8">
                  <c:v>0.78769815466055382</c:v>
                </c:pt>
                <c:pt idx="9">
                  <c:v>0.89910004893800599</c:v>
                </c:pt>
                <c:pt idx="10">
                  <c:v>0.81452181270738011</c:v>
                </c:pt>
                <c:pt idx="11">
                  <c:v>0.78096284327338472</c:v>
                </c:pt>
                <c:pt idx="12">
                  <c:v>0.86242385297485369</c:v>
                </c:pt>
                <c:pt idx="13">
                  <c:v>0.75347480867987604</c:v>
                </c:pt>
                <c:pt idx="14">
                  <c:v>0.81237271652250131</c:v>
                </c:pt>
                <c:pt idx="15">
                  <c:v>0.75455321039772161</c:v>
                </c:pt>
                <c:pt idx="16">
                  <c:v>0.81567467310070729</c:v>
                </c:pt>
                <c:pt idx="17">
                  <c:v>0.74148783234984694</c:v>
                </c:pt>
                <c:pt idx="18">
                  <c:v>0.77487358437040665</c:v>
                </c:pt>
                <c:pt idx="19">
                  <c:v>0.78172131415979407</c:v>
                </c:pt>
                <c:pt idx="20">
                  <c:v>0.7230907232956707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komm!$P$325:$P$345</c:f>
              <c:numCache>
                <c:formatCode>0.0\ %</c:formatCode>
                <c:ptCount val="21"/>
                <c:pt idx="0">
                  <c:v>0.97357682654404953</c:v>
                </c:pt>
                <c:pt idx="1">
                  <c:v>0.94850259572493778</c:v>
                </c:pt>
                <c:pt idx="2">
                  <c:v>0.94169642205875059</c:v>
                </c:pt>
                <c:pt idx="3">
                  <c:v>0.94369564892846081</c:v>
                </c:pt>
                <c:pt idx="4">
                  <c:v>0.96825733152335014</c:v>
                </c:pt>
                <c:pt idx="5">
                  <c:v>1.0695225260662211</c:v>
                </c:pt>
                <c:pt idx="6">
                  <c:v>0.93713635396213668</c:v>
                </c:pt>
                <c:pt idx="7">
                  <c:v>0.97794085307211553</c:v>
                </c:pt>
                <c:pt idx="8">
                  <c:v>0.94375883571961472</c:v>
                </c:pt>
                <c:pt idx="9">
                  <c:v>0.94932893043348721</c:v>
                </c:pt>
                <c:pt idx="10">
                  <c:v>0.94510001862195603</c:v>
                </c:pt>
                <c:pt idx="11">
                  <c:v>0.94342207015025625</c:v>
                </c:pt>
                <c:pt idx="12">
                  <c:v>0.94749512063532992</c:v>
                </c:pt>
                <c:pt idx="13">
                  <c:v>0.94204766842058085</c:v>
                </c:pt>
                <c:pt idx="14">
                  <c:v>0.94499256381271224</c:v>
                </c:pt>
                <c:pt idx="15">
                  <c:v>0.94210158850647308</c:v>
                </c:pt>
                <c:pt idx="16">
                  <c:v>0.9451576616416224</c:v>
                </c:pt>
                <c:pt idx="17">
                  <c:v>0.94144831960407938</c:v>
                </c:pt>
                <c:pt idx="18">
                  <c:v>0.9431176072051074</c:v>
                </c:pt>
                <c:pt idx="19">
                  <c:v>0.94345999369457689</c:v>
                </c:pt>
                <c:pt idx="20">
                  <c:v>0.94052846415137081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Akershus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komm!$F$111:$F$131</c:f>
              <c:numCache>
                <c:formatCode>0%</c:formatCode>
                <c:ptCount val="21"/>
                <c:pt idx="0">
                  <c:v>1.6455849043770221</c:v>
                </c:pt>
                <c:pt idx="1">
                  <c:v>1.3102823057592206</c:v>
                </c:pt>
                <c:pt idx="2">
                  <c:v>0.94735069237403557</c:v>
                </c:pt>
                <c:pt idx="3">
                  <c:v>1.0709185772453012</c:v>
                </c:pt>
                <c:pt idx="4">
                  <c:v>0.8531028612149083</c:v>
                </c:pt>
                <c:pt idx="5">
                  <c:v>1.0034751827587851</c:v>
                </c:pt>
                <c:pt idx="6">
                  <c:v>1.1857024313789299</c:v>
                </c:pt>
                <c:pt idx="7">
                  <c:v>0.93013780204450369</c:v>
                </c:pt>
                <c:pt idx="8">
                  <c:v>0.87855803496499263</c:v>
                </c:pt>
                <c:pt idx="9">
                  <c:v>0.82464374709350985</c:v>
                </c:pt>
                <c:pt idx="10">
                  <c:v>0.96506633074184134</c:v>
                </c:pt>
                <c:pt idx="11">
                  <c:v>0.93923811544807223</c:v>
                </c:pt>
                <c:pt idx="12">
                  <c:v>0.78238779750195353</c:v>
                </c:pt>
                <c:pt idx="13">
                  <c:v>0.81147380717134432</c:v>
                </c:pt>
                <c:pt idx="14">
                  <c:v>1.0582322532253037</c:v>
                </c:pt>
                <c:pt idx="15">
                  <c:v>1.0066189317859262</c:v>
                </c:pt>
                <c:pt idx="16">
                  <c:v>0.84546282996677558</c:v>
                </c:pt>
                <c:pt idx="17">
                  <c:v>0.82463671281396622</c:v>
                </c:pt>
                <c:pt idx="18">
                  <c:v>0.79720891714189945</c:v>
                </c:pt>
                <c:pt idx="19">
                  <c:v>0.78502846682478755</c:v>
                </c:pt>
                <c:pt idx="20">
                  <c:v>0.72386421100285814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E-47EB-9B97-92BE19D4A2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komm!$P$111:$P$131</c:f>
              <c:numCache>
                <c:formatCode>0.0\ %</c:formatCode>
                <c:ptCount val="21"/>
                <c:pt idx="0">
                  <c:v>1.2475611177412662</c:v>
                </c:pt>
                <c:pt idx="1">
                  <c:v>1.1134400782941449</c:v>
                </c:pt>
                <c:pt idx="2">
                  <c:v>0.968267432940071</c:v>
                </c:pt>
                <c:pt idx="3">
                  <c:v>1.0176945868885776</c:v>
                </c:pt>
                <c:pt idx="4">
                  <c:v>0.94702907104733258</c:v>
                </c:pt>
                <c:pt idx="5">
                  <c:v>0.99071722909397097</c:v>
                </c:pt>
                <c:pt idx="6">
                  <c:v>1.0636081285420294</c:v>
                </c:pt>
                <c:pt idx="7">
                  <c:v>0.96138227680825861</c:v>
                </c:pt>
                <c:pt idx="8">
                  <c:v>0.94830182973483679</c:v>
                </c:pt>
                <c:pt idx="9">
                  <c:v>0.94560611534126249</c:v>
                </c:pt>
                <c:pt idx="10">
                  <c:v>0.97535368828719338</c:v>
                </c:pt>
                <c:pt idx="11">
                  <c:v>0.96502240216968616</c:v>
                </c:pt>
                <c:pt idx="12">
                  <c:v>0.94349331786168478</c:v>
                </c:pt>
                <c:pt idx="13">
                  <c:v>0.94494761834515451</c:v>
                </c:pt>
                <c:pt idx="14">
                  <c:v>1.0126200572805784</c:v>
                </c:pt>
                <c:pt idx="15">
                  <c:v>0.9919747287048275</c:v>
                </c:pt>
                <c:pt idx="16">
                  <c:v>0.94664706948492583</c:v>
                </c:pt>
                <c:pt idx="17">
                  <c:v>0.94560576362728543</c:v>
                </c:pt>
                <c:pt idx="18">
                  <c:v>0.94423437384368203</c:v>
                </c:pt>
                <c:pt idx="19">
                  <c:v>0.94362535132782632</c:v>
                </c:pt>
                <c:pt idx="20">
                  <c:v>0.94056713853673002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E-47EB-9B97-92BE19D4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Buskerud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komm!$F$132:$F$149</c:f>
              <c:numCache>
                <c:formatCode>0%</c:formatCode>
                <c:ptCount val="18"/>
                <c:pt idx="0">
                  <c:v>0.89044289138801114</c:v>
                </c:pt>
                <c:pt idx="1">
                  <c:v>1.010809162832718</c:v>
                </c:pt>
                <c:pt idx="2">
                  <c:v>0.85637155691677203</c:v>
                </c:pt>
                <c:pt idx="3">
                  <c:v>1.1792503161952892</c:v>
                </c:pt>
                <c:pt idx="4">
                  <c:v>1.066939907487082</c:v>
                </c:pt>
                <c:pt idx="5">
                  <c:v>0.85506975779675776</c:v>
                </c:pt>
                <c:pt idx="6">
                  <c:v>0.79747874004721775</c:v>
                </c:pt>
                <c:pt idx="7">
                  <c:v>1.0090583858328326</c:v>
                </c:pt>
                <c:pt idx="8">
                  <c:v>1.1537398042181344</c:v>
                </c:pt>
                <c:pt idx="9">
                  <c:v>1.0775485895649144</c:v>
                </c:pt>
                <c:pt idx="10">
                  <c:v>0.99219197502441669</c:v>
                </c:pt>
                <c:pt idx="11">
                  <c:v>1.2478118965597542</c:v>
                </c:pt>
                <c:pt idx="12">
                  <c:v>0.96283020084223436</c:v>
                </c:pt>
                <c:pt idx="13">
                  <c:v>1.4424413179704139</c:v>
                </c:pt>
                <c:pt idx="14">
                  <c:v>0.94975358077535776</c:v>
                </c:pt>
                <c:pt idx="15">
                  <c:v>0.91341601724393218</c:v>
                </c:pt>
                <c:pt idx="16">
                  <c:v>0.91467763579738748</c:v>
                </c:pt>
                <c:pt idx="17">
                  <c:v>1.131741601260956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5-4A8B-B744-D0053C074F2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komm!$P$132:$P$149</c:f>
              <c:numCache>
                <c:formatCode>0.0\ %</c:formatCode>
                <c:ptCount val="18"/>
                <c:pt idx="0">
                  <c:v>0.94889607255598762</c:v>
                </c:pt>
                <c:pt idx="1">
                  <c:v>0.9936508211235443</c:v>
                </c:pt>
                <c:pt idx="2">
                  <c:v>0.94719250583242542</c:v>
                </c:pt>
                <c:pt idx="3">
                  <c:v>1.0610272824685727</c:v>
                </c:pt>
                <c:pt idx="4">
                  <c:v>1.0161031189852896</c:v>
                </c:pt>
                <c:pt idx="5">
                  <c:v>0.94712741587642479</c:v>
                </c:pt>
                <c:pt idx="6">
                  <c:v>0.94424786498894808</c:v>
                </c:pt>
                <c:pt idx="7">
                  <c:v>0.99295051032358994</c:v>
                </c:pt>
                <c:pt idx="8">
                  <c:v>1.0508230776777108</c:v>
                </c:pt>
                <c:pt idx="9">
                  <c:v>1.0203465918164227</c:v>
                </c:pt>
                <c:pt idx="10">
                  <c:v>0.98620394600022376</c:v>
                </c:pt>
                <c:pt idx="11">
                  <c:v>1.0884519146143585</c:v>
                </c:pt>
                <c:pt idx="12">
                  <c:v>0.97445923632735054</c:v>
                </c:pt>
                <c:pt idx="13">
                  <c:v>1.1663036831786227</c:v>
                </c:pt>
                <c:pt idx="14">
                  <c:v>0.96922858830059999</c:v>
                </c:pt>
                <c:pt idx="15">
                  <c:v>0.95469356288802976</c:v>
                </c:pt>
                <c:pt idx="16">
                  <c:v>0.95519821030941188</c:v>
                </c:pt>
                <c:pt idx="17">
                  <c:v>1.0420237964948393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5-4A8B-B744-D0053C07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komm!$F$202:$F$218</c:f>
              <c:numCache>
                <c:formatCode>0%</c:formatCode>
                <c:ptCount val="17"/>
                <c:pt idx="0">
                  <c:v>0.88153706860321979</c:v>
                </c:pt>
                <c:pt idx="1">
                  <c:v>0.81408432111098028</c:v>
                </c:pt>
                <c:pt idx="2">
                  <c:v>0.82181381671173381</c:v>
                </c:pt>
                <c:pt idx="3">
                  <c:v>0.88435860663337607</c:v>
                </c:pt>
                <c:pt idx="4">
                  <c:v>0.88110368088877544</c:v>
                </c:pt>
                <c:pt idx="5">
                  <c:v>0.88631314976409215</c:v>
                </c:pt>
                <c:pt idx="6">
                  <c:v>0.73255981071553355</c:v>
                </c:pt>
                <c:pt idx="7">
                  <c:v>0.80908704003156151</c:v>
                </c:pt>
                <c:pt idx="8">
                  <c:v>0.75431526151509276</c:v>
                </c:pt>
                <c:pt idx="9">
                  <c:v>0.87978597734796138</c:v>
                </c:pt>
                <c:pt idx="10">
                  <c:v>1.0085828719657823</c:v>
                </c:pt>
                <c:pt idx="11">
                  <c:v>1.1285736669694322</c:v>
                </c:pt>
                <c:pt idx="12">
                  <c:v>0.92044259397349026</c:v>
                </c:pt>
                <c:pt idx="13">
                  <c:v>0.92477159171526113</c:v>
                </c:pt>
                <c:pt idx="14">
                  <c:v>0.93698183302544569</c:v>
                </c:pt>
                <c:pt idx="15">
                  <c:v>1.1485055916686573</c:v>
                </c:pt>
                <c:pt idx="16">
                  <c:v>1.2453530147356042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0-4031-B4FF-33F54C8E0D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komm!$P$202:$P$218</c:f>
              <c:numCache>
                <c:formatCode>0.0\ %</c:formatCode>
                <c:ptCount val="17"/>
                <c:pt idx="0">
                  <c:v>0.9484507814167481</c:v>
                </c:pt>
                <c:pt idx="1">
                  <c:v>0.94507814404213619</c:v>
                </c:pt>
                <c:pt idx="2">
                  <c:v>0.94546461882217392</c:v>
                </c:pt>
                <c:pt idx="3">
                  <c:v>0.94859185831825599</c:v>
                </c:pt>
                <c:pt idx="4">
                  <c:v>0.94842911203102598</c:v>
                </c:pt>
                <c:pt idx="5">
                  <c:v>0.94868958547479176</c:v>
                </c:pt>
                <c:pt idx="6">
                  <c:v>0.94100191852236381</c:v>
                </c:pt>
                <c:pt idx="7">
                  <c:v>0.94482827998816521</c:v>
                </c:pt>
                <c:pt idx="8">
                  <c:v>0.94208969106234197</c:v>
                </c:pt>
                <c:pt idx="9">
                  <c:v>0.948363226853985</c:v>
                </c:pt>
                <c:pt idx="10">
                  <c:v>0.99276030477677002</c:v>
                </c:pt>
                <c:pt idx="11">
                  <c:v>1.0407566227782299</c:v>
                </c:pt>
                <c:pt idx="12">
                  <c:v>0.95750419357985306</c:v>
                </c:pt>
                <c:pt idx="13">
                  <c:v>0.95923579267656145</c:v>
                </c:pt>
                <c:pt idx="14">
                  <c:v>0.96411988920063552</c:v>
                </c:pt>
                <c:pt idx="15">
                  <c:v>1.04872939265792</c:v>
                </c:pt>
                <c:pt idx="16">
                  <c:v>1.0874683618846988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031-B4FF-33F54C8E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komm!$F$346:$F$363</c:f>
              <c:numCache>
                <c:formatCode>0%</c:formatCode>
                <c:ptCount val="18"/>
                <c:pt idx="0">
                  <c:v>0.83836395080521697</c:v>
                </c:pt>
                <c:pt idx="1">
                  <c:v>0.93042683169508389</c:v>
                </c:pt>
                <c:pt idx="2">
                  <c:v>0.83909194080226324</c:v>
                </c:pt>
                <c:pt idx="3">
                  <c:v>0.8119988501985832</c:v>
                </c:pt>
                <c:pt idx="4">
                  <c:v>0.75578210038546179</c:v>
                </c:pt>
                <c:pt idx="5">
                  <c:v>0.65493903450416169</c:v>
                </c:pt>
                <c:pt idx="6">
                  <c:v>0.85470007719962815</c:v>
                </c:pt>
                <c:pt idx="7">
                  <c:v>0.72872893716681997</c:v>
                </c:pt>
                <c:pt idx="8">
                  <c:v>0.91473090111386057</c:v>
                </c:pt>
                <c:pt idx="9">
                  <c:v>0.88379482311279378</c:v>
                </c:pt>
                <c:pt idx="10">
                  <c:v>0.84343890685669154</c:v>
                </c:pt>
                <c:pt idx="11">
                  <c:v>0.85916419443549708</c:v>
                </c:pt>
                <c:pt idx="12">
                  <c:v>0.74685006262467712</c:v>
                </c:pt>
                <c:pt idx="13">
                  <c:v>0.80217713462920215</c:v>
                </c:pt>
                <c:pt idx="14">
                  <c:v>0.77626662938570989</c:v>
                </c:pt>
                <c:pt idx="15">
                  <c:v>0.76060588193357292</c:v>
                </c:pt>
                <c:pt idx="16">
                  <c:v>0.74657228594156144</c:v>
                </c:pt>
                <c:pt idx="17">
                  <c:v>0.87014378219115818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1-4749-9D6A-B0F1EF19B53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komm!$P$346:$P$363</c:f>
              <c:numCache>
                <c:formatCode>0.0\ %</c:formatCode>
                <c:ptCount val="18"/>
                <c:pt idx="0">
                  <c:v>0.94629212552684772</c:v>
                </c:pt>
                <c:pt idx="1">
                  <c:v>0.96149788866849062</c:v>
                </c:pt>
                <c:pt idx="2">
                  <c:v>0.94632852502670028</c:v>
                </c:pt>
                <c:pt idx="3">
                  <c:v>0.94497387049651616</c:v>
                </c:pt>
                <c:pt idx="4">
                  <c:v>0.94216303300586024</c:v>
                </c:pt>
                <c:pt idx="5">
                  <c:v>0.93712087971179503</c:v>
                </c:pt>
                <c:pt idx="6">
                  <c:v>0.94710893184656852</c:v>
                </c:pt>
                <c:pt idx="7">
                  <c:v>0.94081037484492791</c:v>
                </c:pt>
                <c:pt idx="8">
                  <c:v>0.95521951643600089</c:v>
                </c:pt>
                <c:pt idx="9">
                  <c:v>0.94856366914222678</c:v>
                </c:pt>
                <c:pt idx="10">
                  <c:v>0.94654587332942153</c:v>
                </c:pt>
                <c:pt idx="11">
                  <c:v>0.94733213770836189</c:v>
                </c:pt>
                <c:pt idx="12">
                  <c:v>0.94171643111782088</c:v>
                </c:pt>
                <c:pt idx="13">
                  <c:v>0.94448278471804725</c:v>
                </c:pt>
                <c:pt idx="14">
                  <c:v>0.94318725945587256</c:v>
                </c:pt>
                <c:pt idx="15">
                  <c:v>0.9424042220832658</c:v>
                </c:pt>
                <c:pt idx="16">
                  <c:v>0.94170254228366501</c:v>
                </c:pt>
                <c:pt idx="17">
                  <c:v>0.94788111709614498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1-4749-9D6A-B0F1EF19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tabellalle!$C$23:$D$23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tabellalle!$D$24:$D$38</c:f>
              <c:numCache>
                <c:formatCode>0.0\ %</c:formatCode>
                <c:ptCount val="15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tx>
            <c:strRef>
              <c:f>tabellalle!$D$23:$E$23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tabellalle!$E$24:$E$38</c:f>
              <c:numCache>
                <c:formatCode>0.0\ %</c:formatCode>
                <c:ptCount val="15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9">
                  <c:v>3.5406986344598129E-2</c:v>
                </c:pt>
                <c:pt idx="10">
                  <c:v>1.5671567291670175E-2</c:v>
                </c:pt>
                <c:pt idx="11">
                  <c:v>1.3536256082180986E-2</c:v>
                </c:pt>
                <c:pt idx="12">
                  <c:v>4.6343968707564576E-2</c:v>
                </c:pt>
                <c:pt idx="13">
                  <c:v>4.7056575269680968E-2</c:v>
                </c:pt>
                <c:pt idx="14">
                  <c:v>3.7555154441462443E-2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tabellalle!$G$23:$H$23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tabellalle!$H$24:$H$38</c:f>
              <c:numCache>
                <c:formatCode>0.0\ %</c:formatCode>
                <c:ptCount val="15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tx>
            <c:strRef>
              <c:f>tabellalle!$H$23:$I$23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tabellalle!$I$24:$I$38</c:f>
              <c:numCache>
                <c:formatCode>0.0\ %</c:formatCode>
                <c:ptCount val="15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9">
                  <c:v>1.5943510382199485E-2</c:v>
                </c:pt>
                <c:pt idx="10">
                  <c:v>2.3219335640952765E-3</c:v>
                </c:pt>
                <c:pt idx="11">
                  <c:v>-2.1272481435045861E-5</c:v>
                </c:pt>
                <c:pt idx="12">
                  <c:v>3.7397698481918693E-2</c:v>
                </c:pt>
                <c:pt idx="13">
                  <c:v>3.3799787388917819E-2</c:v>
                </c:pt>
                <c:pt idx="14">
                  <c:v>2.1806750412248235E-2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ser>
          <c:idx val="0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tabellalle!$E$24:$E$39</c:f>
              <c:numCache>
                <c:formatCode>0.0\ %</c:formatCode>
                <c:ptCount val="16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9">
                  <c:v>3.5406986344598129E-2</c:v>
                </c:pt>
                <c:pt idx="10">
                  <c:v>1.5671567291670175E-2</c:v>
                </c:pt>
                <c:pt idx="11">
                  <c:v>1.3536256082180986E-2</c:v>
                </c:pt>
                <c:pt idx="12">
                  <c:v>4.6343968707564576E-2</c:v>
                </c:pt>
                <c:pt idx="13">
                  <c:v>4.7056575269680968E-2</c:v>
                </c:pt>
                <c:pt idx="14">
                  <c:v>3.7555154441462443E-2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tabellalle!$I$24:$I$39</c:f>
              <c:numCache>
                <c:formatCode>0.0\ %</c:formatCode>
                <c:ptCount val="16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9">
                  <c:v>1.5943510382199485E-2</c:v>
                </c:pt>
                <c:pt idx="10">
                  <c:v>2.3219335640952765E-3</c:v>
                </c:pt>
                <c:pt idx="11">
                  <c:v>-2.1272481435045861E-5</c:v>
                </c:pt>
                <c:pt idx="12">
                  <c:v>3.7397698481918693E-2</c:v>
                </c:pt>
                <c:pt idx="13">
                  <c:v>3.3799787388917819E-2</c:v>
                </c:pt>
                <c:pt idx="14">
                  <c:v>2.1806750412248235E-2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1.0150557359006969</c:v>
                </c:pt>
                <c:pt idx="1">
                  <c:v>1.268547871053594</c:v>
                </c:pt>
                <c:pt idx="2">
                  <c:v>1.0475494674180374</c:v>
                </c:pt>
                <c:pt idx="3">
                  <c:v>0.99743020483541589</c:v>
                </c:pt>
                <c:pt idx="4">
                  <c:v>0.88956075745693675</c:v>
                </c:pt>
                <c:pt idx="5">
                  <c:v>0.91814441222597809</c:v>
                </c:pt>
                <c:pt idx="6">
                  <c:v>0.89908815300847578</c:v>
                </c:pt>
                <c:pt idx="7">
                  <c:v>0.83781378801216544</c:v>
                </c:pt>
                <c:pt idx="8">
                  <c:v>0.94674836942923546</c:v>
                </c:pt>
                <c:pt idx="9">
                  <c:v>0.98014466554718038</c:v>
                </c:pt>
                <c:pt idx="10">
                  <c:v>0.8745402979630279</c:v>
                </c:pt>
                <c:pt idx="11">
                  <c:v>1.2625707680279616</c:v>
                </c:pt>
                <c:pt idx="12">
                  <c:v>1.0657836867790242</c:v>
                </c:pt>
                <c:pt idx="13">
                  <c:v>0.86383933961081694</c:v>
                </c:pt>
                <c:pt idx="14">
                  <c:v>1.1875420068034046</c:v>
                </c:pt>
                <c:pt idx="15">
                  <c:v>1.25097940917858</c:v>
                </c:pt>
                <c:pt idx="16">
                  <c:v>0.97905547686379979</c:v>
                </c:pt>
                <c:pt idx="17">
                  <c:v>1.0037379957109289</c:v>
                </c:pt>
                <c:pt idx="18">
                  <c:v>0.97459476136095746</c:v>
                </c:pt>
                <c:pt idx="19">
                  <c:v>0.91608362635931495</c:v>
                </c:pt>
                <c:pt idx="20">
                  <c:v>0.88080577839299434</c:v>
                </c:pt>
                <c:pt idx="21">
                  <c:v>0.92865843668059733</c:v>
                </c:pt>
                <c:pt idx="22">
                  <c:v>1.1553729835616338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0.99534945035073596</c:v>
                </c:pt>
                <c:pt idx="1">
                  <c:v>1.096746304411895</c:v>
                </c:pt>
                <c:pt idx="2">
                  <c:v>1.0083469429576724</c:v>
                </c:pt>
                <c:pt idx="3">
                  <c:v>0.9882992379246236</c:v>
                </c:pt>
                <c:pt idx="4">
                  <c:v>0.94885196585943388</c:v>
                </c:pt>
                <c:pt idx="5">
                  <c:v>0.95658492088084812</c:v>
                </c:pt>
                <c:pt idx="6">
                  <c:v>0.94932833563701102</c:v>
                </c:pt>
                <c:pt idx="7">
                  <c:v>0.94626461738719525</c:v>
                </c:pt>
                <c:pt idx="8">
                  <c:v>0.96802650376215138</c:v>
                </c:pt>
                <c:pt idx="9">
                  <c:v>0.98138502220932922</c:v>
                </c:pt>
                <c:pt idx="10">
                  <c:v>0.94810094288473856</c:v>
                </c:pt>
                <c:pt idx="11">
                  <c:v>1.0943554632016419</c:v>
                </c:pt>
                <c:pt idx="12">
                  <c:v>1.0156406307020669</c:v>
                </c:pt>
                <c:pt idx="13">
                  <c:v>0.94756589496712795</c:v>
                </c:pt>
                <c:pt idx="14">
                  <c:v>1.0643439587118186</c:v>
                </c:pt>
                <c:pt idx="15">
                  <c:v>1.0897189196618893</c:v>
                </c:pt>
                <c:pt idx="16">
                  <c:v>0.98094934673597678</c:v>
                </c:pt>
                <c:pt idx="17">
                  <c:v>0.99082235427482845</c:v>
                </c:pt>
                <c:pt idx="18">
                  <c:v>0.97916506053483998</c:v>
                </c:pt>
                <c:pt idx="19">
                  <c:v>0.95576060653418304</c:v>
                </c:pt>
                <c:pt idx="20">
                  <c:v>0.94841421690623651</c:v>
                </c:pt>
                <c:pt idx="21">
                  <c:v>0.96079053066269604</c:v>
                </c:pt>
                <c:pt idx="22">
                  <c:v>1.0514763494151109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komm!$F$58:$F$98</c:f>
              <c:numCache>
                <c:formatCode>0%</c:formatCode>
                <c:ptCount val="41"/>
                <c:pt idx="0">
                  <c:v>0.94187502856145611</c:v>
                </c:pt>
                <c:pt idx="1">
                  <c:v>0.88948843605425987</c:v>
                </c:pt>
                <c:pt idx="2">
                  <c:v>0.82634999393912645</c:v>
                </c:pt>
                <c:pt idx="3">
                  <c:v>0.71510917604746627</c:v>
                </c:pt>
                <c:pt idx="4">
                  <c:v>0.77239402385061473</c:v>
                </c:pt>
                <c:pt idx="5">
                  <c:v>0.63041015231424291</c:v>
                </c:pt>
                <c:pt idx="6">
                  <c:v>0.63792447725050527</c:v>
                </c:pt>
                <c:pt idx="7">
                  <c:v>0.98476669022637719</c:v>
                </c:pt>
                <c:pt idx="8">
                  <c:v>0.83000766375774748</c:v>
                </c:pt>
                <c:pt idx="9">
                  <c:v>0.71936977738660524</c:v>
                </c:pt>
                <c:pt idx="10">
                  <c:v>0.82191538197944358</c:v>
                </c:pt>
                <c:pt idx="11">
                  <c:v>0.7874084343718506</c:v>
                </c:pt>
                <c:pt idx="12">
                  <c:v>0.74110147673792126</c:v>
                </c:pt>
                <c:pt idx="13">
                  <c:v>1.0503506549379964</c:v>
                </c:pt>
                <c:pt idx="14">
                  <c:v>0.82798698319442809</c:v>
                </c:pt>
                <c:pt idx="15">
                  <c:v>0.90491339429353046</c:v>
                </c:pt>
                <c:pt idx="16">
                  <c:v>0.87664699763076726</c:v>
                </c:pt>
                <c:pt idx="17">
                  <c:v>1.4469837265716117</c:v>
                </c:pt>
                <c:pt idx="18">
                  <c:v>0.94818599523952529</c:v>
                </c:pt>
                <c:pt idx="19">
                  <c:v>0.86815960570317552</c:v>
                </c:pt>
                <c:pt idx="20">
                  <c:v>0.93983523812902914</c:v>
                </c:pt>
                <c:pt idx="21">
                  <c:v>0.8791767154217236</c:v>
                </c:pt>
                <c:pt idx="22">
                  <c:v>0.78696897687829925</c:v>
                </c:pt>
                <c:pt idx="23">
                  <c:v>0.79423811806595135</c:v>
                </c:pt>
                <c:pt idx="24">
                  <c:v>0.83540884258769166</c:v>
                </c:pt>
                <c:pt idx="25">
                  <c:v>1.028346366062908</c:v>
                </c:pt>
                <c:pt idx="26">
                  <c:v>0.81864169329075154</c:v>
                </c:pt>
                <c:pt idx="27">
                  <c:v>0.79587526584974155</c:v>
                </c:pt>
                <c:pt idx="28">
                  <c:v>0.88820194566144606</c:v>
                </c:pt>
                <c:pt idx="29">
                  <c:v>1.0792636771524327</c:v>
                </c:pt>
                <c:pt idx="30">
                  <c:v>1.0962218000031798</c:v>
                </c:pt>
                <c:pt idx="31">
                  <c:v>0.93254181630915922</c:v>
                </c:pt>
                <c:pt idx="32">
                  <c:v>0.80778344687652781</c:v>
                </c:pt>
                <c:pt idx="33">
                  <c:v>0.88068543841685509</c:v>
                </c:pt>
                <c:pt idx="34">
                  <c:v>0.9772111109170627</c:v>
                </c:pt>
                <c:pt idx="35">
                  <c:v>0.84564850976417605</c:v>
                </c:pt>
                <c:pt idx="36">
                  <c:v>0.8663522927954691</c:v>
                </c:pt>
                <c:pt idx="37">
                  <c:v>0.82733392966203678</c:v>
                </c:pt>
                <c:pt idx="38">
                  <c:v>0.86949268918124856</c:v>
                </c:pt>
                <c:pt idx="39">
                  <c:v>1.0776836442163822</c:v>
                </c:pt>
                <c:pt idx="40">
                  <c:v>0.88424318560963289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komm!$P$58:$P$98</c:f>
              <c:numCache>
                <c:formatCode>0.0\ %</c:formatCode>
                <c:ptCount val="41"/>
                <c:pt idx="0">
                  <c:v>0.96607716741503957</c:v>
                </c:pt>
                <c:pt idx="1">
                  <c:v>0.94884834978930033</c:v>
                </c:pt>
                <c:pt idx="2">
                  <c:v>0.94569142768354331</c:v>
                </c:pt>
                <c:pt idx="3">
                  <c:v>0.94012938678896052</c:v>
                </c:pt>
                <c:pt idx="4">
                  <c:v>0.94299362917911778</c:v>
                </c:pt>
                <c:pt idx="5">
                  <c:v>0.93589443560229912</c:v>
                </c:pt>
                <c:pt idx="6">
                  <c:v>0.93627015184911222</c:v>
                </c:pt>
                <c:pt idx="7">
                  <c:v>0.98323383208100801</c:v>
                </c:pt>
                <c:pt idx="8">
                  <c:v>0.9458743111744744</c:v>
                </c:pt>
                <c:pt idx="9">
                  <c:v>0.94034241685591713</c:v>
                </c:pt>
                <c:pt idx="10">
                  <c:v>0.94546969708555939</c:v>
                </c:pt>
                <c:pt idx="11">
                  <c:v>0.94374434970517951</c:v>
                </c:pt>
                <c:pt idx="12">
                  <c:v>0.94142900182348332</c:v>
                </c:pt>
                <c:pt idx="13">
                  <c:v>1.0094674179656555</c:v>
                </c:pt>
                <c:pt idx="14">
                  <c:v>0.94577327714630843</c:v>
                </c:pt>
                <c:pt idx="15">
                  <c:v>0.95129251370786905</c:v>
                </c:pt>
                <c:pt idx="16">
                  <c:v>0.94820627786812561</c:v>
                </c:pt>
                <c:pt idx="17">
                  <c:v>1.1681206466191019</c:v>
                </c:pt>
                <c:pt idx="18">
                  <c:v>0.96860155408626736</c:v>
                </c:pt>
                <c:pt idx="19">
                  <c:v>0.9477819082717458</c:v>
                </c:pt>
                <c:pt idx="20">
                  <c:v>0.96526125124206874</c:v>
                </c:pt>
                <c:pt idx="21">
                  <c:v>0.94833276375767328</c:v>
                </c:pt>
                <c:pt idx="22">
                  <c:v>0.94372237683050209</c:v>
                </c:pt>
                <c:pt idx="23">
                  <c:v>0.94408583388988487</c:v>
                </c:pt>
                <c:pt idx="24">
                  <c:v>0.94614437011597163</c:v>
                </c:pt>
                <c:pt idx="25">
                  <c:v>1.0006657024156205</c:v>
                </c:pt>
                <c:pt idx="26">
                  <c:v>0.94530601265112479</c:v>
                </c:pt>
                <c:pt idx="27">
                  <c:v>0.94416769127907407</c:v>
                </c:pt>
                <c:pt idx="28">
                  <c:v>0.94878402526965955</c:v>
                </c:pt>
                <c:pt idx="29">
                  <c:v>1.0210326268514303</c:v>
                </c:pt>
                <c:pt idx="30">
                  <c:v>1.0278158759917293</c:v>
                </c:pt>
                <c:pt idx="31">
                  <c:v>0.96234388251412062</c:v>
                </c:pt>
                <c:pt idx="32">
                  <c:v>0.94476310033041333</c:v>
                </c:pt>
                <c:pt idx="33">
                  <c:v>0.94840819990742986</c:v>
                </c:pt>
                <c:pt idx="34">
                  <c:v>0.98021160035728216</c:v>
                </c:pt>
                <c:pt idx="35">
                  <c:v>0.75518396070631066</c:v>
                </c:pt>
                <c:pt idx="36">
                  <c:v>0.94769154262636046</c:v>
                </c:pt>
                <c:pt idx="37">
                  <c:v>0.94574062446968898</c:v>
                </c:pt>
                <c:pt idx="38">
                  <c:v>0.94784856244564941</c:v>
                </c:pt>
                <c:pt idx="39">
                  <c:v>1.0204006136770101</c:v>
                </c:pt>
                <c:pt idx="40">
                  <c:v>0.94858608726706861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Østfold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komm!$F$99:$F$110</c:f>
              <c:numCache>
                <c:formatCode>0%</c:formatCode>
                <c:ptCount val="12"/>
                <c:pt idx="0">
                  <c:v>0.78513813454482262</c:v>
                </c:pt>
                <c:pt idx="1">
                  <c:v>0.92863707241247129</c:v>
                </c:pt>
                <c:pt idx="2">
                  <c:v>0.7789448794196423</c:v>
                </c:pt>
                <c:pt idx="3">
                  <c:v>0.83991777500306819</c:v>
                </c:pt>
                <c:pt idx="4">
                  <c:v>1.068313542644439</c:v>
                </c:pt>
                <c:pt idx="5">
                  <c:v>0.86926239565536445</c:v>
                </c:pt>
                <c:pt idx="6">
                  <c:v>0.78849476547532238</c:v>
                </c:pt>
                <c:pt idx="7">
                  <c:v>0.77658618629245812</c:v>
                </c:pt>
                <c:pt idx="8">
                  <c:v>0.80130916293786303</c:v>
                </c:pt>
                <c:pt idx="9">
                  <c:v>0.81978259858745794</c:v>
                </c:pt>
                <c:pt idx="10">
                  <c:v>0.79197286975371284</c:v>
                </c:pt>
                <c:pt idx="11">
                  <c:v>0.80393178814382682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komm!$P$99:$P$110</c:f>
              <c:numCache>
                <c:formatCode>0.0\ %</c:formatCode>
                <c:ptCount val="12"/>
                <c:pt idx="0">
                  <c:v>0.94363083471382825</c:v>
                </c:pt>
                <c:pt idx="1">
                  <c:v>0.96078198495544564</c:v>
                </c:pt>
                <c:pt idx="2">
                  <c:v>0.94332117195756915</c:v>
                </c:pt>
                <c:pt idx="3">
                  <c:v>0.94636981673674048</c:v>
                </c:pt>
                <c:pt idx="4">
                  <c:v>1.0166525730482328</c:v>
                </c:pt>
                <c:pt idx="5">
                  <c:v>0.94783704776935551</c:v>
                </c:pt>
                <c:pt idx="6">
                  <c:v>0.94379866626035325</c:v>
                </c:pt>
                <c:pt idx="7">
                  <c:v>0.94320323730120981</c:v>
                </c:pt>
                <c:pt idx="8">
                  <c:v>0.94443938613348033</c:v>
                </c:pt>
                <c:pt idx="9">
                  <c:v>0.94536305791595998</c:v>
                </c:pt>
                <c:pt idx="10">
                  <c:v>0.94397257147427294</c:v>
                </c:pt>
                <c:pt idx="11">
                  <c:v>0.94457051739377851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komm!$F$196:$F$201</c:f>
              <c:numCache>
                <c:formatCode>0%</c:formatCode>
                <c:ptCount val="6"/>
                <c:pt idx="0">
                  <c:v>0.83339983751078006</c:v>
                </c:pt>
                <c:pt idx="1">
                  <c:v>0.87632377301437681</c:v>
                </c:pt>
                <c:pt idx="2">
                  <c:v>0.92134183353350241</c:v>
                </c:pt>
                <c:pt idx="3">
                  <c:v>0.88547018501267261</c:v>
                </c:pt>
                <c:pt idx="4">
                  <c:v>0.87205511896759835</c:v>
                </c:pt>
                <c:pt idx="5">
                  <c:v>0.99903692640010566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komm!$P$196:$P$201</c:f>
              <c:numCache>
                <c:formatCode>0.0\ %</c:formatCode>
                <c:ptCount val="6"/>
                <c:pt idx="0">
                  <c:v>0.94604391986212621</c:v>
                </c:pt>
                <c:pt idx="1">
                  <c:v>0.94819011663730601</c:v>
                </c:pt>
                <c:pt idx="2">
                  <c:v>0.95786388940385769</c:v>
                </c:pt>
                <c:pt idx="3">
                  <c:v>0.94864743723722067</c:v>
                </c:pt>
                <c:pt idx="4">
                  <c:v>0.94797668393496715</c:v>
                </c:pt>
                <c:pt idx="5">
                  <c:v>0.98894192655049917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komm!$F$150:$F$195</c:f>
              <c:numCache>
                <c:formatCode>0%</c:formatCode>
                <c:ptCount val="46"/>
                <c:pt idx="0">
                  <c:v>0.82642442892414503</c:v>
                </c:pt>
                <c:pt idx="1">
                  <c:v>0.92407039082779108</c:v>
                </c:pt>
                <c:pt idx="2">
                  <c:v>0.93100836534311071</c:v>
                </c:pt>
                <c:pt idx="3">
                  <c:v>0.82077025235329037</c:v>
                </c:pt>
                <c:pt idx="4">
                  <c:v>0.81539318590246856</c:v>
                </c:pt>
                <c:pt idx="5">
                  <c:v>0.70245621715424134</c:v>
                </c:pt>
                <c:pt idx="6">
                  <c:v>0.79036922933236309</c:v>
                </c:pt>
                <c:pt idx="7">
                  <c:v>0.73853849276998251</c:v>
                </c:pt>
                <c:pt idx="8">
                  <c:v>0.81402297730387307</c:v>
                </c:pt>
                <c:pt idx="9">
                  <c:v>0.7515368188308339</c:v>
                </c:pt>
                <c:pt idx="10">
                  <c:v>0.88648809023146613</c:v>
                </c:pt>
                <c:pt idx="11">
                  <c:v>0.74108332970684065</c:v>
                </c:pt>
                <c:pt idx="12">
                  <c:v>0.72537812056895967</c:v>
                </c:pt>
                <c:pt idx="13">
                  <c:v>0.79184473828076651</c:v>
                </c:pt>
                <c:pt idx="14">
                  <c:v>0.84410350601844064</c:v>
                </c:pt>
                <c:pt idx="15">
                  <c:v>1.0297637891473814</c:v>
                </c:pt>
                <c:pt idx="16">
                  <c:v>0.74143009796341575</c:v>
                </c:pt>
                <c:pt idx="17">
                  <c:v>0.7530507293734392</c:v>
                </c:pt>
                <c:pt idx="18">
                  <c:v>0.69224718724343903</c:v>
                </c:pt>
                <c:pt idx="19">
                  <c:v>0.70880104732468652</c:v>
                </c:pt>
                <c:pt idx="20">
                  <c:v>0.80108286226981928</c:v>
                </c:pt>
                <c:pt idx="21">
                  <c:v>0.80563694623684101</c:v>
                </c:pt>
                <c:pt idx="22">
                  <c:v>0.75403849827468272</c:v>
                </c:pt>
                <c:pt idx="23">
                  <c:v>0.79454287663291878</c:v>
                </c:pt>
                <c:pt idx="24">
                  <c:v>0.76211535125759733</c:v>
                </c:pt>
                <c:pt idx="25">
                  <c:v>0.81203203745436137</c:v>
                </c:pt>
                <c:pt idx="26">
                  <c:v>0.95124664500224854</c:v>
                </c:pt>
                <c:pt idx="27">
                  <c:v>0.84469198759563979</c:v>
                </c:pt>
                <c:pt idx="28">
                  <c:v>0.76979861607584688</c:v>
                </c:pt>
                <c:pt idx="29">
                  <c:v>0.86090089494687261</c:v>
                </c:pt>
                <c:pt idx="30">
                  <c:v>0.72036483516294092</c:v>
                </c:pt>
                <c:pt idx="31">
                  <c:v>0.88506250667909703</c:v>
                </c:pt>
                <c:pt idx="32">
                  <c:v>0.87331037539709222</c:v>
                </c:pt>
                <c:pt idx="33">
                  <c:v>0.92649286250063845</c:v>
                </c:pt>
                <c:pt idx="34">
                  <c:v>0.884273326382225</c:v>
                </c:pt>
                <c:pt idx="35">
                  <c:v>0.82075449981379534</c:v>
                </c:pt>
                <c:pt idx="36">
                  <c:v>0.77536691251862888</c:v>
                </c:pt>
                <c:pt idx="37">
                  <c:v>0.87358475402610736</c:v>
                </c:pt>
                <c:pt idx="38">
                  <c:v>0.71016328820430608</c:v>
                </c:pt>
                <c:pt idx="39">
                  <c:v>0.7360500022507831</c:v>
                </c:pt>
                <c:pt idx="40">
                  <c:v>0.85141298932640497</c:v>
                </c:pt>
                <c:pt idx="41">
                  <c:v>0.73551398210402197</c:v>
                </c:pt>
                <c:pt idx="42">
                  <c:v>0.86870906336761788</c:v>
                </c:pt>
                <c:pt idx="43">
                  <c:v>0.99272278303961781</c:v>
                </c:pt>
                <c:pt idx="44">
                  <c:v>0.99304645334542141</c:v>
                </c:pt>
                <c:pt idx="45">
                  <c:v>0.99722626354691013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komm!$P$150:$P$195</c:f>
              <c:numCache>
                <c:formatCode>0.0\ %</c:formatCode>
                <c:ptCount val="46"/>
                <c:pt idx="0">
                  <c:v>0.94569514943279442</c:v>
                </c:pt>
                <c:pt idx="1">
                  <c:v>0.95895531232157316</c:v>
                </c:pt>
                <c:pt idx="2">
                  <c:v>0.96173050212770128</c:v>
                </c:pt>
                <c:pt idx="3">
                  <c:v>0.94541244060425178</c:v>
                </c:pt>
                <c:pt idx="4">
                  <c:v>0.94514358728171044</c:v>
                </c:pt>
                <c:pt idx="5">
                  <c:v>0.93949673884429918</c:v>
                </c:pt>
                <c:pt idx="6">
                  <c:v>0.94389238945320519</c:v>
                </c:pt>
                <c:pt idx="7">
                  <c:v>0.94130085262508623</c:v>
                </c:pt>
                <c:pt idx="8">
                  <c:v>0.94507507685178072</c:v>
                </c:pt>
                <c:pt idx="9">
                  <c:v>0.94195076892812879</c:v>
                </c:pt>
                <c:pt idx="10">
                  <c:v>0.9486983324981606</c:v>
                </c:pt>
                <c:pt idx="11">
                  <c:v>0.94142809447192921</c:v>
                </c:pt>
                <c:pt idx="12">
                  <c:v>0.94064283401503512</c:v>
                </c:pt>
                <c:pt idx="13">
                  <c:v>0.94396616490062524</c:v>
                </c:pt>
                <c:pt idx="14">
                  <c:v>0.94657910328750905</c:v>
                </c:pt>
                <c:pt idx="15">
                  <c:v>1.0012326716494098</c:v>
                </c:pt>
                <c:pt idx="16">
                  <c:v>0.9414454328847579</c:v>
                </c:pt>
                <c:pt idx="17">
                  <c:v>0.94202646445525917</c:v>
                </c:pt>
                <c:pt idx="18">
                  <c:v>0.93898628734875877</c:v>
                </c:pt>
                <c:pt idx="19">
                  <c:v>0.9398139803528216</c:v>
                </c:pt>
                <c:pt idx="20">
                  <c:v>0.94442807110007809</c:v>
                </c:pt>
                <c:pt idx="21">
                  <c:v>0.94465577529842903</c:v>
                </c:pt>
                <c:pt idx="22">
                  <c:v>0.94207585290032125</c:v>
                </c:pt>
                <c:pt idx="23">
                  <c:v>0.944101071818233</c:v>
                </c:pt>
                <c:pt idx="24">
                  <c:v>0.94247969554946676</c:v>
                </c:pt>
                <c:pt idx="25">
                  <c:v>0.94497552985930522</c:v>
                </c:pt>
                <c:pt idx="26">
                  <c:v>0.96982581399135626</c:v>
                </c:pt>
                <c:pt idx="27">
                  <c:v>0.94660852736636913</c:v>
                </c:pt>
                <c:pt idx="28">
                  <c:v>0.94286385879037937</c:v>
                </c:pt>
                <c:pt idx="29">
                  <c:v>0.94741897273393083</c:v>
                </c:pt>
                <c:pt idx="30">
                  <c:v>0.94039216974473405</c:v>
                </c:pt>
                <c:pt idx="31">
                  <c:v>0.94862705332054176</c:v>
                </c:pt>
                <c:pt idx="32">
                  <c:v>0.94803944675644147</c:v>
                </c:pt>
                <c:pt idx="33">
                  <c:v>0.95992430099071246</c:v>
                </c:pt>
                <c:pt idx="34">
                  <c:v>0.94858759430569828</c:v>
                </c:pt>
                <c:pt idx="35">
                  <c:v>0.94541165297727681</c:v>
                </c:pt>
                <c:pt idx="36">
                  <c:v>0.94314227361251857</c:v>
                </c:pt>
                <c:pt idx="37">
                  <c:v>0.94805316568789255</c:v>
                </c:pt>
                <c:pt idx="38">
                  <c:v>0.93988209239680243</c:v>
                </c:pt>
                <c:pt idx="39">
                  <c:v>0.94117642809912616</c:v>
                </c:pt>
                <c:pt idx="40">
                  <c:v>0.94694457745290739</c:v>
                </c:pt>
                <c:pt idx="41">
                  <c:v>0.94114962709178829</c:v>
                </c:pt>
                <c:pt idx="42">
                  <c:v>0.94780938115496793</c:v>
                </c:pt>
                <c:pt idx="43">
                  <c:v>0.98641626920630421</c:v>
                </c:pt>
                <c:pt idx="44">
                  <c:v>0.98654573732862549</c:v>
                </c:pt>
                <c:pt idx="45">
                  <c:v>0.98821766140922107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komm!$F$219:$F$243</c:f>
              <c:numCache>
                <c:formatCode>0%</c:formatCode>
                <c:ptCount val="25"/>
                <c:pt idx="0">
                  <c:v>0.81540136206614977</c:v>
                </c:pt>
                <c:pt idx="1">
                  <c:v>0.85698157185776358</c:v>
                </c:pt>
                <c:pt idx="2">
                  <c:v>0.84251815454742929</c:v>
                </c:pt>
                <c:pt idx="3">
                  <c:v>0.85545014376513995</c:v>
                </c:pt>
                <c:pt idx="4">
                  <c:v>0.80511689579198809</c:v>
                </c:pt>
                <c:pt idx="5">
                  <c:v>0.82739415706552588</c:v>
                </c:pt>
                <c:pt idx="6">
                  <c:v>0.86025393511318449</c:v>
                </c:pt>
                <c:pt idx="7">
                  <c:v>0.69976226295973509</c:v>
                </c:pt>
                <c:pt idx="8">
                  <c:v>0.66369917440624071</c:v>
                </c:pt>
                <c:pt idx="9">
                  <c:v>0.79067163552386399</c:v>
                </c:pt>
                <c:pt idx="10">
                  <c:v>0.76605156138163466</c:v>
                </c:pt>
                <c:pt idx="11">
                  <c:v>0.90660131447106651</c:v>
                </c:pt>
                <c:pt idx="12">
                  <c:v>0.69426343645875821</c:v>
                </c:pt>
                <c:pt idx="13">
                  <c:v>0.7784455131566741</c:v>
                </c:pt>
                <c:pt idx="14">
                  <c:v>0.72587175269744408</c:v>
                </c:pt>
                <c:pt idx="15">
                  <c:v>0.72345579798996296</c:v>
                </c:pt>
                <c:pt idx="16">
                  <c:v>0.85337220272232928</c:v>
                </c:pt>
                <c:pt idx="17">
                  <c:v>1.2496194718278075</c:v>
                </c:pt>
                <c:pt idx="18">
                  <c:v>2.1159170942400736</c:v>
                </c:pt>
                <c:pt idx="19">
                  <c:v>0.69381398210994549</c:v>
                </c:pt>
                <c:pt idx="20">
                  <c:v>1.3075037266577554</c:v>
                </c:pt>
                <c:pt idx="21">
                  <c:v>0.74756985104479889</c:v>
                </c:pt>
                <c:pt idx="22">
                  <c:v>0.77634466320464623</c:v>
                </c:pt>
                <c:pt idx="23">
                  <c:v>0.86812063469775935</c:v>
                </c:pt>
                <c:pt idx="24">
                  <c:v>1.6227081485325092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komm!$P$219:$P$243</c:f>
              <c:numCache>
                <c:formatCode>0.0\ %</c:formatCode>
                <c:ptCount val="25"/>
                <c:pt idx="0">
                  <c:v>0.94514399608989452</c:v>
                </c:pt>
                <c:pt idx="1">
                  <c:v>0.94722300657947522</c:v>
                </c:pt>
                <c:pt idx="2">
                  <c:v>0.94649983571395846</c:v>
                </c:pt>
                <c:pt idx="3">
                  <c:v>0.94714643517484409</c:v>
                </c:pt>
                <c:pt idx="4">
                  <c:v>0.94462977277618643</c:v>
                </c:pt>
                <c:pt idx="5">
                  <c:v>0.94574363583986343</c:v>
                </c:pt>
                <c:pt idx="6">
                  <c:v>0.94738662474224644</c:v>
                </c:pt>
                <c:pt idx="7">
                  <c:v>0.93936204113457389</c:v>
                </c:pt>
                <c:pt idx="8">
                  <c:v>0.93755888670689891</c:v>
                </c:pt>
                <c:pt idx="9">
                  <c:v>0.94390750976278026</c:v>
                </c:pt>
                <c:pt idx="10">
                  <c:v>0.94267650605566899</c:v>
                </c:pt>
                <c:pt idx="11">
                  <c:v>0.95196768177888358</c:v>
                </c:pt>
                <c:pt idx="12">
                  <c:v>0.93908709980952487</c:v>
                </c:pt>
                <c:pt idx="13">
                  <c:v>0.94329620364442091</c:v>
                </c:pt>
                <c:pt idx="14">
                  <c:v>0.94066751562145934</c:v>
                </c:pt>
                <c:pt idx="15">
                  <c:v>0.94054671788608513</c:v>
                </c:pt>
                <c:pt idx="16">
                  <c:v>0.94704253812270345</c:v>
                </c:pt>
                <c:pt idx="17">
                  <c:v>1.0891749447215804</c:v>
                </c:pt>
                <c:pt idx="18">
                  <c:v>1.4356939936864872</c:v>
                </c:pt>
                <c:pt idx="19">
                  <c:v>0.93906462709208438</c:v>
                </c:pt>
                <c:pt idx="20">
                  <c:v>1.1123286466535593</c:v>
                </c:pt>
                <c:pt idx="21">
                  <c:v>0.94175242053882702</c:v>
                </c:pt>
                <c:pt idx="22">
                  <c:v>0.94319116114681933</c:v>
                </c:pt>
                <c:pt idx="23">
                  <c:v>0.94777995972147511</c:v>
                </c:pt>
                <c:pt idx="24">
                  <c:v>1.2384104154034608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komm!$F$244:$F$286</c:f>
              <c:numCache>
                <c:formatCode>0%</c:formatCode>
                <c:ptCount val="43"/>
                <c:pt idx="0">
                  <c:v>1.048757462866176</c:v>
                </c:pt>
                <c:pt idx="1">
                  <c:v>1.0196788997985324</c:v>
                </c:pt>
                <c:pt idx="2">
                  <c:v>0.93667854006840612</c:v>
                </c:pt>
                <c:pt idx="3">
                  <c:v>0.90377056576519343</c:v>
                </c:pt>
                <c:pt idx="4">
                  <c:v>0.94177901641381234</c:v>
                </c:pt>
                <c:pt idx="5">
                  <c:v>1.0651404515958072</c:v>
                </c:pt>
                <c:pt idx="6">
                  <c:v>0.87664321503940823</c:v>
                </c:pt>
                <c:pt idx="7">
                  <c:v>1.204321257991317</c:v>
                </c:pt>
                <c:pt idx="8">
                  <c:v>0.93863862579712309</c:v>
                </c:pt>
                <c:pt idx="9">
                  <c:v>1.1003072989171099</c:v>
                </c:pt>
                <c:pt idx="10">
                  <c:v>1.6646086432373866</c:v>
                </c:pt>
                <c:pt idx="11">
                  <c:v>1.0462529553320283</c:v>
                </c:pt>
                <c:pt idx="12">
                  <c:v>0.88993770074321221</c:v>
                </c:pt>
                <c:pt idx="13">
                  <c:v>0.88387278148267978</c:v>
                </c:pt>
                <c:pt idx="14">
                  <c:v>0.88531325629110247</c:v>
                </c:pt>
                <c:pt idx="15">
                  <c:v>0.92029355322619844</c:v>
                </c:pt>
                <c:pt idx="16">
                  <c:v>1.5958548500128835</c:v>
                </c:pt>
                <c:pt idx="17">
                  <c:v>0.91756694825970575</c:v>
                </c:pt>
                <c:pt idx="18">
                  <c:v>0.83625547155892099</c:v>
                </c:pt>
                <c:pt idx="19">
                  <c:v>0.88841187560498525</c:v>
                </c:pt>
                <c:pt idx="20">
                  <c:v>1.9246784994694386</c:v>
                </c:pt>
                <c:pt idx="21">
                  <c:v>0.80055479642035587</c:v>
                </c:pt>
                <c:pt idx="22">
                  <c:v>0.85953478476076739</c:v>
                </c:pt>
                <c:pt idx="23">
                  <c:v>1.2486749805837334</c:v>
                </c:pt>
                <c:pt idx="24">
                  <c:v>0.84827234956719222</c:v>
                </c:pt>
                <c:pt idx="25">
                  <c:v>1.1317336907589914</c:v>
                </c:pt>
                <c:pt idx="26">
                  <c:v>1.0575600174488848</c:v>
                </c:pt>
                <c:pt idx="27">
                  <c:v>1.1003810689196127</c:v>
                </c:pt>
                <c:pt idx="28">
                  <c:v>0.84616345944092197</c:v>
                </c:pt>
                <c:pt idx="29">
                  <c:v>0.97749367570450763</c:v>
                </c:pt>
                <c:pt idx="30">
                  <c:v>1.017062238451844</c:v>
                </c:pt>
                <c:pt idx="31">
                  <c:v>0.86543165231341579</c:v>
                </c:pt>
                <c:pt idx="32">
                  <c:v>1.465090343824061</c:v>
                </c:pt>
                <c:pt idx="33">
                  <c:v>1.0698913599807609</c:v>
                </c:pt>
                <c:pt idx="34">
                  <c:v>1.0844697805581482</c:v>
                </c:pt>
                <c:pt idx="35">
                  <c:v>1.035384687220543</c:v>
                </c:pt>
                <c:pt idx="36">
                  <c:v>0.89445098098972187</c:v>
                </c:pt>
                <c:pt idx="37">
                  <c:v>0.99283553380513201</c:v>
                </c:pt>
                <c:pt idx="38">
                  <c:v>0.91005130958273062</c:v>
                </c:pt>
                <c:pt idx="39">
                  <c:v>0.97751818832541071</c:v>
                </c:pt>
                <c:pt idx="40">
                  <c:v>0.84664425419626999</c:v>
                </c:pt>
                <c:pt idx="41">
                  <c:v>0.92392481109442404</c:v>
                </c:pt>
                <c:pt idx="42">
                  <c:v>0.89128367286312471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komm!$P$244:$P$286</c:f>
              <c:numCache>
                <c:formatCode>0.0\ %</c:formatCode>
                <c:ptCount val="43"/>
                <c:pt idx="0">
                  <c:v>1.0088301411369274</c:v>
                </c:pt>
                <c:pt idx="1">
                  <c:v>0.99719871590986997</c:v>
                </c:pt>
                <c:pt idx="2">
                  <c:v>0.96399857201781958</c:v>
                </c:pt>
                <c:pt idx="3">
                  <c:v>0.95083538229653464</c:v>
                </c:pt>
                <c:pt idx="4">
                  <c:v>0.96603876255598198</c:v>
                </c:pt>
                <c:pt idx="5">
                  <c:v>1.0153833366287799</c:v>
                </c:pt>
                <c:pt idx="6">
                  <c:v>0.9482060887385575</c:v>
                </c:pt>
                <c:pt idx="7">
                  <c:v>1.0710556591869838</c:v>
                </c:pt>
                <c:pt idx="8">
                  <c:v>0.96478260630930646</c:v>
                </c:pt>
                <c:pt idx="9">
                  <c:v>1.0294500755573011</c:v>
                </c:pt>
                <c:pt idx="10">
                  <c:v>1.2551706132854119</c:v>
                </c:pt>
                <c:pt idx="11">
                  <c:v>1.0078283381232684</c:v>
                </c:pt>
                <c:pt idx="12">
                  <c:v>0.94887081302374787</c:v>
                </c:pt>
                <c:pt idx="13">
                  <c:v>0.94856756706072098</c:v>
                </c:pt>
                <c:pt idx="14">
                  <c:v>0.94863959080114235</c:v>
                </c:pt>
                <c:pt idx="15">
                  <c:v>0.95744457728093635</c:v>
                </c:pt>
                <c:pt idx="16">
                  <c:v>1.2276690959956105</c:v>
                </c:pt>
                <c:pt idx="17">
                  <c:v>0.95635393529433943</c:v>
                </c:pt>
                <c:pt idx="18">
                  <c:v>0.94618670156453333</c:v>
                </c:pt>
                <c:pt idx="19">
                  <c:v>0.94879452176683643</c:v>
                </c:pt>
                <c:pt idx="20">
                  <c:v>1.3591985557782327</c:v>
                </c:pt>
                <c:pt idx="21">
                  <c:v>0.94440166780760471</c:v>
                </c:pt>
                <c:pt idx="22">
                  <c:v>0.94735066722462558</c:v>
                </c:pt>
                <c:pt idx="23">
                  <c:v>1.0887971482239505</c:v>
                </c:pt>
                <c:pt idx="24">
                  <c:v>0.94678754546494659</c:v>
                </c:pt>
                <c:pt idx="25">
                  <c:v>1.0420206322940537</c:v>
                </c:pt>
                <c:pt idx="26">
                  <c:v>1.0123511629700108</c:v>
                </c:pt>
                <c:pt idx="27">
                  <c:v>1.0294795835583019</c:v>
                </c:pt>
                <c:pt idx="28">
                  <c:v>0.94668210095863303</c:v>
                </c:pt>
                <c:pt idx="29">
                  <c:v>0.98032462627226025</c:v>
                </c:pt>
                <c:pt idx="30">
                  <c:v>0.99615205137119434</c:v>
                </c:pt>
                <c:pt idx="31">
                  <c:v>0.94764551060225799</c:v>
                </c:pt>
                <c:pt idx="32">
                  <c:v>1.1753632935200815</c:v>
                </c:pt>
                <c:pt idx="33">
                  <c:v>1.0172836999827612</c:v>
                </c:pt>
                <c:pt idx="34">
                  <c:v>1.0231150682137162</c:v>
                </c:pt>
                <c:pt idx="35">
                  <c:v>1.0034810308786744</c:v>
                </c:pt>
                <c:pt idx="36">
                  <c:v>0.94909647703607314</c:v>
                </c:pt>
                <c:pt idx="37">
                  <c:v>0.98646136951250996</c:v>
                </c:pt>
                <c:pt idx="38">
                  <c:v>0.95334767982354918</c:v>
                </c:pt>
                <c:pt idx="39">
                  <c:v>0.98033443132062148</c:v>
                </c:pt>
                <c:pt idx="40">
                  <c:v>0.94670614069640069</c:v>
                </c:pt>
                <c:pt idx="41">
                  <c:v>0.95889708042822663</c:v>
                </c:pt>
                <c:pt idx="42">
                  <c:v>0.94893811162974329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komm!$F$287:$F$324</c:f>
              <c:numCache>
                <c:formatCode>0%</c:formatCode>
                <c:ptCount val="38"/>
                <c:pt idx="0">
                  <c:v>1.0130633912305109</c:v>
                </c:pt>
                <c:pt idx="1">
                  <c:v>0.76256042239663913</c:v>
                </c:pt>
                <c:pt idx="2">
                  <c:v>0.81803724496017716</c:v>
                </c:pt>
                <c:pt idx="3">
                  <c:v>1.7716935714768089</c:v>
                </c:pt>
                <c:pt idx="4">
                  <c:v>0.80807603612507428</c:v>
                </c:pt>
                <c:pt idx="5">
                  <c:v>0.81339612671759964</c:v>
                </c:pt>
                <c:pt idx="6">
                  <c:v>0.76246840897637136</c:v>
                </c:pt>
                <c:pt idx="7">
                  <c:v>0.85912621900040553</c:v>
                </c:pt>
                <c:pt idx="8">
                  <c:v>0.70083879070161759</c:v>
                </c:pt>
                <c:pt idx="9">
                  <c:v>0.71916149153469655</c:v>
                </c:pt>
                <c:pt idx="10">
                  <c:v>0.8067185917580395</c:v>
                </c:pt>
                <c:pt idx="11">
                  <c:v>0.78590642783282116</c:v>
                </c:pt>
                <c:pt idx="12">
                  <c:v>0.91563186431051036</c:v>
                </c:pt>
                <c:pt idx="13">
                  <c:v>0.77508599642947995</c:v>
                </c:pt>
                <c:pt idx="14">
                  <c:v>1.3008698889212096</c:v>
                </c:pt>
                <c:pt idx="15">
                  <c:v>0.74365502305370246</c:v>
                </c:pt>
                <c:pt idx="16">
                  <c:v>0.82794676781767429</c:v>
                </c:pt>
                <c:pt idx="17">
                  <c:v>0.74638927933445753</c:v>
                </c:pt>
                <c:pt idx="18">
                  <c:v>0.801592958383744</c:v>
                </c:pt>
                <c:pt idx="19">
                  <c:v>0.75362730865891114</c:v>
                </c:pt>
                <c:pt idx="20">
                  <c:v>0.73448810222380723</c:v>
                </c:pt>
                <c:pt idx="21">
                  <c:v>0.83351960795031721</c:v>
                </c:pt>
                <c:pt idx="22">
                  <c:v>0.93615069482197588</c:v>
                </c:pt>
                <c:pt idx="23">
                  <c:v>1.1355255113252714</c:v>
                </c:pt>
                <c:pt idx="24">
                  <c:v>0.81033288020525274</c:v>
                </c:pt>
                <c:pt idx="25">
                  <c:v>0.6991478600580755</c:v>
                </c:pt>
                <c:pt idx="26">
                  <c:v>0.79497896105341337</c:v>
                </c:pt>
                <c:pt idx="27">
                  <c:v>0.92971338260685266</c:v>
                </c:pt>
                <c:pt idx="28">
                  <c:v>0.84988328928871892</c:v>
                </c:pt>
                <c:pt idx="29">
                  <c:v>0.78125407756779341</c:v>
                </c:pt>
                <c:pt idx="30">
                  <c:v>0.72844071565015101</c:v>
                </c:pt>
                <c:pt idx="31">
                  <c:v>0.85746978637111226</c:v>
                </c:pt>
                <c:pt idx="32">
                  <c:v>0.8577026906966414</c:v>
                </c:pt>
                <c:pt idx="33">
                  <c:v>0.84977977608744226</c:v>
                </c:pt>
                <c:pt idx="34">
                  <c:v>0.84316683284564564</c:v>
                </c:pt>
                <c:pt idx="35">
                  <c:v>0.79537040483936239</c:v>
                </c:pt>
                <c:pt idx="36">
                  <c:v>1.0648029335008895</c:v>
                </c:pt>
                <c:pt idx="37">
                  <c:v>0.77058116284120093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komm!$P$287:$P$324</c:f>
              <c:numCache>
                <c:formatCode>0.0\ %</c:formatCode>
                <c:ptCount val="38"/>
                <c:pt idx="0">
                  <c:v>0.99455251248266152</c:v>
                </c:pt>
                <c:pt idx="1">
                  <c:v>0.94250194910641916</c:v>
                </c:pt>
                <c:pt idx="2">
                  <c:v>0.94527579023459596</c:v>
                </c:pt>
                <c:pt idx="3">
                  <c:v>1.298004584581181</c:v>
                </c:pt>
                <c:pt idx="4">
                  <c:v>0.94477772979284069</c:v>
                </c:pt>
                <c:pt idx="5">
                  <c:v>0.94504373432246702</c:v>
                </c:pt>
                <c:pt idx="6">
                  <c:v>0.94249734843540578</c:v>
                </c:pt>
                <c:pt idx="7">
                  <c:v>0.9473302389366075</c:v>
                </c:pt>
                <c:pt idx="8">
                  <c:v>0.93941586752166772</c:v>
                </c:pt>
                <c:pt idx="9">
                  <c:v>0.94033200256332183</c:v>
                </c:pt>
                <c:pt idx="10">
                  <c:v>0.94470985757448922</c:v>
                </c:pt>
                <c:pt idx="11">
                  <c:v>0.94366924937822794</c:v>
                </c:pt>
                <c:pt idx="12">
                  <c:v>0.95557990171466134</c:v>
                </c:pt>
                <c:pt idx="13">
                  <c:v>0.94312822780806105</c:v>
                </c:pt>
                <c:pt idx="14">
                  <c:v>1.1096751115589409</c:v>
                </c:pt>
                <c:pt idx="15">
                  <c:v>0.94155667913927221</c:v>
                </c:pt>
                <c:pt idx="16">
                  <c:v>0.945771266377471</c:v>
                </c:pt>
                <c:pt idx="17">
                  <c:v>0.94169339195330992</c:v>
                </c:pt>
                <c:pt idx="18">
                  <c:v>0.94445357590577428</c:v>
                </c:pt>
                <c:pt idx="19">
                  <c:v>0.94205529341953254</c:v>
                </c:pt>
                <c:pt idx="20">
                  <c:v>0.94109833309777735</c:v>
                </c:pt>
                <c:pt idx="21">
                  <c:v>0.94604990838410297</c:v>
                </c:pt>
                <c:pt idx="22">
                  <c:v>0.96378743391924726</c:v>
                </c:pt>
                <c:pt idx="23">
                  <c:v>1.0435373605205656</c:v>
                </c:pt>
                <c:pt idx="24">
                  <c:v>0.94489057199684978</c:v>
                </c:pt>
                <c:pt idx="25">
                  <c:v>0.9393313209894909</c:v>
                </c:pt>
                <c:pt idx="26">
                  <c:v>0.9441228760392576</c:v>
                </c:pt>
                <c:pt idx="27">
                  <c:v>0.96121250903319799</c:v>
                </c:pt>
                <c:pt idx="28">
                  <c:v>0.9468680924510231</c:v>
                </c:pt>
                <c:pt idx="29">
                  <c:v>0.94343663186497684</c:v>
                </c:pt>
                <c:pt idx="30">
                  <c:v>0.9407959637690948</c:v>
                </c:pt>
                <c:pt idx="31">
                  <c:v>0.94724741730514284</c:v>
                </c:pt>
                <c:pt idx="32">
                  <c:v>0.94725906252141923</c:v>
                </c:pt>
                <c:pt idx="33">
                  <c:v>0.94686291679095924</c:v>
                </c:pt>
                <c:pt idx="34">
                  <c:v>0.94653226962886938</c:v>
                </c:pt>
                <c:pt idx="35">
                  <c:v>0.94414244822855531</c:v>
                </c:pt>
                <c:pt idx="36">
                  <c:v>1.015248329390813</c:v>
                </c:pt>
                <c:pt idx="37">
                  <c:v>0.94290298612864709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31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31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245035</xdr:colOff>
      <xdr:row>35</xdr:row>
      <xdr:rowOff>169396</xdr:rowOff>
    </xdr:from>
    <xdr:to>
      <xdr:col>36</xdr:col>
      <xdr:colOff>245035</xdr:colOff>
      <xdr:row>52</xdr:row>
      <xdr:rowOff>64621</xdr:rowOff>
    </xdr:to>
    <xdr:graphicFrame macro="">
      <xdr:nvGraphicFramePr>
        <xdr:cNvPr id="3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31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583453</xdr:colOff>
      <xdr:row>56</xdr:row>
      <xdr:rowOff>26335</xdr:rowOff>
    </xdr:from>
    <xdr:to>
      <xdr:col>37</xdr:col>
      <xdr:colOff>499492</xdr:colOff>
      <xdr:row>74</xdr:row>
      <xdr:rowOff>121584</xdr:rowOff>
    </xdr:to>
    <xdr:graphicFrame macro="">
      <xdr:nvGraphicFramePr>
        <xdr:cNvPr id="32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582146</xdr:colOff>
      <xdr:row>94</xdr:row>
      <xdr:rowOff>162590</xdr:rowOff>
    </xdr:from>
    <xdr:to>
      <xdr:col>34</xdr:col>
      <xdr:colOff>56029</xdr:colOff>
      <xdr:row>113</xdr:row>
      <xdr:rowOff>33618</xdr:rowOff>
    </xdr:to>
    <xdr:graphicFrame macro="">
      <xdr:nvGraphicFramePr>
        <xdr:cNvPr id="33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466912</xdr:colOff>
      <xdr:row>183</xdr:row>
      <xdr:rowOff>186764</xdr:rowOff>
    </xdr:from>
    <xdr:to>
      <xdr:col>35</xdr:col>
      <xdr:colOff>162112</xdr:colOff>
      <xdr:row>202</xdr:row>
      <xdr:rowOff>78627</xdr:rowOff>
    </xdr:to>
    <xdr:graphicFrame macro="">
      <xdr:nvGraphicFramePr>
        <xdr:cNvPr id="34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408268</xdr:colOff>
      <xdr:row>154</xdr:row>
      <xdr:rowOff>143995</xdr:rowOff>
    </xdr:from>
    <xdr:to>
      <xdr:col>36</xdr:col>
      <xdr:colOff>122518</xdr:colOff>
      <xdr:row>173</xdr:row>
      <xdr:rowOff>182094</xdr:rowOff>
    </xdr:to>
    <xdr:graphicFrame macro="">
      <xdr:nvGraphicFramePr>
        <xdr:cNvPr id="35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474383</xdr:colOff>
      <xdr:row>223</xdr:row>
      <xdr:rowOff>108323</xdr:rowOff>
    </xdr:from>
    <xdr:to>
      <xdr:col>35</xdr:col>
      <xdr:colOff>169583</xdr:colOff>
      <xdr:row>242</xdr:row>
      <xdr:rowOff>216832</xdr:rowOff>
    </xdr:to>
    <xdr:graphicFrame macro="">
      <xdr:nvGraphicFramePr>
        <xdr:cNvPr id="36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373529</xdr:colOff>
      <xdr:row>256</xdr:row>
      <xdr:rowOff>0</xdr:rowOff>
    </xdr:from>
    <xdr:to>
      <xdr:col>36</xdr:col>
      <xdr:colOff>382348</xdr:colOff>
      <xdr:row>275</xdr:row>
      <xdr:rowOff>108510</xdr:rowOff>
    </xdr:to>
    <xdr:graphicFrame macro="">
      <xdr:nvGraphicFramePr>
        <xdr:cNvPr id="37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384735</xdr:colOff>
      <xdr:row>288</xdr:row>
      <xdr:rowOff>160618</xdr:rowOff>
    </xdr:from>
    <xdr:to>
      <xdr:col>38</xdr:col>
      <xdr:colOff>505385</xdr:colOff>
      <xdr:row>308</xdr:row>
      <xdr:rowOff>78628</xdr:rowOff>
    </xdr:to>
    <xdr:graphicFrame macro="">
      <xdr:nvGraphicFramePr>
        <xdr:cNvPr id="38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265207</xdr:colOff>
      <xdr:row>323</xdr:row>
      <xdr:rowOff>183029</xdr:rowOff>
    </xdr:from>
    <xdr:to>
      <xdr:col>35</xdr:col>
      <xdr:colOff>732637</xdr:colOff>
      <xdr:row>341</xdr:row>
      <xdr:rowOff>142501</xdr:rowOff>
    </xdr:to>
    <xdr:graphicFrame macro="">
      <xdr:nvGraphicFramePr>
        <xdr:cNvPr id="39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526677</xdr:colOff>
      <xdr:row>113</xdr:row>
      <xdr:rowOff>168087</xdr:rowOff>
    </xdr:from>
    <xdr:to>
      <xdr:col>34</xdr:col>
      <xdr:colOff>560</xdr:colOff>
      <xdr:row>133</xdr:row>
      <xdr:rowOff>16703</xdr:rowOff>
    </xdr:to>
    <xdr:graphicFrame macro="">
      <xdr:nvGraphicFramePr>
        <xdr:cNvPr id="40" name="Diagram 1">
          <a:extLst>
            <a:ext uri="{FF2B5EF4-FFF2-40B4-BE49-F238E27FC236}">
              <a16:creationId xmlns:a16="http://schemas.microsoft.com/office/drawing/2014/main" id="{62D8CB65-B057-48E9-BBF9-FF070904D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515470</xdr:colOff>
      <xdr:row>133</xdr:row>
      <xdr:rowOff>134470</xdr:rowOff>
    </xdr:from>
    <xdr:to>
      <xdr:col>33</xdr:col>
      <xdr:colOff>751353</xdr:colOff>
      <xdr:row>151</xdr:row>
      <xdr:rowOff>173586</xdr:rowOff>
    </xdr:to>
    <xdr:graphicFrame macro="">
      <xdr:nvGraphicFramePr>
        <xdr:cNvPr id="41" name="Diagram 2">
          <a:extLst>
            <a:ext uri="{FF2B5EF4-FFF2-40B4-BE49-F238E27FC236}">
              <a16:creationId xmlns:a16="http://schemas.microsoft.com/office/drawing/2014/main" id="{9B3DD25F-9555-400C-8C87-565437ED5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481853</xdr:colOff>
      <xdr:row>203</xdr:row>
      <xdr:rowOff>67236</xdr:rowOff>
    </xdr:from>
    <xdr:to>
      <xdr:col>35</xdr:col>
      <xdr:colOff>177053</xdr:colOff>
      <xdr:row>222</xdr:row>
      <xdr:rowOff>3923</xdr:rowOff>
    </xdr:to>
    <xdr:graphicFrame macro="">
      <xdr:nvGraphicFramePr>
        <xdr:cNvPr id="42" name="Diagram 3">
          <a:extLst>
            <a:ext uri="{FF2B5EF4-FFF2-40B4-BE49-F238E27FC236}">
              <a16:creationId xmlns:a16="http://schemas.microsoft.com/office/drawing/2014/main" id="{2F6C299E-A180-493B-AA09-033CF25A8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302559</xdr:colOff>
      <xdr:row>343</xdr:row>
      <xdr:rowOff>89647</xdr:rowOff>
    </xdr:from>
    <xdr:to>
      <xdr:col>36</xdr:col>
      <xdr:colOff>7989</xdr:colOff>
      <xdr:row>362</xdr:row>
      <xdr:rowOff>26707</xdr:rowOff>
    </xdr:to>
    <xdr:graphicFrame macro="">
      <xdr:nvGraphicFramePr>
        <xdr:cNvPr id="43" name="Diagram 4">
          <a:extLst>
            <a:ext uri="{FF2B5EF4-FFF2-40B4-BE49-F238E27FC236}">
              <a16:creationId xmlns:a16="http://schemas.microsoft.com/office/drawing/2014/main" id="{4D04D6AC-DBE6-474B-B419-BFDDDB41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47623</xdr:colOff>
      <xdr:row>19</xdr:row>
      <xdr:rowOff>20107</xdr:rowOff>
    </xdr:from>
    <xdr:to>
      <xdr:col>25</xdr:col>
      <xdr:colOff>127000</xdr:colOff>
      <xdr:row>44</xdr:row>
      <xdr:rowOff>100853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264583</xdr:colOff>
      <xdr:row>19</xdr:row>
      <xdr:rowOff>0</xdr:rowOff>
    </xdr:from>
    <xdr:to>
      <xdr:col>37</xdr:col>
      <xdr:colOff>211666</xdr:colOff>
      <xdr:row>44</xdr:row>
      <xdr:rowOff>134470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599" cy="607127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599" cy="607127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71"/>
  <sheetViews>
    <sheetView zoomScale="85" zoomScaleNormal="85" workbookViewId="0">
      <pane xSplit="3" ySplit="6" topLeftCell="M302" activePane="bottomRight" state="frozen"/>
      <selection pane="topRight" activeCell="D1" sqref="D1"/>
      <selection pane="bottomLeft" activeCell="A7" sqref="A7"/>
      <selection pane="bottomRight" activeCell="A367" sqref="A367"/>
    </sheetView>
  </sheetViews>
  <sheetFormatPr baseColWidth="10" defaultColWidth="11.42578125" defaultRowHeight="15"/>
  <cols>
    <col min="1" max="1" width="4.7109375" customWidth="1"/>
    <col min="2" max="2" width="11.5703125" style="83" customWidth="1"/>
    <col min="3" max="3" width="18.42578125" style="83" customWidth="1"/>
    <col min="4" max="4" width="17.28515625" style="83" bestFit="1" customWidth="1"/>
    <col min="5" max="5" width="14.42578125" style="83" bestFit="1" customWidth="1"/>
    <col min="6" max="7" width="11.42578125" style="83"/>
    <col min="8" max="8" width="14.42578125" style="83" bestFit="1" customWidth="1"/>
    <col min="9" max="9" width="9.85546875" style="83" bestFit="1" customWidth="1"/>
    <col min="10" max="10" width="14" style="83" bestFit="1" customWidth="1"/>
    <col min="11" max="11" width="11.42578125" style="83"/>
    <col min="12" max="12" width="13.7109375" style="83" bestFit="1" customWidth="1"/>
    <col min="13" max="13" width="17.85546875" style="83" bestFit="1" customWidth="1"/>
    <col min="14" max="14" width="17.28515625" style="83" bestFit="1" customWidth="1"/>
    <col min="15" max="15" width="13.85546875" style="83" bestFit="1" customWidth="1"/>
    <col min="16" max="16" width="11.42578125" style="83"/>
    <col min="17" max="17" width="12.5703125" style="83" customWidth="1"/>
    <col min="18" max="18" width="14.85546875" style="83" customWidth="1"/>
    <col min="19" max="19" width="13.28515625" style="83" bestFit="1" customWidth="1"/>
    <col min="20" max="20" width="13" style="83" customWidth="1"/>
    <col min="21" max="21" width="16.5703125" style="83" customWidth="1"/>
    <col min="22" max="22" width="13.140625" style="83" customWidth="1"/>
    <col min="24" max="24" width="17.28515625" style="83" bestFit="1" customWidth="1"/>
    <col min="25" max="25" width="13.85546875" style="83" bestFit="1" customWidth="1"/>
  </cols>
  <sheetData>
    <row r="1" spans="2:27" ht="30">
      <c r="B1" s="67" t="s">
        <v>0</v>
      </c>
      <c r="C1" s="67" t="s">
        <v>1</v>
      </c>
      <c r="D1" s="248" t="s">
        <v>2</v>
      </c>
      <c r="E1" s="248"/>
      <c r="F1" s="248"/>
      <c r="G1" s="249" t="s">
        <v>3</v>
      </c>
      <c r="H1" s="249"/>
      <c r="I1" s="249" t="s">
        <v>4</v>
      </c>
      <c r="J1" s="249"/>
      <c r="K1" s="249"/>
      <c r="L1" s="249"/>
      <c r="M1" s="68" t="s">
        <v>5</v>
      </c>
      <c r="N1" s="250" t="s">
        <v>6</v>
      </c>
      <c r="O1" s="250"/>
      <c r="P1" s="250"/>
      <c r="Q1" s="69" t="s">
        <v>7</v>
      </c>
      <c r="R1" s="242" t="s">
        <v>8</v>
      </c>
      <c r="S1" s="242"/>
      <c r="T1" s="70" t="s">
        <v>9</v>
      </c>
      <c r="U1" s="71" t="s">
        <v>10</v>
      </c>
      <c r="V1" s="71" t="s">
        <v>10</v>
      </c>
      <c r="X1" t="s">
        <v>11</v>
      </c>
      <c r="Y1"/>
    </row>
    <row r="2" spans="2:27">
      <c r="B2" s="175" t="s">
        <v>12</v>
      </c>
      <c r="C2" s="176"/>
      <c r="D2" s="243" t="s">
        <v>447</v>
      </c>
      <c r="E2" s="244"/>
      <c r="F2" s="244"/>
      <c r="G2" s="245" t="s">
        <v>13</v>
      </c>
      <c r="H2" s="245"/>
      <c r="I2" s="177" t="s">
        <v>14</v>
      </c>
      <c r="J2" s="177"/>
      <c r="K2" s="177"/>
      <c r="L2" s="177"/>
      <c r="M2" s="178" t="str">
        <f>D2</f>
        <v>Jan-des</v>
      </c>
      <c r="N2" s="246" t="str">
        <f>D2</f>
        <v>Jan-des</v>
      </c>
      <c r="O2" s="247"/>
      <c r="P2" s="247"/>
      <c r="Q2" s="179" t="str">
        <f>RIGHT(N2,3)</f>
        <v>des</v>
      </c>
      <c r="R2" s="251" t="s">
        <v>15</v>
      </c>
      <c r="S2" s="251"/>
      <c r="T2" s="72" t="s">
        <v>16</v>
      </c>
      <c r="U2" s="75" t="str">
        <f>D2</f>
        <v>Jan-des</v>
      </c>
      <c r="V2" s="73" t="str">
        <f>U2</f>
        <v>Jan-des</v>
      </c>
      <c r="X2" t="s">
        <v>17</v>
      </c>
      <c r="Y2"/>
    </row>
    <row r="3" spans="2:27">
      <c r="B3" s="180" t="s">
        <v>18</v>
      </c>
      <c r="C3" s="181"/>
      <c r="D3" s="173"/>
      <c r="E3" s="173"/>
      <c r="F3" s="74" t="s">
        <v>19</v>
      </c>
      <c r="G3" s="247" t="s">
        <v>20</v>
      </c>
      <c r="H3" s="247"/>
      <c r="I3" s="177" t="s">
        <v>21</v>
      </c>
      <c r="J3" s="177"/>
      <c r="K3" s="177" t="s">
        <v>22</v>
      </c>
      <c r="L3" s="177"/>
      <c r="M3" s="178" t="s">
        <v>23</v>
      </c>
      <c r="N3" s="182" t="s">
        <v>24</v>
      </c>
      <c r="O3" s="177"/>
      <c r="P3" s="182" t="s">
        <v>25</v>
      </c>
      <c r="Q3" s="183" t="s">
        <v>26</v>
      </c>
      <c r="R3" s="174" t="s">
        <v>27</v>
      </c>
      <c r="S3" s="184" t="s">
        <v>28</v>
      </c>
      <c r="T3" s="163">
        <v>45292</v>
      </c>
      <c r="V3" s="73"/>
      <c r="X3" s="182"/>
      <c r="Y3" s="177"/>
    </row>
    <row r="4" spans="2:27">
      <c r="B4" s="181"/>
      <c r="C4" s="76">
        <f>J367</f>
        <v>-413.67775505900551</v>
      </c>
      <c r="D4" s="185" t="s">
        <v>29</v>
      </c>
      <c r="E4" s="173" t="s">
        <v>30</v>
      </c>
      <c r="F4" s="173" t="s">
        <v>31</v>
      </c>
      <c r="G4" s="182" t="s">
        <v>32</v>
      </c>
      <c r="H4" s="182" t="s">
        <v>29</v>
      </c>
      <c r="I4" s="182" t="s">
        <v>30</v>
      </c>
      <c r="J4" s="182" t="s">
        <v>29</v>
      </c>
      <c r="K4" s="182" t="s">
        <v>30</v>
      </c>
      <c r="L4" s="182" t="s">
        <v>29</v>
      </c>
      <c r="M4" s="179" t="s">
        <v>29</v>
      </c>
      <c r="N4" s="182" t="s">
        <v>29</v>
      </c>
      <c r="O4" s="182" t="s">
        <v>30</v>
      </c>
      <c r="P4" s="182" t="s">
        <v>33</v>
      </c>
      <c r="Q4" s="179" t="s">
        <v>29</v>
      </c>
      <c r="R4" s="184" t="s">
        <v>34</v>
      </c>
      <c r="S4" s="184" t="s">
        <v>30</v>
      </c>
      <c r="T4" s="186"/>
      <c r="U4" s="77" t="s">
        <v>29</v>
      </c>
      <c r="V4" s="185" t="s">
        <v>30</v>
      </c>
      <c r="X4" s="182" t="s">
        <v>29</v>
      </c>
      <c r="Y4" s="182" t="s">
        <v>30</v>
      </c>
    </row>
    <row r="5" spans="2:27">
      <c r="B5" s="78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79">
        <v>8</v>
      </c>
      <c r="L5" s="79">
        <v>9</v>
      </c>
      <c r="M5" s="79">
        <v>10</v>
      </c>
      <c r="N5" s="79">
        <v>11</v>
      </c>
      <c r="O5" s="79">
        <v>12</v>
      </c>
      <c r="P5" s="79">
        <v>13</v>
      </c>
      <c r="Q5" s="79">
        <v>14</v>
      </c>
      <c r="R5" s="80">
        <v>15</v>
      </c>
      <c r="S5" s="80">
        <v>16</v>
      </c>
      <c r="T5" s="81">
        <v>17</v>
      </c>
      <c r="U5" s="79">
        <v>18</v>
      </c>
      <c r="V5" s="79">
        <v>19</v>
      </c>
      <c r="X5" s="79">
        <v>21</v>
      </c>
      <c r="Y5" s="79">
        <v>22</v>
      </c>
    </row>
    <row r="6" spans="2:27" ht="18.75" customHeight="1">
      <c r="B6" s="82"/>
      <c r="R6" s="84"/>
      <c r="S6" s="128"/>
      <c r="T6" s="84"/>
      <c r="U6" s="84"/>
      <c r="V6" s="84"/>
    </row>
    <row r="7" spans="2:27" ht="21.95" customHeight="1">
      <c r="B7" s="206">
        <v>301</v>
      </c>
      <c r="C7" t="s">
        <v>35</v>
      </c>
      <c r="D7" s="190">
        <v>36964929.364</v>
      </c>
      <c r="E7" s="85">
        <f>D7/T7*1000</f>
        <v>51503.990976856949</v>
      </c>
      <c r="F7" s="86">
        <f t="shared" ref="F7:F70" si="0">E7/E$365</f>
        <v>1.3398896132005496</v>
      </c>
      <c r="G7" s="187">
        <f t="shared" ref="G7:G70" si="1">($E$365+$Y$365-E7-Y7)*0.6</f>
        <v>-7835.5816581906138</v>
      </c>
      <c r="H7" s="187">
        <f>G7*T7/1000</f>
        <v>-5623675.3118999852</v>
      </c>
      <c r="I7" s="187">
        <f t="shared" ref="I7:I70" si="2">IF(E7+Y7&lt;(E$365+Y$365)*0.9,((E$365+Y$365)*0.9-E7-Y7)*0.35,0)</f>
        <v>0</v>
      </c>
      <c r="J7" s="87">
        <f t="shared" ref="J7:J70" si="3">I7*T7/1000</f>
        <v>0</v>
      </c>
      <c r="K7" s="187">
        <f>I7+J$367</f>
        <v>-413.67775505900551</v>
      </c>
      <c r="L7" s="87">
        <f t="shared" ref="L7:L70" si="4">K7*T7/1000</f>
        <v>-296900.66158339882</v>
      </c>
      <c r="M7" s="88">
        <f>H7+L7</f>
        <v>-5920575.9734833837</v>
      </c>
      <c r="N7" s="88">
        <f>D7+M7</f>
        <v>31044353.390516616</v>
      </c>
      <c r="O7" s="88">
        <f>N7/T7*1000</f>
        <v>43254.731563607333</v>
      </c>
      <c r="P7" s="89">
        <f t="shared" ref="P7:P70" si="5">O7/O$365</f>
        <v>1.1252830012706772</v>
      </c>
      <c r="Q7" s="240">
        <v>-366112.8140251711</v>
      </c>
      <c r="R7" s="89">
        <f>(D7-U7)/U7</f>
        <v>-3.811446228179774E-2</v>
      </c>
      <c r="S7" s="89">
        <f>(E7-V7)/V7</f>
        <v>-4.9738144923296423E-2</v>
      </c>
      <c r="T7" s="91">
        <v>717710</v>
      </c>
      <c r="U7" s="190">
        <v>38429655</v>
      </c>
      <c r="V7" s="190">
        <v>54199.787881309443</v>
      </c>
      <c r="W7" s="196"/>
      <c r="X7" s="190">
        <v>0</v>
      </c>
      <c r="Y7" s="88">
        <f>X7*1000/T7</f>
        <v>0</v>
      </c>
      <c r="Z7" s="1"/>
      <c r="AA7" s="1"/>
    </row>
    <row r="8" spans="2:27" ht="24.95" customHeight="1">
      <c r="B8" s="206">
        <v>1101</v>
      </c>
      <c r="C8" t="s">
        <v>36</v>
      </c>
      <c r="D8" s="190">
        <v>593888.53099999996</v>
      </c>
      <c r="E8" s="85">
        <f t="shared" ref="E8:E71" si="6">D8/T8*1000</f>
        <v>39017.707837855589</v>
      </c>
      <c r="F8" s="86">
        <f t="shared" si="0"/>
        <v>1.0150557359006969</v>
      </c>
      <c r="G8" s="187">
        <f t="shared" si="1"/>
        <v>-343.81177478979805</v>
      </c>
      <c r="H8" s="187">
        <f t="shared" ref="H8:H70" si="7">G8*T8/1000</f>
        <v>-5233.1590240755168</v>
      </c>
      <c r="I8" s="187">
        <f t="shared" si="2"/>
        <v>0</v>
      </c>
      <c r="J8" s="87">
        <f t="shared" si="3"/>
        <v>0</v>
      </c>
      <c r="K8" s="187">
        <f t="shared" ref="K8:K71" si="8">I8+J$367</f>
        <v>-413.67775505900551</v>
      </c>
      <c r="L8" s="87">
        <f t="shared" si="4"/>
        <v>-6296.5891097531221</v>
      </c>
      <c r="M8" s="88">
        <f t="shared" ref="M8:M71" si="9">H8+L8</f>
        <v>-11529.748133828638</v>
      </c>
      <c r="N8" s="88">
        <f t="shared" ref="N8:N71" si="10">D8+M8</f>
        <v>582358.78286617133</v>
      </c>
      <c r="O8" s="88">
        <f t="shared" ref="O8:O71" si="11">N8/T8*1000</f>
        <v>38260.218308006792</v>
      </c>
      <c r="P8" s="89">
        <f t="shared" si="5"/>
        <v>0.99534945035073596</v>
      </c>
      <c r="Q8" s="240">
        <v>967.43766256378876</v>
      </c>
      <c r="R8" s="89">
        <f t="shared" ref="R8:S71" si="12">(D8-U8)/U8</f>
        <v>0.12410122406179545</v>
      </c>
      <c r="S8" s="89">
        <f t="shared" si="12"/>
        <v>0.1085923049991203</v>
      </c>
      <c r="T8" s="91">
        <v>15221</v>
      </c>
      <c r="U8" s="190">
        <v>528323</v>
      </c>
      <c r="V8" s="190">
        <v>35195.723136366665</v>
      </c>
      <c r="W8" s="196"/>
      <c r="X8" s="88">
        <v>0</v>
      </c>
      <c r="Y8" s="88">
        <f t="shared" ref="Y8:Y71" si="13">X8*1000/T8</f>
        <v>0</v>
      </c>
    </row>
    <row r="9" spans="2:27">
      <c r="B9" s="206">
        <v>1103</v>
      </c>
      <c r="C9" t="s">
        <v>37</v>
      </c>
      <c r="D9" s="190">
        <v>7267831.943</v>
      </c>
      <c r="E9" s="85">
        <f t="shared" si="6"/>
        <v>48761.687127636731</v>
      </c>
      <c r="F9" s="86">
        <f t="shared" si="0"/>
        <v>1.268547871053594</v>
      </c>
      <c r="G9" s="187">
        <f t="shared" si="1"/>
        <v>-6190.1993486584834</v>
      </c>
      <c r="H9" s="187">
        <f t="shared" si="7"/>
        <v>-922636.83251884964</v>
      </c>
      <c r="I9" s="187">
        <f t="shared" si="2"/>
        <v>0</v>
      </c>
      <c r="J9" s="87">
        <f t="shared" si="3"/>
        <v>0</v>
      </c>
      <c r="K9" s="187">
        <f t="shared" si="8"/>
        <v>-413.67775505900551</v>
      </c>
      <c r="L9" s="87">
        <f t="shared" si="4"/>
        <v>-61657.84203603465</v>
      </c>
      <c r="M9" s="88">
        <f t="shared" si="9"/>
        <v>-984294.67455488432</v>
      </c>
      <c r="N9" s="88">
        <f t="shared" si="10"/>
        <v>6283537.2684451155</v>
      </c>
      <c r="O9" s="88">
        <f t="shared" si="11"/>
        <v>42157.81002391925</v>
      </c>
      <c r="P9" s="89">
        <f t="shared" si="5"/>
        <v>1.096746304411895</v>
      </c>
      <c r="Q9" s="240">
        <v>-24899.892175546731</v>
      </c>
      <c r="R9" s="92">
        <f t="shared" si="12"/>
        <v>1.3374247986555326E-2</v>
      </c>
      <c r="S9" s="92">
        <f t="shared" si="12"/>
        <v>-7.2742517661093659E-3</v>
      </c>
      <c r="T9" s="91">
        <v>149048</v>
      </c>
      <c r="U9" s="190">
        <v>7171913</v>
      </c>
      <c r="V9" s="190">
        <v>49118.991034922023</v>
      </c>
      <c r="W9" s="196"/>
      <c r="X9" s="88">
        <v>0</v>
      </c>
      <c r="Y9" s="88">
        <f t="shared" si="13"/>
        <v>0</v>
      </c>
      <c r="Z9" s="1"/>
      <c r="AA9" s="1"/>
    </row>
    <row r="10" spans="2:27">
      <c r="B10" s="206">
        <v>1106</v>
      </c>
      <c r="C10" t="s">
        <v>38</v>
      </c>
      <c r="D10" s="190">
        <v>1541893.7690000001</v>
      </c>
      <c r="E10" s="85">
        <f>D10/T10*1000</f>
        <v>40266.7337563982</v>
      </c>
      <c r="F10" s="86">
        <f t="shared" si="0"/>
        <v>1.0475494674180374</v>
      </c>
      <c r="G10" s="187">
        <f t="shared" si="1"/>
        <v>-1093.2273259153646</v>
      </c>
      <c r="H10" s="187">
        <f t="shared" si="7"/>
        <v>-41861.860763951147</v>
      </c>
      <c r="I10" s="187">
        <f t="shared" si="2"/>
        <v>0</v>
      </c>
      <c r="J10" s="87">
        <f t="shared" si="3"/>
        <v>0</v>
      </c>
      <c r="K10" s="187">
        <f t="shared" si="8"/>
        <v>-413.67775505900551</v>
      </c>
      <c r="L10" s="87">
        <f t="shared" si="4"/>
        <v>-15840.548596719438</v>
      </c>
      <c r="M10" s="88">
        <f>H10+L10</f>
        <v>-57702.409360670586</v>
      </c>
      <c r="N10" s="88">
        <f t="shared" si="10"/>
        <v>1484191.3596393296</v>
      </c>
      <c r="O10" s="88">
        <f t="shared" si="11"/>
        <v>38759.828675423843</v>
      </c>
      <c r="P10" s="89">
        <f t="shared" si="5"/>
        <v>1.0083469429576724</v>
      </c>
      <c r="Q10" s="240">
        <v>1992.0818629191635</v>
      </c>
      <c r="R10" s="92">
        <f t="shared" si="12"/>
        <v>5.8876613146906995E-2</v>
      </c>
      <c r="S10" s="92">
        <f t="shared" si="12"/>
        <v>4.6792389811870769E-2</v>
      </c>
      <c r="T10" s="91">
        <v>38292</v>
      </c>
      <c r="U10" s="190">
        <v>1456160</v>
      </c>
      <c r="V10" s="190">
        <v>38466.781138555016</v>
      </c>
      <c r="W10" s="196"/>
      <c r="X10" s="88">
        <v>0</v>
      </c>
      <c r="Y10" s="88">
        <f t="shared" si="13"/>
        <v>0</v>
      </c>
      <c r="Z10" s="1"/>
    </row>
    <row r="11" spans="2:27">
      <c r="B11" s="206">
        <v>1108</v>
      </c>
      <c r="C11" t="s">
        <v>39</v>
      </c>
      <c r="D11" s="190">
        <v>3209151.4530000002</v>
      </c>
      <c r="E11" s="85">
        <f t="shared" si="6"/>
        <v>38340.200389476951</v>
      </c>
      <c r="F11" s="86">
        <f t="shared" si="0"/>
        <v>0.99743020483541589</v>
      </c>
      <c r="G11" s="187">
        <f t="shared" si="1"/>
        <v>62.692694237384416</v>
      </c>
      <c r="H11" s="187">
        <f t="shared" si="7"/>
        <v>5247.5038930575502</v>
      </c>
      <c r="I11" s="187">
        <f t="shared" si="2"/>
        <v>0</v>
      </c>
      <c r="J11" s="87">
        <f t="shared" si="3"/>
        <v>0</v>
      </c>
      <c r="K11" s="187">
        <f t="shared" si="8"/>
        <v>-413.67775505900551</v>
      </c>
      <c r="L11" s="87">
        <f t="shared" si="4"/>
        <v>-34625.655453948879</v>
      </c>
      <c r="M11" s="88">
        <f t="shared" si="9"/>
        <v>-29378.151560891329</v>
      </c>
      <c r="N11" s="88">
        <f t="shared" si="10"/>
        <v>3179773.3014391088</v>
      </c>
      <c r="O11" s="88">
        <f t="shared" si="11"/>
        <v>37989.215328655337</v>
      </c>
      <c r="P11" s="89">
        <f t="shared" si="5"/>
        <v>0.9882992379246236</v>
      </c>
      <c r="Q11" s="240">
        <v>9359.2546508320411</v>
      </c>
      <c r="R11" s="92">
        <f t="shared" si="12"/>
        <v>2.4472353959722869E-2</v>
      </c>
      <c r="S11" s="92">
        <f t="shared" si="12"/>
        <v>1.0347947177692092E-2</v>
      </c>
      <c r="T11" s="91">
        <v>83702</v>
      </c>
      <c r="U11" s="190">
        <v>3132492</v>
      </c>
      <c r="V11" s="190">
        <v>37947.521442070072</v>
      </c>
      <c r="W11" s="196"/>
      <c r="X11" s="88">
        <v>0</v>
      </c>
      <c r="Y11" s="88">
        <f t="shared" si="13"/>
        <v>0</v>
      </c>
      <c r="Z11" s="1"/>
      <c r="AA11" s="1"/>
    </row>
    <row r="12" spans="2:27">
      <c r="B12" s="206">
        <v>1111</v>
      </c>
      <c r="C12" t="s">
        <v>40</v>
      </c>
      <c r="D12" s="190">
        <v>114446.678</v>
      </c>
      <c r="E12" s="85">
        <f t="shared" si="6"/>
        <v>34193.80878398566</v>
      </c>
      <c r="F12" s="86">
        <f t="shared" si="0"/>
        <v>0.88956075745693675</v>
      </c>
      <c r="G12" s="187">
        <f t="shared" si="1"/>
        <v>2550.5276575321591</v>
      </c>
      <c r="H12" s="187">
        <f t="shared" si="7"/>
        <v>8536.6160697601372</v>
      </c>
      <c r="I12" s="187">
        <f t="shared" si="2"/>
        <v>142.24371276488708</v>
      </c>
      <c r="J12" s="87">
        <f t="shared" si="3"/>
        <v>476.08970662407705</v>
      </c>
      <c r="K12" s="187">
        <f t="shared" si="8"/>
        <v>-271.4340422941184</v>
      </c>
      <c r="L12" s="87">
        <f t="shared" si="4"/>
        <v>-908.48973955841427</v>
      </c>
      <c r="M12" s="88">
        <f t="shared" si="9"/>
        <v>7628.1263302017232</v>
      </c>
      <c r="N12" s="88">
        <f t="shared" si="10"/>
        <v>122074.80433020172</v>
      </c>
      <c r="O12" s="88">
        <f t="shared" si="11"/>
        <v>36472.902399223698</v>
      </c>
      <c r="P12" s="89">
        <f t="shared" si="5"/>
        <v>0.94885196585943388</v>
      </c>
      <c r="Q12" s="240">
        <v>422.98981130159518</v>
      </c>
      <c r="R12" s="92">
        <f t="shared" si="12"/>
        <v>5.4720603820881217E-2</v>
      </c>
      <c r="S12" s="92">
        <f t="shared" si="12"/>
        <v>4.7472747863940568E-2</v>
      </c>
      <c r="T12" s="91">
        <v>3347</v>
      </c>
      <c r="U12" s="190">
        <v>108509</v>
      </c>
      <c r="V12" s="190">
        <v>32644.103489771362</v>
      </c>
      <c r="W12" s="196"/>
      <c r="X12" s="88">
        <v>0</v>
      </c>
      <c r="Y12" s="88">
        <f t="shared" si="13"/>
        <v>0</v>
      </c>
      <c r="Z12" s="1"/>
      <c r="AA12" s="1"/>
    </row>
    <row r="13" spans="2:27">
      <c r="B13" s="206">
        <v>1112</v>
      </c>
      <c r="C13" t="s">
        <v>41</v>
      </c>
      <c r="D13" s="190">
        <v>113853.719</v>
      </c>
      <c r="E13" s="85">
        <f t="shared" si="6"/>
        <v>35292.53533787973</v>
      </c>
      <c r="F13" s="86">
        <f t="shared" si="0"/>
        <v>0.91814441222597809</v>
      </c>
      <c r="G13" s="187">
        <f t="shared" si="1"/>
        <v>1891.2917251957172</v>
      </c>
      <c r="H13" s="187">
        <f t="shared" si="7"/>
        <v>6101.3071054813836</v>
      </c>
      <c r="I13" s="187">
        <f t="shared" si="2"/>
        <v>0</v>
      </c>
      <c r="J13" s="87">
        <f t="shared" si="3"/>
        <v>0</v>
      </c>
      <c r="K13" s="187">
        <f t="shared" si="8"/>
        <v>-413.67775505900551</v>
      </c>
      <c r="L13" s="87">
        <f t="shared" si="4"/>
        <v>-1334.5244378203517</v>
      </c>
      <c r="M13" s="88">
        <f t="shared" si="9"/>
        <v>4766.7826676610321</v>
      </c>
      <c r="N13" s="88">
        <f t="shared" si="10"/>
        <v>118620.50166766102</v>
      </c>
      <c r="O13" s="88">
        <f t="shared" si="11"/>
        <v>36770.149308016436</v>
      </c>
      <c r="P13" s="89">
        <f t="shared" si="5"/>
        <v>0.95658492088084812</v>
      </c>
      <c r="Q13" s="240">
        <v>-409.8421048005639</v>
      </c>
      <c r="R13" s="92">
        <f t="shared" si="12"/>
        <v>4.7836465542629929E-2</v>
      </c>
      <c r="S13" s="92">
        <f t="shared" si="12"/>
        <v>4.1340269228044534E-2</v>
      </c>
      <c r="T13" s="91">
        <v>3226</v>
      </c>
      <c r="U13" s="190">
        <v>108656</v>
      </c>
      <c r="V13" s="190">
        <v>33891.4535246413</v>
      </c>
      <c r="W13" s="196"/>
      <c r="X13" s="88">
        <v>0</v>
      </c>
      <c r="Y13" s="88">
        <f t="shared" si="13"/>
        <v>0</v>
      </c>
      <c r="Z13" s="1"/>
      <c r="AA13" s="1"/>
    </row>
    <row r="14" spans="2:27">
      <c r="B14" s="206">
        <v>1114</v>
      </c>
      <c r="C14" t="s">
        <v>42</v>
      </c>
      <c r="D14" s="190">
        <v>99947.612999999998</v>
      </c>
      <c r="E14" s="85">
        <f t="shared" si="6"/>
        <v>34560.032157676345</v>
      </c>
      <c r="F14" s="86">
        <f t="shared" si="0"/>
        <v>0.89908815300847578</v>
      </c>
      <c r="G14" s="187">
        <f t="shared" si="1"/>
        <v>2330.7936333177481</v>
      </c>
      <c r="H14" s="187">
        <f t="shared" si="7"/>
        <v>6740.6551875549276</v>
      </c>
      <c r="I14" s="187">
        <f t="shared" si="2"/>
        <v>14.065531973147152</v>
      </c>
      <c r="J14" s="87">
        <f t="shared" si="3"/>
        <v>40.677518466341567</v>
      </c>
      <c r="K14" s="187">
        <f t="shared" si="8"/>
        <v>-399.61222308585837</v>
      </c>
      <c r="L14" s="87">
        <f t="shared" si="4"/>
        <v>-1155.6785491643025</v>
      </c>
      <c r="M14" s="88">
        <f>H14+L14</f>
        <v>5584.9766383906253</v>
      </c>
      <c r="N14" s="88">
        <f t="shared" si="10"/>
        <v>105532.58963839062</v>
      </c>
      <c r="O14" s="88">
        <f t="shared" si="11"/>
        <v>36491.213567908242</v>
      </c>
      <c r="P14" s="89">
        <f t="shared" si="5"/>
        <v>0.94932833563701102</v>
      </c>
      <c r="Q14" s="240">
        <v>-808.13142413079186</v>
      </c>
      <c r="R14" s="92">
        <f t="shared" si="12"/>
        <v>6.0654692673401789E-2</v>
      </c>
      <c r="S14" s="92">
        <f t="shared" si="12"/>
        <v>4.4517484347803463E-2</v>
      </c>
      <c r="T14" s="91">
        <v>2892</v>
      </c>
      <c r="U14" s="190">
        <v>94232</v>
      </c>
      <c r="V14" s="190">
        <v>33087.078651685399</v>
      </c>
      <c r="W14" s="196"/>
      <c r="X14" s="88">
        <v>0</v>
      </c>
      <c r="Y14" s="88">
        <f t="shared" si="13"/>
        <v>0</v>
      </c>
      <c r="Z14" s="1"/>
      <c r="AA14" s="1"/>
    </row>
    <row r="15" spans="2:27">
      <c r="B15" s="206">
        <v>1119</v>
      </c>
      <c r="C15" t="s">
        <v>43</v>
      </c>
      <c r="D15" s="190">
        <v>638522.74600000004</v>
      </c>
      <c r="E15" s="85">
        <f t="shared" si="6"/>
        <v>32204.70802441116</v>
      </c>
      <c r="F15" s="86">
        <f t="shared" si="0"/>
        <v>0.83781378801216544</v>
      </c>
      <c r="G15" s="187">
        <f t="shared" si="1"/>
        <v>3743.9881132768587</v>
      </c>
      <c r="H15" s="187">
        <f t="shared" si="7"/>
        <v>74232.052321940268</v>
      </c>
      <c r="I15" s="187">
        <f t="shared" si="2"/>
        <v>838.42897861596191</v>
      </c>
      <c r="J15" s="87">
        <f t="shared" si="3"/>
        <v>16623.531359018674</v>
      </c>
      <c r="K15" s="187">
        <f t="shared" si="8"/>
        <v>424.7512235569564</v>
      </c>
      <c r="L15" s="87">
        <f t="shared" si="4"/>
        <v>8421.542509463774</v>
      </c>
      <c r="M15" s="88">
        <f t="shared" si="9"/>
        <v>82653.594831404043</v>
      </c>
      <c r="N15" s="88">
        <f t="shared" si="10"/>
        <v>721176.34083140409</v>
      </c>
      <c r="O15" s="88">
        <f t="shared" si="11"/>
        <v>36373.447361244973</v>
      </c>
      <c r="P15" s="89">
        <f t="shared" si="5"/>
        <v>0.94626461738719525</v>
      </c>
      <c r="Q15" s="240">
        <v>1894.8337413583067</v>
      </c>
      <c r="R15" s="92">
        <f t="shared" si="12"/>
        <v>4.2011469061439842E-2</v>
      </c>
      <c r="S15" s="92">
        <f t="shared" si="12"/>
        <v>3.2656647782732313E-2</v>
      </c>
      <c r="T15" s="91">
        <v>19827</v>
      </c>
      <c r="U15" s="190">
        <v>612779</v>
      </c>
      <c r="V15" s="190">
        <v>31186.269021324239</v>
      </c>
      <c r="W15" s="196"/>
      <c r="X15" s="88">
        <v>0</v>
      </c>
      <c r="Y15" s="88">
        <f t="shared" si="13"/>
        <v>0</v>
      </c>
      <c r="Z15" s="1"/>
      <c r="AA15" s="1"/>
    </row>
    <row r="16" spans="2:27">
      <c r="B16" s="206">
        <v>1120</v>
      </c>
      <c r="C16" t="s">
        <v>44</v>
      </c>
      <c r="D16" s="190">
        <v>760593.68400000001</v>
      </c>
      <c r="E16" s="85">
        <f t="shared" si="6"/>
        <v>36392.042296650718</v>
      </c>
      <c r="F16" s="86">
        <f t="shared" si="0"/>
        <v>0.94674836942923546</v>
      </c>
      <c r="G16" s="187">
        <f t="shared" si="1"/>
        <v>1231.5875499331246</v>
      </c>
      <c r="H16" s="187">
        <f t="shared" si="7"/>
        <v>25740.179793602303</v>
      </c>
      <c r="I16" s="187">
        <f t="shared" si="2"/>
        <v>0</v>
      </c>
      <c r="J16" s="87">
        <f t="shared" si="3"/>
        <v>0</v>
      </c>
      <c r="K16" s="187">
        <f t="shared" si="8"/>
        <v>-413.67775505900551</v>
      </c>
      <c r="L16" s="87">
        <f t="shared" si="4"/>
        <v>-8645.865080733216</v>
      </c>
      <c r="M16" s="88">
        <f t="shared" si="9"/>
        <v>17094.314712869087</v>
      </c>
      <c r="N16" s="88">
        <f t="shared" si="10"/>
        <v>777687.99871286913</v>
      </c>
      <c r="O16" s="88">
        <f t="shared" si="11"/>
        <v>37209.952091524843</v>
      </c>
      <c r="P16" s="89">
        <f t="shared" si="5"/>
        <v>0.96802650376215138</v>
      </c>
      <c r="Q16" s="240">
        <v>879.59536431126617</v>
      </c>
      <c r="R16" s="92">
        <f t="shared" si="12"/>
        <v>4.758621240585971E-2</v>
      </c>
      <c r="S16" s="92">
        <f t="shared" si="12"/>
        <v>3.3300945873052552E-2</v>
      </c>
      <c r="T16" s="91">
        <v>20900</v>
      </c>
      <c r="U16" s="190">
        <v>726044</v>
      </c>
      <c r="V16" s="190">
        <v>35219.209313606596</v>
      </c>
      <c r="W16" s="196"/>
      <c r="X16" s="88">
        <v>0</v>
      </c>
      <c r="Y16" s="88">
        <f t="shared" si="13"/>
        <v>0</v>
      </c>
      <c r="Z16" s="1"/>
      <c r="AA16" s="1"/>
    </row>
    <row r="17" spans="2:27">
      <c r="B17" s="206">
        <v>1121</v>
      </c>
      <c r="C17" t="s">
        <v>45</v>
      </c>
      <c r="D17" s="190">
        <v>750124.41899999999</v>
      </c>
      <c r="E17" s="85">
        <f t="shared" si="6"/>
        <v>37675.761878453035</v>
      </c>
      <c r="F17" s="86">
        <f t="shared" si="0"/>
        <v>0.98014466554718038</v>
      </c>
      <c r="G17" s="187">
        <f t="shared" si="1"/>
        <v>461.35580085173422</v>
      </c>
      <c r="H17" s="187">
        <f t="shared" si="7"/>
        <v>9185.5939949580279</v>
      </c>
      <c r="I17" s="187">
        <f t="shared" si="2"/>
        <v>0</v>
      </c>
      <c r="J17" s="87">
        <f t="shared" si="3"/>
        <v>0</v>
      </c>
      <c r="K17" s="187">
        <f t="shared" si="8"/>
        <v>-413.67775505900551</v>
      </c>
      <c r="L17" s="87">
        <f t="shared" si="4"/>
        <v>-8236.3241032248006</v>
      </c>
      <c r="M17" s="88">
        <f t="shared" si="9"/>
        <v>949.26989173322727</v>
      </c>
      <c r="N17" s="88">
        <f t="shared" si="10"/>
        <v>751073.68889173318</v>
      </c>
      <c r="O17" s="88">
        <f t="shared" si="11"/>
        <v>37723.439924245766</v>
      </c>
      <c r="P17" s="89">
        <f t="shared" si="5"/>
        <v>0.98138502220932922</v>
      </c>
      <c r="Q17" s="240">
        <v>1609.343591265063</v>
      </c>
      <c r="R17" s="92">
        <f t="shared" si="12"/>
        <v>5.7390271960356242E-3</v>
      </c>
      <c r="S17" s="92">
        <f t="shared" si="12"/>
        <v>-7.7731306053358223E-4</v>
      </c>
      <c r="T17" s="91">
        <v>19910</v>
      </c>
      <c r="U17" s="190">
        <v>745844</v>
      </c>
      <c r="V17" s="190">
        <v>37705.070522218295</v>
      </c>
      <c r="W17" s="196"/>
      <c r="X17" s="88">
        <v>0</v>
      </c>
      <c r="Y17" s="88">
        <f t="shared" si="13"/>
        <v>0</v>
      </c>
      <c r="Z17" s="1"/>
      <c r="AA17" s="1"/>
    </row>
    <row r="18" spans="2:27">
      <c r="B18" s="206">
        <v>1122</v>
      </c>
      <c r="C18" t="s">
        <v>46</v>
      </c>
      <c r="D18" s="190">
        <v>415566.402</v>
      </c>
      <c r="E18" s="85">
        <f t="shared" si="6"/>
        <v>33616.437631451219</v>
      </c>
      <c r="F18" s="86">
        <f t="shared" si="0"/>
        <v>0.8745402979630279</v>
      </c>
      <c r="G18" s="187">
        <f t="shared" si="1"/>
        <v>2896.9503490528236</v>
      </c>
      <c r="H18" s="187">
        <f t="shared" si="7"/>
        <v>35812.100214991005</v>
      </c>
      <c r="I18" s="187">
        <f t="shared" si="2"/>
        <v>344.32361615194128</v>
      </c>
      <c r="J18" s="87">
        <f t="shared" si="3"/>
        <v>4256.5285428702982</v>
      </c>
      <c r="K18" s="187">
        <f t="shared" si="8"/>
        <v>-69.354138907064225</v>
      </c>
      <c r="L18" s="87">
        <f t="shared" si="4"/>
        <v>-857.35586516912792</v>
      </c>
      <c r="M18" s="88">
        <f t="shared" si="9"/>
        <v>34954.744349821878</v>
      </c>
      <c r="N18" s="88">
        <f t="shared" si="10"/>
        <v>450521.14634982188</v>
      </c>
      <c r="O18" s="88">
        <f t="shared" si="11"/>
        <v>36444.033841596982</v>
      </c>
      <c r="P18" s="89">
        <f t="shared" si="5"/>
        <v>0.94810094288473856</v>
      </c>
      <c r="Q18" s="240">
        <v>3043.7502611324817</v>
      </c>
      <c r="R18" s="92">
        <f t="shared" si="12"/>
        <v>4.7677205632098429E-2</v>
      </c>
      <c r="S18" s="92">
        <f t="shared" si="12"/>
        <v>4.259221676800478E-2</v>
      </c>
      <c r="T18" s="91">
        <v>12362</v>
      </c>
      <c r="U18" s="190">
        <v>396655</v>
      </c>
      <c r="V18" s="190">
        <v>32243.131198179155</v>
      </c>
      <c r="W18" s="196"/>
      <c r="X18" s="88">
        <v>0</v>
      </c>
      <c r="Y18" s="88">
        <f t="shared" si="13"/>
        <v>0</v>
      </c>
      <c r="Z18" s="1"/>
      <c r="AA18" s="1"/>
    </row>
    <row r="19" spans="2:27">
      <c r="B19" s="206">
        <v>1124</v>
      </c>
      <c r="C19" t="s">
        <v>47</v>
      </c>
      <c r="D19" s="190">
        <v>1392138.5090000001</v>
      </c>
      <c r="E19" s="85">
        <f t="shared" si="6"/>
        <v>48531.933379815237</v>
      </c>
      <c r="F19" s="86">
        <f t="shared" si="0"/>
        <v>1.2625707680279616</v>
      </c>
      <c r="G19" s="187">
        <f t="shared" si="1"/>
        <v>-6052.3470999655865</v>
      </c>
      <c r="H19" s="187">
        <f t="shared" si="7"/>
        <v>-173611.57656251284</v>
      </c>
      <c r="I19" s="187">
        <f t="shared" si="2"/>
        <v>0</v>
      </c>
      <c r="J19" s="87">
        <f t="shared" si="3"/>
        <v>0</v>
      </c>
      <c r="K19" s="187">
        <f t="shared" si="8"/>
        <v>-413.67775505900551</v>
      </c>
      <c r="L19" s="87">
        <f t="shared" si="4"/>
        <v>-11866.346403867572</v>
      </c>
      <c r="M19" s="88">
        <f t="shared" si="9"/>
        <v>-185477.9229663804</v>
      </c>
      <c r="N19" s="88">
        <f t="shared" si="10"/>
        <v>1206660.5860336197</v>
      </c>
      <c r="O19" s="88">
        <f t="shared" si="11"/>
        <v>42065.908524790648</v>
      </c>
      <c r="P19" s="89">
        <f t="shared" si="5"/>
        <v>1.0943554632016419</v>
      </c>
      <c r="Q19" s="240">
        <v>-2845.5235840060341</v>
      </c>
      <c r="R19" s="92">
        <f t="shared" si="12"/>
        <v>1.6837882353628684E-2</v>
      </c>
      <c r="S19" s="92">
        <f t="shared" si="12"/>
        <v>3.7219675385391131E-3</v>
      </c>
      <c r="T19" s="91">
        <v>28685</v>
      </c>
      <c r="U19" s="190">
        <v>1369086</v>
      </c>
      <c r="V19" s="190">
        <v>48351.968921066575</v>
      </c>
      <c r="W19" s="196"/>
      <c r="X19" s="88">
        <v>0</v>
      </c>
      <c r="Y19" s="88">
        <f t="shared" si="13"/>
        <v>0</v>
      </c>
      <c r="Z19" s="1"/>
      <c r="AA19" s="1"/>
    </row>
    <row r="20" spans="2:27">
      <c r="B20" s="206">
        <v>1127</v>
      </c>
      <c r="C20" t="s">
        <v>48</v>
      </c>
      <c r="D20" s="190">
        <v>481042.01199999999</v>
      </c>
      <c r="E20" s="85">
        <f t="shared" si="6"/>
        <v>40967.638562425476</v>
      </c>
      <c r="F20" s="86">
        <f t="shared" si="0"/>
        <v>1.0657836867790242</v>
      </c>
      <c r="G20" s="187">
        <f t="shared" si="1"/>
        <v>-1513.7702095317304</v>
      </c>
      <c r="H20" s="187">
        <f t="shared" si="7"/>
        <v>-17774.689800321579</v>
      </c>
      <c r="I20" s="187">
        <f t="shared" si="2"/>
        <v>0</v>
      </c>
      <c r="J20" s="87">
        <f t="shared" si="3"/>
        <v>0</v>
      </c>
      <c r="K20" s="187">
        <f t="shared" si="8"/>
        <v>-413.67775505900551</v>
      </c>
      <c r="L20" s="87">
        <f t="shared" si="4"/>
        <v>-4857.4041999028432</v>
      </c>
      <c r="M20" s="88">
        <f t="shared" si="9"/>
        <v>-22632.094000224424</v>
      </c>
      <c r="N20" s="88">
        <f t="shared" si="10"/>
        <v>458409.91799977556</v>
      </c>
      <c r="O20" s="88">
        <f t="shared" si="11"/>
        <v>39040.190597834742</v>
      </c>
      <c r="P20" s="89">
        <f t="shared" si="5"/>
        <v>1.0156406307020669</v>
      </c>
      <c r="Q20" s="240">
        <v>223.50136758584267</v>
      </c>
      <c r="R20" s="92">
        <f t="shared" si="12"/>
        <v>1.9081237620091705E-2</v>
      </c>
      <c r="S20" s="92">
        <f t="shared" si="12"/>
        <v>1.2919189598372497E-2</v>
      </c>
      <c r="T20" s="91">
        <v>11742</v>
      </c>
      <c r="U20" s="190">
        <v>472035</v>
      </c>
      <c r="V20" s="190">
        <v>40445.120383857422</v>
      </c>
      <c r="W20" s="196"/>
      <c r="X20" s="88">
        <v>0</v>
      </c>
      <c r="Y20" s="88">
        <f t="shared" si="13"/>
        <v>0</v>
      </c>
      <c r="Z20" s="1"/>
      <c r="AA20" s="1"/>
    </row>
    <row r="21" spans="2:27">
      <c r="B21" s="206">
        <v>1130</v>
      </c>
      <c r="C21" t="s">
        <v>49</v>
      </c>
      <c r="D21" s="190">
        <v>455009.53600000002</v>
      </c>
      <c r="E21" s="85">
        <f t="shared" si="6"/>
        <v>33205.103699919724</v>
      </c>
      <c r="F21" s="86">
        <f t="shared" si="0"/>
        <v>0.86383933961081694</v>
      </c>
      <c r="G21" s="187">
        <f t="shared" si="1"/>
        <v>3143.7507079717207</v>
      </c>
      <c r="H21" s="187">
        <f t="shared" si="7"/>
        <v>43078.815951336488</v>
      </c>
      <c r="I21" s="187">
        <f t="shared" si="2"/>
        <v>488.29049218796462</v>
      </c>
      <c r="J21" s="87">
        <f t="shared" si="3"/>
        <v>6691.0446144516791</v>
      </c>
      <c r="K21" s="187">
        <f t="shared" si="8"/>
        <v>74.612737128959111</v>
      </c>
      <c r="L21" s="87">
        <f t="shared" si="4"/>
        <v>1022.4183368781268</v>
      </c>
      <c r="M21" s="88">
        <f t="shared" si="9"/>
        <v>44101.234288214611</v>
      </c>
      <c r="N21" s="88">
        <f t="shared" si="10"/>
        <v>499110.77028821461</v>
      </c>
      <c r="O21" s="88">
        <f t="shared" si="11"/>
        <v>36423.467145020404</v>
      </c>
      <c r="P21" s="89">
        <f t="shared" si="5"/>
        <v>0.94756589496712795</v>
      </c>
      <c r="Q21" s="240">
        <v>3064.4927043519201</v>
      </c>
      <c r="R21" s="92">
        <f t="shared" si="12"/>
        <v>3.3614567526555436E-2</v>
      </c>
      <c r="S21" s="93">
        <f t="shared" si="12"/>
        <v>1.6341143023630319E-2</v>
      </c>
      <c r="T21" s="91">
        <v>13703</v>
      </c>
      <c r="U21" s="190">
        <v>440212</v>
      </c>
      <c r="V21" s="190">
        <v>32671.218643313048</v>
      </c>
      <c r="W21" s="196"/>
      <c r="X21" s="88">
        <v>0</v>
      </c>
      <c r="Y21" s="88">
        <f t="shared" si="13"/>
        <v>0</v>
      </c>
      <c r="Z21" s="1"/>
      <c r="AA21" s="1"/>
    </row>
    <row r="22" spans="2:27">
      <c r="B22" s="206">
        <v>1133</v>
      </c>
      <c r="C22" t="s">
        <v>50</v>
      </c>
      <c r="D22" s="190">
        <v>120647.41099999999</v>
      </c>
      <c r="E22" s="85">
        <f t="shared" si="6"/>
        <v>45647.904275444569</v>
      </c>
      <c r="F22" s="86">
        <f t="shared" si="0"/>
        <v>1.1875420068034046</v>
      </c>
      <c r="G22" s="187">
        <f t="shared" si="1"/>
        <v>-4321.9296373431862</v>
      </c>
      <c r="H22" s="187">
        <f t="shared" si="7"/>
        <v>-11422.860031498041</v>
      </c>
      <c r="I22" s="187">
        <f t="shared" si="2"/>
        <v>0</v>
      </c>
      <c r="J22" s="87">
        <f t="shared" si="3"/>
        <v>0</v>
      </c>
      <c r="K22" s="187">
        <f t="shared" si="8"/>
        <v>-413.67775505900551</v>
      </c>
      <c r="L22" s="87">
        <f t="shared" si="4"/>
        <v>-1093.3503066209514</v>
      </c>
      <c r="M22" s="88">
        <f t="shared" si="9"/>
        <v>-12516.210338118992</v>
      </c>
      <c r="N22" s="88">
        <f t="shared" si="10"/>
        <v>108131.200661881</v>
      </c>
      <c r="O22" s="88">
        <f t="shared" si="11"/>
        <v>40912.296883042371</v>
      </c>
      <c r="P22" s="89">
        <f t="shared" si="5"/>
        <v>1.0643439587118186</v>
      </c>
      <c r="Q22" s="240">
        <v>-400.37869559451065</v>
      </c>
      <c r="R22" s="92">
        <f t="shared" si="12"/>
        <v>6.6864253753780245E-2</v>
      </c>
      <c r="S22" s="93">
        <f t="shared" si="12"/>
        <v>5.7176496625482513E-2</v>
      </c>
      <c r="T22" s="91">
        <v>2643</v>
      </c>
      <c r="U22" s="190">
        <v>113086</v>
      </c>
      <c r="V22" s="190">
        <v>43179.075983199698</v>
      </c>
      <c r="W22" s="196"/>
      <c r="X22" s="88">
        <v>0</v>
      </c>
      <c r="Y22" s="88">
        <f t="shared" si="13"/>
        <v>0</v>
      </c>
      <c r="Z22" s="1"/>
      <c r="AA22" s="1"/>
    </row>
    <row r="23" spans="2:27">
      <c r="B23" s="206">
        <v>1134</v>
      </c>
      <c r="C23" t="s">
        <v>51</v>
      </c>
      <c r="D23" s="190">
        <v>187007.90599999999</v>
      </c>
      <c r="E23" s="85">
        <f t="shared" si="6"/>
        <v>48086.373360761114</v>
      </c>
      <c r="F23" s="86">
        <f t="shared" si="0"/>
        <v>1.25097940917858</v>
      </c>
      <c r="G23" s="187">
        <f t="shared" si="1"/>
        <v>-5785.0110885331133</v>
      </c>
      <c r="H23" s="187">
        <f t="shared" si="7"/>
        <v>-22497.908123305275</v>
      </c>
      <c r="I23" s="187">
        <f t="shared" si="2"/>
        <v>0</v>
      </c>
      <c r="J23" s="87">
        <f t="shared" si="3"/>
        <v>0</v>
      </c>
      <c r="K23" s="187">
        <f t="shared" si="8"/>
        <v>-413.67775505900551</v>
      </c>
      <c r="L23" s="87">
        <f t="shared" si="4"/>
        <v>-1608.7927894244724</v>
      </c>
      <c r="M23" s="88">
        <f t="shared" si="9"/>
        <v>-24106.700912729746</v>
      </c>
      <c r="N23" s="88">
        <f t="shared" si="10"/>
        <v>162901.20508727024</v>
      </c>
      <c r="O23" s="88">
        <f t="shared" si="11"/>
        <v>41887.684517169</v>
      </c>
      <c r="P23" s="89">
        <f t="shared" si="5"/>
        <v>1.0897189196618893</v>
      </c>
      <c r="Q23" s="240">
        <v>361.71725351228815</v>
      </c>
      <c r="R23" s="92">
        <f t="shared" si="12"/>
        <v>4.495873984421267E-2</v>
      </c>
      <c r="S23" s="92">
        <f t="shared" si="12"/>
        <v>2.5075235923289047E-2</v>
      </c>
      <c r="T23" s="91">
        <v>3889</v>
      </c>
      <c r="U23" s="190">
        <v>178962</v>
      </c>
      <c r="V23" s="190">
        <v>46910.091743119265</v>
      </c>
      <c r="W23" s="196"/>
      <c r="X23" s="88">
        <v>0</v>
      </c>
      <c r="Y23" s="88">
        <f t="shared" si="13"/>
        <v>0</v>
      </c>
      <c r="Z23" s="1"/>
      <c r="AA23" s="1"/>
    </row>
    <row r="24" spans="2:27">
      <c r="B24" s="206">
        <v>1135</v>
      </c>
      <c r="C24" t="s">
        <v>52</v>
      </c>
      <c r="D24" s="190">
        <v>172062.166</v>
      </c>
      <c r="E24" s="85">
        <f t="shared" si="6"/>
        <v>37633.894575678045</v>
      </c>
      <c r="F24" s="86">
        <f t="shared" si="0"/>
        <v>0.97905547686379979</v>
      </c>
      <c r="G24" s="187">
        <f t="shared" si="1"/>
        <v>486.47618251672827</v>
      </c>
      <c r="H24" s="187">
        <f t="shared" si="7"/>
        <v>2224.1691064664815</v>
      </c>
      <c r="I24" s="187">
        <f t="shared" si="2"/>
        <v>0</v>
      </c>
      <c r="J24" s="87">
        <f t="shared" si="3"/>
        <v>0</v>
      </c>
      <c r="K24" s="187">
        <f t="shared" si="8"/>
        <v>-413.67775505900551</v>
      </c>
      <c r="L24" s="87">
        <f t="shared" si="4"/>
        <v>-1891.3346961297732</v>
      </c>
      <c r="M24" s="88">
        <f t="shared" si="9"/>
        <v>332.83441033670829</v>
      </c>
      <c r="N24" s="88">
        <f t="shared" si="10"/>
        <v>172395.00041033671</v>
      </c>
      <c r="O24" s="88">
        <f t="shared" si="11"/>
        <v>37706.693003135762</v>
      </c>
      <c r="P24" s="89">
        <f t="shared" si="5"/>
        <v>0.98094934673597678</v>
      </c>
      <c r="Q24" s="240">
        <v>1066.2814537048253</v>
      </c>
      <c r="R24" s="92">
        <f t="shared" si="12"/>
        <v>8.4853887669920039E-2</v>
      </c>
      <c r="S24" s="92">
        <f t="shared" si="12"/>
        <v>7.7972705967727068E-2</v>
      </c>
      <c r="T24" s="91">
        <v>4572</v>
      </c>
      <c r="U24" s="190">
        <v>158604</v>
      </c>
      <c r="V24" s="190">
        <v>34911.732335461144</v>
      </c>
      <c r="W24" s="196"/>
      <c r="X24" s="88">
        <v>0</v>
      </c>
      <c r="Y24" s="88">
        <f t="shared" si="13"/>
        <v>0</v>
      </c>
      <c r="Z24" s="1"/>
      <c r="AA24" s="1"/>
    </row>
    <row r="25" spans="2:27">
      <c r="B25" s="206">
        <v>1144</v>
      </c>
      <c r="C25" t="s">
        <v>53</v>
      </c>
      <c r="D25" s="190">
        <v>20988.97</v>
      </c>
      <c r="E25" s="85">
        <f t="shared" si="6"/>
        <v>38582.665441176476</v>
      </c>
      <c r="F25" s="86">
        <f t="shared" si="0"/>
        <v>1.0037379957109289</v>
      </c>
      <c r="G25" s="187">
        <f t="shared" si="1"/>
        <v>-82.786336782330181</v>
      </c>
      <c r="H25" s="187">
        <f t="shared" si="7"/>
        <v>-45.035767209587618</v>
      </c>
      <c r="I25" s="187">
        <f t="shared" si="2"/>
        <v>0</v>
      </c>
      <c r="J25" s="87">
        <f t="shared" si="3"/>
        <v>0</v>
      </c>
      <c r="K25" s="187">
        <f t="shared" si="8"/>
        <v>-413.67775505900551</v>
      </c>
      <c r="L25" s="87">
        <f t="shared" si="4"/>
        <v>-225.04069875209902</v>
      </c>
      <c r="M25" s="88">
        <f t="shared" si="9"/>
        <v>-270.07646596168661</v>
      </c>
      <c r="N25" s="88">
        <f t="shared" si="10"/>
        <v>20718.893534038314</v>
      </c>
      <c r="O25" s="88">
        <f t="shared" si="11"/>
        <v>38086.201349335133</v>
      </c>
      <c r="P25" s="89">
        <f t="shared" si="5"/>
        <v>0.99082235427482845</v>
      </c>
      <c r="Q25" s="240">
        <v>78.211899128484333</v>
      </c>
      <c r="R25" s="92">
        <f t="shared" si="12"/>
        <v>0.11158616671962722</v>
      </c>
      <c r="S25" s="92">
        <f t="shared" si="12"/>
        <v>9.3195954402574638E-2</v>
      </c>
      <c r="T25" s="91">
        <v>544</v>
      </c>
      <c r="U25" s="190">
        <v>18882</v>
      </c>
      <c r="V25" s="190">
        <v>35293.457943925234</v>
      </c>
      <c r="W25" s="196"/>
      <c r="X25" s="88">
        <v>0</v>
      </c>
      <c r="Y25" s="88">
        <f t="shared" si="13"/>
        <v>0</v>
      </c>
      <c r="Z25" s="1"/>
      <c r="AA25" s="1"/>
    </row>
    <row r="26" spans="2:27">
      <c r="B26" s="206">
        <v>1145</v>
      </c>
      <c r="C26" t="s">
        <v>54</v>
      </c>
      <c r="D26" s="190">
        <v>33079.324999999997</v>
      </c>
      <c r="E26" s="85">
        <f t="shared" si="6"/>
        <v>37462.429218573045</v>
      </c>
      <c r="F26" s="86">
        <f t="shared" si="0"/>
        <v>0.97459476136095746</v>
      </c>
      <c r="G26" s="187">
        <f t="shared" si="1"/>
        <v>589.35539677972849</v>
      </c>
      <c r="H26" s="187">
        <f t="shared" si="7"/>
        <v>520.40081535650029</v>
      </c>
      <c r="I26" s="187">
        <f t="shared" si="2"/>
        <v>0</v>
      </c>
      <c r="J26" s="87">
        <f t="shared" si="3"/>
        <v>0</v>
      </c>
      <c r="K26" s="187">
        <f t="shared" si="8"/>
        <v>-413.67775505900551</v>
      </c>
      <c r="L26" s="87">
        <f t="shared" si="4"/>
        <v>-365.27745771710187</v>
      </c>
      <c r="M26" s="88">
        <f t="shared" si="9"/>
        <v>155.12335763939842</v>
      </c>
      <c r="N26" s="88">
        <f t="shared" si="10"/>
        <v>33234.448357639398</v>
      </c>
      <c r="O26" s="88">
        <f t="shared" si="11"/>
        <v>37638.106860293767</v>
      </c>
      <c r="P26" s="89">
        <f t="shared" si="5"/>
        <v>0.97916506053483998</v>
      </c>
      <c r="Q26" s="240">
        <v>211.64501898980569</v>
      </c>
      <c r="R26" s="92">
        <f t="shared" si="12"/>
        <v>9.9711602393616927E-2</v>
      </c>
      <c r="S26" s="92">
        <f t="shared" si="12"/>
        <v>8.1030204844461384E-2</v>
      </c>
      <c r="T26" s="91">
        <v>883</v>
      </c>
      <c r="U26" s="190">
        <v>30080</v>
      </c>
      <c r="V26" s="190">
        <v>34654.377880184336</v>
      </c>
      <c r="W26" s="196"/>
      <c r="X26" s="88">
        <v>0</v>
      </c>
      <c r="Y26" s="88">
        <f t="shared" si="13"/>
        <v>0</v>
      </c>
      <c r="Z26" s="1"/>
      <c r="AA26" s="1"/>
    </row>
    <row r="27" spans="2:27">
      <c r="B27" s="206">
        <v>1146</v>
      </c>
      <c r="C27" t="s">
        <v>55</v>
      </c>
      <c r="D27" s="190">
        <v>407418.12199999997</v>
      </c>
      <c r="E27" s="85">
        <f t="shared" si="6"/>
        <v>35213.32082973206</v>
      </c>
      <c r="F27" s="86">
        <f t="shared" si="0"/>
        <v>0.91608362635931495</v>
      </c>
      <c r="G27" s="187">
        <f t="shared" si="1"/>
        <v>1938.8204300843192</v>
      </c>
      <c r="H27" s="187">
        <f t="shared" si="7"/>
        <v>22432.152376075574</v>
      </c>
      <c r="I27" s="187">
        <f t="shared" si="2"/>
        <v>0</v>
      </c>
      <c r="J27" s="87">
        <f t="shared" si="3"/>
        <v>0</v>
      </c>
      <c r="K27" s="187">
        <f t="shared" si="8"/>
        <v>-413.67775505900551</v>
      </c>
      <c r="L27" s="87">
        <f t="shared" si="4"/>
        <v>-4786.2516260326929</v>
      </c>
      <c r="M27" s="88">
        <f t="shared" si="9"/>
        <v>17645.900750042882</v>
      </c>
      <c r="N27" s="88">
        <f t="shared" si="10"/>
        <v>425064.02275004284</v>
      </c>
      <c r="O27" s="88">
        <f t="shared" si="11"/>
        <v>36738.463504757376</v>
      </c>
      <c r="P27" s="89">
        <f t="shared" si="5"/>
        <v>0.95576060653418304</v>
      </c>
      <c r="Q27" s="240">
        <v>5365.6471274202067</v>
      </c>
      <c r="R27" s="92">
        <f t="shared" si="12"/>
        <v>5.8393832805112414E-2</v>
      </c>
      <c r="S27" s="92">
        <f t="shared" si="12"/>
        <v>4.3300057315670278E-2</v>
      </c>
      <c r="T27" s="91">
        <v>11570</v>
      </c>
      <c r="U27" s="190">
        <v>384940</v>
      </c>
      <c r="V27" s="190">
        <v>33751.863217886894</v>
      </c>
      <c r="W27" s="196"/>
      <c r="X27" s="88">
        <v>0</v>
      </c>
      <c r="Y27" s="88">
        <f t="shared" si="13"/>
        <v>0</v>
      </c>
      <c r="Z27" s="1"/>
      <c r="AA27" s="1"/>
    </row>
    <row r="28" spans="2:27">
      <c r="B28" s="206">
        <v>1149</v>
      </c>
      <c r="C28" t="s">
        <v>56</v>
      </c>
      <c r="D28" s="190">
        <v>1466223.2080000001</v>
      </c>
      <c r="E28" s="85">
        <f t="shared" si="6"/>
        <v>33857.276312751128</v>
      </c>
      <c r="F28" s="86">
        <f t="shared" si="0"/>
        <v>0.88080577839299434</v>
      </c>
      <c r="G28" s="187">
        <f t="shared" si="1"/>
        <v>2752.4471402728782</v>
      </c>
      <c r="H28" s="187">
        <f t="shared" si="7"/>
        <v>119197.47585665727</v>
      </c>
      <c r="I28" s="187">
        <f t="shared" si="2"/>
        <v>260.03007769697325</v>
      </c>
      <c r="J28" s="87">
        <f t="shared" si="3"/>
        <v>11260.862544745123</v>
      </c>
      <c r="K28" s="187">
        <f t="shared" si="8"/>
        <v>-153.64767736203225</v>
      </c>
      <c r="L28" s="87">
        <f t="shared" si="4"/>
        <v>-6653.8663158401687</v>
      </c>
      <c r="M28" s="88">
        <f t="shared" si="9"/>
        <v>112543.60954081709</v>
      </c>
      <c r="N28" s="88">
        <f t="shared" si="10"/>
        <v>1578766.8175408172</v>
      </c>
      <c r="O28" s="88">
        <f t="shared" si="11"/>
        <v>36456.075775661964</v>
      </c>
      <c r="P28" s="89">
        <f t="shared" si="5"/>
        <v>0.94841421690623651</v>
      </c>
      <c r="Q28" s="240">
        <v>14997.053822714573</v>
      </c>
      <c r="R28" s="92">
        <f t="shared" si="12"/>
        <v>5.7717789605356819E-2</v>
      </c>
      <c r="S28" s="92">
        <f t="shared" si="12"/>
        <v>4.787480551052116E-2</v>
      </c>
      <c r="T28" s="91">
        <v>43306</v>
      </c>
      <c r="U28" s="190">
        <v>1386214</v>
      </c>
      <c r="V28" s="190">
        <v>32310.42118266788</v>
      </c>
      <c r="W28" s="196"/>
      <c r="X28" s="88">
        <v>0</v>
      </c>
      <c r="Y28" s="88">
        <f t="shared" si="13"/>
        <v>0</v>
      </c>
      <c r="Z28" s="1"/>
      <c r="AA28" s="1"/>
    </row>
    <row r="29" spans="2:27">
      <c r="B29" s="206">
        <v>1151</v>
      </c>
      <c r="C29" t="s">
        <v>57</v>
      </c>
      <c r="D29" s="190">
        <v>7674.7870000000003</v>
      </c>
      <c r="E29" s="85">
        <f t="shared" si="6"/>
        <v>35696.683720930232</v>
      </c>
      <c r="F29" s="86">
        <f t="shared" si="0"/>
        <v>0.92865843668059733</v>
      </c>
      <c r="G29" s="187">
        <f t="shared" si="1"/>
        <v>1648.802695365416</v>
      </c>
      <c r="H29" s="187">
        <f t="shared" si="7"/>
        <v>354.49257950356446</v>
      </c>
      <c r="I29" s="187">
        <f t="shared" si="2"/>
        <v>0</v>
      </c>
      <c r="J29" s="87">
        <f t="shared" si="3"/>
        <v>0</v>
      </c>
      <c r="K29" s="187">
        <f t="shared" si="8"/>
        <v>-413.67775505900551</v>
      </c>
      <c r="L29" s="87">
        <f t="shared" si="4"/>
        <v>-88.940717337686195</v>
      </c>
      <c r="M29" s="88">
        <f t="shared" si="9"/>
        <v>265.55186216587828</v>
      </c>
      <c r="N29" s="88">
        <f t="shared" si="10"/>
        <v>7940.3388621658787</v>
      </c>
      <c r="O29" s="88">
        <f t="shared" si="11"/>
        <v>36931.808661236646</v>
      </c>
      <c r="P29" s="89">
        <f t="shared" si="5"/>
        <v>0.96079053066269604</v>
      </c>
      <c r="Q29" s="240">
        <v>25.991900207030454</v>
      </c>
      <c r="R29" s="92">
        <f t="shared" si="12"/>
        <v>2.2623184543637608E-2</v>
      </c>
      <c r="S29" s="92">
        <f t="shared" si="12"/>
        <v>-1.0671523790341244E-2</v>
      </c>
      <c r="T29" s="91">
        <v>215</v>
      </c>
      <c r="U29" s="190">
        <v>7505</v>
      </c>
      <c r="V29" s="190">
        <v>36081.730769230766</v>
      </c>
      <c r="W29" s="196"/>
      <c r="X29" s="88">
        <v>0</v>
      </c>
      <c r="Y29" s="88">
        <f t="shared" si="13"/>
        <v>0</v>
      </c>
      <c r="Z29" s="1"/>
      <c r="AA29" s="1"/>
    </row>
    <row r="30" spans="2:27">
      <c r="B30" s="206">
        <v>1160</v>
      </c>
      <c r="C30" t="s">
        <v>58</v>
      </c>
      <c r="D30" s="190">
        <v>396948.734</v>
      </c>
      <c r="E30" s="85">
        <f t="shared" si="6"/>
        <v>44411.359812038485</v>
      </c>
      <c r="F30" s="86">
        <f t="shared" si="0"/>
        <v>1.1553729835616338</v>
      </c>
      <c r="G30" s="187">
        <f t="shared" si="1"/>
        <v>-3580.0029592995356</v>
      </c>
      <c r="H30" s="187">
        <f t="shared" si="7"/>
        <v>-31998.066450219252</v>
      </c>
      <c r="I30" s="187">
        <f t="shared" si="2"/>
        <v>0</v>
      </c>
      <c r="J30" s="87">
        <f t="shared" si="3"/>
        <v>0</v>
      </c>
      <c r="K30" s="187">
        <f t="shared" si="8"/>
        <v>-413.67775505900551</v>
      </c>
      <c r="L30" s="87">
        <f t="shared" si="4"/>
        <v>-3697.4517747173909</v>
      </c>
      <c r="M30" s="88">
        <f t="shared" si="9"/>
        <v>-35695.518224936641</v>
      </c>
      <c r="N30" s="88">
        <f t="shared" si="10"/>
        <v>361253.21577506338</v>
      </c>
      <c r="O30" s="88">
        <f t="shared" si="11"/>
        <v>40417.679097679953</v>
      </c>
      <c r="P30" s="89">
        <f t="shared" si="5"/>
        <v>1.0514763494151109</v>
      </c>
      <c r="Q30" s="240">
        <v>-6202.7120639514505</v>
      </c>
      <c r="R30" s="92">
        <f t="shared" si="12"/>
        <v>5.5077742958373525E-2</v>
      </c>
      <c r="S30" s="92">
        <f t="shared" si="12"/>
        <v>4.3981602005354052E-2</v>
      </c>
      <c r="T30" s="91">
        <v>8938</v>
      </c>
      <c r="U30" s="190">
        <v>376227</v>
      </c>
      <c r="V30" s="190">
        <v>42540.366350067845</v>
      </c>
      <c r="W30" s="196"/>
      <c r="X30" s="88">
        <v>0</v>
      </c>
      <c r="Y30" s="88">
        <f t="shared" si="13"/>
        <v>0</v>
      </c>
      <c r="Z30" s="1"/>
      <c r="AA30" s="1"/>
    </row>
    <row r="31" spans="2:27" ht="27.95" customHeight="1">
      <c r="B31" s="206">
        <v>1505</v>
      </c>
      <c r="C31" t="s">
        <v>59</v>
      </c>
      <c r="D31" s="190">
        <v>812152.07299999997</v>
      </c>
      <c r="E31" s="85">
        <f t="shared" si="6"/>
        <v>33279.465374528765</v>
      </c>
      <c r="F31" s="86">
        <f t="shared" si="0"/>
        <v>0.86577387776095027</v>
      </c>
      <c r="G31" s="187">
        <f t="shared" si="1"/>
        <v>3099.1337032062961</v>
      </c>
      <c r="H31" s="187">
        <f t="shared" si="7"/>
        <v>75631.258893046455</v>
      </c>
      <c r="I31" s="187">
        <f t="shared" si="2"/>
        <v>462.26390607480022</v>
      </c>
      <c r="J31" s="87">
        <f t="shared" si="3"/>
        <v>11281.088363849423</v>
      </c>
      <c r="K31" s="187">
        <f t="shared" si="8"/>
        <v>48.586151015794712</v>
      </c>
      <c r="L31" s="87">
        <f t="shared" si="4"/>
        <v>1185.6964293894541</v>
      </c>
      <c r="M31" s="88">
        <f t="shared" si="9"/>
        <v>76816.955322435912</v>
      </c>
      <c r="N31" s="88">
        <f t="shared" si="10"/>
        <v>888969.02832243592</v>
      </c>
      <c r="O31" s="88">
        <f t="shared" si="11"/>
        <v>36427.185228750859</v>
      </c>
      <c r="P31" s="89">
        <f t="shared" si="5"/>
        <v>0.94766262187463468</v>
      </c>
      <c r="Q31" s="240">
        <v>8076.0700478949293</v>
      </c>
      <c r="R31" s="92">
        <f t="shared" si="12"/>
        <v>4.1232620632802142E-2</v>
      </c>
      <c r="S31" s="92">
        <f t="shared" si="12"/>
        <v>3.0779334611861473E-2</v>
      </c>
      <c r="T31" s="91">
        <v>24404</v>
      </c>
      <c r="U31" s="190">
        <v>779991</v>
      </c>
      <c r="V31" s="190">
        <v>32285.732025332174</v>
      </c>
      <c r="W31" s="196"/>
      <c r="X31" s="88">
        <v>0</v>
      </c>
      <c r="Y31" s="88">
        <f t="shared" si="13"/>
        <v>0</v>
      </c>
      <c r="Z31" s="1"/>
      <c r="AA31" s="1"/>
    </row>
    <row r="32" spans="2:27">
      <c r="B32" s="206">
        <v>1506</v>
      </c>
      <c r="C32" t="s">
        <v>60</v>
      </c>
      <c r="D32" s="190">
        <v>1165100.9180000001</v>
      </c>
      <c r="E32" s="85">
        <f t="shared" si="6"/>
        <v>35504.050402242814</v>
      </c>
      <c r="F32" s="86">
        <f>E32/E$365</f>
        <v>0.92364703119589231</v>
      </c>
      <c r="G32" s="187">
        <f t="shared" si="1"/>
        <v>1764.3826865778667</v>
      </c>
      <c r="H32" s="187">
        <f t="shared" si="7"/>
        <v>57899.982242739272</v>
      </c>
      <c r="I32" s="187">
        <f t="shared" si="2"/>
        <v>0</v>
      </c>
      <c r="J32" s="87">
        <f t="shared" si="3"/>
        <v>0</v>
      </c>
      <c r="K32" s="187">
        <f t="shared" si="8"/>
        <v>-413.67775505900551</v>
      </c>
      <c r="L32" s="87">
        <f t="shared" si="4"/>
        <v>-13575.249210016325</v>
      </c>
      <c r="M32" s="88">
        <f t="shared" si="9"/>
        <v>44324.733032722943</v>
      </c>
      <c r="N32" s="88">
        <f t="shared" si="10"/>
        <v>1209425.651032723</v>
      </c>
      <c r="O32" s="88">
        <f t="shared" si="11"/>
        <v>36854.75533376167</v>
      </c>
      <c r="P32" s="89">
        <f t="shared" si="5"/>
        <v>0.95878596846881381</v>
      </c>
      <c r="Q32" s="240">
        <v>2692.6351562506316</v>
      </c>
      <c r="R32" s="92">
        <f t="shared" si="12"/>
        <v>1.8047072516245894E-2</v>
      </c>
      <c r="S32" s="92">
        <f t="shared" si="12"/>
        <v>6.5686041827802679E-3</v>
      </c>
      <c r="T32" s="91">
        <v>32816</v>
      </c>
      <c r="U32" s="190">
        <v>1144447</v>
      </c>
      <c r="V32" s="190">
        <v>35272.360229304075</v>
      </c>
      <c r="W32" s="196"/>
      <c r="X32" s="88">
        <v>0</v>
      </c>
      <c r="Y32" s="88">
        <f t="shared" si="13"/>
        <v>0</v>
      </c>
      <c r="Z32" s="1"/>
      <c r="AA32" s="1"/>
    </row>
    <row r="33" spans="2:27">
      <c r="B33" s="206">
        <v>1508</v>
      </c>
      <c r="C33" s="228" t="s">
        <v>61</v>
      </c>
      <c r="D33" s="190">
        <v>2244452.0824011038</v>
      </c>
      <c r="E33" s="85">
        <f t="shared" si="6"/>
        <v>38360.80060163571</v>
      </c>
      <c r="F33" s="86">
        <f>E33/E$365</f>
        <v>0.99796612466954393</v>
      </c>
      <c r="G33" s="187">
        <f t="shared" si="1"/>
        <v>50.332566942129048</v>
      </c>
      <c r="H33" s="187">
        <f t="shared" si="7"/>
        <v>2944.9081592170282</v>
      </c>
      <c r="I33" s="187">
        <f t="shared" si="2"/>
        <v>0</v>
      </c>
      <c r="J33" s="87">
        <f t="shared" si="3"/>
        <v>0</v>
      </c>
      <c r="K33" s="187">
        <f t="shared" si="8"/>
        <v>-413.67775505900551</v>
      </c>
      <c r="L33" s="87">
        <f t="shared" si="4"/>
        <v>-24203.871770747352</v>
      </c>
      <c r="M33" s="88">
        <f t="shared" si="9"/>
        <v>-21258.963611530322</v>
      </c>
      <c r="N33" s="88">
        <f t="shared" si="10"/>
        <v>2223193.1187895737</v>
      </c>
      <c r="O33" s="88">
        <f t="shared" si="11"/>
        <v>37997.455413518837</v>
      </c>
      <c r="P33" s="89">
        <f t="shared" si="5"/>
        <v>0.98851360585827475</v>
      </c>
      <c r="Q33" s="240">
        <v>45.053066907566972</v>
      </c>
      <c r="R33" s="92">
        <f t="shared" si="12"/>
        <v>-8.8794559526145275E-2</v>
      </c>
      <c r="S33" s="92"/>
      <c r="T33" s="91">
        <v>58509</v>
      </c>
      <c r="U33" s="190">
        <v>2463168</v>
      </c>
      <c r="V33" s="190">
        <v>36480.568720379146</v>
      </c>
      <c r="W33" s="196"/>
      <c r="X33" s="88">
        <v>0</v>
      </c>
      <c r="Y33" s="88">
        <f t="shared" si="13"/>
        <v>0</v>
      </c>
      <c r="Z33" s="1"/>
      <c r="AA33" s="1"/>
    </row>
    <row r="34" spans="2:27">
      <c r="B34" s="206">
        <v>1511</v>
      </c>
      <c r="C34" t="s">
        <v>62</v>
      </c>
      <c r="D34" s="190">
        <v>104791.061</v>
      </c>
      <c r="E34" s="85">
        <f t="shared" si="6"/>
        <v>34630.225049570392</v>
      </c>
      <c r="F34" s="86">
        <f t="shared" si="0"/>
        <v>0.9009142392007401</v>
      </c>
      <c r="G34" s="187">
        <f t="shared" si="1"/>
        <v>2288.67789818132</v>
      </c>
      <c r="H34" s="187">
        <f t="shared" si="7"/>
        <v>6925.539319896674</v>
      </c>
      <c r="I34" s="187">
        <f t="shared" si="2"/>
        <v>0</v>
      </c>
      <c r="J34" s="87">
        <f t="shared" si="3"/>
        <v>0</v>
      </c>
      <c r="K34" s="187">
        <f t="shared" si="8"/>
        <v>-413.67775505900551</v>
      </c>
      <c r="L34" s="87">
        <f t="shared" si="4"/>
        <v>-1251.7888868085506</v>
      </c>
      <c r="M34" s="88">
        <f t="shared" si="9"/>
        <v>5673.7504330881238</v>
      </c>
      <c r="N34" s="88">
        <f t="shared" si="10"/>
        <v>110464.81143308812</v>
      </c>
      <c r="O34" s="88">
        <f t="shared" si="11"/>
        <v>36505.225192692706</v>
      </c>
      <c r="P34" s="89">
        <f t="shared" si="5"/>
        <v>0.94969285167075301</v>
      </c>
      <c r="Q34" s="240">
        <v>493.03007640219948</v>
      </c>
      <c r="R34" s="92">
        <f t="shared" si="12"/>
        <v>6.9034736391087911E-2</v>
      </c>
      <c r="S34" s="92">
        <f t="shared" si="12"/>
        <v>6.4442055765481787E-2</v>
      </c>
      <c r="T34" s="91">
        <v>3026</v>
      </c>
      <c r="U34" s="190">
        <v>98024</v>
      </c>
      <c r="V34" s="190">
        <v>32533.687354795886</v>
      </c>
      <c r="W34" s="196"/>
      <c r="X34" s="88">
        <v>0</v>
      </c>
      <c r="Y34" s="88">
        <f t="shared" si="13"/>
        <v>0</v>
      </c>
      <c r="Z34" s="1"/>
      <c r="AA34" s="1"/>
    </row>
    <row r="35" spans="2:27">
      <c r="B35" s="207">
        <v>1514</v>
      </c>
      <c r="C35" s="208" t="s">
        <v>63</v>
      </c>
      <c r="D35" s="190">
        <v>81596.475999999995</v>
      </c>
      <c r="E35" s="219">
        <f t="shared" si="6"/>
        <v>33468.611977030348</v>
      </c>
      <c r="F35" s="220">
        <f t="shared" si="0"/>
        <v>0.87069457542451434</v>
      </c>
      <c r="G35" s="221">
        <f t="shared" si="1"/>
        <v>2349.3614923206051</v>
      </c>
      <c r="H35" s="221">
        <f t="shared" si="7"/>
        <v>5727.7433182776358</v>
      </c>
      <c r="I35" s="221">
        <f t="shared" si="2"/>
        <v>24.896783058147172</v>
      </c>
      <c r="J35" s="222">
        <f t="shared" si="3"/>
        <v>60.698357095762802</v>
      </c>
      <c r="K35" s="221">
        <f t="shared" si="8"/>
        <v>-388.78097200085836</v>
      </c>
      <c r="L35" s="222">
        <f t="shared" si="4"/>
        <v>-947.84800973809263</v>
      </c>
      <c r="M35" s="223">
        <f t="shared" si="9"/>
        <v>4779.8953085395433</v>
      </c>
      <c r="N35" s="223">
        <f t="shared" si="10"/>
        <v>86376.371308539543</v>
      </c>
      <c r="O35" s="223">
        <f t="shared" si="11"/>
        <v>35429.192497350101</v>
      </c>
      <c r="P35" s="224">
        <f t="shared" si="5"/>
        <v>0.92169958348690306</v>
      </c>
      <c r="Q35" s="240">
        <v>664.46428223408657</v>
      </c>
      <c r="R35" s="224">
        <f t="shared" si="12"/>
        <v>-9.9664831345375154E-2</v>
      </c>
      <c r="S35" s="224">
        <f t="shared" si="12"/>
        <v>-9.8187661257344794E-2</v>
      </c>
      <c r="T35" s="225">
        <v>2438</v>
      </c>
      <c r="U35" s="190">
        <v>90629</v>
      </c>
      <c r="V35" s="190">
        <v>37112.612612612618</v>
      </c>
      <c r="W35" s="226"/>
      <c r="X35" s="223">
        <v>2585.4349999999977</v>
      </c>
      <c r="Y35" s="223">
        <f>X35*1000/T35</f>
        <v>1060.4737489745683</v>
      </c>
      <c r="Z35" s="1"/>
      <c r="AA35" s="1"/>
    </row>
    <row r="36" spans="2:27">
      <c r="B36" s="206">
        <v>1515</v>
      </c>
      <c r="C36" t="s">
        <v>64</v>
      </c>
      <c r="D36" s="190">
        <v>372232.62900000002</v>
      </c>
      <c r="E36" s="85">
        <f t="shared" si="6"/>
        <v>41506.760593220344</v>
      </c>
      <c r="F36" s="86">
        <f t="shared" si="0"/>
        <v>1.079809085502673</v>
      </c>
      <c r="G36" s="187">
        <f t="shared" si="1"/>
        <v>-1837.2434280086511</v>
      </c>
      <c r="H36" s="187">
        <f t="shared" si="7"/>
        <v>-16476.399062381581</v>
      </c>
      <c r="I36" s="187">
        <f t="shared" si="2"/>
        <v>0</v>
      </c>
      <c r="J36" s="87">
        <f t="shared" si="3"/>
        <v>0</v>
      </c>
      <c r="K36" s="187">
        <f t="shared" si="8"/>
        <v>-413.67775505900551</v>
      </c>
      <c r="L36" s="87">
        <f t="shared" si="4"/>
        <v>-3709.8621073691611</v>
      </c>
      <c r="M36" s="88">
        <f t="shared" si="9"/>
        <v>-20186.261169750742</v>
      </c>
      <c r="N36" s="88">
        <f t="shared" si="10"/>
        <v>352046.36783024925</v>
      </c>
      <c r="O36" s="88">
        <f t="shared" si="11"/>
        <v>39255.839410152679</v>
      </c>
      <c r="P36" s="89">
        <f t="shared" si="5"/>
        <v>1.021250790191526</v>
      </c>
      <c r="Q36" s="240">
        <v>320.78829886813401</v>
      </c>
      <c r="R36" s="92">
        <f t="shared" si="12"/>
        <v>0.15155309611315296</v>
      </c>
      <c r="S36" s="92">
        <f t="shared" si="12"/>
        <v>0.13537382647552415</v>
      </c>
      <c r="T36" s="91">
        <v>8968</v>
      </c>
      <c r="U36" s="190">
        <v>323244</v>
      </c>
      <c r="V36" s="190">
        <v>36557.792354670884</v>
      </c>
      <c r="W36" s="196"/>
      <c r="X36" s="88">
        <v>0</v>
      </c>
      <c r="Y36" s="88">
        <f t="shared" si="13"/>
        <v>0</v>
      </c>
      <c r="Z36" s="1"/>
      <c r="AA36" s="1"/>
    </row>
    <row r="37" spans="2:27">
      <c r="B37" s="206">
        <v>1516</v>
      </c>
      <c r="C37" t="s">
        <v>65</v>
      </c>
      <c r="D37" s="190">
        <v>319192.62</v>
      </c>
      <c r="E37" s="85">
        <f t="shared" si="6"/>
        <v>36022.189369145693</v>
      </c>
      <c r="F37" s="86">
        <f t="shared" si="0"/>
        <v>0.93712655009879808</v>
      </c>
      <c r="G37" s="187">
        <f t="shared" si="1"/>
        <v>1453.499306436139</v>
      </c>
      <c r="H37" s="187">
        <f t="shared" si="7"/>
        <v>12879.457354330627</v>
      </c>
      <c r="I37" s="187">
        <f t="shared" si="2"/>
        <v>0</v>
      </c>
      <c r="J37" s="87">
        <f t="shared" si="3"/>
        <v>0</v>
      </c>
      <c r="K37" s="187">
        <f t="shared" si="8"/>
        <v>-413.67775505900551</v>
      </c>
      <c r="L37" s="87">
        <f t="shared" si="4"/>
        <v>-3665.5985875778479</v>
      </c>
      <c r="M37" s="88">
        <f t="shared" si="9"/>
        <v>9213.858766752779</v>
      </c>
      <c r="N37" s="88">
        <f t="shared" si="10"/>
        <v>328406.47876675276</v>
      </c>
      <c r="O37" s="88">
        <f t="shared" si="11"/>
        <v>37062.010920522822</v>
      </c>
      <c r="P37" s="89">
        <f t="shared" si="5"/>
        <v>0.96417777602997612</v>
      </c>
      <c r="Q37" s="240">
        <v>702.35274481161105</v>
      </c>
      <c r="R37" s="92">
        <f t="shared" si="12"/>
        <v>5.0981762147318636E-2</v>
      </c>
      <c r="S37" s="92">
        <f t="shared" si="12"/>
        <v>4.3390877057889944E-2</v>
      </c>
      <c r="T37" s="91">
        <v>8861</v>
      </c>
      <c r="U37" s="190">
        <v>303709</v>
      </c>
      <c r="V37" s="190">
        <v>34524.155962259858</v>
      </c>
      <c r="W37" s="196"/>
      <c r="X37" s="88">
        <v>0</v>
      </c>
      <c r="Y37" s="88">
        <f t="shared" si="13"/>
        <v>0</v>
      </c>
      <c r="Z37" s="1"/>
      <c r="AA37" s="1"/>
    </row>
    <row r="38" spans="2:27">
      <c r="B38" s="206">
        <v>1517</v>
      </c>
      <c r="C38" t="s">
        <v>66</v>
      </c>
      <c r="D38" s="190">
        <v>161732.85</v>
      </c>
      <c r="E38" s="85">
        <f t="shared" si="6"/>
        <v>30389.48703494927</v>
      </c>
      <c r="F38" s="86">
        <f t="shared" si="0"/>
        <v>0.79059034564754349</v>
      </c>
      <c r="G38" s="187">
        <f t="shared" si="1"/>
        <v>4833.1207069539932</v>
      </c>
      <c r="H38" s="187">
        <f t="shared" si="7"/>
        <v>25721.868402409153</v>
      </c>
      <c r="I38" s="187">
        <f t="shared" si="2"/>
        <v>1473.7563249276234</v>
      </c>
      <c r="J38" s="87">
        <f t="shared" si="3"/>
        <v>7843.3311612648113</v>
      </c>
      <c r="K38" s="187">
        <f t="shared" si="8"/>
        <v>1060.0785698686179</v>
      </c>
      <c r="L38" s="87">
        <f t="shared" si="4"/>
        <v>5641.7381488407855</v>
      </c>
      <c r="M38" s="88">
        <f t="shared" si="9"/>
        <v>31363.606551249937</v>
      </c>
      <c r="N38" s="88">
        <f t="shared" si="10"/>
        <v>193096.45655124995</v>
      </c>
      <c r="O38" s="88">
        <f t="shared" si="11"/>
        <v>36282.686311771882</v>
      </c>
      <c r="P38" s="89">
        <f t="shared" si="5"/>
        <v>0.9439034452689643</v>
      </c>
      <c r="Q38" s="240">
        <v>2086.7741749916568</v>
      </c>
      <c r="R38" s="92">
        <f t="shared" si="12"/>
        <v>0.10643304258594155</v>
      </c>
      <c r="S38" s="92">
        <f t="shared" si="12"/>
        <v>7.2545672059540309E-2</v>
      </c>
      <c r="T38" s="91">
        <v>5322</v>
      </c>
      <c r="U38" s="190">
        <v>146175</v>
      </c>
      <c r="V38" s="190">
        <v>28333.979453382435</v>
      </c>
      <c r="W38" s="196"/>
      <c r="X38" s="88">
        <v>0</v>
      </c>
      <c r="Y38" s="88">
        <f t="shared" si="13"/>
        <v>0</v>
      </c>
      <c r="Z38" s="1"/>
      <c r="AA38" s="1"/>
    </row>
    <row r="39" spans="2:27">
      <c r="B39" s="206">
        <v>1520</v>
      </c>
      <c r="C39" t="s">
        <v>67</v>
      </c>
      <c r="D39" s="190">
        <v>363232.598</v>
      </c>
      <c r="E39" s="85">
        <f t="shared" si="6"/>
        <v>33147.709253513414</v>
      </c>
      <c r="F39" s="86">
        <f t="shared" si="0"/>
        <v>0.86234620827989217</v>
      </c>
      <c r="G39" s="187">
        <f t="shared" si="1"/>
        <v>3178.1873758155066</v>
      </c>
      <c r="H39" s="187">
        <f t="shared" si="7"/>
        <v>34826.577264186322</v>
      </c>
      <c r="I39" s="187">
        <f t="shared" si="2"/>
        <v>508.378548430173</v>
      </c>
      <c r="J39" s="87">
        <f t="shared" si="3"/>
        <v>5570.8121336978356</v>
      </c>
      <c r="K39" s="187">
        <f t="shared" si="8"/>
        <v>94.700793371167492</v>
      </c>
      <c r="L39" s="87">
        <f t="shared" si="4"/>
        <v>1037.7312937612533</v>
      </c>
      <c r="M39" s="88">
        <f t="shared" si="9"/>
        <v>35864.308557947574</v>
      </c>
      <c r="N39" s="88">
        <f t="shared" si="10"/>
        <v>399096.90655794757</v>
      </c>
      <c r="O39" s="88">
        <f t="shared" si="11"/>
        <v>36420.597422700092</v>
      </c>
      <c r="P39" s="89">
        <f t="shared" si="5"/>
        <v>0.9474912384005818</v>
      </c>
      <c r="Q39" s="240">
        <v>838.89624608390295</v>
      </c>
      <c r="R39" s="92">
        <f t="shared" si="12"/>
        <v>5.7356432790244778E-2</v>
      </c>
      <c r="S39" s="93">
        <f t="shared" si="12"/>
        <v>5.4558172473497417E-2</v>
      </c>
      <c r="T39" s="91">
        <v>10958</v>
      </c>
      <c r="U39" s="190">
        <v>343529</v>
      </c>
      <c r="V39" s="190">
        <v>31432.793485222803</v>
      </c>
      <c r="W39" s="196"/>
      <c r="X39" s="88">
        <v>0</v>
      </c>
      <c r="Y39" s="88">
        <f t="shared" si="13"/>
        <v>0</v>
      </c>
      <c r="Z39" s="1"/>
      <c r="AA39" s="1"/>
    </row>
    <row r="40" spans="2:27">
      <c r="B40" s="206">
        <v>1525</v>
      </c>
      <c r="C40" t="s">
        <v>68</v>
      </c>
      <c r="D40" s="190">
        <v>164712.715</v>
      </c>
      <c r="E40" s="85">
        <f t="shared" si="6"/>
        <v>37882.409153633853</v>
      </c>
      <c r="F40" s="86">
        <f t="shared" si="0"/>
        <v>0.98552064772563708</v>
      </c>
      <c r="G40" s="187">
        <f t="shared" si="1"/>
        <v>337.36743574324356</v>
      </c>
      <c r="H40" s="187">
        <f t="shared" si="7"/>
        <v>1466.873610611623</v>
      </c>
      <c r="I40" s="187">
        <f t="shared" si="2"/>
        <v>0</v>
      </c>
      <c r="J40" s="87">
        <f t="shared" si="3"/>
        <v>0</v>
      </c>
      <c r="K40" s="187">
        <f t="shared" si="8"/>
        <v>-413.67775505900551</v>
      </c>
      <c r="L40" s="87">
        <f t="shared" si="4"/>
        <v>-1798.670878996556</v>
      </c>
      <c r="M40" s="88">
        <f t="shared" si="9"/>
        <v>-331.79726838493298</v>
      </c>
      <c r="N40" s="88">
        <f t="shared" si="10"/>
        <v>164380.91773161507</v>
      </c>
      <c r="O40" s="88">
        <f t="shared" si="11"/>
        <v>37806.098834318094</v>
      </c>
      <c r="P40" s="89">
        <f t="shared" si="5"/>
        <v>0.98353541508071196</v>
      </c>
      <c r="Q40" s="240">
        <v>-470.52537534804401</v>
      </c>
      <c r="R40" s="92">
        <f t="shared" si="12"/>
        <v>8.9751797918582552E-2</v>
      </c>
      <c r="S40" s="92">
        <f t="shared" si="12"/>
        <v>0.10804799875760185</v>
      </c>
      <c r="T40" s="91">
        <v>4348</v>
      </c>
      <c r="U40" s="190">
        <v>151147</v>
      </c>
      <c r="V40" s="190">
        <v>34188.418909748929</v>
      </c>
      <c r="W40" s="196"/>
      <c r="X40" s="88">
        <v>0</v>
      </c>
      <c r="Y40" s="88">
        <f t="shared" si="13"/>
        <v>0</v>
      </c>
      <c r="Z40" s="1"/>
      <c r="AA40" s="1"/>
    </row>
    <row r="41" spans="2:27">
      <c r="B41" s="206">
        <v>1528</v>
      </c>
      <c r="C41" t="s">
        <v>69</v>
      </c>
      <c r="D41" s="190">
        <v>239589.63</v>
      </c>
      <c r="E41" s="85">
        <f t="shared" si="6"/>
        <v>31454.592359196537</v>
      </c>
      <c r="F41" s="86">
        <f t="shared" si="0"/>
        <v>0.81829933545310607</v>
      </c>
      <c r="G41" s="187">
        <f t="shared" si="1"/>
        <v>4194.0575124056331</v>
      </c>
      <c r="H41" s="187">
        <f t="shared" si="7"/>
        <v>31946.136071993707</v>
      </c>
      <c r="I41" s="187">
        <f t="shared" si="2"/>
        <v>1100.9694614410801</v>
      </c>
      <c r="J41" s="87">
        <f t="shared" si="3"/>
        <v>8386.0843877967072</v>
      </c>
      <c r="K41" s="187">
        <f t="shared" si="8"/>
        <v>687.29170638207461</v>
      </c>
      <c r="L41" s="87">
        <f t="shared" si="4"/>
        <v>5235.1009275122624</v>
      </c>
      <c r="M41" s="88">
        <f t="shared" si="9"/>
        <v>37181.236999505971</v>
      </c>
      <c r="N41" s="88">
        <f t="shared" si="10"/>
        <v>276770.86699950596</v>
      </c>
      <c r="O41" s="88">
        <f t="shared" si="11"/>
        <v>36335.941577984246</v>
      </c>
      <c r="P41" s="89">
        <f t="shared" si="5"/>
        <v>0.94528889475924238</v>
      </c>
      <c r="Q41" s="240">
        <v>2478.5673630517485</v>
      </c>
      <c r="R41" s="92">
        <f t="shared" si="12"/>
        <v>8.0142417261386864E-2</v>
      </c>
      <c r="S41" s="92">
        <f t="shared" si="12"/>
        <v>8.1985905698356704E-2</v>
      </c>
      <c r="T41" s="91">
        <v>7617</v>
      </c>
      <c r="U41" s="190">
        <v>221813</v>
      </c>
      <c r="V41" s="190">
        <v>29071.166448230666</v>
      </c>
      <c r="W41" s="196"/>
      <c r="X41" s="88">
        <v>0</v>
      </c>
      <c r="Y41" s="88">
        <f t="shared" si="13"/>
        <v>0</v>
      </c>
      <c r="Z41" s="1"/>
      <c r="AA41" s="1"/>
    </row>
    <row r="42" spans="2:27">
      <c r="B42" s="206">
        <v>1531</v>
      </c>
      <c r="C42" t="s">
        <v>70</v>
      </c>
      <c r="D42" s="190">
        <v>301789.88099999999</v>
      </c>
      <c r="E42" s="85">
        <f t="shared" si="6"/>
        <v>31048.341666666667</v>
      </c>
      <c r="F42" s="86">
        <f t="shared" si="0"/>
        <v>0.80773061887498898</v>
      </c>
      <c r="G42" s="187">
        <f t="shared" si="1"/>
        <v>4437.8079279235544</v>
      </c>
      <c r="H42" s="187">
        <f t="shared" si="7"/>
        <v>43135.493059416949</v>
      </c>
      <c r="I42" s="187">
        <f t="shared" si="2"/>
        <v>1243.1572038265344</v>
      </c>
      <c r="J42" s="87">
        <f t="shared" si="3"/>
        <v>12083.488021193914</v>
      </c>
      <c r="K42" s="187">
        <f t="shared" si="8"/>
        <v>829.47944876752899</v>
      </c>
      <c r="L42" s="87">
        <f t="shared" si="4"/>
        <v>8062.5402420203818</v>
      </c>
      <c r="M42" s="88">
        <f t="shared" si="9"/>
        <v>51198.033301437332</v>
      </c>
      <c r="N42" s="88">
        <f t="shared" si="10"/>
        <v>352987.91430143733</v>
      </c>
      <c r="O42" s="88">
        <f t="shared" si="11"/>
        <v>36315.629043357752</v>
      </c>
      <c r="P42" s="89">
        <f t="shared" si="5"/>
        <v>0.94476045893033656</v>
      </c>
      <c r="Q42" s="240">
        <v>3122.0079964898614</v>
      </c>
      <c r="R42" s="92">
        <f t="shared" si="12"/>
        <v>6.5288643599935026E-2</v>
      </c>
      <c r="S42" s="92">
        <f t="shared" si="12"/>
        <v>5.6082445445367619E-2</v>
      </c>
      <c r="T42" s="91">
        <v>9720</v>
      </c>
      <c r="U42" s="190">
        <v>283294</v>
      </c>
      <c r="V42" s="190">
        <v>29399.543378995437</v>
      </c>
      <c r="W42" s="196"/>
      <c r="X42" s="88">
        <v>0</v>
      </c>
      <c r="Y42" s="88">
        <f t="shared" si="13"/>
        <v>0</v>
      </c>
      <c r="Z42" s="1"/>
      <c r="AA42" s="1"/>
    </row>
    <row r="43" spans="2:27">
      <c r="B43" s="206">
        <v>1532</v>
      </c>
      <c r="C43" t="s">
        <v>71</v>
      </c>
      <c r="D43" s="190">
        <v>298486.16700000002</v>
      </c>
      <c r="E43" s="85">
        <f t="shared" si="6"/>
        <v>34344.283396617197</v>
      </c>
      <c r="F43" s="86">
        <f t="shared" si="0"/>
        <v>0.89347539332672732</v>
      </c>
      <c r="G43" s="187">
        <f t="shared" si="1"/>
        <v>2460.2428899532374</v>
      </c>
      <c r="H43" s="187">
        <f t="shared" si="7"/>
        <v>21381.970956583587</v>
      </c>
      <c r="I43" s="187">
        <f t="shared" si="2"/>
        <v>89.577598343849232</v>
      </c>
      <c r="J43" s="87">
        <f t="shared" si="3"/>
        <v>778.51890720639369</v>
      </c>
      <c r="K43" s="187">
        <f t="shared" si="8"/>
        <v>-324.10015671515629</v>
      </c>
      <c r="L43" s="87">
        <f t="shared" si="4"/>
        <v>-2816.7544620114236</v>
      </c>
      <c r="M43" s="88">
        <f t="shared" si="9"/>
        <v>18565.216494572163</v>
      </c>
      <c r="N43" s="88">
        <f t="shared" si="10"/>
        <v>317051.38349457219</v>
      </c>
      <c r="O43" s="88">
        <f t="shared" si="11"/>
        <v>36480.426129855274</v>
      </c>
      <c r="P43" s="89">
        <f t="shared" si="5"/>
        <v>0.94904769765292341</v>
      </c>
      <c r="Q43" s="240">
        <v>1146.1945732812019</v>
      </c>
      <c r="R43" s="92">
        <f t="shared" si="12"/>
        <v>2.1338467065868318E-2</v>
      </c>
      <c r="S43" s="92">
        <f t="shared" si="12"/>
        <v>2.1455983861066275E-2</v>
      </c>
      <c r="T43" s="91">
        <v>8691</v>
      </c>
      <c r="U43" s="190">
        <v>292250</v>
      </c>
      <c r="V43" s="190">
        <v>33622.871606074557</v>
      </c>
      <c r="W43" s="196"/>
      <c r="X43" s="88">
        <v>0</v>
      </c>
      <c r="Y43" s="88">
        <f t="shared" si="13"/>
        <v>0</v>
      </c>
      <c r="Z43" s="1"/>
      <c r="AA43" s="1"/>
    </row>
    <row r="44" spans="2:27">
      <c r="B44" s="206">
        <v>1535</v>
      </c>
      <c r="C44" t="s">
        <v>72</v>
      </c>
      <c r="D44" s="190">
        <v>252230.84899999999</v>
      </c>
      <c r="E44" s="85">
        <f t="shared" si="6"/>
        <v>35291.849587239398</v>
      </c>
      <c r="F44" s="86">
        <f t="shared" si="0"/>
        <v>0.91812657224614735</v>
      </c>
      <c r="G44" s="187">
        <f t="shared" si="1"/>
        <v>1891.7031755799164</v>
      </c>
      <c r="H44" s="187">
        <f t="shared" si="7"/>
        <v>13520.002595869662</v>
      </c>
      <c r="I44" s="187">
        <f t="shared" si="2"/>
        <v>0</v>
      </c>
      <c r="J44" s="87">
        <f t="shared" si="3"/>
        <v>0</v>
      </c>
      <c r="K44" s="187">
        <f t="shared" si="8"/>
        <v>-413.67775505900551</v>
      </c>
      <c r="L44" s="87">
        <f t="shared" si="4"/>
        <v>-2956.5549154067126</v>
      </c>
      <c r="M44" s="88">
        <f t="shared" si="9"/>
        <v>10563.44768046295</v>
      </c>
      <c r="N44" s="88">
        <f t="shared" si="10"/>
        <v>262794.29668046295</v>
      </c>
      <c r="O44" s="88">
        <f t="shared" si="11"/>
        <v>36769.875007760311</v>
      </c>
      <c r="P44" s="89">
        <f t="shared" si="5"/>
        <v>0.95657778488891609</v>
      </c>
      <c r="Q44" s="240">
        <v>664.78089571931014</v>
      </c>
      <c r="R44" s="92">
        <f t="shared" si="12"/>
        <v>7.3976287698471782E-2</v>
      </c>
      <c r="S44" s="92">
        <f t="shared" si="12"/>
        <v>5.9550413398898105E-2</v>
      </c>
      <c r="T44" s="91">
        <v>7147</v>
      </c>
      <c r="U44" s="190">
        <v>234857</v>
      </c>
      <c r="V44" s="190">
        <v>33308.325060275136</v>
      </c>
      <c r="W44" s="196"/>
      <c r="X44" s="88">
        <v>0</v>
      </c>
      <c r="Y44" s="88">
        <f t="shared" si="13"/>
        <v>0</v>
      </c>
      <c r="Z44" s="1"/>
      <c r="AA44" s="1"/>
    </row>
    <row r="45" spans="2:27">
      <c r="B45" s="206">
        <v>1539</v>
      </c>
      <c r="C45" t="s">
        <v>73</v>
      </c>
      <c r="D45" s="190">
        <v>245206.215</v>
      </c>
      <c r="E45" s="85">
        <f t="shared" si="6"/>
        <v>33594.494451294697</v>
      </c>
      <c r="F45" s="86">
        <f t="shared" si="0"/>
        <v>0.87396944046995473</v>
      </c>
      <c r="G45" s="187">
        <f t="shared" si="1"/>
        <v>2910.1162571467371</v>
      </c>
      <c r="H45" s="187">
        <f t="shared" si="7"/>
        <v>21240.938560914037</v>
      </c>
      <c r="I45" s="187">
        <f t="shared" si="2"/>
        <v>352.00372920672413</v>
      </c>
      <c r="J45" s="87">
        <f t="shared" si="3"/>
        <v>2569.2752194798795</v>
      </c>
      <c r="K45" s="187">
        <f t="shared" si="8"/>
        <v>-61.674025852281375</v>
      </c>
      <c r="L45" s="87">
        <f t="shared" si="4"/>
        <v>-450.15871469580173</v>
      </c>
      <c r="M45" s="88">
        <f t="shared" si="9"/>
        <v>20790.779846218236</v>
      </c>
      <c r="N45" s="88">
        <f t="shared" si="10"/>
        <v>265996.99484621821</v>
      </c>
      <c r="O45" s="88">
        <f t="shared" si="11"/>
        <v>36442.936682589148</v>
      </c>
      <c r="P45" s="89">
        <f t="shared" si="5"/>
        <v>0.94807240001008475</v>
      </c>
      <c r="Q45" s="240">
        <v>-1005.7472352284567</v>
      </c>
      <c r="R45" s="92">
        <f t="shared" si="12"/>
        <v>1.56410346684339E-2</v>
      </c>
      <c r="S45" s="92">
        <f t="shared" si="12"/>
        <v>-1.956340179835802E-2</v>
      </c>
      <c r="T45" s="91">
        <v>7299</v>
      </c>
      <c r="U45" s="190">
        <v>241430</v>
      </c>
      <c r="V45" s="190">
        <v>34264.831109849561</v>
      </c>
      <c r="W45" s="196"/>
      <c r="X45" s="88">
        <v>0</v>
      </c>
      <c r="Y45" s="88">
        <f t="shared" si="13"/>
        <v>0</v>
      </c>
      <c r="Z45" s="1"/>
      <c r="AA45" s="1"/>
    </row>
    <row r="46" spans="2:27">
      <c r="B46" s="206">
        <v>1547</v>
      </c>
      <c r="C46" t="s">
        <v>74</v>
      </c>
      <c r="D46" s="190">
        <v>128720.386</v>
      </c>
      <c r="E46" s="85">
        <f t="shared" si="6"/>
        <v>34997.38607939097</v>
      </c>
      <c r="F46" s="86">
        <f t="shared" si="0"/>
        <v>0.91046602811841182</v>
      </c>
      <c r="G46" s="187">
        <f t="shared" si="1"/>
        <v>2068.3812802889734</v>
      </c>
      <c r="H46" s="187">
        <f t="shared" si="7"/>
        <v>7607.5063489028435</v>
      </c>
      <c r="I46" s="187">
        <f t="shared" si="2"/>
        <v>0</v>
      </c>
      <c r="J46" s="87">
        <f t="shared" si="3"/>
        <v>0</v>
      </c>
      <c r="K46" s="187">
        <f t="shared" si="8"/>
        <v>-413.67775505900551</v>
      </c>
      <c r="L46" s="87">
        <f t="shared" si="4"/>
        <v>-1521.5067831070223</v>
      </c>
      <c r="M46" s="88">
        <f t="shared" si="9"/>
        <v>6085.9995657958207</v>
      </c>
      <c r="N46" s="88">
        <f t="shared" si="10"/>
        <v>134806.38556579582</v>
      </c>
      <c r="O46" s="88">
        <f t="shared" si="11"/>
        <v>36652.089604620938</v>
      </c>
      <c r="P46" s="89">
        <f t="shared" si="5"/>
        <v>0.95351356723782177</v>
      </c>
      <c r="Q46" s="240">
        <v>499.22132168121061</v>
      </c>
      <c r="R46" s="92">
        <f t="shared" si="12"/>
        <v>9.0906198620268816E-2</v>
      </c>
      <c r="S46" s="93">
        <f t="shared" si="12"/>
        <v>8.3787724241017283E-2</v>
      </c>
      <c r="T46" s="91">
        <v>3678</v>
      </c>
      <c r="U46" s="190">
        <v>117994</v>
      </c>
      <c r="V46" s="190">
        <v>32291.735084838536</v>
      </c>
      <c r="W46" s="196"/>
      <c r="X46" s="88">
        <v>0</v>
      </c>
      <c r="Y46" s="88">
        <f t="shared" si="13"/>
        <v>0</v>
      </c>
      <c r="Z46" s="1"/>
      <c r="AA46" s="1"/>
    </row>
    <row r="47" spans="2:27">
      <c r="B47" s="206">
        <v>1554</v>
      </c>
      <c r="C47" t="s">
        <v>75</v>
      </c>
      <c r="D47" s="190">
        <v>211541.57699999999</v>
      </c>
      <c r="E47" s="85">
        <f t="shared" si="6"/>
        <v>35523.354659949619</v>
      </c>
      <c r="F47" s="86">
        <f t="shared" si="0"/>
        <v>0.92414923644059876</v>
      </c>
      <c r="G47" s="187">
        <f t="shared" si="1"/>
        <v>1752.8001319537841</v>
      </c>
      <c r="H47" s="187">
        <f t="shared" si="7"/>
        <v>10437.924785784784</v>
      </c>
      <c r="I47" s="187">
        <f t="shared" si="2"/>
        <v>0</v>
      </c>
      <c r="J47" s="87">
        <f t="shared" si="3"/>
        <v>0</v>
      </c>
      <c r="K47" s="187">
        <f t="shared" si="8"/>
        <v>-413.67775505900551</v>
      </c>
      <c r="L47" s="87">
        <f t="shared" si="4"/>
        <v>-2463.4510313763776</v>
      </c>
      <c r="M47" s="88">
        <f t="shared" si="9"/>
        <v>7974.4737544084064</v>
      </c>
      <c r="N47" s="88">
        <f t="shared" si="10"/>
        <v>219516.05075440841</v>
      </c>
      <c r="O47" s="88">
        <f t="shared" si="11"/>
        <v>36862.477036844401</v>
      </c>
      <c r="P47" s="89">
        <f t="shared" si="5"/>
        <v>0.95898685056669664</v>
      </c>
      <c r="Q47" s="240">
        <v>671.90431968775556</v>
      </c>
      <c r="R47" s="92">
        <f t="shared" si="12"/>
        <v>6.1044871119671315E-2</v>
      </c>
      <c r="S47" s="93">
        <f t="shared" si="12"/>
        <v>4.6256168465946157E-2</v>
      </c>
      <c r="T47" s="91">
        <v>5955</v>
      </c>
      <c r="U47" s="190">
        <v>199371</v>
      </c>
      <c r="V47" s="190">
        <v>33952.826975476841</v>
      </c>
      <c r="W47" s="196"/>
      <c r="X47" s="88">
        <v>0</v>
      </c>
      <c r="Y47" s="88">
        <f t="shared" si="13"/>
        <v>0</v>
      </c>
      <c r="Z47" s="1"/>
      <c r="AA47" s="1"/>
    </row>
    <row r="48" spans="2:27">
      <c r="B48" s="206">
        <v>1557</v>
      </c>
      <c r="C48" t="s">
        <v>76</v>
      </c>
      <c r="D48" s="190">
        <v>83527.377999999997</v>
      </c>
      <c r="E48" s="85">
        <f t="shared" si="6"/>
        <v>30936.065925925923</v>
      </c>
      <c r="F48" s="86">
        <f t="shared" si="0"/>
        <v>0.80480973651267806</v>
      </c>
      <c r="G48" s="187">
        <f t="shared" si="1"/>
        <v>4505.1733723680018</v>
      </c>
      <c r="H48" s="187">
        <f t="shared" si="7"/>
        <v>12163.968105393606</v>
      </c>
      <c r="I48" s="187">
        <f t="shared" si="2"/>
        <v>1282.453713085795</v>
      </c>
      <c r="J48" s="87">
        <f t="shared" si="3"/>
        <v>3462.6250253316466</v>
      </c>
      <c r="K48" s="187">
        <f t="shared" si="8"/>
        <v>868.77595802678957</v>
      </c>
      <c r="L48" s="87">
        <f t="shared" si="4"/>
        <v>2345.6950866723319</v>
      </c>
      <c r="M48" s="88">
        <f t="shared" si="9"/>
        <v>14509.663192065938</v>
      </c>
      <c r="N48" s="88">
        <f t="shared" si="10"/>
        <v>98037.041192065939</v>
      </c>
      <c r="O48" s="88">
        <f t="shared" si="11"/>
        <v>36310.015256320716</v>
      </c>
      <c r="P48" s="89">
        <f t="shared" si="5"/>
        <v>0.94461441481222108</v>
      </c>
      <c r="Q48" s="240">
        <v>314.24517124719932</v>
      </c>
      <c r="R48" s="92">
        <f t="shared" si="12"/>
        <v>0.11684041770848651</v>
      </c>
      <c r="S48" s="93">
        <f t="shared" si="12"/>
        <v>0.10401743513479646</v>
      </c>
      <c r="T48" s="91">
        <v>2700</v>
      </c>
      <c r="U48" s="190">
        <v>74789</v>
      </c>
      <c r="V48" s="190">
        <v>28021.356313225926</v>
      </c>
      <c r="W48" s="196"/>
      <c r="X48" s="88">
        <v>0</v>
      </c>
      <c r="Y48" s="88">
        <f t="shared" si="13"/>
        <v>0</v>
      </c>
      <c r="Z48" s="1"/>
      <c r="AA48" s="1"/>
    </row>
    <row r="49" spans="2:27">
      <c r="B49" s="206">
        <v>1560</v>
      </c>
      <c r="C49" t="s">
        <v>77</v>
      </c>
      <c r="D49" s="190">
        <v>93530.790999999997</v>
      </c>
      <c r="E49" s="85">
        <f t="shared" si="6"/>
        <v>30756.590266359748</v>
      </c>
      <c r="F49" s="86">
        <f t="shared" si="0"/>
        <v>0.80014063092466459</v>
      </c>
      <c r="G49" s="187">
        <f t="shared" si="1"/>
        <v>4612.8587681077061</v>
      </c>
      <c r="H49" s="187">
        <f t="shared" si="7"/>
        <v>14027.703513815533</v>
      </c>
      <c r="I49" s="187">
        <f t="shared" si="2"/>
        <v>1345.2701939339561</v>
      </c>
      <c r="J49" s="87">
        <f t="shared" si="3"/>
        <v>4090.9666597531605</v>
      </c>
      <c r="K49" s="187">
        <f t="shared" si="8"/>
        <v>931.59243887495063</v>
      </c>
      <c r="L49" s="87">
        <f t="shared" si="4"/>
        <v>2832.972606618725</v>
      </c>
      <c r="M49" s="88">
        <f t="shared" si="9"/>
        <v>16860.676120434258</v>
      </c>
      <c r="N49" s="88">
        <f t="shared" si="10"/>
        <v>110391.46712043426</v>
      </c>
      <c r="O49" s="88">
        <f t="shared" si="11"/>
        <v>36301.041473342411</v>
      </c>
      <c r="P49" s="89">
        <f t="shared" si="5"/>
        <v>0.94438095953282053</v>
      </c>
      <c r="Q49" s="240">
        <v>875.03541956025401</v>
      </c>
      <c r="R49" s="92">
        <f t="shared" si="12"/>
        <v>5.6486964870665284E-2</v>
      </c>
      <c r="S49" s="93">
        <f t="shared" si="12"/>
        <v>5.3012821612294148E-2</v>
      </c>
      <c r="T49" s="91">
        <v>3041</v>
      </c>
      <c r="U49" s="190">
        <v>88530</v>
      </c>
      <c r="V49" s="190">
        <v>29208.182118112833</v>
      </c>
      <c r="W49" s="196"/>
      <c r="X49" s="88">
        <v>0</v>
      </c>
      <c r="Y49" s="88">
        <f t="shared" si="13"/>
        <v>0</v>
      </c>
      <c r="Z49" s="1"/>
      <c r="AA49" s="1"/>
    </row>
    <row r="50" spans="2:27">
      <c r="B50" s="206">
        <v>1563</v>
      </c>
      <c r="C50" t="s">
        <v>78</v>
      </c>
      <c r="D50" s="190">
        <v>287688.84899999999</v>
      </c>
      <c r="E50" s="85">
        <f t="shared" si="6"/>
        <v>39807.506434205061</v>
      </c>
      <c r="F50" s="86">
        <f t="shared" si="0"/>
        <v>1.0356025501513546</v>
      </c>
      <c r="G50" s="187">
        <f t="shared" si="1"/>
        <v>-817.69093259948124</v>
      </c>
      <c r="H50" s="187">
        <f t="shared" si="7"/>
        <v>-5909.4523698964513</v>
      </c>
      <c r="I50" s="187">
        <f t="shared" si="2"/>
        <v>0</v>
      </c>
      <c r="J50" s="87">
        <f t="shared" si="3"/>
        <v>0</v>
      </c>
      <c r="K50" s="187">
        <f t="shared" si="8"/>
        <v>-413.67775505900551</v>
      </c>
      <c r="L50" s="87">
        <f t="shared" si="4"/>
        <v>-2989.6491358114326</v>
      </c>
      <c r="M50" s="88">
        <f t="shared" si="9"/>
        <v>-8899.1015057078839</v>
      </c>
      <c r="N50" s="88">
        <f t="shared" si="10"/>
        <v>278789.7474942921</v>
      </c>
      <c r="O50" s="88">
        <f t="shared" si="11"/>
        <v>38576.13774654657</v>
      </c>
      <c r="P50" s="89">
        <f t="shared" si="5"/>
        <v>1.0035681760509987</v>
      </c>
      <c r="Q50" s="240">
        <v>1013.4250632381536</v>
      </c>
      <c r="R50" s="92">
        <f t="shared" si="12"/>
        <v>0.11690859785073139</v>
      </c>
      <c r="S50" s="93">
        <f t="shared" si="12"/>
        <v>9.8826640475812841E-2</v>
      </c>
      <c r="T50" s="91">
        <v>7227</v>
      </c>
      <c r="U50" s="190">
        <v>257576</v>
      </c>
      <c r="V50" s="190">
        <v>36227.285513361465</v>
      </c>
      <c r="W50" s="196"/>
      <c r="X50" s="88">
        <v>0</v>
      </c>
      <c r="Y50" s="88">
        <f t="shared" si="13"/>
        <v>0</v>
      </c>
      <c r="Z50" s="1"/>
      <c r="AA50" s="1"/>
    </row>
    <row r="51" spans="2:27">
      <c r="B51" s="206">
        <v>1566</v>
      </c>
      <c r="C51" t="s">
        <v>79</v>
      </c>
      <c r="D51" s="190">
        <v>186752.766</v>
      </c>
      <c r="E51" s="85">
        <f t="shared" si="6"/>
        <v>31371.202082983371</v>
      </c>
      <c r="F51" s="86">
        <f t="shared" si="0"/>
        <v>0.81612991590287831</v>
      </c>
      <c r="G51" s="187">
        <f t="shared" si="1"/>
        <v>4244.0916781335327</v>
      </c>
      <c r="H51" s="187">
        <f t="shared" si="7"/>
        <v>25265.077759928918</v>
      </c>
      <c r="I51" s="187">
        <f t="shared" si="2"/>
        <v>1130.1560581156882</v>
      </c>
      <c r="J51" s="87">
        <f t="shared" si="3"/>
        <v>6727.8190139626913</v>
      </c>
      <c r="K51" s="187">
        <f t="shared" si="8"/>
        <v>716.47830305668276</v>
      </c>
      <c r="L51" s="87">
        <f t="shared" si="4"/>
        <v>4265.1953380964324</v>
      </c>
      <c r="M51" s="88">
        <f t="shared" si="9"/>
        <v>29530.273098025351</v>
      </c>
      <c r="N51" s="88">
        <f t="shared" si="10"/>
        <v>216283.03909802536</v>
      </c>
      <c r="O51" s="88">
        <f t="shared" si="11"/>
        <v>36331.772064173587</v>
      </c>
      <c r="P51" s="89">
        <f t="shared" si="5"/>
        <v>0.94518042378173106</v>
      </c>
      <c r="Q51" s="240">
        <v>860.66835632758739</v>
      </c>
      <c r="R51" s="92">
        <f t="shared" si="12"/>
        <v>1.9671122031122049E-2</v>
      </c>
      <c r="S51" s="93">
        <f t="shared" si="12"/>
        <v>1.2648357710061059E-2</v>
      </c>
      <c r="T51" s="91">
        <v>5953</v>
      </c>
      <c r="U51" s="190">
        <v>183150</v>
      </c>
      <c r="V51" s="190">
        <v>30979.364005412721</v>
      </c>
      <c r="W51" s="196"/>
      <c r="X51" s="88">
        <v>0</v>
      </c>
      <c r="Y51" s="88">
        <f t="shared" si="13"/>
        <v>0</v>
      </c>
      <c r="Z51" s="1"/>
      <c r="AA51" s="1"/>
    </row>
    <row r="52" spans="2:27">
      <c r="B52" s="206">
        <v>1573</v>
      </c>
      <c r="C52" t="s">
        <v>80</v>
      </c>
      <c r="D52" s="190">
        <v>72847.763999999996</v>
      </c>
      <c r="E52" s="85">
        <f t="shared" si="6"/>
        <v>33741.437702640113</v>
      </c>
      <c r="F52" s="86">
        <f t="shared" si="0"/>
        <v>0.87779220706480188</v>
      </c>
      <c r="G52" s="187">
        <f t="shared" si="1"/>
        <v>2821.9503063394877</v>
      </c>
      <c r="H52" s="187">
        <f t="shared" si="7"/>
        <v>6092.5907113869544</v>
      </c>
      <c r="I52" s="187">
        <f t="shared" si="2"/>
        <v>300.57359123582864</v>
      </c>
      <c r="J52" s="87">
        <f t="shared" si="3"/>
        <v>648.93838347815404</v>
      </c>
      <c r="K52" s="187">
        <f t="shared" si="8"/>
        <v>-113.10416382317686</v>
      </c>
      <c r="L52" s="87">
        <f t="shared" si="4"/>
        <v>-244.19188969423882</v>
      </c>
      <c r="M52" s="88">
        <f t="shared" si="9"/>
        <v>5848.3988216927155</v>
      </c>
      <c r="N52" s="88">
        <f t="shared" si="10"/>
        <v>78696.162821692706</v>
      </c>
      <c r="O52" s="88">
        <f t="shared" si="11"/>
        <v>36450.283845156417</v>
      </c>
      <c r="P52" s="89">
        <f t="shared" si="5"/>
        <v>0.94826353833982702</v>
      </c>
      <c r="Q52" s="240">
        <v>322.16641395283023</v>
      </c>
      <c r="R52" s="92">
        <f t="shared" si="12"/>
        <v>0.10800133846411236</v>
      </c>
      <c r="S52" s="93">
        <f t="shared" si="12"/>
        <v>0.10748813728835335</v>
      </c>
      <c r="T52" s="91">
        <v>2159</v>
      </c>
      <c r="U52" s="190">
        <v>65747</v>
      </c>
      <c r="V52" s="190">
        <v>30466.635773864688</v>
      </c>
      <c r="W52" s="196"/>
      <c r="X52" s="88">
        <v>0</v>
      </c>
      <c r="Y52" s="88">
        <f t="shared" si="13"/>
        <v>0</v>
      </c>
      <c r="Z52" s="1"/>
      <c r="AA52" s="1"/>
    </row>
    <row r="53" spans="2:27">
      <c r="B53" s="206">
        <v>1576</v>
      </c>
      <c r="C53" t="s">
        <v>81</v>
      </c>
      <c r="D53" s="190">
        <v>112724.678</v>
      </c>
      <c r="E53" s="85">
        <f t="shared" si="6"/>
        <v>33076.49002347418</v>
      </c>
      <c r="F53" s="86">
        <f t="shared" si="0"/>
        <v>0.86049342163598741</v>
      </c>
      <c r="G53" s="187">
        <f t="shared" si="1"/>
        <v>3220.918913839047</v>
      </c>
      <c r="H53" s="187">
        <f t="shared" si="7"/>
        <v>10976.891658363473</v>
      </c>
      <c r="I53" s="187">
        <f t="shared" si="2"/>
        <v>533.30527894390502</v>
      </c>
      <c r="J53" s="87">
        <f t="shared" si="3"/>
        <v>1817.5043906408282</v>
      </c>
      <c r="K53" s="187">
        <f t="shared" si="8"/>
        <v>119.62752388489952</v>
      </c>
      <c r="L53" s="87">
        <f t="shared" si="4"/>
        <v>407.69060139973755</v>
      </c>
      <c r="M53" s="88">
        <f t="shared" si="9"/>
        <v>11384.58225976321</v>
      </c>
      <c r="N53" s="88">
        <f t="shared" si="10"/>
        <v>124109.26025976321</v>
      </c>
      <c r="O53" s="88">
        <f t="shared" si="11"/>
        <v>36417.03646119812</v>
      </c>
      <c r="P53" s="89">
        <f t="shared" si="5"/>
        <v>0.9473985990683863</v>
      </c>
      <c r="Q53" s="240">
        <v>579.33080704089116</v>
      </c>
      <c r="R53" s="92">
        <f t="shared" si="12"/>
        <v>1.3328401143453012E-2</v>
      </c>
      <c r="S53" s="93">
        <f t="shared" si="12"/>
        <v>5.3002712048164681E-3</v>
      </c>
      <c r="T53" s="91">
        <v>3408</v>
      </c>
      <c r="U53" s="190">
        <v>111242</v>
      </c>
      <c r="V53" s="190">
        <v>32902.099970422954</v>
      </c>
      <c r="W53" s="196"/>
      <c r="X53" s="88">
        <v>0</v>
      </c>
      <c r="Y53" s="88">
        <f t="shared" si="13"/>
        <v>0</v>
      </c>
      <c r="Z53" s="1"/>
      <c r="AA53" s="1"/>
    </row>
    <row r="54" spans="2:27">
      <c r="B54" s="206">
        <v>1577</v>
      </c>
      <c r="C54" t="s">
        <v>82</v>
      </c>
      <c r="D54" s="190">
        <v>322532.29100000003</v>
      </c>
      <c r="E54" s="85">
        <f t="shared" si="6"/>
        <v>29075.298927251421</v>
      </c>
      <c r="F54" s="86">
        <f t="shared" si="0"/>
        <v>0.75640140296760106</v>
      </c>
      <c r="G54" s="187">
        <f t="shared" si="1"/>
        <v>5621.6335715727027</v>
      </c>
      <c r="H54" s="187">
        <f t="shared" si="7"/>
        <v>62360.781209455992</v>
      </c>
      <c r="I54" s="187">
        <f t="shared" si="2"/>
        <v>1933.7221626218707</v>
      </c>
      <c r="J54" s="87">
        <f t="shared" si="3"/>
        <v>21450.77994996441</v>
      </c>
      <c r="K54" s="187">
        <f t="shared" si="8"/>
        <v>1520.0444075628652</v>
      </c>
      <c r="L54" s="87">
        <f t="shared" si="4"/>
        <v>16861.852613094863</v>
      </c>
      <c r="M54" s="88">
        <f t="shared" si="9"/>
        <v>79222.633822550852</v>
      </c>
      <c r="N54" s="88">
        <f t="shared" si="10"/>
        <v>401754.92482255085</v>
      </c>
      <c r="O54" s="88">
        <f t="shared" si="11"/>
        <v>36216.97690638699</v>
      </c>
      <c r="P54" s="89">
        <f t="shared" si="5"/>
        <v>0.94219399813496718</v>
      </c>
      <c r="Q54" s="240">
        <v>2788.8151071463071</v>
      </c>
      <c r="R54" s="92">
        <f t="shared" si="12"/>
        <v>2.5552919591982175E-2</v>
      </c>
      <c r="S54" s="93">
        <f t="shared" si="12"/>
        <v>1.3257008809891252E-2</v>
      </c>
      <c r="T54" s="91">
        <v>11093</v>
      </c>
      <c r="U54" s="190">
        <v>314496</v>
      </c>
      <c r="V54" s="190">
        <v>28694.890510948906</v>
      </c>
      <c r="W54" s="196"/>
      <c r="X54" s="88">
        <v>0</v>
      </c>
      <c r="Y54" s="88">
        <f t="shared" si="13"/>
        <v>0</v>
      </c>
      <c r="Z54" s="1"/>
      <c r="AA54" s="1"/>
    </row>
    <row r="55" spans="2:27">
      <c r="B55" s="206">
        <v>1578</v>
      </c>
      <c r="C55" t="s">
        <v>83</v>
      </c>
      <c r="D55" s="190">
        <v>88434.217000000004</v>
      </c>
      <c r="E55" s="85">
        <f t="shared" si="6"/>
        <v>35487.245987158909</v>
      </c>
      <c r="F55" s="86">
        <f t="shared" si="0"/>
        <v>0.92320986000197547</v>
      </c>
      <c r="G55" s="187">
        <f t="shared" si="1"/>
        <v>1774.4653356282099</v>
      </c>
      <c r="H55" s="187">
        <f t="shared" si="7"/>
        <v>4421.9676163854992</v>
      </c>
      <c r="I55" s="187">
        <f t="shared" si="2"/>
        <v>0</v>
      </c>
      <c r="J55" s="87">
        <f t="shared" si="3"/>
        <v>0</v>
      </c>
      <c r="K55" s="187">
        <f t="shared" si="8"/>
        <v>-413.67775505900551</v>
      </c>
      <c r="L55" s="87">
        <f t="shared" si="4"/>
        <v>-1030.8849656070417</v>
      </c>
      <c r="M55" s="88">
        <f t="shared" si="9"/>
        <v>3391.0826507784577</v>
      </c>
      <c r="N55" s="88">
        <f t="shared" si="10"/>
        <v>91825.299650778456</v>
      </c>
      <c r="O55" s="88">
        <f t="shared" si="11"/>
        <v>36848.033567728111</v>
      </c>
      <c r="P55" s="89">
        <f t="shared" si="5"/>
        <v>0.95861109999124716</v>
      </c>
      <c r="Q55" s="240">
        <v>-19.471301786416461</v>
      </c>
      <c r="R55" s="92">
        <f t="shared" si="12"/>
        <v>-1.2735506558749604E-2</v>
      </c>
      <c r="S55" s="92">
        <f t="shared" si="12"/>
        <v>-1.1943159453259102E-2</v>
      </c>
      <c r="T55" s="91">
        <v>2492</v>
      </c>
      <c r="U55" s="190">
        <v>89575</v>
      </c>
      <c r="V55" s="190">
        <v>35916.198877305535</v>
      </c>
      <c r="W55" s="196"/>
      <c r="X55" s="88">
        <v>0</v>
      </c>
      <c r="Y55" s="88">
        <f t="shared" si="13"/>
        <v>0</v>
      </c>
      <c r="Z55" s="1"/>
      <c r="AA55" s="1"/>
    </row>
    <row r="56" spans="2:27">
      <c r="B56" s="206">
        <v>1579</v>
      </c>
      <c r="C56" t="s">
        <v>84</v>
      </c>
      <c r="D56" s="190">
        <v>424892.478</v>
      </c>
      <c r="E56" s="85">
        <f t="shared" si="6"/>
        <v>31621.081937932573</v>
      </c>
      <c r="F56" s="86">
        <f t="shared" si="0"/>
        <v>0.82263060479793781</v>
      </c>
      <c r="G56" s="187">
        <f t="shared" si="1"/>
        <v>4094.1637651640112</v>
      </c>
      <c r="H56" s="187">
        <f t="shared" si="7"/>
        <v>55013.278512508819</v>
      </c>
      <c r="I56" s="187">
        <f t="shared" si="2"/>
        <v>1042.6981088834675</v>
      </c>
      <c r="J56" s="87">
        <f t="shared" si="3"/>
        <v>14010.734489067152</v>
      </c>
      <c r="K56" s="187">
        <f t="shared" si="8"/>
        <v>629.02035382446206</v>
      </c>
      <c r="L56" s="87">
        <f t="shared" si="4"/>
        <v>8452.1464943392966</v>
      </c>
      <c r="M56" s="88">
        <f t="shared" si="9"/>
        <v>63465.42500684812</v>
      </c>
      <c r="N56" s="88">
        <f t="shared" si="10"/>
        <v>488357.90300684812</v>
      </c>
      <c r="O56" s="88">
        <f t="shared" si="11"/>
        <v>36344.266056921049</v>
      </c>
      <c r="P56" s="89">
        <f t="shared" si="5"/>
        <v>0.94550545822648402</v>
      </c>
      <c r="Q56" s="240">
        <v>3546.6797844068424</v>
      </c>
      <c r="R56" s="92">
        <f t="shared" si="12"/>
        <v>5.6103156434787152E-2</v>
      </c>
      <c r="S56" s="92">
        <f t="shared" si="12"/>
        <v>4.8557878246371554E-2</v>
      </c>
      <c r="T56" s="91">
        <v>13437</v>
      </c>
      <c r="U56" s="190">
        <v>402321</v>
      </c>
      <c r="V56" s="190">
        <v>30156.734877445469</v>
      </c>
      <c r="W56" s="196"/>
      <c r="X56" s="88">
        <v>0</v>
      </c>
      <c r="Y56" s="88">
        <f t="shared" si="13"/>
        <v>0</v>
      </c>
      <c r="Z56" s="1"/>
      <c r="AA56" s="1"/>
    </row>
    <row r="57" spans="2:27">
      <c r="B57" s="206">
        <v>1580</v>
      </c>
      <c r="C57" s="228" t="s">
        <v>85</v>
      </c>
      <c r="D57" s="190">
        <v>301416.22059889603</v>
      </c>
      <c r="E57" s="85">
        <f t="shared" si="6"/>
        <v>32212.91232220755</v>
      </c>
      <c r="F57" s="86">
        <f t="shared" si="0"/>
        <v>0.83802722493603266</v>
      </c>
      <c r="G57" s="187">
        <f t="shared" si="1"/>
        <v>3739.0655345990249</v>
      </c>
      <c r="H57" s="187">
        <f t="shared" si="7"/>
        <v>34986.436207243074</v>
      </c>
      <c r="I57" s="187">
        <f t="shared" si="2"/>
        <v>835.55747438722528</v>
      </c>
      <c r="J57" s="87">
        <f t="shared" si="3"/>
        <v>7818.3112878412667</v>
      </c>
      <c r="K57" s="187">
        <f t="shared" si="8"/>
        <v>421.87971932821978</v>
      </c>
      <c r="L57" s="87">
        <f t="shared" si="4"/>
        <v>3947.5285337541522</v>
      </c>
      <c r="M57" s="88">
        <f t="shared" si="9"/>
        <v>38933.964740997224</v>
      </c>
      <c r="N57" s="88">
        <f t="shared" si="10"/>
        <v>340350.18533989327</v>
      </c>
      <c r="O57" s="88">
        <f t="shared" si="11"/>
        <v>36373.857576134797</v>
      </c>
      <c r="P57" s="89">
        <f t="shared" si="5"/>
        <v>0.94627528923338877</v>
      </c>
      <c r="Q57" s="240">
        <v>2139.016681395311</v>
      </c>
      <c r="R57" s="92"/>
      <c r="S57" s="92"/>
      <c r="T57" s="91">
        <v>9357</v>
      </c>
      <c r="U57" s="190">
        <v>0</v>
      </c>
      <c r="V57" s="190">
        <v>0</v>
      </c>
      <c r="W57" s="196"/>
      <c r="X57" s="88">
        <v>0</v>
      </c>
      <c r="Y57" s="88">
        <f t="shared" si="13"/>
        <v>0</v>
      </c>
      <c r="Z57" s="1"/>
      <c r="AA57" s="1"/>
    </row>
    <row r="58" spans="2:27">
      <c r="B58" s="206">
        <v>1804</v>
      </c>
      <c r="C58" t="s">
        <v>86</v>
      </c>
      <c r="D58" s="190">
        <v>1944627.7080000001</v>
      </c>
      <c r="E58" s="85">
        <f t="shared" si="6"/>
        <v>36204.716041108135</v>
      </c>
      <c r="F58" s="86">
        <f t="shared" si="0"/>
        <v>0.94187502856145611</v>
      </c>
      <c r="G58" s="187">
        <f t="shared" si="1"/>
        <v>1343.9833032586741</v>
      </c>
      <c r="H58" s="187">
        <f t="shared" si="7"/>
        <v>72188.031184629901</v>
      </c>
      <c r="I58" s="187">
        <f t="shared" si="2"/>
        <v>0</v>
      </c>
      <c r="J58" s="87">
        <f t="shared" si="3"/>
        <v>0</v>
      </c>
      <c r="K58" s="187">
        <f t="shared" si="8"/>
        <v>-413.67775505900551</v>
      </c>
      <c r="L58" s="87">
        <f t="shared" si="4"/>
        <v>-22219.459579729304</v>
      </c>
      <c r="M58" s="88">
        <f t="shared" si="9"/>
        <v>49968.571604900601</v>
      </c>
      <c r="N58" s="88">
        <f t="shared" si="10"/>
        <v>1994596.2796049006</v>
      </c>
      <c r="O58" s="88">
        <f t="shared" si="11"/>
        <v>37135.021589307806</v>
      </c>
      <c r="P58" s="89">
        <f t="shared" si="5"/>
        <v>0.96607716741503957</v>
      </c>
      <c r="Q58" s="240">
        <v>7149.3007521858526</v>
      </c>
      <c r="R58" s="92">
        <f t="shared" si="12"/>
        <v>2.4449632470892473E-2</v>
      </c>
      <c r="S58" s="92">
        <f t="shared" si="12"/>
        <v>1.58095579343027E-2</v>
      </c>
      <c r="T58" s="91">
        <v>53712</v>
      </c>
      <c r="U58" s="190">
        <v>1898217</v>
      </c>
      <c r="V58" s="190">
        <v>35641.243733453499</v>
      </c>
      <c r="W58" s="196"/>
      <c r="X58" s="88">
        <v>0</v>
      </c>
      <c r="Y58" s="88">
        <f t="shared" si="13"/>
        <v>0</v>
      </c>
      <c r="Z58" s="1"/>
      <c r="AA58" s="1"/>
    </row>
    <row r="59" spans="2:27">
      <c r="B59" s="206">
        <v>1806</v>
      </c>
      <c r="C59" t="s">
        <v>87</v>
      </c>
      <c r="D59" s="190">
        <v>737842.402</v>
      </c>
      <c r="E59" s="85">
        <f t="shared" si="6"/>
        <v>34191.028822984241</v>
      </c>
      <c r="F59" s="86">
        <f t="shared" si="0"/>
        <v>0.88948843605425987</v>
      </c>
      <c r="G59" s="187">
        <f t="shared" si="1"/>
        <v>2552.1956341330106</v>
      </c>
      <c r="H59" s="187">
        <f t="shared" si="7"/>
        <v>55076.381784590369</v>
      </c>
      <c r="I59" s="187">
        <f t="shared" si="2"/>
        <v>143.21669911538373</v>
      </c>
      <c r="J59" s="87">
        <f t="shared" si="3"/>
        <v>3090.6163669099806</v>
      </c>
      <c r="K59" s="187">
        <f t="shared" si="8"/>
        <v>-270.46105594362177</v>
      </c>
      <c r="L59" s="87">
        <f t="shared" si="4"/>
        <v>-5836.5495872633583</v>
      </c>
      <c r="M59" s="88">
        <f t="shared" si="9"/>
        <v>49239.832197327007</v>
      </c>
      <c r="N59" s="88">
        <f t="shared" si="10"/>
        <v>787082.23419732705</v>
      </c>
      <c r="O59" s="88">
        <f t="shared" si="11"/>
        <v>36472.763401173637</v>
      </c>
      <c r="P59" s="89">
        <f t="shared" si="5"/>
        <v>0.94884834978930033</v>
      </c>
      <c r="Q59" s="240">
        <v>9308.7535551319816</v>
      </c>
      <c r="R59" s="92">
        <f t="shared" si="12"/>
        <v>5.1710751977011367E-2</v>
      </c>
      <c r="S59" s="92">
        <f t="shared" si="12"/>
        <v>4.8542948507200895E-2</v>
      </c>
      <c r="T59" s="91">
        <v>21580</v>
      </c>
      <c r="U59" s="190">
        <v>701564</v>
      </c>
      <c r="V59" s="190">
        <v>32608.133860097609</v>
      </c>
      <c r="W59" s="196"/>
      <c r="X59" s="88">
        <v>0</v>
      </c>
      <c r="Y59" s="88">
        <f t="shared" si="13"/>
        <v>0</v>
      </c>
      <c r="Z59" s="1"/>
      <c r="AA59" s="1"/>
    </row>
    <row r="60" spans="2:27">
      <c r="B60" s="206">
        <v>1811</v>
      </c>
      <c r="C60" t="s">
        <v>88</v>
      </c>
      <c r="D60" s="190">
        <v>44437.908000000003</v>
      </c>
      <c r="E60" s="85">
        <f t="shared" si="6"/>
        <v>31764.051465332384</v>
      </c>
      <c r="F60" s="86">
        <f t="shared" si="0"/>
        <v>0.82634999393912645</v>
      </c>
      <c r="G60" s="187">
        <f t="shared" si="1"/>
        <v>4008.3820487241246</v>
      </c>
      <c r="H60" s="187">
        <f t="shared" si="7"/>
        <v>5607.7264861650501</v>
      </c>
      <c r="I60" s="187">
        <f t="shared" si="2"/>
        <v>992.65877429353338</v>
      </c>
      <c r="J60" s="87">
        <f t="shared" si="3"/>
        <v>1388.7296252366532</v>
      </c>
      <c r="K60" s="187">
        <f t="shared" si="8"/>
        <v>578.98101923452782</v>
      </c>
      <c r="L60" s="87">
        <f t="shared" si="4"/>
        <v>809.99444590910446</v>
      </c>
      <c r="M60" s="88">
        <f t="shared" si="9"/>
        <v>6417.7209320741549</v>
      </c>
      <c r="N60" s="88">
        <f t="shared" si="10"/>
        <v>50855.628932074156</v>
      </c>
      <c r="O60" s="88">
        <f t="shared" si="11"/>
        <v>36351.414533291034</v>
      </c>
      <c r="P60" s="89">
        <f t="shared" si="5"/>
        <v>0.94569142768354331</v>
      </c>
      <c r="Q60" s="240">
        <v>328.02559982400271</v>
      </c>
      <c r="R60" s="92">
        <f t="shared" si="12"/>
        <v>-7.2335594847921778E-2</v>
      </c>
      <c r="S60" s="92">
        <f t="shared" si="12"/>
        <v>-7.7640323397754771E-2</v>
      </c>
      <c r="T60" s="91">
        <v>1399</v>
      </c>
      <c r="U60" s="190">
        <v>47903</v>
      </c>
      <c r="V60" s="190">
        <v>34437.814521926666</v>
      </c>
      <c r="W60" s="196"/>
      <c r="X60" s="88">
        <v>0</v>
      </c>
      <c r="Y60" s="88">
        <f t="shared" si="13"/>
        <v>0</v>
      </c>
      <c r="Z60" s="1"/>
      <c r="AA60" s="1"/>
    </row>
    <row r="61" spans="2:27">
      <c r="B61" s="206">
        <v>1812</v>
      </c>
      <c r="C61" t="s">
        <v>89</v>
      </c>
      <c r="D61" s="190">
        <v>54316.421999999999</v>
      </c>
      <c r="E61" s="85">
        <f t="shared" si="6"/>
        <v>27488.067813765181</v>
      </c>
      <c r="F61" s="86">
        <f t="shared" si="0"/>
        <v>0.71510917604746627</v>
      </c>
      <c r="G61" s="187">
        <f t="shared" si="1"/>
        <v>6573.9722396644465</v>
      </c>
      <c r="H61" s="187">
        <f t="shared" si="7"/>
        <v>12990.169145576947</v>
      </c>
      <c r="I61" s="187">
        <f t="shared" si="2"/>
        <v>2489.2530523420546</v>
      </c>
      <c r="J61" s="87">
        <f t="shared" si="3"/>
        <v>4918.7640314279006</v>
      </c>
      <c r="K61" s="187">
        <f t="shared" si="8"/>
        <v>2075.5752972830492</v>
      </c>
      <c r="L61" s="87">
        <f t="shared" si="4"/>
        <v>4101.3367874313053</v>
      </c>
      <c r="M61" s="88">
        <f t="shared" si="9"/>
        <v>17091.505933008251</v>
      </c>
      <c r="N61" s="88">
        <f t="shared" si="10"/>
        <v>71407.92793300825</v>
      </c>
      <c r="O61" s="88">
        <f t="shared" si="11"/>
        <v>36137.61535071268</v>
      </c>
      <c r="P61" s="89">
        <f t="shared" si="5"/>
        <v>0.94012938678896052</v>
      </c>
      <c r="Q61" s="240">
        <v>86.217376734974096</v>
      </c>
      <c r="R61" s="92">
        <f t="shared" si="12"/>
        <v>-6.5057456623519708E-2</v>
      </c>
      <c r="S61" s="92">
        <f t="shared" si="12"/>
        <v>-6.7896350985998888E-2</v>
      </c>
      <c r="T61" s="91">
        <v>1976</v>
      </c>
      <c r="U61" s="190">
        <v>58096</v>
      </c>
      <c r="V61" s="190">
        <v>29490.355329949238</v>
      </c>
      <c r="W61" s="196"/>
      <c r="X61" s="88">
        <v>0</v>
      </c>
      <c r="Y61" s="88">
        <f t="shared" si="13"/>
        <v>0</v>
      </c>
      <c r="Z61" s="1"/>
      <c r="AA61" s="1"/>
    </row>
    <row r="62" spans="2:27">
      <c r="B62" s="206">
        <v>1813</v>
      </c>
      <c r="C62" t="s">
        <v>90</v>
      </c>
      <c r="D62" s="190">
        <v>232354.245</v>
      </c>
      <c r="E62" s="85">
        <f t="shared" si="6"/>
        <v>29690.038972655253</v>
      </c>
      <c r="F62" s="86">
        <f t="shared" si="0"/>
        <v>0.77239402385061473</v>
      </c>
      <c r="G62" s="187">
        <f t="shared" si="1"/>
        <v>5252.7895443304033</v>
      </c>
      <c r="H62" s="187">
        <f t="shared" si="7"/>
        <v>41108.330973929733</v>
      </c>
      <c r="I62" s="187">
        <f t="shared" si="2"/>
        <v>1718.5631467305293</v>
      </c>
      <c r="J62" s="87">
        <f t="shared" si="3"/>
        <v>13449.475186313122</v>
      </c>
      <c r="K62" s="187">
        <f t="shared" si="8"/>
        <v>1304.8853916715238</v>
      </c>
      <c r="L62" s="87">
        <f t="shared" si="4"/>
        <v>10212.033075221345</v>
      </c>
      <c r="M62" s="88">
        <f t="shared" si="9"/>
        <v>51320.364049151074</v>
      </c>
      <c r="N62" s="88">
        <f t="shared" si="10"/>
        <v>283674.60904915107</v>
      </c>
      <c r="O62" s="88">
        <f t="shared" si="11"/>
        <v>36247.713908657177</v>
      </c>
      <c r="P62" s="89">
        <f t="shared" si="5"/>
        <v>0.94299362917911778</v>
      </c>
      <c r="Q62" s="240">
        <v>452.50033943717426</v>
      </c>
      <c r="R62" s="92">
        <f t="shared" si="12"/>
        <v>-0.1516233510174127</v>
      </c>
      <c r="S62" s="92">
        <f t="shared" si="12"/>
        <v>-0.15585114162696051</v>
      </c>
      <c r="T62" s="91">
        <v>7826</v>
      </c>
      <c r="U62" s="190">
        <v>273881</v>
      </c>
      <c r="V62" s="190">
        <v>35171.567997945298</v>
      </c>
      <c r="W62" s="196"/>
      <c r="X62" s="88">
        <v>0</v>
      </c>
      <c r="Y62" s="88">
        <f t="shared" si="13"/>
        <v>0</v>
      </c>
      <c r="Z62" s="1"/>
      <c r="AA62" s="1"/>
    </row>
    <row r="63" spans="2:27">
      <c r="B63" s="206">
        <v>1815</v>
      </c>
      <c r="C63" t="s">
        <v>91</v>
      </c>
      <c r="D63" s="190">
        <v>29272.647000000001</v>
      </c>
      <c r="E63" s="85">
        <f t="shared" si="6"/>
        <v>24232.323675496689</v>
      </c>
      <c r="F63" s="86">
        <f t="shared" si="0"/>
        <v>0.63041015231424291</v>
      </c>
      <c r="G63" s="187">
        <f t="shared" si="1"/>
        <v>8527.4187226255417</v>
      </c>
      <c r="H63" s="187">
        <f t="shared" si="7"/>
        <v>10301.121816931654</v>
      </c>
      <c r="I63" s="187">
        <f t="shared" si="2"/>
        <v>3628.7635007360263</v>
      </c>
      <c r="J63" s="87">
        <f t="shared" si="3"/>
        <v>4383.5463088891202</v>
      </c>
      <c r="K63" s="187">
        <f t="shared" si="8"/>
        <v>3215.0857456770209</v>
      </c>
      <c r="L63" s="87">
        <f t="shared" si="4"/>
        <v>3883.823580777841</v>
      </c>
      <c r="M63" s="88">
        <f t="shared" si="9"/>
        <v>14184.945397709496</v>
      </c>
      <c r="N63" s="88">
        <f t="shared" si="10"/>
        <v>43457.592397709494</v>
      </c>
      <c r="O63" s="88">
        <f t="shared" si="11"/>
        <v>35974.828143799248</v>
      </c>
      <c r="P63" s="89">
        <f t="shared" si="5"/>
        <v>0.93589443560229912</v>
      </c>
      <c r="Q63" s="240">
        <v>-10.844891753111369</v>
      </c>
      <c r="R63" s="92">
        <f t="shared" si="12"/>
        <v>-0.23299758941438489</v>
      </c>
      <c r="S63" s="92">
        <f t="shared" si="12"/>
        <v>-0.22601329594050931</v>
      </c>
      <c r="T63" s="91">
        <v>1208</v>
      </c>
      <c r="U63" s="190">
        <v>38165</v>
      </c>
      <c r="V63" s="190">
        <v>31308.449548810502</v>
      </c>
      <c r="W63" s="196"/>
      <c r="X63" s="88">
        <v>0</v>
      </c>
      <c r="Y63" s="88">
        <f t="shared" si="13"/>
        <v>0</v>
      </c>
      <c r="Z63" s="1"/>
      <c r="AA63" s="1"/>
    </row>
    <row r="64" spans="2:27">
      <c r="B64" s="206">
        <v>1816</v>
      </c>
      <c r="C64" t="s">
        <v>92</v>
      </c>
      <c r="D64" s="190">
        <v>11770.16</v>
      </c>
      <c r="E64" s="85">
        <f t="shared" si="6"/>
        <v>24521.166666666664</v>
      </c>
      <c r="F64" s="86">
        <f t="shared" si="0"/>
        <v>0.63792447725050527</v>
      </c>
      <c r="G64" s="187">
        <f t="shared" si="1"/>
        <v>8354.1129279235556</v>
      </c>
      <c r="H64" s="187">
        <f t="shared" si="7"/>
        <v>4009.9742054033063</v>
      </c>
      <c r="I64" s="187">
        <f t="shared" si="2"/>
        <v>3527.6684538265354</v>
      </c>
      <c r="J64" s="87">
        <f t="shared" si="3"/>
        <v>1693.2808578367371</v>
      </c>
      <c r="K64" s="187">
        <f t="shared" si="8"/>
        <v>3113.9906987675299</v>
      </c>
      <c r="L64" s="87">
        <f t="shared" si="4"/>
        <v>1494.7155354084143</v>
      </c>
      <c r="M64" s="88">
        <f t="shared" si="9"/>
        <v>5504.6897408117202</v>
      </c>
      <c r="N64" s="88">
        <f t="shared" si="10"/>
        <v>17274.849740811718</v>
      </c>
      <c r="O64" s="88">
        <f t="shared" si="11"/>
        <v>35989.270293357746</v>
      </c>
      <c r="P64" s="89">
        <f t="shared" si="5"/>
        <v>0.93627015184911222</v>
      </c>
      <c r="Q64" s="240">
        <v>-5.0963884449447505</v>
      </c>
      <c r="R64" s="92">
        <f t="shared" si="12"/>
        <v>-0.1531649758975466</v>
      </c>
      <c r="S64" s="92">
        <f t="shared" si="12"/>
        <v>-0.19903520636976282</v>
      </c>
      <c r="T64" s="91">
        <v>480</v>
      </c>
      <c r="U64" s="190">
        <v>13899</v>
      </c>
      <c r="V64" s="190">
        <v>30614.537444933918</v>
      </c>
      <c r="W64" s="196"/>
      <c r="X64" s="88">
        <v>0</v>
      </c>
      <c r="Y64" s="88">
        <f t="shared" si="13"/>
        <v>0</v>
      </c>
      <c r="Z64" s="1"/>
      <c r="AA64" s="1"/>
    </row>
    <row r="65" spans="2:27">
      <c r="B65" s="206">
        <v>1818</v>
      </c>
      <c r="C65" t="s">
        <v>64</v>
      </c>
      <c r="D65" s="190">
        <v>69726.013999999996</v>
      </c>
      <c r="E65" s="85">
        <f t="shared" si="6"/>
        <v>37853.427795874049</v>
      </c>
      <c r="F65" s="86">
        <f t="shared" si="0"/>
        <v>0.98476669022637719</v>
      </c>
      <c r="G65" s="187">
        <f t="shared" si="1"/>
        <v>354.75625039912558</v>
      </c>
      <c r="H65" s="187">
        <f t="shared" si="7"/>
        <v>653.4610132351894</v>
      </c>
      <c r="I65" s="187">
        <f t="shared" si="2"/>
        <v>0</v>
      </c>
      <c r="J65" s="87">
        <f t="shared" si="3"/>
        <v>0</v>
      </c>
      <c r="K65" s="187">
        <f t="shared" si="8"/>
        <v>-413.67775505900551</v>
      </c>
      <c r="L65" s="87">
        <f t="shared" si="4"/>
        <v>-761.99442481868823</v>
      </c>
      <c r="M65" s="88">
        <f t="shared" si="9"/>
        <v>-108.53341158349883</v>
      </c>
      <c r="N65" s="88">
        <f t="shared" si="10"/>
        <v>69617.480588416496</v>
      </c>
      <c r="O65" s="88">
        <f t="shared" si="11"/>
        <v>37794.506291214173</v>
      </c>
      <c r="P65" s="89">
        <f t="shared" si="5"/>
        <v>0.98323383208100801</v>
      </c>
      <c r="Q65" s="240">
        <v>90.965237122551514</v>
      </c>
      <c r="R65" s="92">
        <f t="shared" si="12"/>
        <v>0.10535849714648059</v>
      </c>
      <c r="S65" s="92">
        <f t="shared" si="12"/>
        <v>0.10355823900780578</v>
      </c>
      <c r="T65" s="91">
        <v>1842</v>
      </c>
      <c r="U65" s="190">
        <v>63080</v>
      </c>
      <c r="V65" s="190">
        <v>34301.250679717232</v>
      </c>
      <c r="W65" s="196"/>
      <c r="X65" s="88">
        <v>0</v>
      </c>
      <c r="Y65" s="88">
        <f t="shared" si="13"/>
        <v>0</v>
      </c>
      <c r="Z65" s="1"/>
      <c r="AA65" s="1"/>
    </row>
    <row r="66" spans="2:27">
      <c r="B66" s="206">
        <v>1820</v>
      </c>
      <c r="C66" t="s">
        <v>93</v>
      </c>
      <c r="D66" s="190">
        <v>236764.397</v>
      </c>
      <c r="E66" s="85">
        <f t="shared" si="6"/>
        <v>31904.648564883439</v>
      </c>
      <c r="F66" s="86">
        <f t="shared" si="0"/>
        <v>0.83000766375774748</v>
      </c>
      <c r="G66" s="187">
        <f t="shared" si="1"/>
        <v>3924.023788993492</v>
      </c>
      <c r="H66" s="187">
        <f t="shared" si="7"/>
        <v>29120.180538120705</v>
      </c>
      <c r="I66" s="187">
        <f t="shared" si="2"/>
        <v>943.44978945066441</v>
      </c>
      <c r="J66" s="87">
        <f t="shared" si="3"/>
        <v>7001.3408875133809</v>
      </c>
      <c r="K66" s="187">
        <f t="shared" si="8"/>
        <v>529.77203439165896</v>
      </c>
      <c r="L66" s="87">
        <f t="shared" si="4"/>
        <v>3931.4382672205015</v>
      </c>
      <c r="M66" s="88">
        <f t="shared" si="9"/>
        <v>33051.618805341204</v>
      </c>
      <c r="N66" s="88">
        <f t="shared" si="10"/>
        <v>269816.01580534119</v>
      </c>
      <c r="O66" s="88">
        <f t="shared" si="11"/>
        <v>36358.444388268588</v>
      </c>
      <c r="P66" s="89">
        <f t="shared" si="5"/>
        <v>0.9458743111744744</v>
      </c>
      <c r="Q66" s="240">
        <v>3029.650356250113</v>
      </c>
      <c r="R66" s="92">
        <f t="shared" si="12"/>
        <v>7.8692603830663524E-2</v>
      </c>
      <c r="S66" s="92">
        <f t="shared" si="12"/>
        <v>6.110443443792539E-2</v>
      </c>
      <c r="T66" s="91">
        <v>7421</v>
      </c>
      <c r="U66" s="190">
        <v>219492</v>
      </c>
      <c r="V66" s="190">
        <v>30067.39726027397</v>
      </c>
      <c r="W66" s="196"/>
      <c r="X66" s="88">
        <v>0</v>
      </c>
      <c r="Y66" s="88">
        <f t="shared" si="13"/>
        <v>0</v>
      </c>
      <c r="Z66" s="1"/>
      <c r="AA66" s="1"/>
    </row>
    <row r="67" spans="2:27">
      <c r="B67" s="206">
        <v>1822</v>
      </c>
      <c r="C67" t="s">
        <v>94</v>
      </c>
      <c r="D67" s="190">
        <v>65037.13</v>
      </c>
      <c r="E67" s="85">
        <f t="shared" si="6"/>
        <v>27651.840986394556</v>
      </c>
      <c r="F67" s="86">
        <f t="shared" si="0"/>
        <v>0.71936977738660524</v>
      </c>
      <c r="G67" s="187">
        <f t="shared" si="1"/>
        <v>6475.708336086821</v>
      </c>
      <c r="H67" s="187">
        <f t="shared" si="7"/>
        <v>15230.866006476203</v>
      </c>
      <c r="I67" s="187">
        <f t="shared" si="2"/>
        <v>2431.9324419217733</v>
      </c>
      <c r="J67" s="87">
        <f t="shared" si="3"/>
        <v>5719.9051034000104</v>
      </c>
      <c r="K67" s="187">
        <f t="shared" si="8"/>
        <v>2018.2546868627678</v>
      </c>
      <c r="L67" s="87">
        <f t="shared" si="4"/>
        <v>4746.9350235012298</v>
      </c>
      <c r="M67" s="88">
        <f t="shared" si="9"/>
        <v>19977.801029977432</v>
      </c>
      <c r="N67" s="88">
        <f t="shared" si="10"/>
        <v>85014.931029977422</v>
      </c>
      <c r="O67" s="88">
        <f t="shared" si="11"/>
        <v>36145.804009344138</v>
      </c>
      <c r="P67" s="89">
        <f t="shared" si="5"/>
        <v>0.94034241685591713</v>
      </c>
      <c r="Q67" s="240">
        <v>747.5955316197651</v>
      </c>
      <c r="R67" s="92">
        <f t="shared" si="12"/>
        <v>6.9865602895212986E-2</v>
      </c>
      <c r="S67" s="92">
        <f t="shared" si="12"/>
        <v>3.2565866739852754E-2</v>
      </c>
      <c r="T67" s="91">
        <v>2352</v>
      </c>
      <c r="U67" s="190">
        <v>60790</v>
      </c>
      <c r="V67" s="190">
        <v>26779.735682819381</v>
      </c>
      <c r="W67" s="196"/>
      <c r="X67" s="88">
        <v>0</v>
      </c>
      <c r="Y67" s="88">
        <f t="shared" si="13"/>
        <v>0</v>
      </c>
      <c r="Z67" s="1"/>
      <c r="AA67" s="1"/>
    </row>
    <row r="68" spans="2:27">
      <c r="B68" s="206">
        <v>1824</v>
      </c>
      <c r="C68" t="s">
        <v>95</v>
      </c>
      <c r="D68" s="190">
        <v>425534.05699999997</v>
      </c>
      <c r="E68" s="85">
        <f t="shared" si="6"/>
        <v>31593.589501818991</v>
      </c>
      <c r="F68" s="86">
        <f t="shared" si="0"/>
        <v>0.82191538197944358</v>
      </c>
      <c r="G68" s="187">
        <f t="shared" si="1"/>
        <v>4110.6592268321601</v>
      </c>
      <c r="H68" s="187">
        <f t="shared" si="7"/>
        <v>55366.46912620237</v>
      </c>
      <c r="I68" s="187">
        <f t="shared" si="2"/>
        <v>1052.320461523221</v>
      </c>
      <c r="J68" s="87">
        <f t="shared" si="3"/>
        <v>14173.704296256263</v>
      </c>
      <c r="K68" s="187">
        <f t="shared" si="8"/>
        <v>638.64270646421551</v>
      </c>
      <c r="L68" s="87">
        <f t="shared" si="4"/>
        <v>8601.878613366518</v>
      </c>
      <c r="M68" s="88">
        <f t="shared" si="9"/>
        <v>63968.34773956889</v>
      </c>
      <c r="N68" s="88">
        <f t="shared" si="10"/>
        <v>489502.40473956888</v>
      </c>
      <c r="O68" s="88">
        <f t="shared" si="11"/>
        <v>36342.891435115373</v>
      </c>
      <c r="P68" s="89">
        <f t="shared" si="5"/>
        <v>0.94546969708555939</v>
      </c>
      <c r="Q68" s="240">
        <v>4910.9733518438225</v>
      </c>
      <c r="R68" s="92">
        <f t="shared" si="12"/>
        <v>4.4642449103839632E-2</v>
      </c>
      <c r="S68" s="92">
        <f t="shared" si="12"/>
        <v>3.4792453481582032E-2</v>
      </c>
      <c r="T68" s="91">
        <v>13469</v>
      </c>
      <c r="U68" s="190">
        <v>407349</v>
      </c>
      <c r="V68" s="190">
        <v>30531.329635736773</v>
      </c>
      <c r="W68" s="196"/>
      <c r="X68" s="88">
        <v>0</v>
      </c>
      <c r="Y68" s="88">
        <f t="shared" si="13"/>
        <v>0</v>
      </c>
      <c r="Z68" s="1"/>
      <c r="AA68" s="1"/>
    </row>
    <row r="69" spans="2:27">
      <c r="B69" s="206">
        <v>1825</v>
      </c>
      <c r="C69" t="s">
        <v>96</v>
      </c>
      <c r="D69" s="190">
        <v>43796.606</v>
      </c>
      <c r="E69" s="85">
        <f t="shared" si="6"/>
        <v>30267.177608845886</v>
      </c>
      <c r="F69" s="86">
        <f t="shared" si="0"/>
        <v>0.7874084343718506</v>
      </c>
      <c r="G69" s="187">
        <f t="shared" si="1"/>
        <v>4906.5063626160236</v>
      </c>
      <c r="H69" s="187">
        <f t="shared" si="7"/>
        <v>7099.7147067053857</v>
      </c>
      <c r="I69" s="187">
        <f t="shared" si="2"/>
        <v>1516.5646240638077</v>
      </c>
      <c r="J69" s="87">
        <f t="shared" si="3"/>
        <v>2194.4690110203296</v>
      </c>
      <c r="K69" s="187">
        <f t="shared" si="8"/>
        <v>1102.8868690048023</v>
      </c>
      <c r="L69" s="87">
        <f t="shared" si="4"/>
        <v>1595.8772994499489</v>
      </c>
      <c r="M69" s="88">
        <f t="shared" si="9"/>
        <v>8695.5920061553352</v>
      </c>
      <c r="N69" s="88">
        <f t="shared" si="10"/>
        <v>52492.198006155333</v>
      </c>
      <c r="O69" s="88">
        <f t="shared" si="11"/>
        <v>36276.570840466709</v>
      </c>
      <c r="P69" s="89">
        <f t="shared" si="5"/>
        <v>0.94374434970517951</v>
      </c>
      <c r="Q69" s="240">
        <v>420.6527259795148</v>
      </c>
      <c r="R69" s="92">
        <f t="shared" si="12"/>
        <v>0.10318906801007556</v>
      </c>
      <c r="S69" s="92">
        <f t="shared" si="12"/>
        <v>0.1085258499562196</v>
      </c>
      <c r="T69" s="91">
        <v>1447</v>
      </c>
      <c r="U69" s="190">
        <v>39700</v>
      </c>
      <c r="V69" s="190">
        <v>27303.988995873453</v>
      </c>
      <c r="W69" s="196"/>
      <c r="X69" s="88">
        <v>0</v>
      </c>
      <c r="Y69" s="88">
        <f t="shared" si="13"/>
        <v>0</v>
      </c>
      <c r="Z69" s="1"/>
      <c r="AA69" s="1"/>
    </row>
    <row r="70" spans="2:27">
      <c r="B70" s="206">
        <v>1826</v>
      </c>
      <c r="C70" t="s">
        <v>97</v>
      </c>
      <c r="D70" s="190">
        <v>36577.546000000002</v>
      </c>
      <c r="E70" s="85">
        <f t="shared" si="6"/>
        <v>28487.18535825545</v>
      </c>
      <c r="F70" s="86">
        <f t="shared" si="0"/>
        <v>0.74110147673792126</v>
      </c>
      <c r="G70" s="187">
        <f t="shared" si="1"/>
        <v>5974.5017129702846</v>
      </c>
      <c r="H70" s="187">
        <f t="shared" si="7"/>
        <v>7671.2601994538454</v>
      </c>
      <c r="I70" s="187">
        <f t="shared" si="2"/>
        <v>2139.5619117704605</v>
      </c>
      <c r="J70" s="87">
        <f t="shared" si="3"/>
        <v>2747.1974947132712</v>
      </c>
      <c r="K70" s="187">
        <f t="shared" si="8"/>
        <v>1725.884156711455</v>
      </c>
      <c r="L70" s="87">
        <f t="shared" si="4"/>
        <v>2216.0352572175084</v>
      </c>
      <c r="M70" s="88">
        <f t="shared" si="9"/>
        <v>9887.2954566713543</v>
      </c>
      <c r="N70" s="88">
        <f t="shared" si="10"/>
        <v>46464.841456671355</v>
      </c>
      <c r="O70" s="88">
        <f t="shared" si="11"/>
        <v>36187.571227937195</v>
      </c>
      <c r="P70" s="89">
        <f t="shared" si="5"/>
        <v>0.94142900182348332</v>
      </c>
      <c r="Q70" s="240">
        <v>118.95364965977387</v>
      </c>
      <c r="R70" s="92">
        <f t="shared" si="12"/>
        <v>0.10958731988472629</v>
      </c>
      <c r="S70" s="92">
        <f t="shared" si="12"/>
        <v>0.10440233240862935</v>
      </c>
      <c r="T70" s="91">
        <v>1284</v>
      </c>
      <c r="U70" s="190">
        <v>32965</v>
      </c>
      <c r="V70" s="190">
        <v>25794.209702660406</v>
      </c>
      <c r="W70" s="196"/>
      <c r="X70" s="88">
        <v>0</v>
      </c>
      <c r="Y70" s="88">
        <f t="shared" si="13"/>
        <v>0</v>
      </c>
      <c r="Z70" s="1"/>
      <c r="AA70" s="1"/>
    </row>
    <row r="71" spans="2:27">
      <c r="B71" s="206">
        <v>1827</v>
      </c>
      <c r="C71" t="s">
        <v>98</v>
      </c>
      <c r="D71" s="190">
        <v>57614.281000000003</v>
      </c>
      <c r="E71" s="85">
        <f t="shared" si="6"/>
        <v>40374.408549404347</v>
      </c>
      <c r="F71" s="86">
        <f t="shared" ref="F71:F134" si="14">E71/E$365</f>
        <v>1.0503506549379964</v>
      </c>
      <c r="G71" s="187">
        <f t="shared" ref="G71:G134" si="15">($E$365+$Y$365-E71-Y71)*0.6</f>
        <v>-1157.8322017190526</v>
      </c>
      <c r="H71" s="187">
        <f t="shared" ref="H71:H134" si="16">G71*T71/1000</f>
        <v>-1652.226551853088</v>
      </c>
      <c r="I71" s="187">
        <f t="shared" ref="I71:I134" si="17">IF(E71+Y71&lt;(E$365+Y$365)*0.9,((E$365+Y$365)*0.9-E71-Y71)*0.35,0)</f>
        <v>0</v>
      </c>
      <c r="J71" s="87">
        <f t="shared" ref="J71:J134" si="18">I71*T71/1000</f>
        <v>0</v>
      </c>
      <c r="K71" s="187">
        <f t="shared" si="8"/>
        <v>-413.67775505900551</v>
      </c>
      <c r="L71" s="87">
        <f t="shared" ref="L71:L134" si="19">K71*T71/1000</f>
        <v>-590.31815646920086</v>
      </c>
      <c r="M71" s="88">
        <f t="shared" si="9"/>
        <v>-2242.5447083222889</v>
      </c>
      <c r="N71" s="88">
        <f t="shared" si="10"/>
        <v>55371.736291677713</v>
      </c>
      <c r="O71" s="88">
        <f t="shared" si="11"/>
        <v>38802.898592626283</v>
      </c>
      <c r="P71" s="89">
        <f t="shared" ref="P71:P134" si="20">O71/O$365</f>
        <v>1.0094674179656555</v>
      </c>
      <c r="Q71" s="240">
        <v>-837.52028188171198</v>
      </c>
      <c r="R71" s="92">
        <f t="shared" si="12"/>
        <v>4.2245355379077094E-2</v>
      </c>
      <c r="S71" s="92">
        <f t="shared" si="12"/>
        <v>1.5951849567131124E-2</v>
      </c>
      <c r="T71" s="91">
        <v>1427</v>
      </c>
      <c r="U71" s="190">
        <v>55279</v>
      </c>
      <c r="V71" s="190">
        <v>39740.474478792239</v>
      </c>
      <c r="W71" s="196"/>
      <c r="X71" s="88">
        <v>0</v>
      </c>
      <c r="Y71" s="88">
        <f t="shared" si="13"/>
        <v>0</v>
      </c>
      <c r="Z71" s="1"/>
      <c r="AA71" s="1"/>
    </row>
    <row r="72" spans="2:27">
      <c r="B72" s="206">
        <v>1828</v>
      </c>
      <c r="C72" t="s">
        <v>99</v>
      </c>
      <c r="D72" s="190">
        <v>57543.171999999999</v>
      </c>
      <c r="E72" s="85">
        <f t="shared" ref="E72:E135" si="21">D72/T72*1000</f>
        <v>31826.975663716814</v>
      </c>
      <c r="F72" s="86">
        <f t="shared" si="14"/>
        <v>0.82798698319442809</v>
      </c>
      <c r="G72" s="187">
        <f t="shared" si="15"/>
        <v>3970.6275296934668</v>
      </c>
      <c r="H72" s="187">
        <f t="shared" si="16"/>
        <v>7178.8945736857877</v>
      </c>
      <c r="I72" s="187">
        <f t="shared" si="17"/>
        <v>970.63530485898309</v>
      </c>
      <c r="J72" s="87">
        <f t="shared" si="18"/>
        <v>1754.9086311850415</v>
      </c>
      <c r="K72" s="187">
        <f t="shared" ref="K72:K135" si="22">I72+J$367</f>
        <v>556.95754979997764</v>
      </c>
      <c r="L72" s="87">
        <f t="shared" si="19"/>
        <v>1006.9792500383595</v>
      </c>
      <c r="M72" s="88">
        <f t="shared" ref="M72:M135" si="23">H72+L72</f>
        <v>8185.8738237241469</v>
      </c>
      <c r="N72" s="88">
        <f t="shared" ref="N72:N135" si="24">D72+M72</f>
        <v>65729.04582372414</v>
      </c>
      <c r="O72" s="88">
        <f t="shared" ref="O72:O135" si="25">N72/T72*1000</f>
        <v>36354.560743210255</v>
      </c>
      <c r="P72" s="89">
        <f t="shared" si="20"/>
        <v>0.94577327714630843</v>
      </c>
      <c r="Q72" s="240">
        <v>275.51263519070744</v>
      </c>
      <c r="R72" s="92">
        <f t="shared" ref="R72:S135" si="26">(D72-U72)/U72</f>
        <v>9.7628459704339504E-2</v>
      </c>
      <c r="S72" s="92">
        <f t="shared" si="26"/>
        <v>8.2451075029224163E-2</v>
      </c>
      <c r="T72" s="91">
        <v>1808</v>
      </c>
      <c r="U72" s="190">
        <v>52425</v>
      </c>
      <c r="V72" s="190">
        <v>29402.69209197981</v>
      </c>
      <c r="W72" s="196"/>
      <c r="X72" s="88">
        <v>0</v>
      </c>
      <c r="Y72" s="88">
        <f t="shared" ref="Y72:Y135" si="27">X72*1000/T72</f>
        <v>0</v>
      </c>
      <c r="Z72" s="1"/>
      <c r="AA72" s="1"/>
    </row>
    <row r="73" spans="2:27">
      <c r="B73" s="206">
        <v>1832</v>
      </c>
      <c r="C73" t="s">
        <v>100</v>
      </c>
      <c r="D73" s="190">
        <v>156006.00899999999</v>
      </c>
      <c r="E73" s="85">
        <f t="shared" si="21"/>
        <v>34783.948494983277</v>
      </c>
      <c r="F73" s="86">
        <f t="shared" si="14"/>
        <v>0.90491339429353046</v>
      </c>
      <c r="G73" s="187">
        <f t="shared" si="15"/>
        <v>2196.4438309335892</v>
      </c>
      <c r="H73" s="187">
        <f t="shared" si="16"/>
        <v>9851.0505817371468</v>
      </c>
      <c r="I73" s="187">
        <f t="shared" si="17"/>
        <v>0</v>
      </c>
      <c r="J73" s="87">
        <f t="shared" si="18"/>
        <v>0</v>
      </c>
      <c r="K73" s="187">
        <f t="shared" si="22"/>
        <v>-413.67775505900551</v>
      </c>
      <c r="L73" s="87">
        <f t="shared" si="19"/>
        <v>-1855.3447314396396</v>
      </c>
      <c r="M73" s="88">
        <f t="shared" si="23"/>
        <v>7995.7058502975069</v>
      </c>
      <c r="N73" s="88">
        <f t="shared" si="24"/>
        <v>164001.71485029749</v>
      </c>
      <c r="O73" s="88">
        <f t="shared" si="25"/>
        <v>36566.714570857854</v>
      </c>
      <c r="P73" s="89">
        <f t="shared" si="20"/>
        <v>0.95129251370786905</v>
      </c>
      <c r="Q73" s="240">
        <v>1187.4803415280367</v>
      </c>
      <c r="R73" s="92">
        <f t="shared" si="26"/>
        <v>5.8313608303371491E-2</v>
      </c>
      <c r="S73" s="92">
        <f t="shared" si="26"/>
        <v>5.2178456950888324E-2</v>
      </c>
      <c r="T73" s="91">
        <v>4485</v>
      </c>
      <c r="U73" s="190">
        <v>147410</v>
      </c>
      <c r="V73" s="190">
        <v>33058.981834492035</v>
      </c>
      <c r="W73" s="196"/>
      <c r="X73" s="88">
        <v>0</v>
      </c>
      <c r="Y73" s="88">
        <f t="shared" si="27"/>
        <v>0</v>
      </c>
      <c r="Z73" s="1"/>
      <c r="AA73" s="1"/>
    </row>
    <row r="74" spans="2:27">
      <c r="B74" s="206">
        <v>1833</v>
      </c>
      <c r="C74" t="s">
        <v>101</v>
      </c>
      <c r="D74" s="190">
        <v>875930.65800000005</v>
      </c>
      <c r="E74" s="85">
        <f t="shared" si="21"/>
        <v>33697.417019312146</v>
      </c>
      <c r="F74" s="86">
        <f t="shared" si="14"/>
        <v>0.87664699763076726</v>
      </c>
      <c r="G74" s="187">
        <f>($E$365+$Y$365-E74-Y74)*0.6</f>
        <v>2848.3627163362676</v>
      </c>
      <c r="H74" s="187">
        <f>G74*T74/1000</f>
        <v>74040.340448444927</v>
      </c>
      <c r="I74" s="187">
        <f t="shared" si="17"/>
        <v>315.98083040061681</v>
      </c>
      <c r="J74" s="87">
        <f t="shared" si="18"/>
        <v>8213.6057054336325</v>
      </c>
      <c r="K74" s="187">
        <f t="shared" si="22"/>
        <v>-97.696924658388696</v>
      </c>
      <c r="L74" s="87">
        <f t="shared" si="19"/>
        <v>-2539.533859570156</v>
      </c>
      <c r="M74" s="88">
        <f t="shared" si="23"/>
        <v>71500.806588874766</v>
      </c>
      <c r="N74" s="88">
        <f t="shared" si="24"/>
        <v>947431.46458887483</v>
      </c>
      <c r="O74" s="88">
        <f t="shared" si="25"/>
        <v>36448.082810990032</v>
      </c>
      <c r="P74" s="89">
        <f t="shared" si="20"/>
        <v>0.94820627786812561</v>
      </c>
      <c r="Q74" s="240">
        <v>9980.6365892959948</v>
      </c>
      <c r="R74" s="92">
        <f t="shared" si="26"/>
        <v>5.5911896705318258E-2</v>
      </c>
      <c r="S74" s="92">
        <f t="shared" si="26"/>
        <v>5.5343197522665422E-2</v>
      </c>
      <c r="T74" s="91">
        <v>25994</v>
      </c>
      <c r="U74" s="190">
        <v>829549</v>
      </c>
      <c r="V74" s="190">
        <v>31930.292532717474</v>
      </c>
      <c r="W74" s="196"/>
      <c r="X74" s="88">
        <v>0</v>
      </c>
      <c r="Y74" s="88">
        <f t="shared" si="27"/>
        <v>0</v>
      </c>
      <c r="Z74" s="1"/>
      <c r="AA74" s="1"/>
    </row>
    <row r="75" spans="2:27">
      <c r="B75" s="206">
        <v>1834</v>
      </c>
      <c r="C75" t="s">
        <v>102</v>
      </c>
      <c r="D75" s="190">
        <v>104900.413</v>
      </c>
      <c r="E75" s="85">
        <f t="shared" si="21"/>
        <v>55620.57953340403</v>
      </c>
      <c r="F75" s="86">
        <f t="shared" si="14"/>
        <v>1.4469837265716117</v>
      </c>
      <c r="G75" s="187">
        <f t="shared" si="15"/>
        <v>-10305.534792118862</v>
      </c>
      <c r="H75" s="187">
        <f t="shared" si="16"/>
        <v>-19436.238617936175</v>
      </c>
      <c r="I75" s="187">
        <f t="shared" si="17"/>
        <v>0</v>
      </c>
      <c r="J75" s="87">
        <f t="shared" si="18"/>
        <v>0</v>
      </c>
      <c r="K75" s="187">
        <f t="shared" si="22"/>
        <v>-413.67775505900551</v>
      </c>
      <c r="L75" s="87">
        <f t="shared" si="19"/>
        <v>-780.19624604128444</v>
      </c>
      <c r="M75" s="88">
        <f t="shared" si="23"/>
        <v>-20216.434863977458</v>
      </c>
      <c r="N75" s="88">
        <f t="shared" si="24"/>
        <v>84683.978136022546</v>
      </c>
      <c r="O75" s="88">
        <f t="shared" si="25"/>
        <v>44901.366986226167</v>
      </c>
      <c r="P75" s="89">
        <f t="shared" si="20"/>
        <v>1.1681206466191019</v>
      </c>
      <c r="Q75" s="240">
        <v>-1413.8341107420456</v>
      </c>
      <c r="R75" s="92">
        <f t="shared" si="26"/>
        <v>0.10084281831442635</v>
      </c>
      <c r="S75" s="92">
        <f t="shared" si="26"/>
        <v>8.0997295608864123E-2</v>
      </c>
      <c r="T75" s="91">
        <v>1886</v>
      </c>
      <c r="U75" s="190">
        <v>95291</v>
      </c>
      <c r="V75" s="190">
        <v>51453.023758099349</v>
      </c>
      <c r="W75" s="196"/>
      <c r="X75" s="88">
        <v>0</v>
      </c>
      <c r="Y75" s="88">
        <f t="shared" si="27"/>
        <v>0</v>
      </c>
      <c r="Z75" s="1"/>
      <c r="AA75" s="1"/>
    </row>
    <row r="76" spans="2:27">
      <c r="B76" s="206">
        <v>1835</v>
      </c>
      <c r="C76" t="s">
        <v>103</v>
      </c>
      <c r="D76" s="190">
        <v>16109.708000000001</v>
      </c>
      <c r="E76" s="85">
        <f t="shared" si="21"/>
        <v>36447.30316742081</v>
      </c>
      <c r="F76" s="86">
        <f t="shared" si="14"/>
        <v>0.94818599523952529</v>
      </c>
      <c r="G76" s="187">
        <f t="shared" si="15"/>
        <v>1198.431027471069</v>
      </c>
      <c r="H76" s="187">
        <f t="shared" si="16"/>
        <v>529.70651414221243</v>
      </c>
      <c r="I76" s="187">
        <f t="shared" si="17"/>
        <v>0</v>
      </c>
      <c r="J76" s="87">
        <f t="shared" si="18"/>
        <v>0</v>
      </c>
      <c r="K76" s="187">
        <f t="shared" si="22"/>
        <v>-413.67775505900551</v>
      </c>
      <c r="L76" s="87">
        <f t="shared" si="19"/>
        <v>-182.84556773608045</v>
      </c>
      <c r="M76" s="88">
        <f t="shared" si="23"/>
        <v>346.86094640613197</v>
      </c>
      <c r="N76" s="88">
        <f t="shared" si="24"/>
        <v>16456.568946406132</v>
      </c>
      <c r="O76" s="88">
        <f t="shared" si="25"/>
        <v>37232.056439832879</v>
      </c>
      <c r="P76" s="89">
        <f t="shared" si="20"/>
        <v>0.96860155408626736</v>
      </c>
      <c r="Q76" s="240">
        <v>-630.55502407604695</v>
      </c>
      <c r="R76" s="92">
        <f t="shared" si="26"/>
        <v>0.10121730808667719</v>
      </c>
      <c r="S76" s="92">
        <f t="shared" si="26"/>
        <v>0.10620019183367567</v>
      </c>
      <c r="T76" s="91">
        <v>442</v>
      </c>
      <c r="U76" s="190">
        <v>14629</v>
      </c>
      <c r="V76" s="190">
        <v>32948.198198198195</v>
      </c>
      <c r="W76" s="196"/>
      <c r="X76" s="88">
        <v>0</v>
      </c>
      <c r="Y76" s="88">
        <f t="shared" si="27"/>
        <v>0</v>
      </c>
      <c r="Z76" s="1"/>
      <c r="AA76" s="1"/>
    </row>
    <row r="77" spans="2:27">
      <c r="B77" s="206">
        <v>1836</v>
      </c>
      <c r="C77" t="s">
        <v>104</v>
      </c>
      <c r="D77" s="190">
        <v>38009.762999999999</v>
      </c>
      <c r="E77" s="85">
        <f t="shared" si="21"/>
        <v>33371.170324846353</v>
      </c>
      <c r="F77" s="86">
        <f t="shared" si="14"/>
        <v>0.86815960570317552</v>
      </c>
      <c r="G77" s="187">
        <f t="shared" si="15"/>
        <v>3044.1107330157433</v>
      </c>
      <c r="H77" s="187">
        <f t="shared" si="16"/>
        <v>3467.2421249049316</v>
      </c>
      <c r="I77" s="187">
        <f t="shared" si="17"/>
        <v>430.16717346364453</v>
      </c>
      <c r="J77" s="87">
        <f t="shared" si="18"/>
        <v>489.96041057509115</v>
      </c>
      <c r="K77" s="187">
        <f t="shared" si="22"/>
        <v>16.489418404639025</v>
      </c>
      <c r="L77" s="87">
        <f t="shared" si="19"/>
        <v>18.781447562883848</v>
      </c>
      <c r="M77" s="88">
        <f t="shared" si="23"/>
        <v>3486.0235724678155</v>
      </c>
      <c r="N77" s="88">
        <f t="shared" si="24"/>
        <v>41495.786572467812</v>
      </c>
      <c r="O77" s="88">
        <f t="shared" si="25"/>
        <v>36431.770476266734</v>
      </c>
      <c r="P77" s="89">
        <f t="shared" si="20"/>
        <v>0.9477819082717458</v>
      </c>
      <c r="Q77" s="240">
        <v>6.4091581483512527</v>
      </c>
      <c r="R77" s="92">
        <f t="shared" si="26"/>
        <v>0.12262280701754383</v>
      </c>
      <c r="S77" s="92">
        <f t="shared" si="26"/>
        <v>0.12262280701754387</v>
      </c>
      <c r="T77" s="91">
        <v>1139</v>
      </c>
      <c r="U77" s="190">
        <v>33858</v>
      </c>
      <c r="V77" s="190">
        <v>29726.075504828794</v>
      </c>
      <c r="W77" s="196"/>
      <c r="X77" s="88">
        <v>0</v>
      </c>
      <c r="Y77" s="88">
        <f t="shared" si="27"/>
        <v>0</v>
      </c>
      <c r="Z77" s="1"/>
      <c r="AA77" s="1"/>
    </row>
    <row r="78" spans="2:27">
      <c r="B78" s="206">
        <v>1837</v>
      </c>
      <c r="C78" t="s">
        <v>105</v>
      </c>
      <c r="D78" s="190">
        <v>223260.587</v>
      </c>
      <c r="E78" s="85">
        <f t="shared" si="21"/>
        <v>36126.308576051779</v>
      </c>
      <c r="F78" s="86">
        <f t="shared" si="14"/>
        <v>0.93983523812902914</v>
      </c>
      <c r="G78" s="187">
        <f t="shared" si="15"/>
        <v>1391.0277822924879</v>
      </c>
      <c r="H78" s="187">
        <f t="shared" si="16"/>
        <v>8596.5516945675754</v>
      </c>
      <c r="I78" s="187">
        <f t="shared" si="17"/>
        <v>0</v>
      </c>
      <c r="J78" s="87">
        <f t="shared" si="18"/>
        <v>0</v>
      </c>
      <c r="K78" s="187">
        <f t="shared" si="22"/>
        <v>-413.67775505900551</v>
      </c>
      <c r="L78" s="87">
        <f t="shared" si="19"/>
        <v>-2556.5285262646539</v>
      </c>
      <c r="M78" s="88">
        <f t="shared" si="23"/>
        <v>6040.0231683029215</v>
      </c>
      <c r="N78" s="88">
        <f t="shared" si="24"/>
        <v>229300.61016830293</v>
      </c>
      <c r="O78" s="88">
        <f t="shared" si="25"/>
        <v>37103.658603285265</v>
      </c>
      <c r="P78" s="89">
        <f t="shared" si="20"/>
        <v>0.96526125124206874</v>
      </c>
      <c r="Q78" s="240">
        <v>434.60434083463406</v>
      </c>
      <c r="R78" s="92">
        <f t="shared" si="26"/>
        <v>6.786459688528354E-2</v>
      </c>
      <c r="S78" s="92">
        <f t="shared" si="26"/>
        <v>7.3393992856210497E-2</v>
      </c>
      <c r="T78" s="91">
        <v>6180</v>
      </c>
      <c r="U78" s="190">
        <v>209072</v>
      </c>
      <c r="V78" s="190">
        <v>33656.149388280748</v>
      </c>
      <c r="W78" s="196"/>
      <c r="X78" s="88">
        <v>0</v>
      </c>
      <c r="Y78" s="88">
        <f t="shared" si="27"/>
        <v>0</v>
      </c>
      <c r="Z78" s="1"/>
      <c r="AA78" s="1"/>
    </row>
    <row r="79" spans="2:27">
      <c r="B79" s="206">
        <v>1838</v>
      </c>
      <c r="C79" t="s">
        <v>106</v>
      </c>
      <c r="D79" s="190">
        <v>66169.937999999995</v>
      </c>
      <c r="E79" s="85">
        <f t="shared" si="21"/>
        <v>33794.656792645554</v>
      </c>
      <c r="F79" s="86">
        <f t="shared" si="14"/>
        <v>0.8791767154217236</v>
      </c>
      <c r="G79" s="187">
        <f t="shared" si="15"/>
        <v>2790.0188523362231</v>
      </c>
      <c r="H79" s="187">
        <f t="shared" si="16"/>
        <v>5462.8569128743247</v>
      </c>
      <c r="I79" s="187">
        <f t="shared" si="17"/>
        <v>281.94690973392426</v>
      </c>
      <c r="J79" s="87">
        <f t="shared" si="18"/>
        <v>552.05204925902376</v>
      </c>
      <c r="K79" s="187">
        <f t="shared" si="22"/>
        <v>-131.73084532508125</v>
      </c>
      <c r="L79" s="87">
        <f t="shared" si="19"/>
        <v>-257.92899514650907</v>
      </c>
      <c r="M79" s="88">
        <f t="shared" si="23"/>
        <v>5204.9279177278158</v>
      </c>
      <c r="N79" s="88">
        <f t="shared" si="24"/>
        <v>71374.865917727817</v>
      </c>
      <c r="O79" s="88">
        <f t="shared" si="25"/>
        <v>36452.944799656696</v>
      </c>
      <c r="P79" s="89">
        <f t="shared" si="20"/>
        <v>0.94833276375767328</v>
      </c>
      <c r="Q79" s="240">
        <v>954.78139192665913</v>
      </c>
      <c r="R79" s="92">
        <f t="shared" si="26"/>
        <v>0.13029855488367317</v>
      </c>
      <c r="S79" s="92">
        <f t="shared" si="26"/>
        <v>0.11298039520721233</v>
      </c>
      <c r="T79" s="91">
        <v>1958</v>
      </c>
      <c r="U79" s="190">
        <v>58542</v>
      </c>
      <c r="V79" s="190">
        <v>30364.107883817429</v>
      </c>
      <c r="W79" s="196"/>
      <c r="X79" s="88">
        <v>0</v>
      </c>
      <c r="Y79" s="88">
        <f t="shared" si="27"/>
        <v>0</v>
      </c>
      <c r="Z79" s="1"/>
      <c r="AA79" s="1"/>
    </row>
    <row r="80" spans="2:27">
      <c r="B80" s="206">
        <v>1839</v>
      </c>
      <c r="C80" t="s">
        <v>107</v>
      </c>
      <c r="D80" s="190">
        <v>32125.803</v>
      </c>
      <c r="E80" s="85">
        <f t="shared" si="21"/>
        <v>30250.285310734464</v>
      </c>
      <c r="F80" s="86">
        <f t="shared" si="14"/>
        <v>0.78696897687829925</v>
      </c>
      <c r="G80" s="187">
        <f t="shared" si="15"/>
        <v>4916.6417414828766</v>
      </c>
      <c r="H80" s="187">
        <f t="shared" si="16"/>
        <v>5221.4735294548154</v>
      </c>
      <c r="I80" s="187">
        <f t="shared" si="17"/>
        <v>1522.4769284028057</v>
      </c>
      <c r="J80" s="87">
        <f t="shared" si="18"/>
        <v>1616.8704979637796</v>
      </c>
      <c r="K80" s="187">
        <f t="shared" si="22"/>
        <v>1108.7991733438002</v>
      </c>
      <c r="L80" s="87">
        <f t="shared" si="19"/>
        <v>1177.5447220911158</v>
      </c>
      <c r="M80" s="88">
        <f t="shared" si="23"/>
        <v>6399.018251545931</v>
      </c>
      <c r="N80" s="88">
        <f t="shared" si="24"/>
        <v>38524.821251545931</v>
      </c>
      <c r="O80" s="88">
        <f t="shared" si="25"/>
        <v>36275.726225561142</v>
      </c>
      <c r="P80" s="89">
        <f t="shared" si="20"/>
        <v>0.94372237683050209</v>
      </c>
      <c r="Q80" s="240">
        <v>1126.7401536905563</v>
      </c>
      <c r="R80" s="92">
        <f t="shared" si="26"/>
        <v>8.1058081232964291E-2</v>
      </c>
      <c r="S80" s="92">
        <f t="shared" si="26"/>
        <v>4.542999004355408E-2</v>
      </c>
      <c r="T80" s="91">
        <v>1062</v>
      </c>
      <c r="U80" s="190">
        <v>29717</v>
      </c>
      <c r="V80" s="190">
        <v>28935.735150925022</v>
      </c>
      <c r="W80" s="196"/>
      <c r="X80" s="88">
        <v>0</v>
      </c>
      <c r="Y80" s="88">
        <f t="shared" si="27"/>
        <v>0</v>
      </c>
      <c r="Z80" s="1"/>
      <c r="AA80" s="1"/>
    </row>
    <row r="81" spans="2:29">
      <c r="B81" s="206">
        <v>1840</v>
      </c>
      <c r="C81" t="s">
        <v>108</v>
      </c>
      <c r="D81" s="190">
        <v>148984.954</v>
      </c>
      <c r="E81" s="85">
        <f t="shared" si="21"/>
        <v>30529.703688524587</v>
      </c>
      <c r="F81" s="86">
        <f t="shared" si="14"/>
        <v>0.79423811806595135</v>
      </c>
      <c r="G81" s="187">
        <f t="shared" si="15"/>
        <v>4748.9907148088032</v>
      </c>
      <c r="H81" s="187">
        <f t="shared" si="16"/>
        <v>23175.074688266959</v>
      </c>
      <c r="I81" s="187">
        <f t="shared" si="17"/>
        <v>1424.6804961762625</v>
      </c>
      <c r="J81" s="87">
        <f t="shared" si="18"/>
        <v>6952.4408213401612</v>
      </c>
      <c r="K81" s="187">
        <f t="shared" si="22"/>
        <v>1011.0027411172571</v>
      </c>
      <c r="L81" s="87">
        <f t="shared" si="19"/>
        <v>4933.6933766522143</v>
      </c>
      <c r="M81" s="88">
        <f t="shared" si="23"/>
        <v>28108.768064919175</v>
      </c>
      <c r="N81" s="88">
        <f t="shared" si="24"/>
        <v>177093.72206491919</v>
      </c>
      <c r="O81" s="88">
        <f t="shared" si="25"/>
        <v>36289.697144450656</v>
      </c>
      <c r="P81" s="89">
        <f t="shared" si="20"/>
        <v>0.94408583388988487</v>
      </c>
      <c r="Q81" s="240">
        <v>2000.1381091430521</v>
      </c>
      <c r="R81" s="89">
        <f t="shared" si="26"/>
        <v>0.14057213507575234</v>
      </c>
      <c r="S81" s="89">
        <f t="shared" si="26"/>
        <v>8.6815661496362384E-2</v>
      </c>
      <c r="T81" s="91">
        <v>4880</v>
      </c>
      <c r="U81" s="190">
        <v>130623</v>
      </c>
      <c r="V81" s="190">
        <v>28090.967741935481</v>
      </c>
      <c r="W81" s="196"/>
      <c r="X81" s="88">
        <v>0</v>
      </c>
      <c r="Y81" s="88">
        <f t="shared" si="27"/>
        <v>0</v>
      </c>
      <c r="Z81" s="1"/>
      <c r="AA81" s="1"/>
    </row>
    <row r="82" spans="2:29">
      <c r="B82" s="206">
        <v>1841</v>
      </c>
      <c r="C82" t="s">
        <v>109</v>
      </c>
      <c r="D82" s="190">
        <v>315567.22200000001</v>
      </c>
      <c r="E82" s="85">
        <f t="shared" si="21"/>
        <v>32112.264373664395</v>
      </c>
      <c r="F82" s="86">
        <f t="shared" si="14"/>
        <v>0.83540884258769166</v>
      </c>
      <c r="G82" s="187">
        <f t="shared" si="15"/>
        <v>3799.4543037249182</v>
      </c>
      <c r="H82" s="187">
        <f t="shared" si="16"/>
        <v>37337.237442704776</v>
      </c>
      <c r="I82" s="187">
        <f t="shared" si="17"/>
        <v>870.78425637732971</v>
      </c>
      <c r="J82" s="87">
        <f t="shared" si="18"/>
        <v>8557.1968874200193</v>
      </c>
      <c r="K82" s="187">
        <f t="shared" si="22"/>
        <v>457.10650131832421</v>
      </c>
      <c r="L82" s="87">
        <f t="shared" si="19"/>
        <v>4491.9855884551725</v>
      </c>
      <c r="M82" s="88">
        <f t="shared" si="23"/>
        <v>41829.223031159949</v>
      </c>
      <c r="N82" s="88">
        <f t="shared" si="24"/>
        <v>357396.44503115996</v>
      </c>
      <c r="O82" s="88">
        <f t="shared" si="25"/>
        <v>36368.825178707637</v>
      </c>
      <c r="P82" s="89">
        <f t="shared" si="20"/>
        <v>0.94614437011597163</v>
      </c>
      <c r="Q82" s="240">
        <v>3203.3682422948405</v>
      </c>
      <c r="R82" s="89">
        <f t="shared" si="26"/>
        <v>4.9501375202455775E-2</v>
      </c>
      <c r="S82" s="89">
        <f t="shared" si="26"/>
        <v>2.2267951911865928E-2</v>
      </c>
      <c r="T82" s="91">
        <v>9827</v>
      </c>
      <c r="U82" s="190">
        <v>300683</v>
      </c>
      <c r="V82" s="190">
        <v>31412.766402005851</v>
      </c>
      <c r="W82" s="196"/>
      <c r="X82" s="88">
        <v>0</v>
      </c>
      <c r="Y82" s="88">
        <f t="shared" si="27"/>
        <v>0</v>
      </c>
      <c r="Z82" s="1"/>
      <c r="AA82" s="1"/>
    </row>
    <row r="83" spans="2:29">
      <c r="B83" s="206">
        <v>1845</v>
      </c>
      <c r="C83" t="s">
        <v>110</v>
      </c>
      <c r="D83" s="190">
        <v>73444.112999999998</v>
      </c>
      <c r="E83" s="85">
        <f t="shared" si="21"/>
        <v>39528.586114101177</v>
      </c>
      <c r="F83" s="86">
        <f t="shared" si="14"/>
        <v>1.028346366062908</v>
      </c>
      <c r="G83" s="187">
        <f t="shared" si="15"/>
        <v>-650.33874053715112</v>
      </c>
      <c r="H83" s="187">
        <f t="shared" si="16"/>
        <v>-1208.3293799180267</v>
      </c>
      <c r="I83" s="187">
        <f t="shared" si="17"/>
        <v>0</v>
      </c>
      <c r="J83" s="87">
        <f t="shared" si="18"/>
        <v>0</v>
      </c>
      <c r="K83" s="187">
        <f t="shared" si="22"/>
        <v>-413.67775505900551</v>
      </c>
      <c r="L83" s="87">
        <f t="shared" si="19"/>
        <v>-768.61326889963232</v>
      </c>
      <c r="M83" s="88">
        <f t="shared" si="23"/>
        <v>-1976.9426488176591</v>
      </c>
      <c r="N83" s="88">
        <f t="shared" si="24"/>
        <v>71467.170351182343</v>
      </c>
      <c r="O83" s="88">
        <f t="shared" si="25"/>
        <v>38464.569618505033</v>
      </c>
      <c r="P83" s="89">
        <f t="shared" si="20"/>
        <v>1.0006657024156205</v>
      </c>
      <c r="Q83" s="240">
        <v>573.66471062633809</v>
      </c>
      <c r="R83" s="89">
        <f t="shared" si="26"/>
        <v>0.12905829451644141</v>
      </c>
      <c r="S83" s="89">
        <f t="shared" si="26"/>
        <v>0.12115853249883432</v>
      </c>
      <c r="T83" s="91">
        <v>1858</v>
      </c>
      <c r="U83" s="190">
        <v>65049</v>
      </c>
      <c r="V83" s="190">
        <v>35256.91056910569</v>
      </c>
      <c r="W83" s="196"/>
      <c r="X83" s="88">
        <v>0</v>
      </c>
      <c r="Y83" s="88">
        <f t="shared" si="27"/>
        <v>0</v>
      </c>
      <c r="Z83" s="1"/>
      <c r="AA83" s="1"/>
    </row>
    <row r="84" spans="2:29">
      <c r="B84" s="206">
        <v>1848</v>
      </c>
      <c r="C84" t="s">
        <v>111</v>
      </c>
      <c r="D84" s="190">
        <v>84081.834000000003</v>
      </c>
      <c r="E84" s="85">
        <f t="shared" si="21"/>
        <v>31467.752245508982</v>
      </c>
      <c r="F84" s="86">
        <f t="shared" si="14"/>
        <v>0.81864169329075154</v>
      </c>
      <c r="G84" s="187">
        <f t="shared" si="15"/>
        <v>4186.1615806181662</v>
      </c>
      <c r="H84" s="187">
        <f t="shared" si="16"/>
        <v>11185.42374341174</v>
      </c>
      <c r="I84" s="187">
        <f t="shared" si="17"/>
        <v>1096.3635012317243</v>
      </c>
      <c r="J84" s="87">
        <f t="shared" si="18"/>
        <v>2929.483275291167</v>
      </c>
      <c r="K84" s="187">
        <f t="shared" si="22"/>
        <v>682.68574617271884</v>
      </c>
      <c r="L84" s="87">
        <f t="shared" si="19"/>
        <v>1824.1363137735048</v>
      </c>
      <c r="M84" s="88">
        <f t="shared" si="23"/>
        <v>13009.560057185245</v>
      </c>
      <c r="N84" s="88">
        <f t="shared" si="24"/>
        <v>97091.394057185244</v>
      </c>
      <c r="O84" s="88">
        <f t="shared" si="25"/>
        <v>36336.59957229987</v>
      </c>
      <c r="P84" s="89">
        <f t="shared" si="20"/>
        <v>0.94530601265112479</v>
      </c>
      <c r="Q84" s="240">
        <v>466.33655598981022</v>
      </c>
      <c r="R84" s="89">
        <f t="shared" si="26"/>
        <v>-2.9425563597326562E-2</v>
      </c>
      <c r="S84" s="89">
        <f t="shared" si="26"/>
        <v>-3.1968236147782707E-2</v>
      </c>
      <c r="T84" s="91">
        <v>2672</v>
      </c>
      <c r="U84" s="190">
        <v>86631</v>
      </c>
      <c r="V84" s="190">
        <v>32506.941838649156</v>
      </c>
      <c r="W84" s="196"/>
      <c r="X84" s="88">
        <v>0</v>
      </c>
      <c r="Y84" s="88">
        <f t="shared" si="27"/>
        <v>0</v>
      </c>
      <c r="Z84" s="1"/>
      <c r="AA84" s="1"/>
    </row>
    <row r="85" spans="2:29">
      <c r="B85" s="206">
        <v>1851</v>
      </c>
      <c r="C85" t="s">
        <v>112</v>
      </c>
      <c r="D85" s="190">
        <v>63020.826000000001</v>
      </c>
      <c r="E85" s="85">
        <f t="shared" si="21"/>
        <v>30592.633980582526</v>
      </c>
      <c r="F85" s="86">
        <f t="shared" si="14"/>
        <v>0.79587526584974155</v>
      </c>
      <c r="G85" s="187">
        <f t="shared" si="15"/>
        <v>4711.232539574039</v>
      </c>
      <c r="H85" s="187">
        <f t="shared" si="16"/>
        <v>9705.1390315225199</v>
      </c>
      <c r="I85" s="187">
        <f t="shared" si="17"/>
        <v>1402.6548939559837</v>
      </c>
      <c r="J85" s="87">
        <f t="shared" si="18"/>
        <v>2889.4690815493263</v>
      </c>
      <c r="K85" s="187">
        <f t="shared" si="22"/>
        <v>988.9771388969782</v>
      </c>
      <c r="L85" s="87">
        <f t="shared" si="19"/>
        <v>2037.292906127775</v>
      </c>
      <c r="M85" s="88">
        <f t="shared" si="23"/>
        <v>11742.431937650295</v>
      </c>
      <c r="N85" s="88">
        <f t="shared" si="24"/>
        <v>74763.257937650298</v>
      </c>
      <c r="O85" s="88">
        <f t="shared" si="25"/>
        <v>36292.843659053542</v>
      </c>
      <c r="P85" s="89">
        <f t="shared" si="20"/>
        <v>0.94416769127907407</v>
      </c>
      <c r="Q85" s="240">
        <v>857.20452250710514</v>
      </c>
      <c r="R85" s="89">
        <f t="shared" si="26"/>
        <v>0.12104785114558135</v>
      </c>
      <c r="S85" s="89">
        <f t="shared" si="26"/>
        <v>8.023300219610642E-2</v>
      </c>
      <c r="T85" s="91">
        <v>2060</v>
      </c>
      <c r="U85" s="190">
        <v>56216</v>
      </c>
      <c r="V85" s="190">
        <v>28320.403022670023</v>
      </c>
      <c r="W85" s="196"/>
      <c r="X85" s="88">
        <v>0</v>
      </c>
      <c r="Y85" s="88">
        <f t="shared" si="27"/>
        <v>0</v>
      </c>
      <c r="Z85" s="1"/>
      <c r="AA85" s="1"/>
    </row>
    <row r="86" spans="2:29">
      <c r="B86" s="206">
        <v>1853</v>
      </c>
      <c r="C86" t="s">
        <v>113</v>
      </c>
      <c r="D86" s="190">
        <v>45408.298000000003</v>
      </c>
      <c r="E86" s="85">
        <f t="shared" si="21"/>
        <v>34141.577443609021</v>
      </c>
      <c r="F86" s="86">
        <f t="shared" si="14"/>
        <v>0.88820194566144606</v>
      </c>
      <c r="G86" s="187">
        <f t="shared" si="15"/>
        <v>2581.8664617581421</v>
      </c>
      <c r="H86" s="187">
        <f t="shared" si="16"/>
        <v>3433.8823941383293</v>
      </c>
      <c r="I86" s="187">
        <f t="shared" si="17"/>
        <v>160.52468189671052</v>
      </c>
      <c r="J86" s="87">
        <f t="shared" si="18"/>
        <v>213.49782692262499</v>
      </c>
      <c r="K86" s="187">
        <f t="shared" si="22"/>
        <v>-253.15307316229499</v>
      </c>
      <c r="L86" s="87">
        <f t="shared" si="19"/>
        <v>-336.6935873058523</v>
      </c>
      <c r="M86" s="88">
        <f t="shared" si="23"/>
        <v>3097.188806832477</v>
      </c>
      <c r="N86" s="88">
        <f t="shared" si="24"/>
        <v>48505.486806832479</v>
      </c>
      <c r="O86" s="88">
        <f t="shared" si="25"/>
        <v>36470.290832204875</v>
      </c>
      <c r="P86" s="89">
        <f t="shared" si="20"/>
        <v>0.94878402526965955</v>
      </c>
      <c r="Q86" s="240">
        <v>136.57699972546516</v>
      </c>
      <c r="R86" s="89">
        <f t="shared" si="26"/>
        <v>-2.0655264633567646E-2</v>
      </c>
      <c r="S86" s="89">
        <f t="shared" si="26"/>
        <v>-3.538225313531862E-2</v>
      </c>
      <c r="T86" s="91">
        <v>1330</v>
      </c>
      <c r="U86" s="190">
        <v>46366</v>
      </c>
      <c r="V86" s="190">
        <v>35393.893129770993</v>
      </c>
      <c r="W86" s="196"/>
      <c r="X86" s="88">
        <v>0</v>
      </c>
      <c r="Y86" s="88">
        <f t="shared" si="27"/>
        <v>0</v>
      </c>
      <c r="Z86" s="1"/>
      <c r="AA86" s="1"/>
    </row>
    <row r="87" spans="2:29">
      <c r="B87" s="206">
        <v>1856</v>
      </c>
      <c r="C87" t="s">
        <v>114</v>
      </c>
      <c r="D87" s="190">
        <v>19083.466</v>
      </c>
      <c r="E87" s="85">
        <f t="shared" si="21"/>
        <v>41485.795652173911</v>
      </c>
      <c r="F87" s="86">
        <f t="shared" si="14"/>
        <v>1.0792636771524327</v>
      </c>
      <c r="G87" s="187">
        <f t="shared" si="15"/>
        <v>-1824.6644633807912</v>
      </c>
      <c r="H87" s="187">
        <f t="shared" si="16"/>
        <v>-839.34565315516397</v>
      </c>
      <c r="I87" s="187">
        <f t="shared" si="17"/>
        <v>0</v>
      </c>
      <c r="J87" s="87">
        <f t="shared" si="18"/>
        <v>0</v>
      </c>
      <c r="K87" s="187">
        <f t="shared" si="22"/>
        <v>-413.67775505900551</v>
      </c>
      <c r="L87" s="87">
        <f t="shared" si="19"/>
        <v>-190.29176732714254</v>
      </c>
      <c r="M87" s="88">
        <f t="shared" si="23"/>
        <v>-1029.6374204823064</v>
      </c>
      <c r="N87" s="88">
        <f t="shared" si="24"/>
        <v>18053.828579517693</v>
      </c>
      <c r="O87" s="88">
        <f t="shared" si="25"/>
        <v>39247.453433734117</v>
      </c>
      <c r="P87" s="89">
        <f t="shared" si="20"/>
        <v>1.0210326268514303</v>
      </c>
      <c r="Q87" s="240">
        <v>-98.744236766353879</v>
      </c>
      <c r="R87" s="89">
        <f t="shared" si="26"/>
        <v>9.9658061542007625E-2</v>
      </c>
      <c r="S87" s="89">
        <f t="shared" si="26"/>
        <v>0.12117311057217742</v>
      </c>
      <c r="T87" s="91">
        <v>460</v>
      </c>
      <c r="U87" s="190">
        <v>17354</v>
      </c>
      <c r="V87" s="190">
        <v>37002.132196162042</v>
      </c>
      <c r="W87" s="196"/>
      <c r="X87" s="88">
        <v>0</v>
      </c>
      <c r="Y87" s="88">
        <f t="shared" si="27"/>
        <v>0</v>
      </c>
      <c r="Z87" s="1"/>
      <c r="AA87" s="1"/>
    </row>
    <row r="88" spans="2:29">
      <c r="B88" s="206">
        <v>1857</v>
      </c>
      <c r="C88" t="s">
        <v>115</v>
      </c>
      <c r="D88" s="190">
        <v>28780.013999999999</v>
      </c>
      <c r="E88" s="85">
        <f t="shared" si="21"/>
        <v>42137.648609077594</v>
      </c>
      <c r="F88" s="86">
        <f t="shared" si="14"/>
        <v>1.0962218000031798</v>
      </c>
      <c r="G88" s="187">
        <f t="shared" si="15"/>
        <v>-2215.7762375230013</v>
      </c>
      <c r="H88" s="187">
        <f t="shared" si="16"/>
        <v>-1513.3751702282098</v>
      </c>
      <c r="I88" s="187">
        <f t="shared" si="17"/>
        <v>0</v>
      </c>
      <c r="J88" s="87">
        <f t="shared" si="18"/>
        <v>0</v>
      </c>
      <c r="K88" s="187">
        <f t="shared" si="22"/>
        <v>-413.67775505900551</v>
      </c>
      <c r="L88" s="87">
        <f t="shared" si="19"/>
        <v>-282.54190670530079</v>
      </c>
      <c r="M88" s="88">
        <f t="shared" si="23"/>
        <v>-1795.9170769335105</v>
      </c>
      <c r="N88" s="88">
        <f t="shared" si="24"/>
        <v>26984.096923066489</v>
      </c>
      <c r="O88" s="88">
        <f t="shared" si="25"/>
        <v>39508.194616495595</v>
      </c>
      <c r="P88" s="89">
        <f t="shared" si="20"/>
        <v>1.0278158759917293</v>
      </c>
      <c r="Q88" s="240">
        <v>-38.04919980743307</v>
      </c>
      <c r="R88" s="89">
        <f t="shared" si="26"/>
        <v>0.17560614353988804</v>
      </c>
      <c r="S88" s="89">
        <f t="shared" si="26"/>
        <v>0.18421233785569963</v>
      </c>
      <c r="T88" s="91">
        <v>683</v>
      </c>
      <c r="U88" s="190">
        <v>24481</v>
      </c>
      <c r="V88" s="190">
        <v>35582.848837209305</v>
      </c>
      <c r="W88" s="196"/>
      <c r="X88" s="88">
        <v>0</v>
      </c>
      <c r="Y88" s="88">
        <f t="shared" si="27"/>
        <v>0</v>
      </c>
      <c r="Z88" s="1"/>
      <c r="AA88" s="1"/>
    </row>
    <row r="89" spans="2:29">
      <c r="B89" s="206">
        <v>1859</v>
      </c>
      <c r="C89" t="s">
        <v>116</v>
      </c>
      <c r="D89" s="190">
        <v>44054.680999999997</v>
      </c>
      <c r="E89" s="85">
        <f t="shared" si="21"/>
        <v>35845.956875508542</v>
      </c>
      <c r="F89" s="86">
        <f t="shared" si="14"/>
        <v>0.93254181630915922</v>
      </c>
      <c r="G89" s="187">
        <f t="shared" si="15"/>
        <v>1559.2388026184301</v>
      </c>
      <c r="H89" s="187">
        <f t="shared" si="16"/>
        <v>1916.3044884180506</v>
      </c>
      <c r="I89" s="187">
        <f t="shared" si="17"/>
        <v>0</v>
      </c>
      <c r="J89" s="87">
        <f t="shared" si="18"/>
        <v>0</v>
      </c>
      <c r="K89" s="187">
        <f t="shared" si="22"/>
        <v>-413.67775505900551</v>
      </c>
      <c r="L89" s="87">
        <f t="shared" si="19"/>
        <v>-508.40996096751775</v>
      </c>
      <c r="M89" s="88">
        <f t="shared" si="23"/>
        <v>1407.8945274505329</v>
      </c>
      <c r="N89" s="88">
        <f t="shared" si="24"/>
        <v>45462.575527450528</v>
      </c>
      <c r="O89" s="88">
        <f t="shared" si="25"/>
        <v>36991.517923067964</v>
      </c>
      <c r="P89" s="89">
        <f t="shared" si="20"/>
        <v>0.96234388251412062</v>
      </c>
      <c r="Q89" s="240">
        <v>126.23128350902857</v>
      </c>
      <c r="R89" s="89">
        <f t="shared" si="26"/>
        <v>6.8614005724542682E-2</v>
      </c>
      <c r="S89" s="89">
        <f t="shared" si="26"/>
        <v>6.0788516667162056E-2</v>
      </c>
      <c r="T89" s="91">
        <v>1229</v>
      </c>
      <c r="U89" s="190">
        <v>41226</v>
      </c>
      <c r="V89" s="190">
        <v>33791.803278688523</v>
      </c>
      <c r="W89" s="196"/>
      <c r="X89" s="88">
        <v>0</v>
      </c>
      <c r="Y89" s="88">
        <f t="shared" si="27"/>
        <v>0</v>
      </c>
      <c r="Z89" s="1"/>
      <c r="AA89" s="1"/>
    </row>
    <row r="90" spans="2:29">
      <c r="B90" s="206">
        <v>1860</v>
      </c>
      <c r="C90" t="s">
        <v>117</v>
      </c>
      <c r="D90" s="190">
        <v>360774.27600000001</v>
      </c>
      <c r="E90" s="85">
        <f t="shared" si="21"/>
        <v>31050.37232119804</v>
      </c>
      <c r="F90" s="86">
        <f t="shared" si="14"/>
        <v>0.80778344687652781</v>
      </c>
      <c r="G90" s="187">
        <f t="shared" si="15"/>
        <v>4436.589535204731</v>
      </c>
      <c r="H90" s="187">
        <f t="shared" si="16"/>
        <v>51548.733809543766</v>
      </c>
      <c r="I90" s="187">
        <f t="shared" si="17"/>
        <v>1242.4464747405541</v>
      </c>
      <c r="J90" s="87">
        <f t="shared" si="18"/>
        <v>14435.985590010498</v>
      </c>
      <c r="K90" s="187">
        <f t="shared" si="22"/>
        <v>828.76871968154865</v>
      </c>
      <c r="L90" s="87">
        <f t="shared" si="19"/>
        <v>9629.4637539799132</v>
      </c>
      <c r="M90" s="88">
        <f t="shared" si="23"/>
        <v>61178.197563523681</v>
      </c>
      <c r="N90" s="88">
        <f t="shared" si="24"/>
        <v>421952.47356352367</v>
      </c>
      <c r="O90" s="88">
        <f t="shared" si="25"/>
        <v>36315.730576084316</v>
      </c>
      <c r="P90" s="89">
        <f t="shared" si="20"/>
        <v>0.94476310033041333</v>
      </c>
      <c r="Q90" s="240">
        <v>2965.8212687670239</v>
      </c>
      <c r="R90" s="89">
        <f t="shared" si="26"/>
        <v>-1.6840595823999705E-2</v>
      </c>
      <c r="S90" s="89">
        <f t="shared" si="26"/>
        <v>-2.2594519525176042E-2</v>
      </c>
      <c r="T90" s="91">
        <v>11619</v>
      </c>
      <c r="U90" s="190">
        <v>366954</v>
      </c>
      <c r="V90" s="190">
        <v>31768.158600986928</v>
      </c>
      <c r="W90" s="196"/>
      <c r="X90" s="88">
        <v>0</v>
      </c>
      <c r="Y90" s="88">
        <f t="shared" si="27"/>
        <v>0</v>
      </c>
      <c r="Z90" s="1"/>
      <c r="AA90" s="1"/>
    </row>
    <row r="91" spans="2:29">
      <c r="B91" s="206">
        <v>1865</v>
      </c>
      <c r="C91" t="s">
        <v>118</v>
      </c>
      <c r="D91" s="190">
        <v>331519.00699999998</v>
      </c>
      <c r="E91" s="85">
        <f t="shared" si="21"/>
        <v>33852.650566731332</v>
      </c>
      <c r="F91" s="86">
        <f t="shared" si="14"/>
        <v>0.88068543841685509</v>
      </c>
      <c r="G91" s="187">
        <f t="shared" si="15"/>
        <v>2755.2225878847557</v>
      </c>
      <c r="H91" s="187">
        <f t="shared" si="16"/>
        <v>26981.894803155414</v>
      </c>
      <c r="I91" s="187">
        <f t="shared" si="17"/>
        <v>261.64908880390175</v>
      </c>
      <c r="J91" s="87">
        <f t="shared" si="18"/>
        <v>2562.3295266566101</v>
      </c>
      <c r="K91" s="187">
        <f t="shared" si="22"/>
        <v>-152.02866625510376</v>
      </c>
      <c r="L91" s="87">
        <f t="shared" si="19"/>
        <v>-1488.8167286362311</v>
      </c>
      <c r="M91" s="88">
        <f t="shared" si="23"/>
        <v>25493.078074519184</v>
      </c>
      <c r="N91" s="88">
        <f t="shared" si="24"/>
        <v>357012.08507451916</v>
      </c>
      <c r="O91" s="88">
        <f t="shared" si="25"/>
        <v>36455.844488360985</v>
      </c>
      <c r="P91" s="89">
        <f t="shared" si="20"/>
        <v>0.94840819990742986</v>
      </c>
      <c r="Q91" s="240">
        <v>-861.23985123194507</v>
      </c>
      <c r="R91" s="89">
        <f t="shared" si="26"/>
        <v>-3.8548633889290126E-2</v>
      </c>
      <c r="S91" s="89">
        <f t="shared" si="26"/>
        <v>-4.4144746200973001E-2</v>
      </c>
      <c r="T91" s="91">
        <v>9793</v>
      </c>
      <c r="U91" s="190">
        <v>344811</v>
      </c>
      <c r="V91" s="190">
        <v>35416.084634346749</v>
      </c>
      <c r="W91" s="196"/>
      <c r="X91" s="88">
        <v>0</v>
      </c>
      <c r="Y91" s="88">
        <f t="shared" si="27"/>
        <v>0</v>
      </c>
      <c r="Z91" s="1"/>
      <c r="AA91" s="1"/>
    </row>
    <row r="92" spans="2:29">
      <c r="B92" s="206">
        <v>1866</v>
      </c>
      <c r="C92" t="s">
        <v>119</v>
      </c>
      <c r="D92" s="190">
        <v>309368.86</v>
      </c>
      <c r="E92" s="85">
        <f t="shared" si="21"/>
        <v>37562.999028654689</v>
      </c>
      <c r="F92" s="86">
        <f t="shared" si="14"/>
        <v>0.9772111109170627</v>
      </c>
      <c r="G92" s="187">
        <f t="shared" si="15"/>
        <v>529.01351073074181</v>
      </c>
      <c r="H92" s="187">
        <f t="shared" si="16"/>
        <v>4356.9552743783888</v>
      </c>
      <c r="I92" s="187">
        <f t="shared" si="17"/>
        <v>0</v>
      </c>
      <c r="J92" s="87">
        <f t="shared" si="18"/>
        <v>0</v>
      </c>
      <c r="K92" s="187">
        <f t="shared" si="22"/>
        <v>-413.67775505900551</v>
      </c>
      <c r="L92" s="87">
        <f t="shared" si="19"/>
        <v>-3407.0499906659693</v>
      </c>
      <c r="M92" s="88">
        <f t="shared" si="23"/>
        <v>949.90528371241953</v>
      </c>
      <c r="N92" s="88">
        <f t="shared" si="24"/>
        <v>310318.76528371242</v>
      </c>
      <c r="O92" s="88">
        <f t="shared" si="25"/>
        <v>37678.334784326427</v>
      </c>
      <c r="P92" s="89">
        <f t="shared" si="20"/>
        <v>0.98021160035728216</v>
      </c>
      <c r="Q92" s="240">
        <v>-1289.7331139297835</v>
      </c>
      <c r="R92" s="89">
        <f t="shared" si="26"/>
        <v>7.6507436095510459E-2</v>
      </c>
      <c r="S92" s="89">
        <f t="shared" si="26"/>
        <v>6.9710643152702617E-2</v>
      </c>
      <c r="T92" s="91">
        <v>8236</v>
      </c>
      <c r="U92" s="190">
        <v>287382</v>
      </c>
      <c r="V92" s="190">
        <v>35115.102639296187</v>
      </c>
      <c r="W92" s="196"/>
      <c r="X92" s="88">
        <v>0</v>
      </c>
      <c r="Y92" s="88">
        <f>X92*1000/T92</f>
        <v>0</v>
      </c>
      <c r="Z92" s="1"/>
      <c r="AA92" s="1"/>
    </row>
    <row r="93" spans="2:29">
      <c r="B93" s="207">
        <v>1867</v>
      </c>
      <c r="C93" s="208" t="s">
        <v>120</v>
      </c>
      <c r="D93" s="190">
        <v>85620.452999999994</v>
      </c>
      <c r="E93" s="219">
        <f>D93/T93*1000</f>
        <v>32505.866742596809</v>
      </c>
      <c r="F93" s="220">
        <f>E93/E$365</f>
        <v>0.84564850976417605</v>
      </c>
      <c r="G93" s="221">
        <f>($E$365+$Y$365-E93-Y93)*0.6</f>
        <v>-3063.6872998668764</v>
      </c>
      <c r="H93" s="221">
        <f>G93*T93/1000</f>
        <v>-8069.7523478493522</v>
      </c>
      <c r="I93" s="221">
        <f>IF(E93+Y93&lt;(E$365+Y$365)*0.9,((E$365+Y$365)*0.9-E93-Y93)*0.35,0)</f>
        <v>0</v>
      </c>
      <c r="J93" s="222">
        <f t="shared" si="18"/>
        <v>0</v>
      </c>
      <c r="K93" s="221">
        <f t="shared" si="22"/>
        <v>-413.67775505900551</v>
      </c>
      <c r="L93" s="222">
        <f>K93*T93/1000</f>
        <v>-1089.6272068254204</v>
      </c>
      <c r="M93" s="223">
        <f t="shared" si="23"/>
        <v>-9159.3795546747733</v>
      </c>
      <c r="N93" s="223">
        <f>D93+M93</f>
        <v>76461.073445325223</v>
      </c>
      <c r="O93" s="223">
        <f t="shared" si="25"/>
        <v>29028.501687670927</v>
      </c>
      <c r="P93" s="224">
        <f t="shared" si="20"/>
        <v>0.75518396070631066</v>
      </c>
      <c r="Q93" s="240">
        <v>-5262.3430244403826</v>
      </c>
      <c r="R93" s="224">
        <f t="shared" si="26"/>
        <v>-8.3037537215927409E-2</v>
      </c>
      <c r="S93" s="224">
        <f t="shared" si="26"/>
        <v>-0.10044381023764483</v>
      </c>
      <c r="T93" s="225">
        <v>2634</v>
      </c>
      <c r="U93" s="190">
        <v>93374</v>
      </c>
      <c r="V93" s="190">
        <v>36135.44891640867</v>
      </c>
      <c r="W93" s="226"/>
      <c r="X93" s="223">
        <v>29092.442999999999</v>
      </c>
      <c r="Y93" s="223">
        <f t="shared" si="27"/>
        <v>11044.966970387244</v>
      </c>
      <c r="Z93" s="1"/>
      <c r="AA93" s="1"/>
    </row>
    <row r="94" spans="2:29">
      <c r="B94" s="206">
        <v>1868</v>
      </c>
      <c r="C94" t="s">
        <v>121</v>
      </c>
      <c r="D94" s="190">
        <v>152155.46299999999</v>
      </c>
      <c r="E94" s="85">
        <f t="shared" si="21"/>
        <v>33301.699058875027</v>
      </c>
      <c r="F94" s="86">
        <f t="shared" si="14"/>
        <v>0.8663522927954691</v>
      </c>
      <c r="G94" s="187">
        <f t="shared" si="15"/>
        <v>3085.7934925985392</v>
      </c>
      <c r="H94" s="187">
        <f t="shared" si="16"/>
        <v>14098.990467682725</v>
      </c>
      <c r="I94" s="187">
        <f t="shared" si="17"/>
        <v>454.48211655360859</v>
      </c>
      <c r="J94" s="87">
        <f t="shared" si="18"/>
        <v>2076.5287905334376</v>
      </c>
      <c r="K94" s="187">
        <f t="shared" si="22"/>
        <v>40.804361494603086</v>
      </c>
      <c r="L94" s="87">
        <f t="shared" si="19"/>
        <v>186.43512766884152</v>
      </c>
      <c r="M94" s="88">
        <f t="shared" si="23"/>
        <v>14285.425595351566</v>
      </c>
      <c r="N94" s="88">
        <f t="shared" si="24"/>
        <v>166440.88859535154</v>
      </c>
      <c r="O94" s="88">
        <f t="shared" si="25"/>
        <v>36428.296912968166</v>
      </c>
      <c r="P94" s="89">
        <f t="shared" si="20"/>
        <v>0.94769154262636046</v>
      </c>
      <c r="Q94" s="240">
        <v>619.68230217718155</v>
      </c>
      <c r="R94" s="89">
        <f t="shared" si="26"/>
        <v>4.183245689714192E-2</v>
      </c>
      <c r="S94" s="89">
        <f t="shared" si="26"/>
        <v>3.3623665378582641E-2</v>
      </c>
      <c r="T94" s="91">
        <v>4569</v>
      </c>
      <c r="U94" s="190">
        <v>146046</v>
      </c>
      <c r="V94" s="190">
        <v>32218.398411647919</v>
      </c>
      <c r="W94" s="196"/>
      <c r="X94" s="88">
        <v>0</v>
      </c>
      <c r="Y94" s="88">
        <f t="shared" si="27"/>
        <v>0</v>
      </c>
      <c r="Z94" s="1"/>
      <c r="AA94" s="1"/>
      <c r="AB94" s="1"/>
      <c r="AC94" s="1"/>
    </row>
    <row r="95" spans="2:29">
      <c r="B95" s="206">
        <v>1870</v>
      </c>
      <c r="C95" t="s">
        <v>122</v>
      </c>
      <c r="D95" s="190">
        <v>337672.28700000001</v>
      </c>
      <c r="E95" s="85">
        <f t="shared" si="21"/>
        <v>31801.872951591638</v>
      </c>
      <c r="F95" s="86">
        <f t="shared" si="14"/>
        <v>0.82733392966203678</v>
      </c>
      <c r="G95" s="187">
        <f t="shared" si="15"/>
        <v>3985.6891569685722</v>
      </c>
      <c r="H95" s="187">
        <f t="shared" si="16"/>
        <v>42320.047468692304</v>
      </c>
      <c r="I95" s="187">
        <f t="shared" si="17"/>
        <v>979.42125410279448</v>
      </c>
      <c r="J95" s="87">
        <f t="shared" si="18"/>
        <v>10399.494876063472</v>
      </c>
      <c r="K95" s="187">
        <f t="shared" si="22"/>
        <v>565.74349904378892</v>
      </c>
      <c r="L95" s="87">
        <f t="shared" si="19"/>
        <v>6007.0644728469506</v>
      </c>
      <c r="M95" s="88">
        <f t="shared" si="23"/>
        <v>48327.111941539253</v>
      </c>
      <c r="N95" s="88">
        <f t="shared" si="24"/>
        <v>385999.39894153929</v>
      </c>
      <c r="O95" s="88">
        <f t="shared" si="25"/>
        <v>36353.305607604001</v>
      </c>
      <c r="P95" s="89">
        <f t="shared" si="20"/>
        <v>0.94574062446968898</v>
      </c>
      <c r="Q95" s="240">
        <v>2464.1872608157864</v>
      </c>
      <c r="R95" s="89">
        <f t="shared" si="26"/>
        <v>-1.2945875602614204E-3</v>
      </c>
      <c r="S95" s="89">
        <f t="shared" si="26"/>
        <v>-6.6558805070560667E-3</v>
      </c>
      <c r="T95" s="91">
        <v>10618</v>
      </c>
      <c r="U95" s="190">
        <v>338110</v>
      </c>
      <c r="V95" s="190">
        <v>32014.960704478744</v>
      </c>
      <c r="W95" s="196"/>
      <c r="X95" s="88">
        <v>0</v>
      </c>
      <c r="Y95" s="88">
        <f t="shared" si="27"/>
        <v>0</v>
      </c>
      <c r="Z95" s="1"/>
      <c r="AA95" s="1"/>
    </row>
    <row r="96" spans="2:29">
      <c r="B96" s="206">
        <v>1871</v>
      </c>
      <c r="C96" t="s">
        <v>123</v>
      </c>
      <c r="D96" s="190">
        <v>152172.245</v>
      </c>
      <c r="E96" s="85">
        <f t="shared" si="21"/>
        <v>33422.412694926425</v>
      </c>
      <c r="F96" s="86">
        <f t="shared" si="14"/>
        <v>0.86949268918124856</v>
      </c>
      <c r="G96" s="187">
        <f t="shared" si="15"/>
        <v>3013.3653109677002</v>
      </c>
      <c r="H96" s="187">
        <f t="shared" si="16"/>
        <v>13719.85226083594</v>
      </c>
      <c r="I96" s="187">
        <f t="shared" si="17"/>
        <v>412.23234393561938</v>
      </c>
      <c r="J96" s="87">
        <f t="shared" si="18"/>
        <v>1876.893861938875</v>
      </c>
      <c r="K96" s="187">
        <f t="shared" si="22"/>
        <v>-1.4454111233861227</v>
      </c>
      <c r="L96" s="87">
        <f t="shared" si="19"/>
        <v>-6.5809568447770159</v>
      </c>
      <c r="M96" s="88">
        <f t="shared" si="23"/>
        <v>13713.271303991163</v>
      </c>
      <c r="N96" s="88">
        <f t="shared" si="24"/>
        <v>165885.51630399117</v>
      </c>
      <c r="O96" s="88">
        <f t="shared" si="25"/>
        <v>36434.332594770734</v>
      </c>
      <c r="P96" s="89">
        <f t="shared" si="20"/>
        <v>0.94784856244564941</v>
      </c>
      <c r="Q96" s="240">
        <v>-1330.0395065413086</v>
      </c>
      <c r="R96" s="89">
        <f t="shared" si="26"/>
        <v>1.1521247814728863E-2</v>
      </c>
      <c r="S96" s="89">
        <f t="shared" si="26"/>
        <v>1.685322891456496E-2</v>
      </c>
      <c r="T96" s="91">
        <v>4553</v>
      </c>
      <c r="U96" s="190">
        <v>150439</v>
      </c>
      <c r="V96" s="190">
        <v>32868.472798776493</v>
      </c>
      <c r="W96" s="196"/>
      <c r="X96" s="88">
        <v>0</v>
      </c>
      <c r="Y96" s="88">
        <f t="shared" si="27"/>
        <v>0</v>
      </c>
      <c r="Z96" s="1"/>
      <c r="AA96" s="1"/>
    </row>
    <row r="97" spans="2:27">
      <c r="B97" s="206">
        <v>1874</v>
      </c>
      <c r="C97" t="s">
        <v>124</v>
      </c>
      <c r="D97" s="190">
        <v>39519.508000000002</v>
      </c>
      <c r="E97" s="85">
        <f t="shared" si="21"/>
        <v>41425.060796645703</v>
      </c>
      <c r="F97" s="86">
        <f t="shared" si="14"/>
        <v>1.0776836442163822</v>
      </c>
      <c r="G97" s="187">
        <f t="shared" si="15"/>
        <v>-1788.2235500638665</v>
      </c>
      <c r="H97" s="187">
        <f t="shared" si="16"/>
        <v>-1705.9652667609284</v>
      </c>
      <c r="I97" s="187">
        <f t="shared" si="17"/>
        <v>0</v>
      </c>
      <c r="J97" s="87">
        <f t="shared" si="18"/>
        <v>0</v>
      </c>
      <c r="K97" s="187">
        <f t="shared" si="22"/>
        <v>-413.67775505900551</v>
      </c>
      <c r="L97" s="87">
        <f t="shared" si="19"/>
        <v>-394.64857832629122</v>
      </c>
      <c r="M97" s="88">
        <f t="shared" si="23"/>
        <v>-2100.6138450872195</v>
      </c>
      <c r="N97" s="88">
        <f t="shared" si="24"/>
        <v>37418.894154912785</v>
      </c>
      <c r="O97" s="88">
        <f t="shared" si="25"/>
        <v>39223.159491522834</v>
      </c>
      <c r="P97" s="89">
        <f t="shared" si="20"/>
        <v>1.0204006136770101</v>
      </c>
      <c r="Q97" s="240">
        <v>91.185857662824674</v>
      </c>
      <c r="R97" s="89">
        <f t="shared" si="26"/>
        <v>6.398266160514772E-2</v>
      </c>
      <c r="S97" s="89">
        <f t="shared" si="26"/>
        <v>9.1864806825408263E-2</v>
      </c>
      <c r="T97" s="91">
        <v>954</v>
      </c>
      <c r="U97" s="190">
        <v>37143</v>
      </c>
      <c r="V97" s="190">
        <v>37939.734422880494</v>
      </c>
      <c r="W97" s="196"/>
      <c r="X97" s="88">
        <v>0</v>
      </c>
      <c r="Y97" s="88">
        <f t="shared" si="27"/>
        <v>0</v>
      </c>
    </row>
    <row r="98" spans="2:27" ht="29.1" customHeight="1">
      <c r="B98" s="206">
        <v>1875</v>
      </c>
      <c r="C98" t="s">
        <v>125</v>
      </c>
      <c r="D98" s="190">
        <v>92757.091</v>
      </c>
      <c r="E98" s="85">
        <f t="shared" si="21"/>
        <v>33989.406742396481</v>
      </c>
      <c r="F98" s="86">
        <f t="shared" si="14"/>
        <v>0.88424318560963289</v>
      </c>
      <c r="G98" s="187">
        <f t="shared" si="15"/>
        <v>2673.1688824856669</v>
      </c>
      <c r="H98" s="187">
        <f t="shared" si="16"/>
        <v>7295.0778803033845</v>
      </c>
      <c r="I98" s="187">
        <f t="shared" si="17"/>
        <v>213.78442732109977</v>
      </c>
      <c r="J98" s="87">
        <f t="shared" si="18"/>
        <v>583.41770215928125</v>
      </c>
      <c r="K98" s="187">
        <f t="shared" si="22"/>
        <v>-199.89332773790574</v>
      </c>
      <c r="L98" s="87">
        <f t="shared" si="19"/>
        <v>-545.50889139674473</v>
      </c>
      <c r="M98" s="88">
        <f t="shared" si="23"/>
        <v>6749.5689889066398</v>
      </c>
      <c r="N98" s="88">
        <f t="shared" si="24"/>
        <v>99506.659988906642</v>
      </c>
      <c r="O98" s="88">
        <f t="shared" si="25"/>
        <v>36462.682297144238</v>
      </c>
      <c r="P98" s="89">
        <f t="shared" si="20"/>
        <v>0.94858608726706861</v>
      </c>
      <c r="Q98" s="240">
        <v>1011.2705995494753</v>
      </c>
      <c r="R98" s="89">
        <f t="shared" si="26"/>
        <v>7.0084804226944464E-2</v>
      </c>
      <c r="S98" s="89">
        <f t="shared" si="26"/>
        <v>5.1655348089653753E-2</v>
      </c>
      <c r="T98" s="91">
        <v>2729</v>
      </c>
      <c r="U98" s="190">
        <v>86682</v>
      </c>
      <c r="V98" s="190">
        <v>32319.910514541385</v>
      </c>
      <c r="W98" s="196"/>
      <c r="X98" s="88">
        <v>0</v>
      </c>
      <c r="Y98" s="88">
        <f t="shared" si="27"/>
        <v>0</v>
      </c>
      <c r="Z98" s="1"/>
      <c r="AA98" s="1"/>
    </row>
    <row r="99" spans="2:27">
      <c r="B99" s="206">
        <v>3101</v>
      </c>
      <c r="C99" t="s">
        <v>126</v>
      </c>
      <c r="D99" s="190">
        <v>963795.41299999994</v>
      </c>
      <c r="E99" s="85">
        <f t="shared" si="21"/>
        <v>30179.909597620164</v>
      </c>
      <c r="F99" s="86">
        <f t="shared" si="14"/>
        <v>0.78513813454482262</v>
      </c>
      <c r="G99" s="187">
        <f t="shared" si="15"/>
        <v>4958.8671693514561</v>
      </c>
      <c r="H99" s="187">
        <f t="shared" si="16"/>
        <v>158361.42305323874</v>
      </c>
      <c r="I99" s="187">
        <f t="shared" si="17"/>
        <v>1547.1084279928104</v>
      </c>
      <c r="J99" s="87">
        <f t="shared" si="18"/>
        <v>49406.9076479504</v>
      </c>
      <c r="K99" s="187">
        <f t="shared" si="22"/>
        <v>1133.430672933805</v>
      </c>
      <c r="L99" s="87">
        <f t="shared" si="19"/>
        <v>36196.10854014106</v>
      </c>
      <c r="M99" s="88">
        <f t="shared" si="23"/>
        <v>194557.5315933798</v>
      </c>
      <c r="N99" s="88">
        <f t="shared" si="24"/>
        <v>1158352.9445933797</v>
      </c>
      <c r="O99" s="88">
        <f t="shared" si="25"/>
        <v>36272.207439905425</v>
      </c>
      <c r="P99" s="89">
        <f t="shared" si="20"/>
        <v>0.94363083471382825</v>
      </c>
      <c r="Q99" s="240">
        <v>8330.1043390847335</v>
      </c>
      <c r="R99" s="89">
        <f t="shared" si="26"/>
        <v>4.7940873367953107E-2</v>
      </c>
      <c r="S99" s="89">
        <f t="shared" si="26"/>
        <v>4.1213837857058205E-2</v>
      </c>
      <c r="T99" s="91">
        <v>31935</v>
      </c>
      <c r="U99" s="190">
        <v>919704</v>
      </c>
      <c r="V99" s="190">
        <v>28985.313583359595</v>
      </c>
      <c r="W99" s="196"/>
      <c r="X99" s="88">
        <v>0</v>
      </c>
      <c r="Y99" s="88">
        <f t="shared" si="27"/>
        <v>0</v>
      </c>
      <c r="Z99" s="1"/>
      <c r="AA99" s="1"/>
    </row>
    <row r="100" spans="2:27">
      <c r="B100" s="206">
        <v>3103</v>
      </c>
      <c r="C100" t="s">
        <v>127</v>
      </c>
      <c r="D100" s="190">
        <v>1858005.3389999999</v>
      </c>
      <c r="E100" s="85">
        <f t="shared" si="21"/>
        <v>35695.862500240146</v>
      </c>
      <c r="F100" s="86">
        <f t="shared" si="14"/>
        <v>0.92863707241247129</v>
      </c>
      <c r="G100" s="187">
        <f t="shared" si="15"/>
        <v>1649.2954277794677</v>
      </c>
      <c r="H100" s="187">
        <f t="shared" si="16"/>
        <v>85847.476311349077</v>
      </c>
      <c r="I100" s="187">
        <f t="shared" si="17"/>
        <v>0</v>
      </c>
      <c r="J100" s="87">
        <f t="shared" si="18"/>
        <v>0</v>
      </c>
      <c r="K100" s="187">
        <f t="shared" si="22"/>
        <v>-413.67775505900551</v>
      </c>
      <c r="L100" s="87">
        <f t="shared" si="19"/>
        <v>-21532.340828576296</v>
      </c>
      <c r="M100" s="88">
        <f t="shared" si="23"/>
        <v>64315.135482772777</v>
      </c>
      <c r="N100" s="88">
        <f t="shared" si="24"/>
        <v>1922320.4744827726</v>
      </c>
      <c r="O100" s="88">
        <f t="shared" si="25"/>
        <v>36931.480172960612</v>
      </c>
      <c r="P100" s="89">
        <f t="shared" si="20"/>
        <v>0.96078198495544564</v>
      </c>
      <c r="Q100" s="240">
        <v>2028.5336840750169</v>
      </c>
      <c r="R100" s="89">
        <f t="shared" si="26"/>
        <v>2.6847928016951187E-2</v>
      </c>
      <c r="S100" s="89">
        <f t="shared" si="26"/>
        <v>1.0848741265078055E-2</v>
      </c>
      <c r="T100" s="91">
        <v>52051</v>
      </c>
      <c r="U100" s="190">
        <v>1809426</v>
      </c>
      <c r="V100" s="190">
        <v>35312.763466042154</v>
      </c>
      <c r="W100" s="196"/>
      <c r="X100" s="88">
        <v>0</v>
      </c>
      <c r="Y100" s="88">
        <f t="shared" si="27"/>
        <v>0</v>
      </c>
      <c r="Z100" s="1"/>
      <c r="AA100" s="1"/>
    </row>
    <row r="101" spans="2:27">
      <c r="B101" s="206">
        <v>3105</v>
      </c>
      <c r="C101" t="s">
        <v>128</v>
      </c>
      <c r="D101" s="190">
        <v>1789654.148</v>
      </c>
      <c r="E101" s="85">
        <f t="shared" si="21"/>
        <v>29941.84718341671</v>
      </c>
      <c r="F101" s="86">
        <f t="shared" si="14"/>
        <v>0.7789448794196423</v>
      </c>
      <c r="G101" s="187">
        <f t="shared" si="15"/>
        <v>5101.7046178735291</v>
      </c>
      <c r="H101" s="187">
        <f t="shared" si="16"/>
        <v>304933.98671491875</v>
      </c>
      <c r="I101" s="187">
        <f t="shared" si="17"/>
        <v>1630.4302729640194</v>
      </c>
      <c r="J101" s="87">
        <f t="shared" si="18"/>
        <v>97452.447845332397</v>
      </c>
      <c r="K101" s="187">
        <f t="shared" si="22"/>
        <v>1216.752517905014</v>
      </c>
      <c r="L101" s="87">
        <f t="shared" si="19"/>
        <v>72726.514747700581</v>
      </c>
      <c r="M101" s="88">
        <f t="shared" si="23"/>
        <v>377660.50146261934</v>
      </c>
      <c r="N101" s="88">
        <f t="shared" si="24"/>
        <v>2167314.6494626193</v>
      </c>
      <c r="O101" s="88">
        <f t="shared" si="25"/>
        <v>36260.304319195253</v>
      </c>
      <c r="P101" s="89">
        <f t="shared" si="20"/>
        <v>0.94332117195756915</v>
      </c>
      <c r="Q101" s="240">
        <v>14240.30835709814</v>
      </c>
      <c r="R101" s="89">
        <f t="shared" si="26"/>
        <v>3.4775851412163827E-2</v>
      </c>
      <c r="S101" s="89">
        <f t="shared" si="26"/>
        <v>2.2085906470886024E-2</v>
      </c>
      <c r="T101" s="91">
        <v>59771</v>
      </c>
      <c r="U101" s="190">
        <v>1729509</v>
      </c>
      <c r="V101" s="190">
        <v>29294.843998780449</v>
      </c>
      <c r="W101" s="196"/>
      <c r="X101" s="88">
        <v>0</v>
      </c>
      <c r="Y101" s="88">
        <f t="shared" si="27"/>
        <v>0</v>
      </c>
      <c r="Z101" s="1"/>
      <c r="AA101" s="1"/>
    </row>
    <row r="102" spans="2:27">
      <c r="B102" s="206">
        <v>3107</v>
      </c>
      <c r="C102" t="s">
        <v>129</v>
      </c>
      <c r="D102" s="190">
        <v>2751700.2510000002</v>
      </c>
      <c r="E102" s="85">
        <f t="shared" si="21"/>
        <v>32285.58313973953</v>
      </c>
      <c r="F102" s="86">
        <f t="shared" si="14"/>
        <v>0.83991777500306819</v>
      </c>
      <c r="G102" s="187">
        <f t="shared" si="15"/>
        <v>3695.4630440798369</v>
      </c>
      <c r="H102" s="187">
        <f t="shared" si="16"/>
        <v>314964.31524692453</v>
      </c>
      <c r="I102" s="187">
        <f t="shared" si="17"/>
        <v>810.12268825103229</v>
      </c>
      <c r="J102" s="87">
        <f t="shared" si="18"/>
        <v>69046.756719635479</v>
      </c>
      <c r="K102" s="187">
        <f t="shared" si="22"/>
        <v>396.44493319202678</v>
      </c>
      <c r="L102" s="87">
        <f t="shared" si="19"/>
        <v>33789.001655956439</v>
      </c>
      <c r="M102" s="88">
        <f t="shared" si="23"/>
        <v>348753.31690288096</v>
      </c>
      <c r="N102" s="88">
        <f t="shared" si="24"/>
        <v>3100453.5679028812</v>
      </c>
      <c r="O102" s="88">
        <f t="shared" si="25"/>
        <v>36377.491117011392</v>
      </c>
      <c r="P102" s="89">
        <f t="shared" si="20"/>
        <v>0.94636981673674048</v>
      </c>
      <c r="Q102" s="240">
        <v>15460.361467369308</v>
      </c>
      <c r="R102" s="89">
        <f t="shared" si="26"/>
        <v>2.3908276922939592E-2</v>
      </c>
      <c r="S102" s="89">
        <f t="shared" si="26"/>
        <v>1.4465687392710475E-2</v>
      </c>
      <c r="T102" s="91">
        <v>85230</v>
      </c>
      <c r="U102" s="190">
        <v>2687448</v>
      </c>
      <c r="V102" s="190">
        <v>31825.209606366348</v>
      </c>
      <c r="W102" s="196"/>
      <c r="X102" s="88">
        <v>0</v>
      </c>
      <c r="Y102" s="88">
        <f t="shared" si="27"/>
        <v>0</v>
      </c>
      <c r="Z102" s="1"/>
      <c r="AA102" s="1"/>
    </row>
    <row r="103" spans="2:27">
      <c r="B103" s="206">
        <v>3110</v>
      </c>
      <c r="C103" t="s">
        <v>130</v>
      </c>
      <c r="D103" s="190">
        <v>196577.598</v>
      </c>
      <c r="E103" s="85">
        <f t="shared" si="21"/>
        <v>41064.88364320033</v>
      </c>
      <c r="F103" s="86">
        <f t="shared" si="14"/>
        <v>1.068313542644439</v>
      </c>
      <c r="G103" s="187">
        <f t="shared" si="15"/>
        <v>-1572.1172579966426</v>
      </c>
      <c r="H103" s="187">
        <f t="shared" si="16"/>
        <v>-7525.7253140299281</v>
      </c>
      <c r="I103" s="187">
        <f t="shared" si="17"/>
        <v>0</v>
      </c>
      <c r="J103" s="87">
        <f t="shared" si="18"/>
        <v>0</v>
      </c>
      <c r="K103" s="187">
        <f t="shared" si="22"/>
        <v>-413.67775505900551</v>
      </c>
      <c r="L103" s="87">
        <f t="shared" si="19"/>
        <v>-1980.2754134674594</v>
      </c>
      <c r="M103" s="88">
        <f t="shared" si="23"/>
        <v>-9506.0007274973868</v>
      </c>
      <c r="N103" s="88">
        <f t="shared" si="24"/>
        <v>187071.59727250261</v>
      </c>
      <c r="O103" s="88">
        <f t="shared" si="25"/>
        <v>39079.088630144681</v>
      </c>
      <c r="P103" s="89">
        <f t="shared" si="20"/>
        <v>1.0166525730482328</v>
      </c>
      <c r="Q103" s="240">
        <v>-456.21804608808816</v>
      </c>
      <c r="R103" s="89">
        <f t="shared" si="26"/>
        <v>-6.4010129192697369E-3</v>
      </c>
      <c r="S103" s="89">
        <f t="shared" si="26"/>
        <v>-1.1590061316390963E-2</v>
      </c>
      <c r="T103" s="91">
        <v>4787</v>
      </c>
      <c r="U103" s="190">
        <v>197844</v>
      </c>
      <c r="V103" s="190">
        <v>41546.409071818569</v>
      </c>
      <c r="W103" s="196"/>
      <c r="X103" s="88">
        <v>0</v>
      </c>
      <c r="Y103" s="88">
        <f t="shared" si="27"/>
        <v>0</v>
      </c>
      <c r="Z103" s="1"/>
      <c r="AA103" s="1"/>
    </row>
    <row r="104" spans="2:27">
      <c r="B104" s="206">
        <v>3112</v>
      </c>
      <c r="C104" t="s">
        <v>131</v>
      </c>
      <c r="D104" s="190">
        <v>263399.09700000001</v>
      </c>
      <c r="E104" s="85">
        <f t="shared" si="21"/>
        <v>33413.560446530508</v>
      </c>
      <c r="F104" s="86">
        <f t="shared" si="14"/>
        <v>0.86926239565536445</v>
      </c>
      <c r="G104" s="187">
        <f t="shared" si="15"/>
        <v>3018.6766600052506</v>
      </c>
      <c r="H104" s="187">
        <f t="shared" si="16"/>
        <v>23796.22811082139</v>
      </c>
      <c r="I104" s="187">
        <f t="shared" si="17"/>
        <v>415.33063087419032</v>
      </c>
      <c r="J104" s="87">
        <f t="shared" si="18"/>
        <v>3274.0513631812423</v>
      </c>
      <c r="K104" s="187">
        <f t="shared" si="22"/>
        <v>1.6528758151848137</v>
      </c>
      <c r="L104" s="87">
        <f t="shared" si="19"/>
        <v>13.029620051101887</v>
      </c>
      <c r="M104" s="88">
        <f t="shared" si="23"/>
        <v>23809.25773087249</v>
      </c>
      <c r="N104" s="88">
        <f t="shared" si="24"/>
        <v>287208.3547308725</v>
      </c>
      <c r="O104" s="88">
        <f t="shared" si="25"/>
        <v>36433.889982350949</v>
      </c>
      <c r="P104" s="89">
        <f t="shared" si="20"/>
        <v>0.94783704776935551</v>
      </c>
      <c r="Q104" s="240">
        <v>26.811782996901456</v>
      </c>
      <c r="R104" s="89">
        <f t="shared" si="26"/>
        <v>3.4483275010898672E-2</v>
      </c>
      <c r="S104" s="89">
        <f t="shared" si="26"/>
        <v>9.1436940031161262E-2</v>
      </c>
      <c r="T104" s="91">
        <v>7883</v>
      </c>
      <c r="U104" s="190">
        <v>254619</v>
      </c>
      <c r="V104" s="190">
        <v>30614.2839966334</v>
      </c>
      <c r="W104" s="196"/>
      <c r="X104" s="88">
        <v>0</v>
      </c>
      <c r="Y104" s="88">
        <f t="shared" si="27"/>
        <v>0</v>
      </c>
      <c r="Z104" s="1"/>
      <c r="AA104" s="1"/>
    </row>
    <row r="105" spans="2:27">
      <c r="B105" s="206">
        <v>3114</v>
      </c>
      <c r="C105" t="s">
        <v>132</v>
      </c>
      <c r="D105" s="190">
        <v>186248.40599999999</v>
      </c>
      <c r="E105" s="85">
        <f t="shared" si="21"/>
        <v>30308.935069161918</v>
      </c>
      <c r="F105" s="86">
        <f t="shared" si="14"/>
        <v>0.78849476547532238</v>
      </c>
      <c r="G105" s="187">
        <f t="shared" si="15"/>
        <v>4881.4518864264037</v>
      </c>
      <c r="H105" s="187">
        <f t="shared" si="16"/>
        <v>29996.521842090249</v>
      </c>
      <c r="I105" s="187">
        <f t="shared" si="17"/>
        <v>1501.9495129531965</v>
      </c>
      <c r="J105" s="87">
        <f t="shared" si="18"/>
        <v>9229.4797570973933</v>
      </c>
      <c r="K105" s="187">
        <f t="shared" si="22"/>
        <v>1088.2717578941911</v>
      </c>
      <c r="L105" s="87">
        <f t="shared" si="19"/>
        <v>6687.4299522598039</v>
      </c>
      <c r="M105" s="88">
        <f t="shared" si="23"/>
        <v>36683.951794350054</v>
      </c>
      <c r="N105" s="88">
        <f t="shared" si="24"/>
        <v>222932.35779435004</v>
      </c>
      <c r="O105" s="88">
        <f t="shared" si="25"/>
        <v>36278.658713482517</v>
      </c>
      <c r="P105" s="89">
        <f t="shared" si="20"/>
        <v>0.94379866626035325</v>
      </c>
      <c r="Q105" s="240">
        <v>1749.2327609496133</v>
      </c>
      <c r="R105" s="89">
        <f t="shared" si="26"/>
        <v>1.6878448544145122E-2</v>
      </c>
      <c r="S105" s="89">
        <f t="shared" si="26"/>
        <v>-3.3101878630779433E-3</v>
      </c>
      <c r="T105" s="91">
        <v>6145</v>
      </c>
      <c r="U105" s="190">
        <v>183157</v>
      </c>
      <c r="V105" s="190">
        <v>30409.596546571476</v>
      </c>
      <c r="W105" s="196"/>
      <c r="X105" s="88">
        <v>0</v>
      </c>
      <c r="Y105" s="88">
        <f t="shared" si="27"/>
        <v>0</v>
      </c>
      <c r="Z105" s="1"/>
      <c r="AA105" s="1"/>
    </row>
    <row r="106" spans="2:27">
      <c r="B106" s="206">
        <v>3116</v>
      </c>
      <c r="C106" t="s">
        <v>133</v>
      </c>
      <c r="D106" s="190">
        <v>116986.78</v>
      </c>
      <c r="E106" s="85">
        <f t="shared" si="21"/>
        <v>29851.181423832611</v>
      </c>
      <c r="F106" s="86">
        <f t="shared" si="14"/>
        <v>0.77658618629245812</v>
      </c>
      <c r="G106" s="187">
        <f t="shared" si="15"/>
        <v>5156.1040736239884</v>
      </c>
      <c r="H106" s="187">
        <f t="shared" si="16"/>
        <v>20206.771864532409</v>
      </c>
      <c r="I106" s="187">
        <f t="shared" si="17"/>
        <v>1662.163288818454</v>
      </c>
      <c r="J106" s="87">
        <f t="shared" si="18"/>
        <v>6514.0179288795207</v>
      </c>
      <c r="K106" s="187">
        <f t="shared" si="22"/>
        <v>1248.4855337594486</v>
      </c>
      <c r="L106" s="87">
        <f t="shared" si="19"/>
        <v>4892.8148068032788</v>
      </c>
      <c r="M106" s="88">
        <f t="shared" si="23"/>
        <v>25099.586671335688</v>
      </c>
      <c r="N106" s="88">
        <f t="shared" si="24"/>
        <v>142086.36667133568</v>
      </c>
      <c r="O106" s="88">
        <f t="shared" si="25"/>
        <v>36255.771031216042</v>
      </c>
      <c r="P106" s="89">
        <f t="shared" si="20"/>
        <v>0.94320323730120981</v>
      </c>
      <c r="Q106" s="240">
        <v>363.95697298801679</v>
      </c>
      <c r="R106" s="89">
        <f t="shared" si="26"/>
        <v>6.8242278050072993E-4</v>
      </c>
      <c r="S106" s="89">
        <f t="shared" si="26"/>
        <v>-7.7438390086689837E-3</v>
      </c>
      <c r="T106" s="91">
        <v>3919</v>
      </c>
      <c r="U106" s="190">
        <v>116907</v>
      </c>
      <c r="V106" s="190">
        <v>30084.148224395263</v>
      </c>
      <c r="W106" s="196"/>
      <c r="X106" s="88">
        <v>0</v>
      </c>
      <c r="Y106" s="88">
        <f t="shared" si="27"/>
        <v>0</v>
      </c>
      <c r="Z106" s="1"/>
      <c r="AA106" s="1"/>
    </row>
    <row r="107" spans="2:27">
      <c r="B107" s="206">
        <v>3118</v>
      </c>
      <c r="C107" t="s">
        <v>134</v>
      </c>
      <c r="D107" s="190">
        <v>1447855.659</v>
      </c>
      <c r="E107" s="85">
        <f t="shared" si="21"/>
        <v>30801.507445857977</v>
      </c>
      <c r="F107" s="86">
        <f t="shared" si="14"/>
        <v>0.80130916293786303</v>
      </c>
      <c r="G107" s="187">
        <f t="shared" si="15"/>
        <v>4585.9084604087693</v>
      </c>
      <c r="H107" s="187">
        <f t="shared" si="16"/>
        <v>215565.21308997463</v>
      </c>
      <c r="I107" s="187">
        <f t="shared" si="17"/>
        <v>1329.5491811095762</v>
      </c>
      <c r="J107" s="87">
        <f t="shared" si="18"/>
        <v>62496.788807236735</v>
      </c>
      <c r="K107" s="187">
        <f t="shared" si="22"/>
        <v>915.87142605057079</v>
      </c>
      <c r="L107" s="87">
        <f t="shared" si="19"/>
        <v>43051.45225293313</v>
      </c>
      <c r="M107" s="88">
        <f t="shared" si="23"/>
        <v>258616.66534290777</v>
      </c>
      <c r="N107" s="88">
        <f t="shared" si="24"/>
        <v>1706472.3243429079</v>
      </c>
      <c r="O107" s="88">
        <f t="shared" si="25"/>
        <v>36303.287332317319</v>
      </c>
      <c r="P107" s="89">
        <f t="shared" si="20"/>
        <v>0.94443938613348033</v>
      </c>
      <c r="Q107" s="240">
        <v>3518.6550888683123</v>
      </c>
      <c r="R107" s="89">
        <f t="shared" si="26"/>
        <v>-6.8092080983302135E-3</v>
      </c>
      <c r="S107" s="89">
        <f t="shared" si="26"/>
        <v>-1.9993717610874196E-2</v>
      </c>
      <c r="T107" s="91">
        <v>47006</v>
      </c>
      <c r="U107" s="190">
        <v>1457782</v>
      </c>
      <c r="V107" s="190">
        <v>31429.90815402527</v>
      </c>
      <c r="W107" s="196"/>
      <c r="X107" s="88">
        <v>0</v>
      </c>
      <c r="Y107" s="88">
        <f t="shared" si="27"/>
        <v>0</v>
      </c>
      <c r="Z107" s="1"/>
      <c r="AA107" s="1"/>
    </row>
    <row r="108" spans="2:27">
      <c r="B108" s="206">
        <v>3120</v>
      </c>
      <c r="C108" t="s">
        <v>135</v>
      </c>
      <c r="D108" s="190">
        <v>265327.73499999999</v>
      </c>
      <c r="E108" s="85">
        <f t="shared" si="21"/>
        <v>31511.607482185274</v>
      </c>
      <c r="F108" s="86">
        <f t="shared" si="14"/>
        <v>0.81978259858745794</v>
      </c>
      <c r="G108" s="187">
        <f t="shared" si="15"/>
        <v>4159.8484386123901</v>
      </c>
      <c r="H108" s="187">
        <f t="shared" si="16"/>
        <v>35025.923853116328</v>
      </c>
      <c r="I108" s="187">
        <f t="shared" si="17"/>
        <v>1081.0141683950219</v>
      </c>
      <c r="J108" s="87">
        <f t="shared" si="18"/>
        <v>9102.139297886084</v>
      </c>
      <c r="K108" s="187">
        <f t="shared" si="22"/>
        <v>667.33641333601645</v>
      </c>
      <c r="L108" s="87">
        <f t="shared" si="19"/>
        <v>5618.9726002892585</v>
      </c>
      <c r="M108" s="88">
        <f t="shared" si="23"/>
        <v>40644.896453405585</v>
      </c>
      <c r="N108" s="88">
        <f t="shared" si="24"/>
        <v>305972.6314534056</v>
      </c>
      <c r="O108" s="88">
        <f t="shared" si="25"/>
        <v>36338.792334133679</v>
      </c>
      <c r="P108" s="89">
        <f t="shared" si="20"/>
        <v>0.94536305791595998</v>
      </c>
      <c r="Q108" s="240">
        <v>-356.34776188842079</v>
      </c>
      <c r="R108" s="89">
        <f t="shared" si="26"/>
        <v>3.2275105823399368E-2</v>
      </c>
      <c r="S108" s="89">
        <f t="shared" si="26"/>
        <v>2.6267804138678966E-2</v>
      </c>
      <c r="T108" s="91">
        <v>8420</v>
      </c>
      <c r="U108" s="190">
        <v>257032</v>
      </c>
      <c r="V108" s="190">
        <v>30705.053159718074</v>
      </c>
      <c r="W108" s="196"/>
      <c r="X108" s="88">
        <v>0</v>
      </c>
      <c r="Y108" s="88">
        <f t="shared" si="27"/>
        <v>0</v>
      </c>
      <c r="Z108" s="1"/>
      <c r="AA108" s="1"/>
    </row>
    <row r="109" spans="2:27">
      <c r="B109" s="206">
        <v>3122</v>
      </c>
      <c r="C109" t="s">
        <v>136</v>
      </c>
      <c r="D109" s="190">
        <v>111359.14</v>
      </c>
      <c r="E109" s="85">
        <f t="shared" si="21"/>
        <v>30442.629852378348</v>
      </c>
      <c r="F109" s="86">
        <f t="shared" si="14"/>
        <v>0.79197286975371284</v>
      </c>
      <c r="G109" s="187">
        <f t="shared" si="15"/>
        <v>4801.2350164965465</v>
      </c>
      <c r="H109" s="187">
        <f t="shared" si="16"/>
        <v>17562.917690344366</v>
      </c>
      <c r="I109" s="187">
        <f t="shared" si="17"/>
        <v>1455.1563388274462</v>
      </c>
      <c r="J109" s="87">
        <f t="shared" si="18"/>
        <v>5322.961887430798</v>
      </c>
      <c r="K109" s="187">
        <f t="shared" si="22"/>
        <v>1041.4785837684408</v>
      </c>
      <c r="L109" s="87">
        <f t="shared" si="19"/>
        <v>3809.7286594249563</v>
      </c>
      <c r="M109" s="88">
        <f t="shared" si="23"/>
        <v>21372.646349769322</v>
      </c>
      <c r="N109" s="88">
        <f t="shared" si="24"/>
        <v>132731.78634976933</v>
      </c>
      <c r="O109" s="88">
        <f t="shared" si="25"/>
        <v>36285.343452643341</v>
      </c>
      <c r="P109" s="89">
        <f t="shared" si="20"/>
        <v>0.94397257147427294</v>
      </c>
      <c r="Q109" s="240">
        <v>-646.78868173251612</v>
      </c>
      <c r="R109" s="89">
        <f t="shared" si="26"/>
        <v>-6.5557478544792814E-3</v>
      </c>
      <c r="S109" s="89">
        <f t="shared" si="26"/>
        <v>-1.1715791810401908E-2</v>
      </c>
      <c r="T109" s="91">
        <v>3658</v>
      </c>
      <c r="U109" s="190">
        <v>112094</v>
      </c>
      <c r="V109" s="190">
        <v>30803.51744984886</v>
      </c>
      <c r="W109" s="196"/>
      <c r="X109" s="88">
        <v>0</v>
      </c>
      <c r="Y109" s="88">
        <f t="shared" si="27"/>
        <v>0</v>
      </c>
      <c r="Z109" s="1"/>
      <c r="AA109" s="1"/>
    </row>
    <row r="110" spans="2:27">
      <c r="B110" s="206">
        <v>3124</v>
      </c>
      <c r="C110" t="s">
        <v>137</v>
      </c>
      <c r="D110" s="190">
        <v>41625.423000000003</v>
      </c>
      <c r="E110" s="85">
        <f t="shared" si="21"/>
        <v>30902.318485523389</v>
      </c>
      <c r="F110" s="86">
        <f t="shared" si="14"/>
        <v>0.80393178814382682</v>
      </c>
      <c r="G110" s="187">
        <f t="shared" si="15"/>
        <v>4525.421836609522</v>
      </c>
      <c r="H110" s="187">
        <f t="shared" si="16"/>
        <v>6095.743213913026</v>
      </c>
      <c r="I110" s="187">
        <f t="shared" si="17"/>
        <v>1294.2653172266819</v>
      </c>
      <c r="J110" s="87">
        <f t="shared" si="18"/>
        <v>1743.3753823043403</v>
      </c>
      <c r="K110" s="187">
        <f t="shared" si="22"/>
        <v>880.58756216767642</v>
      </c>
      <c r="L110" s="87">
        <f t="shared" si="19"/>
        <v>1186.15144623986</v>
      </c>
      <c r="M110" s="88">
        <f t="shared" si="23"/>
        <v>7281.894660152886</v>
      </c>
      <c r="N110" s="88">
        <f t="shared" si="24"/>
        <v>48907.31766015289</v>
      </c>
      <c r="O110" s="88">
        <f t="shared" si="25"/>
        <v>36308.32788430059</v>
      </c>
      <c r="P110" s="89">
        <f t="shared" si="20"/>
        <v>0.94457051739377851</v>
      </c>
      <c r="Q110" s="240">
        <v>-6.0674785111332312</v>
      </c>
      <c r="R110" s="89">
        <f t="shared" si="26"/>
        <v>-1.7318090606482626E-2</v>
      </c>
      <c r="S110" s="89">
        <f t="shared" si="26"/>
        <v>-3.0449697413522877E-2</v>
      </c>
      <c r="T110" s="91">
        <v>1347</v>
      </c>
      <c r="U110" s="190">
        <v>42359</v>
      </c>
      <c r="V110" s="190">
        <v>31872.836719337847</v>
      </c>
      <c r="W110" s="196"/>
      <c r="X110" s="88">
        <v>0</v>
      </c>
      <c r="Y110" s="88">
        <f t="shared" si="27"/>
        <v>0</v>
      </c>
      <c r="Z110" s="1"/>
      <c r="AA110" s="1"/>
    </row>
    <row r="111" spans="2:27">
      <c r="B111" s="206">
        <v>3201</v>
      </c>
      <c r="C111" t="s">
        <v>138</v>
      </c>
      <c r="D111" s="190">
        <v>8281356.3210000005</v>
      </c>
      <c r="E111" s="85">
        <f t="shared" si="21"/>
        <v>63254.6063733091</v>
      </c>
      <c r="F111" s="86">
        <f t="shared" si="14"/>
        <v>1.6455849043770221</v>
      </c>
      <c r="G111" s="187">
        <f t="shared" si="15"/>
        <v>-14885.950896061904</v>
      </c>
      <c r="H111" s="187">
        <f t="shared" si="16"/>
        <v>-1948883.5772633203</v>
      </c>
      <c r="I111" s="187">
        <f t="shared" si="17"/>
        <v>0</v>
      </c>
      <c r="J111" s="87">
        <f t="shared" si="18"/>
        <v>0</v>
      </c>
      <c r="K111" s="187">
        <f t="shared" si="22"/>
        <v>-413.67775505900551</v>
      </c>
      <c r="L111" s="87">
        <f t="shared" si="19"/>
        <v>-54159.105370080062</v>
      </c>
      <c r="M111" s="88">
        <f t="shared" si="23"/>
        <v>-2003042.6826334004</v>
      </c>
      <c r="N111" s="88">
        <f t="shared" si="24"/>
        <v>6278313.6383666005</v>
      </c>
      <c r="O111" s="88">
        <f t="shared" si="25"/>
        <v>47954.977722188196</v>
      </c>
      <c r="P111" s="89">
        <f t="shared" si="20"/>
        <v>1.2475611177412662</v>
      </c>
      <c r="Q111" s="240">
        <v>-101564.78446323425</v>
      </c>
      <c r="R111" s="89">
        <f t="shared" si="26"/>
        <v>-1.3132680812625964E-2</v>
      </c>
      <c r="S111" s="89">
        <f t="shared" si="26"/>
        <v>-2.1024845424790401E-2</v>
      </c>
      <c r="T111" s="91">
        <v>130921</v>
      </c>
      <c r="U111" s="190">
        <v>8391560</v>
      </c>
      <c r="V111" s="190">
        <v>64613.086530021406</v>
      </c>
      <c r="W111" s="196"/>
      <c r="X111" s="88">
        <v>0</v>
      </c>
      <c r="Y111" s="88">
        <f t="shared" si="27"/>
        <v>0</v>
      </c>
      <c r="Z111" s="1"/>
      <c r="AA111" s="1"/>
    </row>
    <row r="112" spans="2:27">
      <c r="B112" s="206">
        <v>3203</v>
      </c>
      <c r="C112" t="s">
        <v>139</v>
      </c>
      <c r="D112" s="190">
        <v>4976908.0149999997</v>
      </c>
      <c r="E112" s="85">
        <f t="shared" si="21"/>
        <v>50365.916257653189</v>
      </c>
      <c r="F112" s="86">
        <f t="shared" si="14"/>
        <v>1.3102823057592206</v>
      </c>
      <c r="G112" s="187">
        <f t="shared" si="15"/>
        <v>-7152.7368266683579</v>
      </c>
      <c r="H112" s="187">
        <f t="shared" si="16"/>
        <v>-706797.68952723383</v>
      </c>
      <c r="I112" s="187">
        <f t="shared" si="17"/>
        <v>0</v>
      </c>
      <c r="J112" s="87">
        <f t="shared" si="18"/>
        <v>0</v>
      </c>
      <c r="K112" s="187">
        <f t="shared" si="22"/>
        <v>-413.67775505900551</v>
      </c>
      <c r="L112" s="87">
        <f t="shared" si="19"/>
        <v>-40877.567366155628</v>
      </c>
      <c r="M112" s="88">
        <f t="shared" si="23"/>
        <v>-747675.25689338951</v>
      </c>
      <c r="N112" s="88">
        <f t="shared" si="24"/>
        <v>4229232.7581066098</v>
      </c>
      <c r="O112" s="88">
        <f t="shared" si="25"/>
        <v>42799.501675925814</v>
      </c>
      <c r="P112" s="89">
        <f t="shared" si="20"/>
        <v>1.1134400782941449</v>
      </c>
      <c r="Q112" s="240">
        <v>15206.611967244884</v>
      </c>
      <c r="R112" s="89">
        <f t="shared" si="26"/>
        <v>1.4593747279739626E-2</v>
      </c>
      <c r="S112" s="89">
        <f t="shared" si="26"/>
        <v>4.0078427769272146E-3</v>
      </c>
      <c r="T112" s="91">
        <v>98815</v>
      </c>
      <c r="U112" s="190">
        <v>4905321</v>
      </c>
      <c r="V112" s="190">
        <v>50164.863372330852</v>
      </c>
      <c r="W112" s="196"/>
      <c r="X112" s="88">
        <v>0</v>
      </c>
      <c r="Y112" s="88">
        <f t="shared" si="27"/>
        <v>0</v>
      </c>
      <c r="Z112" s="1"/>
      <c r="AA112" s="1"/>
    </row>
    <row r="113" spans="2:27">
      <c r="B113" s="206">
        <v>3205</v>
      </c>
      <c r="C113" t="s">
        <v>140</v>
      </c>
      <c r="D113" s="190">
        <v>3430347.7820000001</v>
      </c>
      <c r="E113" s="85">
        <f t="shared" si="21"/>
        <v>36415.194976698767</v>
      </c>
      <c r="F113" s="86">
        <f t="shared" si="14"/>
        <v>0.94735069237403557</v>
      </c>
      <c r="G113" s="187">
        <f t="shared" si="15"/>
        <v>1217.6959419042948</v>
      </c>
      <c r="H113" s="187">
        <f t="shared" si="16"/>
        <v>114708.17542332648</v>
      </c>
      <c r="I113" s="187">
        <f t="shared" si="17"/>
        <v>0</v>
      </c>
      <c r="J113" s="87">
        <f t="shared" si="18"/>
        <v>0</v>
      </c>
      <c r="K113" s="187">
        <f t="shared" si="22"/>
        <v>-413.67775505900551</v>
      </c>
      <c r="L113" s="87">
        <f t="shared" si="19"/>
        <v>-38968.858204313372</v>
      </c>
      <c r="M113" s="88">
        <f t="shared" si="23"/>
        <v>75739.317219013115</v>
      </c>
      <c r="N113" s="88">
        <f t="shared" si="24"/>
        <v>3506087.099219013</v>
      </c>
      <c r="O113" s="88">
        <f t="shared" si="25"/>
        <v>37219.213163544046</v>
      </c>
      <c r="P113" s="89">
        <f t="shared" si="20"/>
        <v>0.968267432940071</v>
      </c>
      <c r="Q113" s="240">
        <v>10243.206045592458</v>
      </c>
      <c r="R113" s="89">
        <f t="shared" si="26"/>
        <v>1.7777186953241327E-2</v>
      </c>
      <c r="S113" s="89">
        <f t="shared" si="26"/>
        <v>-1.1243200560228624E-2</v>
      </c>
      <c r="T113" s="91">
        <v>94201</v>
      </c>
      <c r="U113" s="190">
        <v>3370431</v>
      </c>
      <c r="V113" s="190">
        <v>36829.273889526303</v>
      </c>
      <c r="W113" s="196"/>
      <c r="X113" s="88">
        <v>0</v>
      </c>
      <c r="Y113" s="88">
        <f t="shared" si="27"/>
        <v>0</v>
      </c>
      <c r="Z113" s="1"/>
      <c r="AA113" s="1"/>
    </row>
    <row r="114" spans="2:27">
      <c r="B114" s="206">
        <v>3207</v>
      </c>
      <c r="C114" t="s">
        <v>141</v>
      </c>
      <c r="D114" s="190">
        <v>2616448.577</v>
      </c>
      <c r="E114" s="85">
        <f t="shared" si="21"/>
        <v>41165.018517935809</v>
      </c>
      <c r="F114" s="86">
        <f t="shared" si="14"/>
        <v>1.0709185772453012</v>
      </c>
      <c r="G114" s="187">
        <f t="shared" si="15"/>
        <v>-1632.1981828379298</v>
      </c>
      <c r="H114" s="187">
        <f t="shared" si="16"/>
        <v>-103742.51650117882</v>
      </c>
      <c r="I114" s="187">
        <f t="shared" si="17"/>
        <v>0</v>
      </c>
      <c r="J114" s="87">
        <f t="shared" si="18"/>
        <v>0</v>
      </c>
      <c r="K114" s="187">
        <f t="shared" si="22"/>
        <v>-413.67775505900551</v>
      </c>
      <c r="L114" s="87">
        <f t="shared" si="19"/>
        <v>-26293.358111550391</v>
      </c>
      <c r="M114" s="88">
        <f t="shared" si="23"/>
        <v>-130035.87461272921</v>
      </c>
      <c r="N114" s="88">
        <f t="shared" si="24"/>
        <v>2486412.702387271</v>
      </c>
      <c r="O114" s="88">
        <f t="shared" si="25"/>
        <v>39119.142580038875</v>
      </c>
      <c r="P114" s="89">
        <f t="shared" si="20"/>
        <v>1.0176945868885776</v>
      </c>
      <c r="Q114" s="240">
        <v>-1619.4875062377687</v>
      </c>
      <c r="R114" s="92">
        <f t="shared" si="26"/>
        <v>1.6641770596191607E-2</v>
      </c>
      <c r="S114" s="93">
        <f t="shared" si="26"/>
        <v>-4.3916455198246248E-3</v>
      </c>
      <c r="T114" s="91">
        <v>63560</v>
      </c>
      <c r="U114" s="190">
        <v>2573619</v>
      </c>
      <c r="V114" s="190">
        <v>41346.598120330949</v>
      </c>
      <c r="W114" s="196"/>
      <c r="X114" s="88">
        <v>0</v>
      </c>
      <c r="Y114" s="88">
        <f t="shared" si="27"/>
        <v>0</v>
      </c>
      <c r="Z114" s="1"/>
      <c r="AA114" s="1"/>
    </row>
    <row r="115" spans="2:27">
      <c r="B115" s="206">
        <v>3209</v>
      </c>
      <c r="C115" t="s">
        <v>142</v>
      </c>
      <c r="D115" s="190">
        <v>1436766.4069999999</v>
      </c>
      <c r="E115" s="85">
        <f t="shared" si="21"/>
        <v>32792.404414114208</v>
      </c>
      <c r="F115" s="86">
        <f t="shared" si="14"/>
        <v>0.8531028612149083</v>
      </c>
      <c r="G115" s="187">
        <f t="shared" si="15"/>
        <v>3391.3702794550304</v>
      </c>
      <c r="H115" s="187">
        <f t="shared" si="16"/>
        <v>148589.4974240427</v>
      </c>
      <c r="I115" s="187">
        <f t="shared" si="17"/>
        <v>632.73524221989533</v>
      </c>
      <c r="J115" s="87">
        <f t="shared" si="18"/>
        <v>27722.661902622494</v>
      </c>
      <c r="K115" s="187">
        <f t="shared" si="22"/>
        <v>219.05748716088982</v>
      </c>
      <c r="L115" s="87">
        <f t="shared" si="19"/>
        <v>9597.7847424672273</v>
      </c>
      <c r="M115" s="88">
        <f t="shared" si="23"/>
        <v>158187.28216650992</v>
      </c>
      <c r="N115" s="88">
        <f t="shared" si="24"/>
        <v>1594953.6891665098</v>
      </c>
      <c r="O115" s="88">
        <f t="shared" si="25"/>
        <v>36402.832180730133</v>
      </c>
      <c r="P115" s="89">
        <f t="shared" si="20"/>
        <v>0.94702907104733258</v>
      </c>
      <c r="Q115" s="240">
        <v>7443.7293995277432</v>
      </c>
      <c r="R115" s="92">
        <f t="shared" si="26"/>
        <v>1.8376333821665456E-3</v>
      </c>
      <c r="S115" s="93">
        <f t="shared" si="26"/>
        <v>-1.9839047049802577E-2</v>
      </c>
      <c r="T115" s="91">
        <v>43814</v>
      </c>
      <c r="U115" s="190">
        <v>1434131</v>
      </c>
      <c r="V115" s="190">
        <v>33456.142397237905</v>
      </c>
      <c r="W115" s="196"/>
      <c r="X115" s="88">
        <v>0</v>
      </c>
      <c r="Y115" s="88">
        <f t="shared" si="27"/>
        <v>0</v>
      </c>
      <c r="Z115" s="1"/>
      <c r="AA115" s="1"/>
    </row>
    <row r="116" spans="2:27">
      <c r="B116" s="206">
        <v>3212</v>
      </c>
      <c r="C116" t="s">
        <v>143</v>
      </c>
      <c r="D116" s="190">
        <v>791547.56900000002</v>
      </c>
      <c r="E116" s="85">
        <f t="shared" si="21"/>
        <v>38572.563179182303</v>
      </c>
      <c r="F116" s="86">
        <f t="shared" si="14"/>
        <v>1.0034751827587851</v>
      </c>
      <c r="G116" s="187">
        <f t="shared" si="15"/>
        <v>-76.724979585826802</v>
      </c>
      <c r="H116" s="187">
        <f t="shared" si="16"/>
        <v>-1574.4733060807519</v>
      </c>
      <c r="I116" s="187">
        <f t="shared" si="17"/>
        <v>0</v>
      </c>
      <c r="J116" s="87">
        <f t="shared" si="18"/>
        <v>0</v>
      </c>
      <c r="K116" s="187">
        <f t="shared" si="22"/>
        <v>-413.67775505900551</v>
      </c>
      <c r="L116" s="87">
        <f t="shared" si="19"/>
        <v>-8489.0812115658518</v>
      </c>
      <c r="M116" s="88">
        <f t="shared" si="23"/>
        <v>-10063.554517646604</v>
      </c>
      <c r="N116" s="88">
        <f t="shared" si="24"/>
        <v>781484.01448235346</v>
      </c>
      <c r="O116" s="88">
        <f t="shared" si="25"/>
        <v>38082.160444537469</v>
      </c>
      <c r="P116" s="89">
        <f t="shared" si="20"/>
        <v>0.99071722909397097</v>
      </c>
      <c r="Q116" s="240">
        <v>-1283.728839309435</v>
      </c>
      <c r="R116" s="92">
        <f t="shared" si="26"/>
        <v>-9.2961995056165484E-3</v>
      </c>
      <c r="S116" s="92">
        <f t="shared" si="26"/>
        <v>-1.8903433865461592E-2</v>
      </c>
      <c r="T116" s="91">
        <v>20521</v>
      </c>
      <c r="U116" s="190">
        <v>798975</v>
      </c>
      <c r="V116" s="190">
        <v>39315.766164747562</v>
      </c>
      <c r="W116" s="196"/>
      <c r="X116" s="88">
        <v>0</v>
      </c>
      <c r="Y116" s="88">
        <f t="shared" si="27"/>
        <v>0</v>
      </c>
      <c r="Z116" s="1"/>
      <c r="AA116" s="1"/>
    </row>
    <row r="117" spans="2:27">
      <c r="B117" s="206">
        <v>3214</v>
      </c>
      <c r="C117" t="s">
        <v>144</v>
      </c>
      <c r="D117" s="190">
        <v>740355.92099999997</v>
      </c>
      <c r="E117" s="85">
        <f t="shared" si="21"/>
        <v>45577.192871213985</v>
      </c>
      <c r="F117" s="86">
        <f t="shared" si="14"/>
        <v>1.1857024313789299</v>
      </c>
      <c r="G117" s="187">
        <f t="shared" si="15"/>
        <v>-4279.5027948048355</v>
      </c>
      <c r="H117" s="187">
        <f t="shared" si="16"/>
        <v>-69516.243398809747</v>
      </c>
      <c r="I117" s="187">
        <f t="shared" si="17"/>
        <v>0</v>
      </c>
      <c r="J117" s="87">
        <f t="shared" si="18"/>
        <v>0</v>
      </c>
      <c r="K117" s="187">
        <f t="shared" si="22"/>
        <v>-413.67775505900551</v>
      </c>
      <c r="L117" s="87">
        <f t="shared" si="19"/>
        <v>-6719.7814531784861</v>
      </c>
      <c r="M117" s="88">
        <f t="shared" si="23"/>
        <v>-76236.02485198823</v>
      </c>
      <c r="N117" s="88">
        <f t="shared" si="24"/>
        <v>664119.89614801179</v>
      </c>
      <c r="O117" s="88">
        <f t="shared" si="25"/>
        <v>40884.01232135015</v>
      </c>
      <c r="P117" s="89">
        <f t="shared" si="20"/>
        <v>1.0636081285420294</v>
      </c>
      <c r="Q117" s="240">
        <v>-7774.4636252883793</v>
      </c>
      <c r="R117" s="92">
        <f t="shared" si="26"/>
        <v>-1.7954931210306023E-2</v>
      </c>
      <c r="S117" s="92">
        <f t="shared" si="26"/>
        <v>-2.6297840561018769E-2</v>
      </c>
      <c r="T117" s="91">
        <v>16244</v>
      </c>
      <c r="U117" s="190">
        <v>753892</v>
      </c>
      <c r="V117" s="190">
        <v>46808.14603253446</v>
      </c>
      <c r="W117" s="196"/>
      <c r="X117" s="88">
        <v>0</v>
      </c>
      <c r="Y117" s="88">
        <f t="shared" si="27"/>
        <v>0</v>
      </c>
      <c r="Z117" s="1"/>
      <c r="AA117" s="1"/>
    </row>
    <row r="118" spans="2:27">
      <c r="B118" s="206">
        <v>3216</v>
      </c>
      <c r="C118" t="s">
        <v>145</v>
      </c>
      <c r="D118" s="190">
        <v>696943.93099999998</v>
      </c>
      <c r="E118" s="85">
        <f t="shared" si="21"/>
        <v>35753.549017596059</v>
      </c>
      <c r="F118" s="86">
        <f t="shared" si="14"/>
        <v>0.93013780204450369</v>
      </c>
      <c r="G118" s="187">
        <f t="shared" si="15"/>
        <v>1614.6835173659201</v>
      </c>
      <c r="H118" s="187">
        <f t="shared" si="16"/>
        <v>31475.025804013883</v>
      </c>
      <c r="I118" s="187">
        <f t="shared" si="17"/>
        <v>0</v>
      </c>
      <c r="J118" s="87">
        <f t="shared" si="18"/>
        <v>0</v>
      </c>
      <c r="K118" s="187">
        <f t="shared" si="22"/>
        <v>-413.67775505900551</v>
      </c>
      <c r="L118" s="87">
        <f t="shared" si="19"/>
        <v>-8063.8204793651939</v>
      </c>
      <c r="M118" s="88">
        <f t="shared" si="23"/>
        <v>23411.20532464869</v>
      </c>
      <c r="N118" s="88">
        <f t="shared" si="24"/>
        <v>720355.13632464863</v>
      </c>
      <c r="O118" s="88">
        <f t="shared" si="25"/>
        <v>36954.554779902974</v>
      </c>
      <c r="P118" s="89">
        <f t="shared" si="20"/>
        <v>0.96138227680825861</v>
      </c>
      <c r="Q118" s="240">
        <v>998.10348807268383</v>
      </c>
      <c r="R118" s="92">
        <f t="shared" si="26"/>
        <v>4.6822302263090435E-2</v>
      </c>
      <c r="S118" s="92">
        <f t="shared" si="26"/>
        <v>2.5126503252456321E-2</v>
      </c>
      <c r="T118" s="91">
        <v>19493</v>
      </c>
      <c r="U118" s="190">
        <v>665771</v>
      </c>
      <c r="V118" s="190">
        <v>34877.20676829588</v>
      </c>
      <c r="W118" s="196"/>
      <c r="X118" s="88">
        <v>0</v>
      </c>
      <c r="Y118" s="88">
        <f t="shared" si="27"/>
        <v>0</v>
      </c>
      <c r="Z118" s="1"/>
      <c r="AA118" s="1"/>
    </row>
    <row r="119" spans="2:27">
      <c r="B119" s="206">
        <v>3218</v>
      </c>
      <c r="C119" t="s">
        <v>146</v>
      </c>
      <c r="D119" s="190">
        <v>743128.11199999996</v>
      </c>
      <c r="E119" s="85">
        <f t="shared" si="21"/>
        <v>33770.875346512155</v>
      </c>
      <c r="F119" s="86">
        <f t="shared" si="14"/>
        <v>0.87855803496499263</v>
      </c>
      <c r="G119" s="187">
        <f t="shared" si="15"/>
        <v>2804.287720016262</v>
      </c>
      <c r="H119" s="187">
        <f t="shared" si="16"/>
        <v>61708.351278957845</v>
      </c>
      <c r="I119" s="187">
        <f t="shared" si="17"/>
        <v>290.27041588061365</v>
      </c>
      <c r="J119" s="87">
        <f t="shared" si="18"/>
        <v>6387.400501452903</v>
      </c>
      <c r="K119" s="187">
        <f t="shared" si="22"/>
        <v>-123.40733917839185</v>
      </c>
      <c r="L119" s="87">
        <f t="shared" si="19"/>
        <v>-2715.5784986205131</v>
      </c>
      <c r="M119" s="88">
        <f t="shared" si="23"/>
        <v>58992.772780337335</v>
      </c>
      <c r="N119" s="88">
        <f t="shared" si="24"/>
        <v>802120.88478033734</v>
      </c>
      <c r="O119" s="88">
        <f t="shared" si="25"/>
        <v>36451.755727350028</v>
      </c>
      <c r="P119" s="89">
        <f t="shared" si="20"/>
        <v>0.94830182973483679</v>
      </c>
      <c r="Q119" s="240">
        <v>275.01990316450974</v>
      </c>
      <c r="R119" s="92">
        <f t="shared" si="26"/>
        <v>8.472301648154006E-3</v>
      </c>
      <c r="S119" s="92">
        <f t="shared" si="26"/>
        <v>-2.1545846844440421E-2</v>
      </c>
      <c r="T119" s="91">
        <v>22005</v>
      </c>
      <c r="U119" s="190">
        <v>736885</v>
      </c>
      <c r="V119" s="190">
        <v>34514.519906323185</v>
      </c>
      <c r="W119" s="196"/>
      <c r="X119" s="88">
        <v>0</v>
      </c>
      <c r="Y119" s="88">
        <f t="shared" si="27"/>
        <v>0</v>
      </c>
      <c r="Z119" s="1"/>
      <c r="AA119" s="1"/>
    </row>
    <row r="120" spans="2:27">
      <c r="B120" s="206">
        <v>3220</v>
      </c>
      <c r="C120" t="s">
        <v>147</v>
      </c>
      <c r="D120" s="190">
        <v>363961.77600000001</v>
      </c>
      <c r="E120" s="85">
        <f t="shared" si="21"/>
        <v>31698.465075770775</v>
      </c>
      <c r="F120" s="86">
        <f t="shared" si="14"/>
        <v>0.82464374709350985</v>
      </c>
      <c r="G120" s="187">
        <f t="shared" si="15"/>
        <v>4047.7338824610902</v>
      </c>
      <c r="H120" s="187">
        <f t="shared" si="16"/>
        <v>46476.080438418241</v>
      </c>
      <c r="I120" s="187">
        <f t="shared" si="17"/>
        <v>1015.6140106400967</v>
      </c>
      <c r="J120" s="87">
        <f t="shared" si="18"/>
        <v>11661.280070169591</v>
      </c>
      <c r="K120" s="187">
        <f t="shared" si="22"/>
        <v>601.93625558109125</v>
      </c>
      <c r="L120" s="87">
        <f t="shared" si="19"/>
        <v>6911.4320865820901</v>
      </c>
      <c r="M120" s="88">
        <f t="shared" si="23"/>
        <v>53387.512525000333</v>
      </c>
      <c r="N120" s="88">
        <f t="shared" si="24"/>
        <v>417349.28852500033</v>
      </c>
      <c r="O120" s="88">
        <f t="shared" si="25"/>
        <v>36348.135213812951</v>
      </c>
      <c r="P120" s="89">
        <f t="shared" si="20"/>
        <v>0.94560611534126249</v>
      </c>
      <c r="Q120" s="240">
        <v>2938.5443816148181</v>
      </c>
      <c r="R120" s="92">
        <f t="shared" si="26"/>
        <v>4.1974738047523656E-2</v>
      </c>
      <c r="S120" s="92">
        <f t="shared" si="26"/>
        <v>3.3807369433669222E-2</v>
      </c>
      <c r="T120" s="91">
        <v>11482</v>
      </c>
      <c r="U120" s="190">
        <v>349300</v>
      </c>
      <c r="V120" s="190">
        <v>30661.867977528091</v>
      </c>
      <c r="W120" s="196"/>
      <c r="X120" s="88">
        <v>0</v>
      </c>
      <c r="Y120" s="88">
        <f t="shared" si="27"/>
        <v>0</v>
      </c>
      <c r="Z120" s="1"/>
      <c r="AA120" s="1"/>
    </row>
    <row r="121" spans="2:27">
      <c r="B121" s="206">
        <v>3222</v>
      </c>
      <c r="C121" t="s">
        <v>148</v>
      </c>
      <c r="D121" s="190">
        <v>1787590.05</v>
      </c>
      <c r="E121" s="85">
        <f t="shared" si="21"/>
        <v>37096.166057939743</v>
      </c>
      <c r="F121" s="86">
        <f t="shared" si="14"/>
        <v>0.96506633074184134</v>
      </c>
      <c r="G121" s="187">
        <f t="shared" si="15"/>
        <v>809.11329315970943</v>
      </c>
      <c r="H121" s="187">
        <f t="shared" si="16"/>
        <v>38989.551370780078</v>
      </c>
      <c r="I121" s="187">
        <f t="shared" si="17"/>
        <v>0</v>
      </c>
      <c r="J121" s="87">
        <f t="shared" si="18"/>
        <v>0</v>
      </c>
      <c r="K121" s="187">
        <f t="shared" si="22"/>
        <v>-413.67775505900551</v>
      </c>
      <c r="L121" s="87">
        <f t="shared" si="19"/>
        <v>-19934.303660783356</v>
      </c>
      <c r="M121" s="88">
        <f t="shared" si="23"/>
        <v>19055.247709996722</v>
      </c>
      <c r="N121" s="88">
        <f t="shared" si="24"/>
        <v>1806645.2977099968</v>
      </c>
      <c r="O121" s="88">
        <f t="shared" si="25"/>
        <v>37491.60159604044</v>
      </c>
      <c r="P121" s="89">
        <f t="shared" si="20"/>
        <v>0.97535368828719338</v>
      </c>
      <c r="Q121" s="240">
        <v>3536.1616250059487</v>
      </c>
      <c r="R121" s="92">
        <f t="shared" si="26"/>
        <v>2.8226960104502888E-2</v>
      </c>
      <c r="S121" s="92">
        <f t="shared" si="26"/>
        <v>-1.4539501118445214E-3</v>
      </c>
      <c r="T121" s="91">
        <v>48188</v>
      </c>
      <c r="U121" s="190">
        <v>1738517</v>
      </c>
      <c r="V121" s="190">
        <v>37150.180567130366</v>
      </c>
      <c r="W121" s="196"/>
      <c r="X121" s="88">
        <v>0</v>
      </c>
      <c r="Y121" s="88">
        <f t="shared" si="27"/>
        <v>0</v>
      </c>
      <c r="Z121" s="1"/>
      <c r="AA121" s="1"/>
    </row>
    <row r="122" spans="2:27">
      <c r="B122" s="206">
        <v>3224</v>
      </c>
      <c r="C122" t="s">
        <v>149</v>
      </c>
      <c r="D122" s="190">
        <v>725641.348</v>
      </c>
      <c r="E122" s="85">
        <f t="shared" si="21"/>
        <v>36103.355788845212</v>
      </c>
      <c r="F122" s="86">
        <f t="shared" si="14"/>
        <v>0.93923811544807223</v>
      </c>
      <c r="G122" s="187">
        <f t="shared" si="15"/>
        <v>1404.7994546164277</v>
      </c>
      <c r="H122" s="187">
        <f t="shared" si="16"/>
        <v>28235.064238335581</v>
      </c>
      <c r="I122" s="187">
        <f t="shared" si="17"/>
        <v>0</v>
      </c>
      <c r="J122" s="87">
        <f t="shared" si="18"/>
        <v>0</v>
      </c>
      <c r="K122" s="187">
        <f t="shared" si="22"/>
        <v>-413.67775505900551</v>
      </c>
      <c r="L122" s="87">
        <f t="shared" si="19"/>
        <v>-8314.5091989309512</v>
      </c>
      <c r="M122" s="88">
        <f t="shared" si="23"/>
        <v>19920.555039404629</v>
      </c>
      <c r="N122" s="88">
        <f t="shared" si="24"/>
        <v>745561.90303940466</v>
      </c>
      <c r="O122" s="88">
        <f t="shared" si="25"/>
        <v>37094.477488402641</v>
      </c>
      <c r="P122" s="89">
        <f t="shared" si="20"/>
        <v>0.96502240216968616</v>
      </c>
      <c r="Q122" s="240">
        <v>1506.6232970283745</v>
      </c>
      <c r="R122" s="92">
        <f t="shared" si="26"/>
        <v>2.2880066534162188E-2</v>
      </c>
      <c r="S122" s="92">
        <f t="shared" si="26"/>
        <v>-1.599027550266707E-3</v>
      </c>
      <c r="T122" s="91">
        <v>20099</v>
      </c>
      <c r="U122" s="190">
        <v>709410</v>
      </c>
      <c r="V122" s="190">
        <v>36161.178509532067</v>
      </c>
      <c r="W122" s="196"/>
      <c r="X122" s="88">
        <v>0</v>
      </c>
      <c r="Y122" s="88">
        <f t="shared" si="27"/>
        <v>0</v>
      </c>
      <c r="Z122" s="1"/>
      <c r="AA122" s="1"/>
    </row>
    <row r="123" spans="2:27">
      <c r="B123" s="206">
        <v>3226</v>
      </c>
      <c r="C123" t="s">
        <v>150</v>
      </c>
      <c r="D123" s="190">
        <v>543079.71299999999</v>
      </c>
      <c r="E123" s="85">
        <f t="shared" si="21"/>
        <v>30074.189445121272</v>
      </c>
      <c r="F123" s="86">
        <f t="shared" si="14"/>
        <v>0.78238779750195353</v>
      </c>
      <c r="G123" s="187">
        <f t="shared" si="15"/>
        <v>5022.2992608507921</v>
      </c>
      <c r="H123" s="187">
        <f t="shared" si="16"/>
        <v>90692.680052443611</v>
      </c>
      <c r="I123" s="187">
        <f t="shared" si="17"/>
        <v>1584.1104813674228</v>
      </c>
      <c r="J123" s="87">
        <f t="shared" si="18"/>
        <v>28605.867072532921</v>
      </c>
      <c r="K123" s="187">
        <f t="shared" si="22"/>
        <v>1170.4327263084174</v>
      </c>
      <c r="L123" s="87">
        <f t="shared" si="19"/>
        <v>21135.674171677398</v>
      </c>
      <c r="M123" s="88">
        <f t="shared" si="23"/>
        <v>111828.35422412101</v>
      </c>
      <c r="N123" s="88">
        <f t="shared" si="24"/>
        <v>654908.06722412095</v>
      </c>
      <c r="O123" s="88">
        <f t="shared" si="25"/>
        <v>36266.921432280484</v>
      </c>
      <c r="P123" s="89">
        <f t="shared" si="20"/>
        <v>0.94349331786168478</v>
      </c>
      <c r="Q123" s="240">
        <v>1980.2837649192516</v>
      </c>
      <c r="R123" s="92">
        <f t="shared" si="26"/>
        <v>3.1404237822480148E-2</v>
      </c>
      <c r="S123" s="92">
        <f t="shared" si="26"/>
        <v>2.4950107859364416E-2</v>
      </c>
      <c r="T123" s="91">
        <v>18058</v>
      </c>
      <c r="U123" s="190">
        <v>526544</v>
      </c>
      <c r="V123" s="190">
        <v>29342.100863750351</v>
      </c>
      <c r="W123" s="196"/>
      <c r="X123" s="88">
        <v>0</v>
      </c>
      <c r="Y123" s="88">
        <f t="shared" si="27"/>
        <v>0</v>
      </c>
      <c r="Z123" s="1"/>
      <c r="AA123" s="1"/>
    </row>
    <row r="124" spans="2:27">
      <c r="B124" s="209">
        <v>3228</v>
      </c>
      <c r="C124" s="210" t="s">
        <v>151</v>
      </c>
      <c r="D124" s="190">
        <v>768732.41</v>
      </c>
      <c r="E124" s="85">
        <f t="shared" si="21"/>
        <v>31192.22600933252</v>
      </c>
      <c r="F124" s="86">
        <f t="shared" si="14"/>
        <v>0.81147380717134432</v>
      </c>
      <c r="G124" s="187">
        <f t="shared" si="15"/>
        <v>4351.4773223240427</v>
      </c>
      <c r="H124" s="187">
        <f t="shared" si="16"/>
        <v>107242.15860867604</v>
      </c>
      <c r="I124" s="187">
        <f t="shared" si="17"/>
        <v>1192.7976838934858</v>
      </c>
      <c r="J124" s="87">
        <f t="shared" si="18"/>
        <v>29396.498919554957</v>
      </c>
      <c r="K124" s="187">
        <f t="shared" si="22"/>
        <v>779.11992883448033</v>
      </c>
      <c r="L124" s="87">
        <f t="shared" si="19"/>
        <v>19201.410646125769</v>
      </c>
      <c r="M124" s="88">
        <f t="shared" si="23"/>
        <v>126443.56925480181</v>
      </c>
      <c r="N124" s="88">
        <f t="shared" si="24"/>
        <v>895175.97925480187</v>
      </c>
      <c r="O124" s="88">
        <f t="shared" si="25"/>
        <v>36322.823260491052</v>
      </c>
      <c r="P124" s="89">
        <f t="shared" si="20"/>
        <v>0.94494761834515451</v>
      </c>
      <c r="Q124" s="240">
        <v>4258.0640917173296</v>
      </c>
      <c r="R124" s="92">
        <f t="shared" si="26"/>
        <v>4.3653774617216416E-2</v>
      </c>
      <c r="S124" s="92">
        <f t="shared" si="26"/>
        <v>2.8323984947448214E-2</v>
      </c>
      <c r="T124" s="91">
        <v>24645</v>
      </c>
      <c r="U124" s="190">
        <v>736578</v>
      </c>
      <c r="V124" s="190">
        <v>30333.072519869871</v>
      </c>
      <c r="W124" s="196"/>
      <c r="X124" s="88">
        <v>0</v>
      </c>
      <c r="Y124" s="88">
        <f t="shared" si="27"/>
        <v>0</v>
      </c>
      <c r="Z124" s="1"/>
      <c r="AA124" s="1"/>
    </row>
    <row r="125" spans="2:27">
      <c r="B125" s="206">
        <v>3230</v>
      </c>
      <c r="C125" t="s">
        <v>152</v>
      </c>
      <c r="D125" s="190">
        <v>300931.17700000003</v>
      </c>
      <c r="E125" s="85">
        <f t="shared" si="21"/>
        <v>40677.369153825362</v>
      </c>
      <c r="F125" s="86">
        <f t="shared" si="14"/>
        <v>1.0582322532253037</v>
      </c>
      <c r="G125" s="187">
        <f t="shared" si="15"/>
        <v>-1339.6085643716622</v>
      </c>
      <c r="H125" s="187">
        <f t="shared" si="16"/>
        <v>-9910.4241592215567</v>
      </c>
      <c r="I125" s="187">
        <f t="shared" si="17"/>
        <v>0</v>
      </c>
      <c r="J125" s="87">
        <f t="shared" si="18"/>
        <v>0</v>
      </c>
      <c r="K125" s="187">
        <f t="shared" si="22"/>
        <v>-413.67775505900551</v>
      </c>
      <c r="L125" s="87">
        <f t="shared" si="19"/>
        <v>-3060.3880319265231</v>
      </c>
      <c r="M125" s="88">
        <f t="shared" si="23"/>
        <v>-12970.812191148079</v>
      </c>
      <c r="N125" s="88">
        <f t="shared" si="24"/>
        <v>287960.36480885197</v>
      </c>
      <c r="O125" s="88">
        <f t="shared" si="25"/>
        <v>38924.082834394692</v>
      </c>
      <c r="P125" s="89">
        <f t="shared" si="20"/>
        <v>1.0126200572805784</v>
      </c>
      <c r="Q125" s="240">
        <v>-1190.9048886901892</v>
      </c>
      <c r="R125" s="92">
        <f t="shared" si="26"/>
        <v>2.6694332455936597E-3</v>
      </c>
      <c r="S125" s="92">
        <f t="shared" si="26"/>
        <v>-1.2645739227608817E-2</v>
      </c>
      <c r="T125" s="91">
        <v>7398</v>
      </c>
      <c r="U125" s="190">
        <v>300130</v>
      </c>
      <c r="V125" s="190">
        <v>41198.352779684283</v>
      </c>
      <c r="W125" s="196"/>
      <c r="X125" s="88">
        <v>0</v>
      </c>
      <c r="Y125" s="88">
        <f t="shared" si="27"/>
        <v>0</v>
      </c>
      <c r="Z125" s="1"/>
    </row>
    <row r="126" spans="2:27">
      <c r="B126" s="206">
        <v>3232</v>
      </c>
      <c r="C126" t="s">
        <v>153</v>
      </c>
      <c r="D126" s="190">
        <v>1001462.726</v>
      </c>
      <c r="E126" s="85">
        <f t="shared" si="21"/>
        <v>38693.405687350285</v>
      </c>
      <c r="F126" s="86">
        <f t="shared" si="14"/>
        <v>1.0066189317859262</v>
      </c>
      <c r="G126" s="187">
        <f t="shared" si="15"/>
        <v>-149.23048448661575</v>
      </c>
      <c r="H126" s="187">
        <f t="shared" si="16"/>
        <v>-3862.3833994825886</v>
      </c>
      <c r="I126" s="187">
        <f t="shared" si="17"/>
        <v>0</v>
      </c>
      <c r="J126" s="87">
        <f t="shared" si="18"/>
        <v>0</v>
      </c>
      <c r="K126" s="187">
        <f t="shared" si="22"/>
        <v>-413.67775505900551</v>
      </c>
      <c r="L126" s="87">
        <f t="shared" si="19"/>
        <v>-10706.80765643718</v>
      </c>
      <c r="M126" s="88">
        <f t="shared" si="23"/>
        <v>-14569.191055919769</v>
      </c>
      <c r="N126" s="88">
        <f t="shared" si="24"/>
        <v>986893.53494408028</v>
      </c>
      <c r="O126" s="88">
        <f t="shared" si="25"/>
        <v>38130.497447804664</v>
      </c>
      <c r="P126" s="89">
        <f t="shared" si="20"/>
        <v>0.9919747287048275</v>
      </c>
      <c r="Q126" s="240">
        <v>871.45457655037717</v>
      </c>
      <c r="R126" s="92">
        <f t="shared" si="26"/>
        <v>1.5678157492261719E-2</v>
      </c>
      <c r="S126" s="92">
        <f t="shared" si="26"/>
        <v>-1.6670919324958957E-3</v>
      </c>
      <c r="T126" s="91">
        <v>25882</v>
      </c>
      <c r="U126" s="190">
        <v>986004</v>
      </c>
      <c r="V126" s="190">
        <v>38758.018867924526</v>
      </c>
      <c r="W126" s="196"/>
      <c r="X126" s="88">
        <v>0</v>
      </c>
      <c r="Y126" s="88">
        <f t="shared" si="27"/>
        <v>0</v>
      </c>
      <c r="Z126" s="1"/>
    </row>
    <row r="127" spans="2:27">
      <c r="B127" s="206">
        <v>3234</v>
      </c>
      <c r="C127" t="s">
        <v>154</v>
      </c>
      <c r="D127" s="190">
        <v>304090.61099999998</v>
      </c>
      <c r="E127" s="85">
        <f t="shared" si="21"/>
        <v>32498.729400448858</v>
      </c>
      <c r="F127" s="86">
        <f t="shared" si="14"/>
        <v>0.84546282996677558</v>
      </c>
      <c r="G127" s="187">
        <f t="shared" si="15"/>
        <v>3567.5752876542406</v>
      </c>
      <c r="H127" s="187">
        <f t="shared" si="16"/>
        <v>33381.80196658073</v>
      </c>
      <c r="I127" s="187">
        <f t="shared" si="17"/>
        <v>735.52149700276777</v>
      </c>
      <c r="J127" s="87">
        <f t="shared" si="18"/>
        <v>6882.2746474548976</v>
      </c>
      <c r="K127" s="187">
        <f t="shared" si="22"/>
        <v>321.84374194376227</v>
      </c>
      <c r="L127" s="87">
        <f t="shared" si="19"/>
        <v>3011.4918933677836</v>
      </c>
      <c r="M127" s="88">
        <f t="shared" si="23"/>
        <v>36393.293859948513</v>
      </c>
      <c r="N127" s="88">
        <f t="shared" si="24"/>
        <v>340483.9048599485</v>
      </c>
      <c r="O127" s="88">
        <f t="shared" si="25"/>
        <v>36388.148430046858</v>
      </c>
      <c r="P127" s="89">
        <f t="shared" si="20"/>
        <v>0.94664706948492583</v>
      </c>
      <c r="Q127" s="240">
        <v>1678.311711188886</v>
      </c>
      <c r="R127" s="92">
        <f t="shared" si="26"/>
        <v>6.1357542991368481E-2</v>
      </c>
      <c r="S127" s="92">
        <f t="shared" si="26"/>
        <v>5.5686080220227266E-2</v>
      </c>
      <c r="T127" s="91">
        <v>9357</v>
      </c>
      <c r="U127" s="190">
        <v>286511</v>
      </c>
      <c r="V127" s="190">
        <v>30784.463307188136</v>
      </c>
      <c r="W127" s="196"/>
      <c r="X127" s="88">
        <v>0</v>
      </c>
      <c r="Y127" s="88">
        <f t="shared" si="27"/>
        <v>0</v>
      </c>
      <c r="Z127" s="1"/>
    </row>
    <row r="128" spans="2:27">
      <c r="B128" s="209">
        <v>3236</v>
      </c>
      <c r="C128" s="210" t="s">
        <v>155</v>
      </c>
      <c r="D128" s="190">
        <v>223060.196</v>
      </c>
      <c r="E128" s="85">
        <f t="shared" si="21"/>
        <v>31698.194685235183</v>
      </c>
      <c r="F128" s="86">
        <f t="shared" si="14"/>
        <v>0.82463671281396622</v>
      </c>
      <c r="G128" s="187">
        <f t="shared" si="15"/>
        <v>4047.8961167824455</v>
      </c>
      <c r="H128" s="187">
        <f t="shared" si="16"/>
        <v>28485.044973798071</v>
      </c>
      <c r="I128" s="187">
        <f t="shared" si="17"/>
        <v>1015.7086473275539</v>
      </c>
      <c r="J128" s="87">
        <f t="shared" si="18"/>
        <v>7147.5417512439963</v>
      </c>
      <c r="K128" s="187">
        <f t="shared" si="22"/>
        <v>602.03089226854831</v>
      </c>
      <c r="L128" s="87">
        <f t="shared" si="19"/>
        <v>4236.4913888937745</v>
      </c>
      <c r="M128" s="88">
        <f t="shared" si="23"/>
        <v>32721.536362691844</v>
      </c>
      <c r="N128" s="88">
        <f t="shared" si="24"/>
        <v>255781.73236269184</v>
      </c>
      <c r="O128" s="88">
        <f t="shared" si="25"/>
        <v>36348.121694286179</v>
      </c>
      <c r="P128" s="89">
        <f t="shared" si="20"/>
        <v>0.94560576362728543</v>
      </c>
      <c r="Q128" s="240">
        <v>1711.0266970060984</v>
      </c>
      <c r="R128" s="92">
        <f t="shared" si="26"/>
        <v>3.7084097375908932E-2</v>
      </c>
      <c r="S128" s="93">
        <f t="shared" si="26"/>
        <v>3.0157430816768957E-2</v>
      </c>
      <c r="T128" s="91">
        <v>7037</v>
      </c>
      <c r="U128" s="190">
        <v>215084</v>
      </c>
      <c r="V128" s="190">
        <v>30770.243204577968</v>
      </c>
      <c r="W128" s="196"/>
      <c r="X128" s="88">
        <v>0</v>
      </c>
      <c r="Y128" s="88">
        <f t="shared" si="27"/>
        <v>0</v>
      </c>
      <c r="Z128" s="1"/>
    </row>
    <row r="129" spans="2:25">
      <c r="B129" s="206">
        <v>3238</v>
      </c>
      <c r="C129" t="s">
        <v>156</v>
      </c>
      <c r="D129" s="190">
        <v>494163.50199999998</v>
      </c>
      <c r="E129" s="85">
        <f t="shared" si="21"/>
        <v>30643.898176857248</v>
      </c>
      <c r="F129" s="86">
        <f t="shared" si="14"/>
        <v>0.79720891714189945</v>
      </c>
      <c r="G129" s="187">
        <f t="shared" si="15"/>
        <v>4680.4740218092056</v>
      </c>
      <c r="H129" s="187">
        <f t="shared" si="16"/>
        <v>75477.324075695244</v>
      </c>
      <c r="I129" s="187">
        <f t="shared" si="17"/>
        <v>1384.712425259831</v>
      </c>
      <c r="J129" s="87">
        <f t="shared" si="18"/>
        <v>22329.872569740033</v>
      </c>
      <c r="K129" s="187">
        <f t="shared" si="22"/>
        <v>971.03467020082553</v>
      </c>
      <c r="L129" s="87">
        <f t="shared" si="19"/>
        <v>15658.905091658513</v>
      </c>
      <c r="M129" s="88">
        <f t="shared" si="23"/>
        <v>91136.229167353755</v>
      </c>
      <c r="N129" s="88">
        <f t="shared" si="24"/>
        <v>585299.73116735369</v>
      </c>
      <c r="O129" s="88">
        <f t="shared" si="25"/>
        <v>36295.406868867278</v>
      </c>
      <c r="P129" s="89">
        <f t="shared" si="20"/>
        <v>0.94423437384368203</v>
      </c>
      <c r="Q129" s="240">
        <v>3660.5216121600388</v>
      </c>
      <c r="R129" s="89">
        <f t="shared" si="26"/>
        <v>3.6638504881497252E-2</v>
      </c>
      <c r="S129" s="89">
        <f t="shared" si="26"/>
        <v>-1.6745640078350407E-3</v>
      </c>
      <c r="T129" s="91">
        <v>16126</v>
      </c>
      <c r="U129" s="190">
        <v>476698</v>
      </c>
      <c r="V129" s="190">
        <v>30695.299420476498</v>
      </c>
      <c r="W129" s="196"/>
      <c r="X129" s="88">
        <v>0</v>
      </c>
      <c r="Y129" s="88">
        <f t="shared" si="27"/>
        <v>0</v>
      </c>
    </row>
    <row r="130" spans="2:25">
      <c r="B130" s="206">
        <v>3240</v>
      </c>
      <c r="C130" t="s">
        <v>157</v>
      </c>
      <c r="D130" s="190">
        <v>842384.67599999998</v>
      </c>
      <c r="E130" s="85">
        <f t="shared" si="21"/>
        <v>30175.69408224674</v>
      </c>
      <c r="F130" s="86">
        <f t="shared" si="14"/>
        <v>0.78502846682478755</v>
      </c>
      <c r="G130" s="187">
        <f t="shared" si="15"/>
        <v>4961.3964785755106</v>
      </c>
      <c r="H130" s="187">
        <f t="shared" si="16"/>
        <v>138502.34409591396</v>
      </c>
      <c r="I130" s="187">
        <f t="shared" si="17"/>
        <v>1548.5838583735087</v>
      </c>
      <c r="J130" s="87">
        <f t="shared" si="18"/>
        <v>43230.266990354874</v>
      </c>
      <c r="K130" s="187">
        <f t="shared" si="22"/>
        <v>1134.9061033145033</v>
      </c>
      <c r="L130" s="87">
        <f t="shared" si="19"/>
        <v>31682.038780127674</v>
      </c>
      <c r="M130" s="88">
        <f t="shared" si="23"/>
        <v>170184.38287604164</v>
      </c>
      <c r="N130" s="88">
        <f t="shared" si="24"/>
        <v>1012569.0588760416</v>
      </c>
      <c r="O130" s="88">
        <f t="shared" si="25"/>
        <v>36271.99666413675</v>
      </c>
      <c r="P130" s="89">
        <f t="shared" si="20"/>
        <v>0.94362535132782632</v>
      </c>
      <c r="Q130" s="240">
        <v>11364.028361606004</v>
      </c>
      <c r="R130" s="89">
        <f t="shared" si="26"/>
        <v>5.1525796179536537E-2</v>
      </c>
      <c r="S130" s="89">
        <f t="shared" si="26"/>
        <v>2.975398395028548E-2</v>
      </c>
      <c r="T130" s="91">
        <v>27916</v>
      </c>
      <c r="U130" s="190">
        <v>801107</v>
      </c>
      <c r="V130" s="190">
        <v>29303.789596898092</v>
      </c>
      <c r="W130" s="196"/>
      <c r="X130" s="88">
        <v>0</v>
      </c>
      <c r="Y130" s="88">
        <f t="shared" si="27"/>
        <v>0</v>
      </c>
    </row>
    <row r="131" spans="2:25">
      <c r="B131" s="206">
        <v>3242</v>
      </c>
      <c r="C131" t="s">
        <v>158</v>
      </c>
      <c r="D131" s="190">
        <v>84614.615999999995</v>
      </c>
      <c r="E131" s="85">
        <f t="shared" si="21"/>
        <v>27824.602433410062</v>
      </c>
      <c r="F131" s="86">
        <f t="shared" si="14"/>
        <v>0.72386421100285814</v>
      </c>
      <c r="G131" s="187">
        <f t="shared" si="15"/>
        <v>6372.051467877518</v>
      </c>
      <c r="H131" s="187">
        <f t="shared" si="16"/>
        <v>19377.408513815535</v>
      </c>
      <c r="I131" s="187">
        <f t="shared" si="17"/>
        <v>2371.4659354663463</v>
      </c>
      <c r="J131" s="87">
        <f t="shared" si="18"/>
        <v>7211.6279097531587</v>
      </c>
      <c r="K131" s="187">
        <f t="shared" si="22"/>
        <v>1957.7881804073409</v>
      </c>
      <c r="L131" s="87">
        <f t="shared" si="19"/>
        <v>5953.6338566187242</v>
      </c>
      <c r="M131" s="88">
        <f t="shared" si="23"/>
        <v>25331.042370434261</v>
      </c>
      <c r="N131" s="88">
        <f t="shared" si="24"/>
        <v>109945.65837043425</v>
      </c>
      <c r="O131" s="88">
        <f t="shared" si="25"/>
        <v>36154.44208169492</v>
      </c>
      <c r="P131" s="89">
        <f t="shared" si="20"/>
        <v>0.94056713853673002</v>
      </c>
      <c r="Q131" s="240">
        <v>796.82856956027535</v>
      </c>
      <c r="R131" s="89">
        <f t="shared" si="26"/>
        <v>2.1422211492032769E-2</v>
      </c>
      <c r="S131" s="89">
        <f t="shared" si="26"/>
        <v>-1.1158503573645335E-2</v>
      </c>
      <c r="T131" s="91">
        <v>3041</v>
      </c>
      <c r="U131" s="190">
        <v>82840</v>
      </c>
      <c r="V131" s="190">
        <v>28138.58695652174</v>
      </c>
      <c r="W131" s="196"/>
      <c r="X131" s="88">
        <v>0</v>
      </c>
      <c r="Y131" s="88">
        <f t="shared" si="27"/>
        <v>0</v>
      </c>
    </row>
    <row r="132" spans="2:25">
      <c r="B132" s="206">
        <v>3301</v>
      </c>
      <c r="C132" t="s">
        <v>159</v>
      </c>
      <c r="D132" s="190">
        <v>3576351.4780000001</v>
      </c>
      <c r="E132" s="85">
        <f t="shared" si="21"/>
        <v>34227.717113133695</v>
      </c>
      <c r="F132" s="86">
        <f t="shared" si="14"/>
        <v>0.89044289138801114</v>
      </c>
      <c r="G132" s="187">
        <f t="shared" si="15"/>
        <v>2530.1826600433383</v>
      </c>
      <c r="H132" s="187">
        <f t="shared" si="16"/>
        <v>264371.19559994829</v>
      </c>
      <c r="I132" s="187">
        <f t="shared" si="17"/>
        <v>130.37579756307494</v>
      </c>
      <c r="J132" s="87">
        <f t="shared" si="18"/>
        <v>13622.575959973012</v>
      </c>
      <c r="K132" s="187">
        <f t="shared" si="22"/>
        <v>-283.30195749593054</v>
      </c>
      <c r="L132" s="87">
        <f t="shared" si="19"/>
        <v>-29601.371632877293</v>
      </c>
      <c r="M132" s="88">
        <f t="shared" si="23"/>
        <v>234769.82396707099</v>
      </c>
      <c r="N132" s="88">
        <f t="shared" si="24"/>
        <v>3811121.3019670709</v>
      </c>
      <c r="O132" s="88">
        <f t="shared" si="25"/>
        <v>36474.597815681103</v>
      </c>
      <c r="P132" s="89">
        <f t="shared" si="20"/>
        <v>0.94889607255598762</v>
      </c>
      <c r="Q132" s="240">
        <v>11820.707223130972</v>
      </c>
      <c r="R132" s="89">
        <f t="shared" si="26"/>
        <v>-2.3798606537507308E-3</v>
      </c>
      <c r="S132" s="89">
        <f t="shared" si="26"/>
        <v>-1.3799019847316629E-2</v>
      </c>
      <c r="T132" s="91">
        <v>104487</v>
      </c>
      <c r="U132" s="190">
        <v>3584883</v>
      </c>
      <c r="V132" s="190">
        <v>34706.63465355162</v>
      </c>
      <c r="W132" s="196"/>
      <c r="X132" s="88">
        <v>0</v>
      </c>
      <c r="Y132" s="88">
        <f t="shared" si="27"/>
        <v>0</v>
      </c>
    </row>
    <row r="133" spans="2:25">
      <c r="B133" s="206">
        <v>3303</v>
      </c>
      <c r="C133" t="s">
        <v>160</v>
      </c>
      <c r="D133" s="190">
        <v>1120873.8629999999</v>
      </c>
      <c r="E133" s="85">
        <f t="shared" si="21"/>
        <v>38854.473897670541</v>
      </c>
      <c r="F133" s="86">
        <f t="shared" si="14"/>
        <v>1.010809162832718</v>
      </c>
      <c r="G133" s="187">
        <f t="shared" si="15"/>
        <v>-245.87141067876945</v>
      </c>
      <c r="H133" s="187">
        <f t="shared" si="16"/>
        <v>-7092.898455261141</v>
      </c>
      <c r="I133" s="187">
        <f t="shared" si="17"/>
        <v>0</v>
      </c>
      <c r="J133" s="87">
        <f t="shared" si="18"/>
        <v>0</v>
      </c>
      <c r="K133" s="187">
        <f t="shared" si="22"/>
        <v>-413.67775505900551</v>
      </c>
      <c r="L133" s="87">
        <f t="shared" si="19"/>
        <v>-11933.775877942191</v>
      </c>
      <c r="M133" s="88">
        <f t="shared" si="23"/>
        <v>-19026.674333203333</v>
      </c>
      <c r="N133" s="88">
        <f t="shared" si="24"/>
        <v>1101847.1886667965</v>
      </c>
      <c r="O133" s="88">
        <f t="shared" si="25"/>
        <v>38194.92473193277</v>
      </c>
      <c r="P133" s="89">
        <f t="shared" si="20"/>
        <v>0.9936508211235443</v>
      </c>
      <c r="Q133" s="240">
        <v>969.24172731370709</v>
      </c>
      <c r="R133" s="89">
        <f t="shared" si="26"/>
        <v>5.2590229623842015E-2</v>
      </c>
      <c r="S133" s="89">
        <f t="shared" si="26"/>
        <v>5.0583419355216194E-2</v>
      </c>
      <c r="T133" s="91">
        <v>28848</v>
      </c>
      <c r="U133" s="190">
        <v>1064872</v>
      </c>
      <c r="V133" s="190">
        <v>36983.711318723304</v>
      </c>
      <c r="W133" s="196"/>
      <c r="X133" s="88">
        <v>0</v>
      </c>
      <c r="Y133" s="88">
        <f t="shared" si="27"/>
        <v>0</v>
      </c>
    </row>
    <row r="134" spans="2:25">
      <c r="B134" s="206">
        <v>3305</v>
      </c>
      <c r="C134" t="s">
        <v>161</v>
      </c>
      <c r="D134" s="190">
        <v>1039584.929</v>
      </c>
      <c r="E134" s="85">
        <f t="shared" si="21"/>
        <v>32918.049745099903</v>
      </c>
      <c r="F134" s="86">
        <f t="shared" si="14"/>
        <v>0.85637155691677203</v>
      </c>
      <c r="G134" s="187">
        <f t="shared" si="15"/>
        <v>3315.9830808636134</v>
      </c>
      <c r="H134" s="187">
        <f t="shared" si="16"/>
        <v>104722.06167675377</v>
      </c>
      <c r="I134" s="187">
        <f t="shared" si="17"/>
        <v>588.75937637490199</v>
      </c>
      <c r="J134" s="87">
        <f t="shared" si="18"/>
        <v>18593.609865295781</v>
      </c>
      <c r="K134" s="187">
        <f t="shared" si="22"/>
        <v>175.08162131589648</v>
      </c>
      <c r="L134" s="87">
        <f t="shared" si="19"/>
        <v>5529.2526827773263</v>
      </c>
      <c r="M134" s="88">
        <f t="shared" si="23"/>
        <v>110251.3143595311</v>
      </c>
      <c r="N134" s="88">
        <f t="shared" si="24"/>
        <v>1149836.243359531</v>
      </c>
      <c r="O134" s="88">
        <f t="shared" si="25"/>
        <v>36409.114447279404</v>
      </c>
      <c r="P134" s="89">
        <f t="shared" si="20"/>
        <v>0.94719250583242542</v>
      </c>
      <c r="Q134" s="240">
        <v>826.91622118788655</v>
      </c>
      <c r="R134" s="89">
        <f t="shared" si="26"/>
        <v>1.3919582605506809E-2</v>
      </c>
      <c r="S134" s="89">
        <f t="shared" si="26"/>
        <v>9.5211473812594205E-3</v>
      </c>
      <c r="T134" s="91">
        <v>31581</v>
      </c>
      <c r="U134" s="190">
        <v>1025313</v>
      </c>
      <c r="V134" s="190">
        <v>32607.588093117927</v>
      </c>
      <c r="W134" s="196"/>
      <c r="X134" s="88">
        <v>0</v>
      </c>
      <c r="Y134" s="88">
        <f t="shared" si="27"/>
        <v>0</v>
      </c>
    </row>
    <row r="135" spans="2:25">
      <c r="B135" s="206">
        <v>3310</v>
      </c>
      <c r="C135" t="s">
        <v>162</v>
      </c>
      <c r="D135" s="190">
        <v>316805.64</v>
      </c>
      <c r="E135" s="85">
        <f t="shared" si="21"/>
        <v>45329.180140220349</v>
      </c>
      <c r="F135" s="86">
        <f t="shared" ref="F135:F198" si="28">E135/E$365</f>
        <v>1.1792503161952892</v>
      </c>
      <c r="G135" s="187">
        <f t="shared" ref="G135:G198" si="29">($E$365+$Y$365-E135-Y135)*0.6</f>
        <v>-4130.6951562086542</v>
      </c>
      <c r="H135" s="187">
        <f t="shared" ref="H135:H198" si="30">G135*T135/1000</f>
        <v>-28869.428446742284</v>
      </c>
      <c r="I135" s="187">
        <f t="shared" ref="I135:I198" si="31">IF(E135+Y135&lt;(E$365+Y$365)*0.9,((E$365+Y$365)*0.9-E135-Y135)*0.35,0)</f>
        <v>0</v>
      </c>
      <c r="J135" s="87">
        <f t="shared" ref="J135:J198" si="32">I135*T135/1000</f>
        <v>0</v>
      </c>
      <c r="K135" s="187">
        <f t="shared" si="22"/>
        <v>-413.67775505900551</v>
      </c>
      <c r="L135" s="87">
        <f t="shared" ref="L135:L198" si="33">K135*T135/1000</f>
        <v>-2891.1938301073897</v>
      </c>
      <c r="M135" s="88">
        <f t="shared" si="23"/>
        <v>-31760.622276849674</v>
      </c>
      <c r="N135" s="88">
        <f t="shared" si="24"/>
        <v>285045.01772315032</v>
      </c>
      <c r="O135" s="88">
        <f t="shared" si="25"/>
        <v>40784.80722895269</v>
      </c>
      <c r="P135" s="89">
        <f t="shared" ref="P135:P198" si="34">O135/O$365</f>
        <v>1.0610272824685727</v>
      </c>
      <c r="Q135" s="240">
        <v>-1654.9820551305456</v>
      </c>
      <c r="R135" s="89">
        <f t="shared" si="26"/>
        <v>8.774842145380761E-2</v>
      </c>
      <c r="S135" s="89">
        <f t="shared" si="26"/>
        <v>7.2029063810820915E-2</v>
      </c>
      <c r="T135" s="91">
        <v>6989</v>
      </c>
      <c r="U135" s="190">
        <v>291249</v>
      </c>
      <c r="V135" s="190">
        <v>42283.536585365851</v>
      </c>
      <c r="W135" s="196"/>
      <c r="X135" s="88">
        <v>0</v>
      </c>
      <c r="Y135" s="88">
        <f t="shared" si="27"/>
        <v>0</v>
      </c>
    </row>
    <row r="136" spans="2:25">
      <c r="B136" s="206">
        <v>3312</v>
      </c>
      <c r="C136" t="s">
        <v>163</v>
      </c>
      <c r="D136" s="190">
        <v>1167613.9890000001</v>
      </c>
      <c r="E136" s="85">
        <f t="shared" ref="E136:E199" si="35">D136/T136*1000</f>
        <v>41012.082507903062</v>
      </c>
      <c r="F136" s="86">
        <f t="shared" si="28"/>
        <v>1.066939907487082</v>
      </c>
      <c r="G136" s="187">
        <f t="shared" si="29"/>
        <v>-1540.4365768182818</v>
      </c>
      <c r="H136" s="187">
        <f t="shared" si="30"/>
        <v>-43856.229342016479</v>
      </c>
      <c r="I136" s="187">
        <f t="shared" si="31"/>
        <v>0</v>
      </c>
      <c r="J136" s="87">
        <f t="shared" si="32"/>
        <v>0</v>
      </c>
      <c r="K136" s="187">
        <f t="shared" ref="K136:K199" si="36">I136+J$367</f>
        <v>-413.67775505900551</v>
      </c>
      <c r="L136" s="87">
        <f t="shared" si="33"/>
        <v>-11777.405686529886</v>
      </c>
      <c r="M136" s="88">
        <f t="shared" ref="M136:M199" si="37">H136+L136</f>
        <v>-55633.635028546363</v>
      </c>
      <c r="N136" s="88">
        <f t="shared" ref="N136:N199" si="38">D136+M136</f>
        <v>1111980.3539714536</v>
      </c>
      <c r="O136" s="88">
        <f t="shared" ref="O136:O199" si="39">N136/T136*1000</f>
        <v>39057.968176025766</v>
      </c>
      <c r="P136" s="89">
        <f t="shared" si="34"/>
        <v>1.0161031189852896</v>
      </c>
      <c r="Q136" s="240">
        <v>-3896.8992842133885</v>
      </c>
      <c r="R136" s="89">
        <f t="shared" ref="R136:S199" si="40">(D136-U136)/U136</f>
        <v>-2.3728408945537256E-2</v>
      </c>
      <c r="S136" s="89">
        <f t="shared" si="40"/>
        <v>-3.411865454053202E-2</v>
      </c>
      <c r="T136" s="91">
        <v>28470</v>
      </c>
      <c r="U136" s="190">
        <v>1195993</v>
      </c>
      <c r="V136" s="190">
        <v>42460.787446302413</v>
      </c>
      <c r="W136" s="196"/>
      <c r="X136" s="88">
        <v>0</v>
      </c>
      <c r="Y136" s="88">
        <f t="shared" ref="Y136:Y199" si="41">X136*1000/T136</f>
        <v>0</v>
      </c>
    </row>
    <row r="137" spans="2:25">
      <c r="B137" s="206">
        <v>3314</v>
      </c>
      <c r="C137" t="s">
        <v>164</v>
      </c>
      <c r="D137" s="190">
        <v>682964.37800000003</v>
      </c>
      <c r="E137" s="85">
        <f t="shared" si="35"/>
        <v>32868.009913855341</v>
      </c>
      <c r="F137" s="86">
        <f t="shared" si="28"/>
        <v>0.85506975779675776</v>
      </c>
      <c r="G137" s="187">
        <f t="shared" si="29"/>
        <v>3346.0069796103503</v>
      </c>
      <c r="H137" s="187">
        <f t="shared" si="30"/>
        <v>69526.679029323481</v>
      </c>
      <c r="I137" s="187">
        <f t="shared" si="31"/>
        <v>606.27331731049844</v>
      </c>
      <c r="J137" s="87">
        <f t="shared" si="32"/>
        <v>12597.753260394848</v>
      </c>
      <c r="K137" s="187">
        <f t="shared" si="36"/>
        <v>192.59556225149294</v>
      </c>
      <c r="L137" s="87">
        <f t="shared" si="33"/>
        <v>4001.9431880237717</v>
      </c>
      <c r="M137" s="88">
        <f t="shared" si="37"/>
        <v>73528.622217347249</v>
      </c>
      <c r="N137" s="88">
        <f t="shared" si="38"/>
        <v>756493.00021734729</v>
      </c>
      <c r="O137" s="88">
        <f t="shared" si="39"/>
        <v>36406.612455717179</v>
      </c>
      <c r="P137" s="89">
        <f t="shared" si="34"/>
        <v>0.94712741587642479</v>
      </c>
      <c r="Q137" s="240">
        <v>1518.7367101091804</v>
      </c>
      <c r="R137" s="89">
        <f t="shared" si="40"/>
        <v>-3.4882578792593467E-2</v>
      </c>
      <c r="S137" s="89">
        <f t="shared" si="40"/>
        <v>-4.8073461300072132E-2</v>
      </c>
      <c r="T137" s="91">
        <v>20779</v>
      </c>
      <c r="U137" s="190">
        <v>707649</v>
      </c>
      <c r="V137" s="190">
        <v>34527.884849963404</v>
      </c>
      <c r="W137" s="196"/>
      <c r="X137" s="88">
        <v>0</v>
      </c>
      <c r="Y137" s="88">
        <f t="shared" si="41"/>
        <v>0</v>
      </c>
    </row>
    <row r="138" spans="2:25">
      <c r="B138" s="206">
        <v>3316</v>
      </c>
      <c r="C138" t="s">
        <v>165</v>
      </c>
      <c r="D138" s="190">
        <v>449544.86800000002</v>
      </c>
      <c r="E138" s="85">
        <f t="shared" si="35"/>
        <v>30654.269894306173</v>
      </c>
      <c r="F138" s="86">
        <f t="shared" si="28"/>
        <v>0.79747874004721775</v>
      </c>
      <c r="G138" s="187">
        <f t="shared" si="29"/>
        <v>4674.2509913398508</v>
      </c>
      <c r="H138" s="187">
        <f t="shared" si="30"/>
        <v>68547.890787998913</v>
      </c>
      <c r="I138" s="187">
        <f t="shared" si="31"/>
        <v>1381.0823241527073</v>
      </c>
      <c r="J138" s="87">
        <f t="shared" si="32"/>
        <v>20253.572283699454</v>
      </c>
      <c r="K138" s="187">
        <f t="shared" si="36"/>
        <v>967.40456909370187</v>
      </c>
      <c r="L138" s="87">
        <f t="shared" si="33"/>
        <v>14186.988005759138</v>
      </c>
      <c r="M138" s="88">
        <f t="shared" si="37"/>
        <v>82734.878793758049</v>
      </c>
      <c r="N138" s="88">
        <f t="shared" si="38"/>
        <v>532279.74679375812</v>
      </c>
      <c r="O138" s="88">
        <f t="shared" si="39"/>
        <v>36295.925454739729</v>
      </c>
      <c r="P138" s="89">
        <f t="shared" si="34"/>
        <v>0.94424786498894808</v>
      </c>
      <c r="Q138" s="240">
        <v>-9082.1767964481842</v>
      </c>
      <c r="R138" s="89">
        <f t="shared" si="40"/>
        <v>2.1688237780737397E-2</v>
      </c>
      <c r="S138" s="89">
        <f t="shared" si="40"/>
        <v>1.207398774229616E-2</v>
      </c>
      <c r="T138" s="91">
        <v>14665</v>
      </c>
      <c r="U138" s="190">
        <v>440002</v>
      </c>
      <c r="V138" s="190">
        <v>30288.566118262544</v>
      </c>
      <c r="W138" s="196"/>
      <c r="X138" s="88">
        <v>0</v>
      </c>
      <c r="Y138" s="88">
        <f t="shared" si="41"/>
        <v>0</v>
      </c>
    </row>
    <row r="139" spans="2:25">
      <c r="B139" s="206">
        <v>3318</v>
      </c>
      <c r="C139" t="s">
        <v>166</v>
      </c>
      <c r="D139" s="190">
        <v>86922.061000000002</v>
      </c>
      <c r="E139" s="85">
        <f t="shared" si="35"/>
        <v>38787.175814368587</v>
      </c>
      <c r="F139" s="86">
        <f t="shared" si="28"/>
        <v>1.0090583858328326</v>
      </c>
      <c r="G139" s="187">
        <f t="shared" si="29"/>
        <v>-205.49256069759721</v>
      </c>
      <c r="H139" s="187">
        <f t="shared" si="30"/>
        <v>-460.5088285233154</v>
      </c>
      <c r="I139" s="187">
        <f t="shared" si="31"/>
        <v>0</v>
      </c>
      <c r="J139" s="87">
        <f t="shared" si="32"/>
        <v>0</v>
      </c>
      <c r="K139" s="187">
        <f t="shared" si="36"/>
        <v>-413.67775505900551</v>
      </c>
      <c r="L139" s="87">
        <f t="shared" si="33"/>
        <v>-927.05184908723129</v>
      </c>
      <c r="M139" s="88">
        <f t="shared" si="37"/>
        <v>-1387.5606776105467</v>
      </c>
      <c r="N139" s="88">
        <f t="shared" si="38"/>
        <v>85534.50032238946</v>
      </c>
      <c r="O139" s="88">
        <f t="shared" si="39"/>
        <v>38168.005498611979</v>
      </c>
      <c r="P139" s="89">
        <f t="shared" si="34"/>
        <v>0.99295051032358994</v>
      </c>
      <c r="Q139" s="240">
        <v>-546.9717173769576</v>
      </c>
      <c r="R139" s="89">
        <f t="shared" si="40"/>
        <v>-1.6963414082468146E-2</v>
      </c>
      <c r="S139" s="89">
        <f t="shared" si="40"/>
        <v>-3.0123207735982632E-2</v>
      </c>
      <c r="T139" s="91">
        <v>2241</v>
      </c>
      <c r="U139" s="190">
        <v>88422</v>
      </c>
      <c r="V139" s="190">
        <v>39991.858887381277</v>
      </c>
      <c r="W139" s="196"/>
      <c r="X139" s="88">
        <v>0</v>
      </c>
      <c r="Y139" s="88">
        <f t="shared" si="41"/>
        <v>0</v>
      </c>
    </row>
    <row r="140" spans="2:25">
      <c r="B140" s="206">
        <v>3320</v>
      </c>
      <c r="C140" t="s">
        <v>167</v>
      </c>
      <c r="D140" s="190">
        <v>49448.669000000002</v>
      </c>
      <c r="E140" s="85">
        <f t="shared" si="35"/>
        <v>44348.582062780275</v>
      </c>
      <c r="F140" s="86">
        <f t="shared" si="28"/>
        <v>1.1537398042181344</v>
      </c>
      <c r="G140" s="187">
        <f t="shared" si="29"/>
        <v>-3542.3363097446095</v>
      </c>
      <c r="H140" s="187">
        <f t="shared" si="30"/>
        <v>-3949.7049853652393</v>
      </c>
      <c r="I140" s="187">
        <f t="shared" si="31"/>
        <v>0</v>
      </c>
      <c r="J140" s="87">
        <f t="shared" si="32"/>
        <v>0</v>
      </c>
      <c r="K140" s="187">
        <f t="shared" si="36"/>
        <v>-413.67775505900551</v>
      </c>
      <c r="L140" s="87">
        <f t="shared" si="33"/>
        <v>-461.25069689079112</v>
      </c>
      <c r="M140" s="88">
        <f t="shared" si="37"/>
        <v>-4410.9556822560307</v>
      </c>
      <c r="N140" s="88">
        <f t="shared" si="38"/>
        <v>45037.713317743968</v>
      </c>
      <c r="O140" s="88">
        <f t="shared" si="39"/>
        <v>40392.567997976657</v>
      </c>
      <c r="P140" s="89">
        <f t="shared" si="34"/>
        <v>1.0508230776777108</v>
      </c>
      <c r="Q140" s="240">
        <v>-53.293815205406645</v>
      </c>
      <c r="R140" s="89">
        <f t="shared" si="40"/>
        <v>2.9344261953829217E-2</v>
      </c>
      <c r="S140" s="89">
        <f t="shared" si="40"/>
        <v>1.2727045168924457E-2</v>
      </c>
      <c r="T140" s="91">
        <v>1115</v>
      </c>
      <c r="U140" s="190">
        <v>48039</v>
      </c>
      <c r="V140" s="190">
        <v>43791.248860528714</v>
      </c>
      <c r="W140" s="196"/>
      <c r="X140" s="88">
        <v>0</v>
      </c>
      <c r="Y140" s="88">
        <f t="shared" si="41"/>
        <v>0</v>
      </c>
    </row>
    <row r="141" spans="2:25">
      <c r="B141" s="206">
        <v>3322</v>
      </c>
      <c r="C141" t="s">
        <v>168</v>
      </c>
      <c r="D141" s="190">
        <v>136726.989</v>
      </c>
      <c r="E141" s="85">
        <f t="shared" si="35"/>
        <v>41419.869433505002</v>
      </c>
      <c r="F141" s="86">
        <f t="shared" si="28"/>
        <v>1.0775485895649144</v>
      </c>
      <c r="G141" s="187">
        <f t="shared" si="29"/>
        <v>-1785.108732179446</v>
      </c>
      <c r="H141" s="187">
        <f t="shared" si="30"/>
        <v>-5892.6439249243513</v>
      </c>
      <c r="I141" s="187">
        <f t="shared" si="31"/>
        <v>0</v>
      </c>
      <c r="J141" s="87">
        <f t="shared" si="32"/>
        <v>0</v>
      </c>
      <c r="K141" s="187">
        <f t="shared" si="36"/>
        <v>-413.67775505900551</v>
      </c>
      <c r="L141" s="87">
        <f t="shared" si="33"/>
        <v>-1365.5502694497773</v>
      </c>
      <c r="M141" s="88">
        <f t="shared" si="37"/>
        <v>-7258.1941943741285</v>
      </c>
      <c r="N141" s="88">
        <f t="shared" si="38"/>
        <v>129468.79480562588</v>
      </c>
      <c r="O141" s="88">
        <f t="shared" si="39"/>
        <v>39221.08294626655</v>
      </c>
      <c r="P141" s="89">
        <f t="shared" si="34"/>
        <v>1.0203465918164227</v>
      </c>
      <c r="Q141" s="240">
        <v>-181.98009775160244</v>
      </c>
      <c r="R141" s="89">
        <f t="shared" si="40"/>
        <v>-4.267702256887539E-3</v>
      </c>
      <c r="S141" s="89">
        <f t="shared" si="40"/>
        <v>-4.8709935611850174E-3</v>
      </c>
      <c r="T141" s="91">
        <v>3301</v>
      </c>
      <c r="U141" s="190">
        <v>137313</v>
      </c>
      <c r="V141" s="190">
        <v>41622.612913003941</v>
      </c>
      <c r="W141" s="196"/>
      <c r="X141" s="88">
        <v>0</v>
      </c>
      <c r="Y141" s="88">
        <f t="shared" si="41"/>
        <v>0</v>
      </c>
    </row>
    <row r="142" spans="2:25">
      <c r="B142" s="206">
        <v>3324</v>
      </c>
      <c r="C142" t="s">
        <v>169</v>
      </c>
      <c r="D142" s="190">
        <v>190160.29699999999</v>
      </c>
      <c r="E142" s="85">
        <f t="shared" si="35"/>
        <v>38138.848174889688</v>
      </c>
      <c r="F142" s="86">
        <f t="shared" si="28"/>
        <v>0.99219197502441669</v>
      </c>
      <c r="G142" s="187">
        <f t="shared" si="29"/>
        <v>183.50402298974223</v>
      </c>
      <c r="H142" s="187">
        <f t="shared" si="30"/>
        <v>914.95105862685477</v>
      </c>
      <c r="I142" s="187">
        <f t="shared" si="31"/>
        <v>0</v>
      </c>
      <c r="J142" s="87">
        <f t="shared" si="32"/>
        <v>0</v>
      </c>
      <c r="K142" s="187">
        <f t="shared" si="36"/>
        <v>-413.67775505900551</v>
      </c>
      <c r="L142" s="87">
        <f t="shared" si="33"/>
        <v>-2062.5972867242012</v>
      </c>
      <c r="M142" s="88">
        <f t="shared" si="37"/>
        <v>-1147.6462280973465</v>
      </c>
      <c r="N142" s="88">
        <f t="shared" si="38"/>
        <v>189012.65077190264</v>
      </c>
      <c r="O142" s="88">
        <f t="shared" si="39"/>
        <v>37908.674442820426</v>
      </c>
      <c r="P142" s="89">
        <f t="shared" si="34"/>
        <v>0.98620394600022376</v>
      </c>
      <c r="Q142" s="240">
        <v>-711.37361938486333</v>
      </c>
      <c r="R142" s="89">
        <f t="shared" si="40"/>
        <v>9.4376279733231943E-4</v>
      </c>
      <c r="S142" s="89">
        <f t="shared" si="40"/>
        <v>-4.3020674437448336E-2</v>
      </c>
      <c r="T142" s="91">
        <v>4986</v>
      </c>
      <c r="U142" s="190">
        <v>189981</v>
      </c>
      <c r="V142" s="190">
        <v>39853.366897419764</v>
      </c>
      <c r="W142" s="196"/>
      <c r="X142" s="88">
        <v>0</v>
      </c>
      <c r="Y142" s="88">
        <f t="shared" si="41"/>
        <v>0</v>
      </c>
    </row>
    <row r="143" spans="2:25">
      <c r="B143" s="206">
        <v>3326</v>
      </c>
      <c r="C143" t="s">
        <v>170</v>
      </c>
      <c r="D143" s="190">
        <v>127873.67</v>
      </c>
      <c r="E143" s="85">
        <f t="shared" si="35"/>
        <v>47964.617404351091</v>
      </c>
      <c r="F143" s="86">
        <f t="shared" si="28"/>
        <v>1.2478118965597542</v>
      </c>
      <c r="G143" s="187">
        <f t="shared" si="29"/>
        <v>-5711.9575146870993</v>
      </c>
      <c r="H143" s="187">
        <f t="shared" si="30"/>
        <v>-15228.078734155808</v>
      </c>
      <c r="I143" s="187">
        <f t="shared" si="31"/>
        <v>0</v>
      </c>
      <c r="J143" s="87">
        <f t="shared" si="32"/>
        <v>0</v>
      </c>
      <c r="K143" s="187">
        <f t="shared" si="36"/>
        <v>-413.67775505900551</v>
      </c>
      <c r="L143" s="87">
        <f t="shared" si="33"/>
        <v>-1102.8648949873086</v>
      </c>
      <c r="M143" s="88">
        <f t="shared" si="37"/>
        <v>-16330.943629143116</v>
      </c>
      <c r="N143" s="88">
        <f t="shared" si="38"/>
        <v>111542.72637085688</v>
      </c>
      <c r="O143" s="88">
        <f t="shared" si="39"/>
        <v>41838.982134604979</v>
      </c>
      <c r="P143" s="89">
        <f t="shared" si="34"/>
        <v>1.0884519146143585</v>
      </c>
      <c r="Q143" s="240">
        <v>-1866.4724774328333</v>
      </c>
      <c r="R143" s="89">
        <f t="shared" si="40"/>
        <v>-0.11381615695406004</v>
      </c>
      <c r="S143" s="89">
        <f t="shared" si="40"/>
        <v>-0.12079659982876542</v>
      </c>
      <c r="T143" s="91">
        <v>2666</v>
      </c>
      <c r="U143" s="190">
        <v>144297</v>
      </c>
      <c r="V143" s="190">
        <v>54554.631379962193</v>
      </c>
      <c r="W143" s="196"/>
      <c r="X143" s="88">
        <v>0</v>
      </c>
      <c r="Y143" s="88">
        <f t="shared" si="41"/>
        <v>0</v>
      </c>
    </row>
    <row r="144" spans="2:25">
      <c r="B144" s="206">
        <v>3328</v>
      </c>
      <c r="C144" t="s">
        <v>171</v>
      </c>
      <c r="D144" s="190">
        <v>185310.12899999999</v>
      </c>
      <c r="E144" s="85">
        <f t="shared" si="35"/>
        <v>37010.211503894549</v>
      </c>
      <c r="F144" s="86">
        <f t="shared" si="28"/>
        <v>0.96283020084223436</v>
      </c>
      <c r="G144" s="187">
        <f t="shared" si="29"/>
        <v>860.68602558682608</v>
      </c>
      <c r="H144" s="187">
        <f t="shared" si="30"/>
        <v>4309.4549301132383</v>
      </c>
      <c r="I144" s="187">
        <f t="shared" si="31"/>
        <v>0</v>
      </c>
      <c r="J144" s="87">
        <f t="shared" si="32"/>
        <v>0</v>
      </c>
      <c r="K144" s="187">
        <f t="shared" si="36"/>
        <v>-413.67775505900551</v>
      </c>
      <c r="L144" s="87">
        <f t="shared" si="33"/>
        <v>-2071.2845195804407</v>
      </c>
      <c r="M144" s="88">
        <f t="shared" si="37"/>
        <v>2238.1704105327976</v>
      </c>
      <c r="N144" s="88">
        <f t="shared" si="38"/>
        <v>187548.29941053278</v>
      </c>
      <c r="O144" s="88">
        <f t="shared" si="39"/>
        <v>37457.219774422359</v>
      </c>
      <c r="P144" s="89">
        <f t="shared" si="34"/>
        <v>0.97445923632735054</v>
      </c>
      <c r="Q144" s="240">
        <v>-205.88458541117643</v>
      </c>
      <c r="R144" s="89">
        <f t="shared" si="40"/>
        <v>1.9638546062803585E-2</v>
      </c>
      <c r="S144" s="89">
        <f t="shared" si="40"/>
        <v>-9.8896323232771262E-3</v>
      </c>
      <c r="T144" s="91">
        <v>5007</v>
      </c>
      <c r="U144" s="190">
        <v>181741</v>
      </c>
      <c r="V144" s="190">
        <v>37379.884821061292</v>
      </c>
      <c r="W144" s="196"/>
      <c r="X144" s="88">
        <v>0</v>
      </c>
      <c r="Y144" s="88">
        <f t="shared" si="41"/>
        <v>0</v>
      </c>
    </row>
    <row r="145" spans="2:25">
      <c r="B145" s="206">
        <v>3330</v>
      </c>
      <c r="C145" t="s">
        <v>172</v>
      </c>
      <c r="D145" s="190">
        <v>249285.09899999999</v>
      </c>
      <c r="E145" s="85">
        <f t="shared" si="35"/>
        <v>55445.973976868321</v>
      </c>
      <c r="F145" s="86">
        <f t="shared" si="28"/>
        <v>1.4424413179704139</v>
      </c>
      <c r="G145" s="187">
        <f t="shared" si="29"/>
        <v>-10200.771458197438</v>
      </c>
      <c r="H145" s="187">
        <f t="shared" si="30"/>
        <v>-45862.668476055682</v>
      </c>
      <c r="I145" s="187">
        <f t="shared" si="31"/>
        <v>0</v>
      </c>
      <c r="J145" s="87">
        <f t="shared" si="32"/>
        <v>0</v>
      </c>
      <c r="K145" s="187">
        <f t="shared" si="36"/>
        <v>-413.67775505900551</v>
      </c>
      <c r="L145" s="87">
        <f t="shared" si="33"/>
        <v>-1859.8951867452888</v>
      </c>
      <c r="M145" s="88">
        <f t="shared" si="37"/>
        <v>-47722.563662800967</v>
      </c>
      <c r="N145" s="88">
        <f t="shared" si="38"/>
        <v>201562.53533719902</v>
      </c>
      <c r="O145" s="88">
        <f t="shared" si="39"/>
        <v>44831.52476361188</v>
      </c>
      <c r="P145" s="89">
        <f t="shared" si="34"/>
        <v>1.1663036831786227</v>
      </c>
      <c r="Q145" s="240">
        <v>-2154.9513454380722</v>
      </c>
      <c r="R145" s="89">
        <f t="shared" si="40"/>
        <v>-4.1837648460621948E-2</v>
      </c>
      <c r="S145" s="89">
        <f t="shared" si="40"/>
        <v>-3.9706504440294207E-2</v>
      </c>
      <c r="T145" s="91">
        <v>4496</v>
      </c>
      <c r="U145" s="190">
        <v>260170</v>
      </c>
      <c r="V145" s="190">
        <v>57738.570794496227</v>
      </c>
      <c r="W145" s="196"/>
      <c r="X145" s="88">
        <v>0</v>
      </c>
      <c r="Y145" s="88">
        <f t="shared" si="41"/>
        <v>0</v>
      </c>
    </row>
    <row r="146" spans="2:25">
      <c r="B146" s="206">
        <v>3332</v>
      </c>
      <c r="C146" t="s">
        <v>173</v>
      </c>
      <c r="D146" s="190">
        <v>128725.655</v>
      </c>
      <c r="E146" s="85">
        <f t="shared" si="35"/>
        <v>36507.55955757232</v>
      </c>
      <c r="F146" s="86">
        <f t="shared" si="28"/>
        <v>0.94975358077535776</v>
      </c>
      <c r="G146" s="187">
        <f t="shared" si="29"/>
        <v>1162.2771933801632</v>
      </c>
      <c r="H146" s="187">
        <f t="shared" si="30"/>
        <v>4098.1893838584556</v>
      </c>
      <c r="I146" s="187">
        <f t="shared" si="31"/>
        <v>0</v>
      </c>
      <c r="J146" s="87">
        <f t="shared" si="32"/>
        <v>0</v>
      </c>
      <c r="K146" s="187">
        <f t="shared" si="36"/>
        <v>-413.67775505900551</v>
      </c>
      <c r="L146" s="87">
        <f t="shared" si="33"/>
        <v>-1458.6277643380533</v>
      </c>
      <c r="M146" s="88">
        <f t="shared" si="37"/>
        <v>2639.561619520402</v>
      </c>
      <c r="N146" s="88">
        <f t="shared" si="38"/>
        <v>131365.21661952039</v>
      </c>
      <c r="O146" s="88">
        <f t="shared" si="39"/>
        <v>37256.158995893471</v>
      </c>
      <c r="P146" s="89">
        <f t="shared" si="34"/>
        <v>0.96922858830059999</v>
      </c>
      <c r="Q146" s="240">
        <v>-648.83707660470054</v>
      </c>
      <c r="R146" s="89">
        <f t="shared" si="40"/>
        <v>-9.1624203331383443E-3</v>
      </c>
      <c r="S146" s="89">
        <f t="shared" si="40"/>
        <v>-2.236984127594677E-2</v>
      </c>
      <c r="T146" s="91">
        <v>3526</v>
      </c>
      <c r="U146" s="190">
        <v>129916</v>
      </c>
      <c r="V146" s="190">
        <v>37342.914630640989</v>
      </c>
      <c r="W146" s="196"/>
      <c r="X146" s="88">
        <v>0</v>
      </c>
      <c r="Y146" s="88">
        <f t="shared" si="41"/>
        <v>0</v>
      </c>
    </row>
    <row r="147" spans="2:25">
      <c r="B147" s="206">
        <v>3334</v>
      </c>
      <c r="C147" t="s">
        <v>174</v>
      </c>
      <c r="D147" s="190">
        <v>97643.081000000006</v>
      </c>
      <c r="E147" s="85">
        <f t="shared" si="35"/>
        <v>35110.780654440852</v>
      </c>
      <c r="F147" s="86">
        <f t="shared" si="28"/>
        <v>0.91341601724393218</v>
      </c>
      <c r="G147" s="187">
        <f t="shared" si="29"/>
        <v>2000.3445352590438</v>
      </c>
      <c r="H147" s="187">
        <f t="shared" si="30"/>
        <v>5562.9581525554004</v>
      </c>
      <c r="I147" s="187">
        <f t="shared" si="31"/>
        <v>0</v>
      </c>
      <c r="J147" s="87">
        <f t="shared" si="32"/>
        <v>0</v>
      </c>
      <c r="K147" s="187">
        <f t="shared" si="36"/>
        <v>-413.67775505900551</v>
      </c>
      <c r="L147" s="87">
        <f t="shared" si="33"/>
        <v>-1150.4378368190944</v>
      </c>
      <c r="M147" s="88">
        <f t="shared" si="37"/>
        <v>4412.5203157363057</v>
      </c>
      <c r="N147" s="88">
        <f t="shared" si="38"/>
        <v>102055.6013157363</v>
      </c>
      <c r="O147" s="88">
        <f t="shared" si="39"/>
        <v>36697.447434640882</v>
      </c>
      <c r="P147" s="89">
        <f t="shared" si="34"/>
        <v>0.95469356288802976</v>
      </c>
      <c r="Q147" s="240">
        <v>-118.65878662442628</v>
      </c>
      <c r="R147" s="89">
        <f t="shared" si="40"/>
        <v>1.2695433472655863E-2</v>
      </c>
      <c r="S147" s="89">
        <f t="shared" si="40"/>
        <v>-3.32707608246711E-3</v>
      </c>
      <c r="T147" s="91">
        <v>2781</v>
      </c>
      <c r="U147" s="190">
        <v>96419</v>
      </c>
      <c r="V147" s="190">
        <v>35227.986846912681</v>
      </c>
      <c r="W147" s="196"/>
      <c r="X147" s="88">
        <v>0</v>
      </c>
      <c r="Y147" s="88">
        <f t="shared" si="41"/>
        <v>0</v>
      </c>
    </row>
    <row r="148" spans="2:25">
      <c r="B148" s="206">
        <v>3336</v>
      </c>
      <c r="C148" t="s">
        <v>175</v>
      </c>
      <c r="D148" s="190">
        <v>49047.19</v>
      </c>
      <c r="E148" s="85">
        <f t="shared" si="35"/>
        <v>35159.275985663087</v>
      </c>
      <c r="F148" s="86">
        <f t="shared" si="28"/>
        <v>0.91467763579738748</v>
      </c>
      <c r="G148" s="187">
        <f t="shared" si="29"/>
        <v>1971.2473365257028</v>
      </c>
      <c r="H148" s="187">
        <f t="shared" si="30"/>
        <v>2749.8900344533558</v>
      </c>
      <c r="I148" s="187">
        <f t="shared" si="31"/>
        <v>0</v>
      </c>
      <c r="J148" s="87">
        <f t="shared" si="32"/>
        <v>0</v>
      </c>
      <c r="K148" s="187">
        <f t="shared" si="36"/>
        <v>-413.67775505900551</v>
      </c>
      <c r="L148" s="87">
        <f t="shared" si="33"/>
        <v>-577.08046830731269</v>
      </c>
      <c r="M148" s="88">
        <f t="shared" si="37"/>
        <v>2172.8095661460429</v>
      </c>
      <c r="N148" s="88">
        <f t="shared" si="38"/>
        <v>51219.999566146042</v>
      </c>
      <c r="O148" s="88">
        <f t="shared" si="39"/>
        <v>36716.845567129778</v>
      </c>
      <c r="P148" s="89">
        <f t="shared" si="34"/>
        <v>0.95519821030941188</v>
      </c>
      <c r="Q148" s="240">
        <v>-2880.1253704436403</v>
      </c>
      <c r="R148" s="89">
        <f t="shared" si="40"/>
        <v>8.4970800336238606E-2</v>
      </c>
      <c r="S148" s="89">
        <f t="shared" si="40"/>
        <v>6.2415851798782784E-2</v>
      </c>
      <c r="T148" s="91">
        <v>1395</v>
      </c>
      <c r="U148" s="190">
        <v>45206</v>
      </c>
      <c r="V148" s="190">
        <v>33093.704245973648</v>
      </c>
      <c r="W148" s="196"/>
      <c r="X148" s="88">
        <v>0</v>
      </c>
      <c r="Y148" s="88">
        <f t="shared" si="41"/>
        <v>0</v>
      </c>
    </row>
    <row r="149" spans="2:25" ht="30" customHeight="1">
      <c r="B149" s="206">
        <v>3338</v>
      </c>
      <c r="C149" t="s">
        <v>176</v>
      </c>
      <c r="D149" s="190">
        <v>108148.442</v>
      </c>
      <c r="E149" s="85">
        <f t="shared" si="35"/>
        <v>43502.993563958167</v>
      </c>
      <c r="F149" s="86">
        <f t="shared" si="28"/>
        <v>1.131741601260956</v>
      </c>
      <c r="G149" s="187">
        <f t="shared" si="29"/>
        <v>-3034.9832104513448</v>
      </c>
      <c r="H149" s="187">
        <f t="shared" si="30"/>
        <v>-7544.9682611820426</v>
      </c>
      <c r="I149" s="187">
        <f t="shared" si="31"/>
        <v>0</v>
      </c>
      <c r="J149" s="87">
        <f t="shared" si="32"/>
        <v>0</v>
      </c>
      <c r="K149" s="187">
        <f t="shared" si="36"/>
        <v>-413.67775505900551</v>
      </c>
      <c r="L149" s="87">
        <f t="shared" si="33"/>
        <v>-1028.4028990766876</v>
      </c>
      <c r="M149" s="88">
        <f t="shared" si="37"/>
        <v>-8573.37116025873</v>
      </c>
      <c r="N149" s="88">
        <f t="shared" si="38"/>
        <v>99575.070839741267</v>
      </c>
      <c r="O149" s="88">
        <f t="shared" si="39"/>
        <v>40054.332598447814</v>
      </c>
      <c r="P149" s="89">
        <f t="shared" si="34"/>
        <v>1.0420237964948393</v>
      </c>
      <c r="Q149" s="240">
        <v>-521.20985435033526</v>
      </c>
      <c r="R149" s="89">
        <f t="shared" si="40"/>
        <v>2.8917048016820591E-2</v>
      </c>
      <c r="S149" s="89">
        <f t="shared" si="40"/>
        <v>2.8917048016820802E-2</v>
      </c>
      <c r="T149" s="91">
        <v>2486</v>
      </c>
      <c r="U149" s="190">
        <v>105109</v>
      </c>
      <c r="V149" s="190">
        <v>42280.370072405465</v>
      </c>
      <c r="W149" s="196"/>
      <c r="X149" s="88">
        <v>0</v>
      </c>
      <c r="Y149" s="88">
        <f t="shared" si="41"/>
        <v>0</v>
      </c>
    </row>
    <row r="150" spans="2:25">
      <c r="B150" s="206">
        <v>3401</v>
      </c>
      <c r="C150" t="s">
        <v>177</v>
      </c>
      <c r="D150" s="190">
        <v>573646.90899999999</v>
      </c>
      <c r="E150" s="85">
        <f t="shared" si="35"/>
        <v>31766.912670284637</v>
      </c>
      <c r="F150" s="86">
        <f t="shared" si="28"/>
        <v>0.82642442892414503</v>
      </c>
      <c r="G150" s="187">
        <f t="shared" si="29"/>
        <v>4006.6653257527728</v>
      </c>
      <c r="H150" s="187">
        <f t="shared" si="30"/>
        <v>72352.362452443573</v>
      </c>
      <c r="I150" s="187">
        <f t="shared" si="31"/>
        <v>991.65735256024504</v>
      </c>
      <c r="J150" s="87">
        <f t="shared" si="32"/>
        <v>17907.348472532907</v>
      </c>
      <c r="K150" s="187">
        <f t="shared" si="36"/>
        <v>577.9795975012396</v>
      </c>
      <c r="L150" s="87">
        <f t="shared" si="33"/>
        <v>10437.155571677386</v>
      </c>
      <c r="M150" s="88">
        <f t="shared" si="37"/>
        <v>82789.51802412096</v>
      </c>
      <c r="N150" s="88">
        <f t="shared" si="38"/>
        <v>656436.42702412093</v>
      </c>
      <c r="O150" s="88">
        <f t="shared" si="39"/>
        <v>36351.557593538651</v>
      </c>
      <c r="P150" s="89">
        <f t="shared" si="34"/>
        <v>0.94569514943279442</v>
      </c>
      <c r="Q150" s="240">
        <v>1047.1928149191517</v>
      </c>
      <c r="R150" s="89">
        <f t="shared" si="40"/>
        <v>2.298114879805975E-2</v>
      </c>
      <c r="S150" s="89">
        <f t="shared" si="40"/>
        <v>1.7769371985044947E-2</v>
      </c>
      <c r="T150" s="91">
        <v>18058</v>
      </c>
      <c r="U150" s="190">
        <v>560760</v>
      </c>
      <c r="V150" s="190">
        <v>31212.289880886117</v>
      </c>
      <c r="W150" s="196"/>
      <c r="X150" s="88">
        <v>0</v>
      </c>
      <c r="Y150" s="88">
        <f t="shared" si="41"/>
        <v>0</v>
      </c>
    </row>
    <row r="151" spans="2:25">
      <c r="B151" s="206">
        <v>3403</v>
      </c>
      <c r="C151" t="s">
        <v>178</v>
      </c>
      <c r="D151" s="190">
        <v>1167872.73</v>
      </c>
      <c r="E151" s="85">
        <f t="shared" si="35"/>
        <v>35520.323914960922</v>
      </c>
      <c r="F151" s="86">
        <f t="shared" si="28"/>
        <v>0.92407039082779108</v>
      </c>
      <c r="G151" s="187">
        <f t="shared" si="29"/>
        <v>1754.6185789470021</v>
      </c>
      <c r="H151" s="187">
        <f t="shared" si="30"/>
        <v>57690.10425719848</v>
      </c>
      <c r="I151" s="187">
        <f t="shared" si="31"/>
        <v>0</v>
      </c>
      <c r="J151" s="87">
        <f t="shared" si="32"/>
        <v>0</v>
      </c>
      <c r="K151" s="187">
        <f t="shared" si="36"/>
        <v>-413.67775505900551</v>
      </c>
      <c r="L151" s="87">
        <f t="shared" si="33"/>
        <v>-13601.310908585041</v>
      </c>
      <c r="M151" s="88">
        <f t="shared" si="37"/>
        <v>44088.793348613443</v>
      </c>
      <c r="N151" s="88">
        <f t="shared" si="38"/>
        <v>1211961.5233486134</v>
      </c>
      <c r="O151" s="88">
        <f t="shared" si="39"/>
        <v>36861.264738848906</v>
      </c>
      <c r="P151" s="89">
        <f t="shared" si="34"/>
        <v>0.95895531232157316</v>
      </c>
      <c r="Q151" s="240">
        <v>2997.0992581717801</v>
      </c>
      <c r="R151" s="89">
        <f t="shared" si="40"/>
        <v>4.6941557620781171E-2</v>
      </c>
      <c r="S151" s="89">
        <f t="shared" si="40"/>
        <v>3.1115956047207769E-2</v>
      </c>
      <c r="T151" s="91">
        <v>32879</v>
      </c>
      <c r="U151" s="190">
        <v>1115509</v>
      </c>
      <c r="V151" s="190">
        <v>34448.428139089614</v>
      </c>
      <c r="W151" s="196"/>
      <c r="X151" s="88">
        <v>0</v>
      </c>
      <c r="Y151" s="88">
        <f t="shared" si="41"/>
        <v>0</v>
      </c>
    </row>
    <row r="152" spans="2:25">
      <c r="B152" s="206">
        <v>3405</v>
      </c>
      <c r="C152" t="s">
        <v>179</v>
      </c>
      <c r="D152" s="190">
        <v>1029520.778</v>
      </c>
      <c r="E152" s="85">
        <f t="shared" si="35"/>
        <v>35787.012583426033</v>
      </c>
      <c r="F152" s="86">
        <f t="shared" si="28"/>
        <v>0.93100836534311071</v>
      </c>
      <c r="G152" s="187">
        <f t="shared" si="29"/>
        <v>1594.6053778679357</v>
      </c>
      <c r="H152" s="187">
        <f t="shared" si="30"/>
        <v>45873.607510504771</v>
      </c>
      <c r="I152" s="187">
        <f t="shared" si="31"/>
        <v>0</v>
      </c>
      <c r="J152" s="87">
        <f t="shared" si="32"/>
        <v>0</v>
      </c>
      <c r="K152" s="187">
        <f t="shared" si="36"/>
        <v>-413.67775505900551</v>
      </c>
      <c r="L152" s="87">
        <f t="shared" si="33"/>
        <v>-11900.681657537471</v>
      </c>
      <c r="M152" s="88">
        <f t="shared" si="37"/>
        <v>33972.925852967302</v>
      </c>
      <c r="N152" s="88">
        <f t="shared" si="38"/>
        <v>1063493.7038529674</v>
      </c>
      <c r="O152" s="88">
        <f t="shared" si="39"/>
        <v>36967.940206234962</v>
      </c>
      <c r="P152" s="89">
        <f t="shared" si="34"/>
        <v>0.96173050212770128</v>
      </c>
      <c r="Q152" s="240">
        <v>4372.5163597945248</v>
      </c>
      <c r="R152" s="89">
        <f t="shared" si="40"/>
        <v>4.7604527351135351E-2</v>
      </c>
      <c r="S152" s="89">
        <f t="shared" si="40"/>
        <v>4.00300785994308E-2</v>
      </c>
      <c r="T152" s="91">
        <v>28768</v>
      </c>
      <c r="U152" s="190">
        <v>982738</v>
      </c>
      <c r="V152" s="190">
        <v>34409.593837535016</v>
      </c>
      <c r="W152" s="196"/>
      <c r="X152" s="88">
        <v>0</v>
      </c>
      <c r="Y152" s="88">
        <f t="shared" si="41"/>
        <v>0</v>
      </c>
    </row>
    <row r="153" spans="2:25">
      <c r="B153" s="206">
        <v>3407</v>
      </c>
      <c r="C153" t="s">
        <v>180</v>
      </c>
      <c r="D153" s="190">
        <v>974976.42</v>
      </c>
      <c r="E153" s="85">
        <f t="shared" si="35"/>
        <v>31549.571886224639</v>
      </c>
      <c r="F153" s="86">
        <f t="shared" si="28"/>
        <v>0.82077025235329037</v>
      </c>
      <c r="G153" s="187">
        <f t="shared" si="29"/>
        <v>4137.0697961887718</v>
      </c>
      <c r="H153" s="187">
        <f t="shared" si="30"/>
        <v>127847.86791162161</v>
      </c>
      <c r="I153" s="187">
        <f t="shared" si="31"/>
        <v>1067.7266269812442</v>
      </c>
      <c r="J153" s="87">
        <f t="shared" si="32"/>
        <v>32995.955953601391</v>
      </c>
      <c r="K153" s="187">
        <f t="shared" si="36"/>
        <v>654.04887192223873</v>
      </c>
      <c r="L153" s="87">
        <f t="shared" si="33"/>
        <v>20212.072289012944</v>
      </c>
      <c r="M153" s="88">
        <f t="shared" si="37"/>
        <v>148059.94020063456</v>
      </c>
      <c r="N153" s="88">
        <f t="shared" si="38"/>
        <v>1123036.3602006347</v>
      </c>
      <c r="O153" s="88">
        <f t="shared" si="39"/>
        <v>36340.690554335655</v>
      </c>
      <c r="P153" s="89">
        <f t="shared" si="34"/>
        <v>0.94541244060425178</v>
      </c>
      <c r="Q153" s="240">
        <v>7495.5824267412827</v>
      </c>
      <c r="R153" s="89">
        <f t="shared" si="40"/>
        <v>1.9307105317357225E-2</v>
      </c>
      <c r="S153" s="89">
        <f t="shared" si="40"/>
        <v>8.0925172253304874E-3</v>
      </c>
      <c r="T153" s="91">
        <v>30903</v>
      </c>
      <c r="U153" s="190">
        <v>956509</v>
      </c>
      <c r="V153" s="190">
        <v>31296.305990904035</v>
      </c>
      <c r="W153" s="196"/>
      <c r="X153" s="88">
        <v>0</v>
      </c>
      <c r="Y153" s="88">
        <f t="shared" si="41"/>
        <v>0</v>
      </c>
    </row>
    <row r="154" spans="2:25">
      <c r="B154" s="206">
        <v>3411</v>
      </c>
      <c r="C154" t="s">
        <v>181</v>
      </c>
      <c r="D154" s="190">
        <v>1116182.747</v>
      </c>
      <c r="E154" s="85">
        <f t="shared" si="35"/>
        <v>31342.882932719305</v>
      </c>
      <c r="F154" s="86">
        <f t="shared" si="28"/>
        <v>0.81539318590246856</v>
      </c>
      <c r="G154" s="187">
        <f t="shared" si="29"/>
        <v>4261.0831682919716</v>
      </c>
      <c r="H154" s="187">
        <f t="shared" si="30"/>
        <v>151745.69378921369</v>
      </c>
      <c r="I154" s="187">
        <f t="shared" si="31"/>
        <v>1140.0677607081111</v>
      </c>
      <c r="J154" s="87">
        <f t="shared" si="32"/>
        <v>40600.093094337251</v>
      </c>
      <c r="K154" s="187">
        <f t="shared" si="36"/>
        <v>726.39000564910566</v>
      </c>
      <c r="L154" s="87">
        <f t="shared" si="33"/>
        <v>25868.200881175952</v>
      </c>
      <c r="M154" s="88">
        <f t="shared" si="37"/>
        <v>177613.89467038965</v>
      </c>
      <c r="N154" s="88">
        <f t="shared" si="38"/>
        <v>1293796.6416703896</v>
      </c>
      <c r="O154" s="88">
        <f t="shared" si="39"/>
        <v>36330.35610666038</v>
      </c>
      <c r="P154" s="89">
        <f t="shared" si="34"/>
        <v>0.94514358728171044</v>
      </c>
      <c r="Q154" s="240">
        <v>5678.6563052054844</v>
      </c>
      <c r="R154" s="89">
        <f t="shared" si="40"/>
        <v>4.2982091864576535E-2</v>
      </c>
      <c r="S154" s="89">
        <f t="shared" si="40"/>
        <v>3.8969721130401251E-2</v>
      </c>
      <c r="T154" s="91">
        <v>35612</v>
      </c>
      <c r="U154" s="190">
        <v>1070184</v>
      </c>
      <c r="V154" s="190">
        <v>30167.272727272728</v>
      </c>
      <c r="W154" s="196"/>
      <c r="X154" s="88">
        <v>0</v>
      </c>
      <c r="Y154" s="88">
        <f t="shared" si="41"/>
        <v>0</v>
      </c>
    </row>
    <row r="155" spans="2:25">
      <c r="B155" s="206">
        <v>3412</v>
      </c>
      <c r="C155" t="s">
        <v>182</v>
      </c>
      <c r="D155" s="190">
        <v>214096.48699999999</v>
      </c>
      <c r="E155" s="85">
        <f t="shared" si="35"/>
        <v>27001.700971118677</v>
      </c>
      <c r="F155" s="86">
        <f t="shared" si="28"/>
        <v>0.70245621715424134</v>
      </c>
      <c r="G155" s="187">
        <f t="shared" si="29"/>
        <v>6865.7923452523492</v>
      </c>
      <c r="H155" s="187">
        <f t="shared" si="30"/>
        <v>54438.867505505877</v>
      </c>
      <c r="I155" s="187">
        <f t="shared" si="31"/>
        <v>2659.4814472683311</v>
      </c>
      <c r="J155" s="87">
        <f t="shared" si="32"/>
        <v>21087.028395390596</v>
      </c>
      <c r="K155" s="187">
        <f t="shared" si="36"/>
        <v>2245.8036922093256</v>
      </c>
      <c r="L155" s="87">
        <f t="shared" si="33"/>
        <v>17806.977475527739</v>
      </c>
      <c r="M155" s="88">
        <f t="shared" si="37"/>
        <v>72245.844981033617</v>
      </c>
      <c r="N155" s="88">
        <f t="shared" si="38"/>
        <v>286342.33198103361</v>
      </c>
      <c r="O155" s="88">
        <f t="shared" si="39"/>
        <v>36113.297008580354</v>
      </c>
      <c r="P155" s="89">
        <f t="shared" si="34"/>
        <v>0.93949673884429918</v>
      </c>
      <c r="Q155" s="240">
        <v>2666.0370830625616</v>
      </c>
      <c r="R155" s="89">
        <f t="shared" si="40"/>
        <v>3.7701446311034392E-2</v>
      </c>
      <c r="S155" s="89">
        <f t="shared" si="40"/>
        <v>2.553014671374261E-2</v>
      </c>
      <c r="T155" s="91">
        <v>7929</v>
      </c>
      <c r="U155" s="190">
        <v>206318</v>
      </c>
      <c r="V155" s="190">
        <v>26329.504849412966</v>
      </c>
      <c r="W155" s="196"/>
      <c r="X155" s="88">
        <v>0</v>
      </c>
      <c r="Y155" s="88">
        <f t="shared" si="41"/>
        <v>0</v>
      </c>
    </row>
    <row r="156" spans="2:25">
      <c r="B156" s="206">
        <v>3413</v>
      </c>
      <c r="C156" t="s">
        <v>183</v>
      </c>
      <c r="D156" s="190">
        <v>656381.23600000003</v>
      </c>
      <c r="E156" s="85">
        <f t="shared" si="35"/>
        <v>30380.987549178433</v>
      </c>
      <c r="F156" s="86">
        <f t="shared" si="28"/>
        <v>0.79036922933236309</v>
      </c>
      <c r="G156" s="187">
        <f t="shared" si="29"/>
        <v>4838.2203984164953</v>
      </c>
      <c r="H156" s="187">
        <f t="shared" si="30"/>
        <v>104529.75170778838</v>
      </c>
      <c r="I156" s="187">
        <f t="shared" si="31"/>
        <v>1476.7311449474164</v>
      </c>
      <c r="J156" s="87">
        <f t="shared" si="32"/>
        <v>31904.776386588932</v>
      </c>
      <c r="K156" s="187">
        <f t="shared" si="36"/>
        <v>1063.0533898884109</v>
      </c>
      <c r="L156" s="87">
        <f t="shared" si="33"/>
        <v>22967.268488539117</v>
      </c>
      <c r="M156" s="88">
        <f t="shared" si="37"/>
        <v>127497.0201963275</v>
      </c>
      <c r="N156" s="88">
        <f t="shared" si="38"/>
        <v>783878.25619632751</v>
      </c>
      <c r="O156" s="88">
        <f t="shared" si="39"/>
        <v>36282.261337483338</v>
      </c>
      <c r="P156" s="89">
        <f t="shared" si="34"/>
        <v>0.94389238945320519</v>
      </c>
      <c r="Q156" s="240">
        <v>4876.4136352019268</v>
      </c>
      <c r="R156" s="89">
        <f t="shared" si="40"/>
        <v>6.4841755189710831E-2</v>
      </c>
      <c r="S156" s="89">
        <f t="shared" si="40"/>
        <v>5.256933690495097E-2</v>
      </c>
      <c r="T156" s="91">
        <v>21605</v>
      </c>
      <c r="U156" s="190">
        <v>616412</v>
      </c>
      <c r="V156" s="190">
        <v>28863.644877317849</v>
      </c>
      <c r="W156" s="196"/>
      <c r="X156" s="88">
        <v>0</v>
      </c>
      <c r="Y156" s="88">
        <f t="shared" si="41"/>
        <v>0</v>
      </c>
    </row>
    <row r="157" spans="2:25">
      <c r="B157" s="206">
        <v>3414</v>
      </c>
      <c r="C157" t="s">
        <v>184</v>
      </c>
      <c r="D157" s="190">
        <v>141716.22500000001</v>
      </c>
      <c r="E157" s="85">
        <f t="shared" si="35"/>
        <v>28388.66686698718</v>
      </c>
      <c r="F157" s="86">
        <f t="shared" si="28"/>
        <v>0.73853849276998251</v>
      </c>
      <c r="G157" s="187">
        <f t="shared" si="29"/>
        <v>6033.6128077312469</v>
      </c>
      <c r="H157" s="187">
        <f t="shared" si="30"/>
        <v>30119.795136194385</v>
      </c>
      <c r="I157" s="187">
        <f t="shared" si="31"/>
        <v>2174.0433837143551</v>
      </c>
      <c r="J157" s="87">
        <f t="shared" si="32"/>
        <v>10852.82457150206</v>
      </c>
      <c r="K157" s="187">
        <f t="shared" si="36"/>
        <v>1760.3656286553496</v>
      </c>
      <c r="L157" s="87">
        <f t="shared" si="33"/>
        <v>8787.7452182475045</v>
      </c>
      <c r="M157" s="88">
        <f t="shared" si="37"/>
        <v>38907.540354441888</v>
      </c>
      <c r="N157" s="88">
        <f t="shared" si="38"/>
        <v>180623.76535444189</v>
      </c>
      <c r="O157" s="88">
        <f t="shared" si="39"/>
        <v>36182.645303373778</v>
      </c>
      <c r="P157" s="89">
        <f t="shared" si="34"/>
        <v>0.94130085262508623</v>
      </c>
      <c r="Q157" s="240">
        <v>1456.2101201725382</v>
      </c>
      <c r="R157" s="89">
        <f t="shared" si="40"/>
        <v>3.1819091928414409E-2</v>
      </c>
      <c r="S157" s="89">
        <f t="shared" si="40"/>
        <v>3.5539593461810147E-2</v>
      </c>
      <c r="T157" s="91">
        <v>4992</v>
      </c>
      <c r="U157" s="190">
        <v>137346</v>
      </c>
      <c r="V157" s="190">
        <v>27414.371257485029</v>
      </c>
      <c r="W157" s="196"/>
      <c r="X157" s="88">
        <v>0</v>
      </c>
      <c r="Y157" s="88">
        <f t="shared" si="41"/>
        <v>0</v>
      </c>
    </row>
    <row r="158" spans="2:25">
      <c r="B158" s="206">
        <v>3415</v>
      </c>
      <c r="C158" t="s">
        <v>185</v>
      </c>
      <c r="D158" s="190">
        <v>253826.212</v>
      </c>
      <c r="E158" s="85">
        <f t="shared" si="35"/>
        <v>31290.213510848127</v>
      </c>
      <c r="F158" s="86">
        <f t="shared" si="28"/>
        <v>0.81402297730387307</v>
      </c>
      <c r="G158" s="187">
        <f t="shared" si="29"/>
        <v>4292.6848214146785</v>
      </c>
      <c r="H158" s="187">
        <f t="shared" si="30"/>
        <v>34822.259271315874</v>
      </c>
      <c r="I158" s="187">
        <f t="shared" si="31"/>
        <v>1158.5020583630235</v>
      </c>
      <c r="J158" s="87">
        <f t="shared" si="32"/>
        <v>9397.7686974408462</v>
      </c>
      <c r="K158" s="187">
        <f t="shared" si="36"/>
        <v>744.82430330401803</v>
      </c>
      <c r="L158" s="87">
        <f t="shared" si="33"/>
        <v>6042.0147484021945</v>
      </c>
      <c r="M158" s="88">
        <f t="shared" si="37"/>
        <v>40864.274019718068</v>
      </c>
      <c r="N158" s="88">
        <f t="shared" si="38"/>
        <v>294690.48601971805</v>
      </c>
      <c r="O158" s="88">
        <f t="shared" si="39"/>
        <v>36327.722635566824</v>
      </c>
      <c r="P158" s="89">
        <f t="shared" si="34"/>
        <v>0.94507507685178072</v>
      </c>
      <c r="Q158" s="240">
        <v>1074.3590202804553</v>
      </c>
      <c r="R158" s="89">
        <f t="shared" si="40"/>
        <v>4.6636972405944346E-2</v>
      </c>
      <c r="S158" s="89">
        <f t="shared" si="40"/>
        <v>4.1088970703102121E-2</v>
      </c>
      <c r="T158" s="91">
        <v>8112</v>
      </c>
      <c r="U158" s="190">
        <v>242516</v>
      </c>
      <c r="V158" s="190">
        <v>30055.27326806296</v>
      </c>
      <c r="W158" s="196"/>
      <c r="X158" s="88">
        <v>0</v>
      </c>
      <c r="Y158" s="88">
        <f t="shared" si="41"/>
        <v>0</v>
      </c>
    </row>
    <row r="159" spans="2:25">
      <c r="B159" s="206">
        <v>3416</v>
      </c>
      <c r="C159" t="s">
        <v>186</v>
      </c>
      <c r="D159" s="190">
        <v>174485.38800000001</v>
      </c>
      <c r="E159" s="85">
        <f t="shared" si="35"/>
        <v>28888.30927152318</v>
      </c>
      <c r="F159" s="86">
        <f t="shared" si="28"/>
        <v>0.7515368188308339</v>
      </c>
      <c r="G159" s="187">
        <f t="shared" si="29"/>
        <v>5733.8273650096471</v>
      </c>
      <c r="H159" s="187">
        <f t="shared" si="30"/>
        <v>34632.317284658267</v>
      </c>
      <c r="I159" s="187">
        <f t="shared" si="31"/>
        <v>1999.168542126755</v>
      </c>
      <c r="J159" s="87">
        <f t="shared" si="32"/>
        <v>12074.9779944456</v>
      </c>
      <c r="K159" s="187">
        <f t="shared" si="36"/>
        <v>1585.4907870677496</v>
      </c>
      <c r="L159" s="87">
        <f t="shared" si="33"/>
        <v>9576.3643538892084</v>
      </c>
      <c r="M159" s="88">
        <f t="shared" si="37"/>
        <v>44208.681638547474</v>
      </c>
      <c r="N159" s="88">
        <f t="shared" si="38"/>
        <v>218694.06963854749</v>
      </c>
      <c r="O159" s="88">
        <f t="shared" si="39"/>
        <v>36207.627423600577</v>
      </c>
      <c r="P159" s="89">
        <f t="shared" si="34"/>
        <v>0.94195076892812879</v>
      </c>
      <c r="Q159" s="240">
        <v>771.05859123441769</v>
      </c>
      <c r="R159" s="89">
        <f t="shared" si="40"/>
        <v>0.11781535603318496</v>
      </c>
      <c r="S159" s="89">
        <f t="shared" si="40"/>
        <v>0.115594530822523</v>
      </c>
      <c r="T159" s="91">
        <v>6040</v>
      </c>
      <c r="U159" s="190">
        <v>156095</v>
      </c>
      <c r="V159" s="190">
        <v>25894.990046449901</v>
      </c>
      <c r="W159" s="196"/>
      <c r="X159" s="88">
        <v>0</v>
      </c>
      <c r="Y159" s="88">
        <f t="shared" si="41"/>
        <v>0</v>
      </c>
    </row>
    <row r="160" spans="2:25">
      <c r="B160" s="206">
        <v>3417</v>
      </c>
      <c r="C160" t="s">
        <v>187</v>
      </c>
      <c r="D160" s="190">
        <v>154431.06599999999</v>
      </c>
      <c r="E160" s="85">
        <f t="shared" si="35"/>
        <v>34075.698587819941</v>
      </c>
      <c r="F160" s="86">
        <f t="shared" si="28"/>
        <v>0.88648809023146613</v>
      </c>
      <c r="G160" s="187">
        <f t="shared" si="29"/>
        <v>2621.3937752315906</v>
      </c>
      <c r="H160" s="187">
        <f t="shared" si="30"/>
        <v>11880.156589349568</v>
      </c>
      <c r="I160" s="187">
        <f t="shared" si="31"/>
        <v>183.58228142288863</v>
      </c>
      <c r="J160" s="87">
        <f t="shared" si="32"/>
        <v>831.9948994085313</v>
      </c>
      <c r="K160" s="187">
        <f t="shared" si="36"/>
        <v>-230.09547363611688</v>
      </c>
      <c r="L160" s="87">
        <f t="shared" si="33"/>
        <v>-1042.7926865188817</v>
      </c>
      <c r="M160" s="88">
        <f t="shared" si="37"/>
        <v>10837.363902830686</v>
      </c>
      <c r="N160" s="88">
        <f t="shared" si="38"/>
        <v>165268.42990283069</v>
      </c>
      <c r="O160" s="88">
        <f t="shared" si="39"/>
        <v>36466.996889415423</v>
      </c>
      <c r="P160" s="89">
        <f t="shared" si="34"/>
        <v>0.9486983324981606</v>
      </c>
      <c r="Q160" s="240">
        <v>-6600.5146804843171</v>
      </c>
      <c r="R160" s="89">
        <f t="shared" si="40"/>
        <v>0.12973266421355253</v>
      </c>
      <c r="S160" s="89">
        <f t="shared" si="40"/>
        <v>0.13970382629840272</v>
      </c>
      <c r="T160" s="91">
        <v>4532</v>
      </c>
      <c r="U160" s="190">
        <v>136697</v>
      </c>
      <c r="V160" s="190">
        <v>29898.731408573931</v>
      </c>
      <c r="W160" s="196"/>
      <c r="X160" s="88">
        <v>0</v>
      </c>
      <c r="Y160" s="88">
        <f t="shared" si="41"/>
        <v>0</v>
      </c>
    </row>
    <row r="161" spans="2:25">
      <c r="B161" s="206">
        <v>3418</v>
      </c>
      <c r="C161" t="s">
        <v>188</v>
      </c>
      <c r="D161" s="190">
        <v>209062.334</v>
      </c>
      <c r="E161" s="85">
        <f t="shared" si="35"/>
        <v>28486.487804878048</v>
      </c>
      <c r="F161" s="86">
        <f t="shared" si="28"/>
        <v>0.74108332970684065</v>
      </c>
      <c r="G161" s="187">
        <f t="shared" si="29"/>
        <v>5974.9202449967261</v>
      </c>
      <c r="H161" s="187">
        <f t="shared" si="30"/>
        <v>43849.939678030976</v>
      </c>
      <c r="I161" s="187">
        <f t="shared" si="31"/>
        <v>2139.8060554525509</v>
      </c>
      <c r="J161" s="87">
        <f t="shared" si="32"/>
        <v>15704.036640966271</v>
      </c>
      <c r="K161" s="187">
        <f t="shared" si="36"/>
        <v>1726.1283003935455</v>
      </c>
      <c r="L161" s="87">
        <f t="shared" si="33"/>
        <v>12668.05559658823</v>
      </c>
      <c r="M161" s="88">
        <f t="shared" si="37"/>
        <v>56517.995274619207</v>
      </c>
      <c r="N161" s="88">
        <f t="shared" si="38"/>
        <v>265580.32927461923</v>
      </c>
      <c r="O161" s="88">
        <f t="shared" si="39"/>
        <v>36187.536350268325</v>
      </c>
      <c r="P161" s="89">
        <f t="shared" si="34"/>
        <v>0.94142809447192921</v>
      </c>
      <c r="Q161" s="240">
        <v>-205.40941343221493</v>
      </c>
      <c r="R161" s="89">
        <f t="shared" si="40"/>
        <v>9.2034360096738987E-2</v>
      </c>
      <c r="S161" s="89">
        <f t="shared" si="40"/>
        <v>8.1320846821501896E-2</v>
      </c>
      <c r="T161" s="91">
        <v>7339</v>
      </c>
      <c r="U161" s="190">
        <v>191443</v>
      </c>
      <c r="V161" s="190">
        <v>26344.158524838309</v>
      </c>
      <c r="W161" s="196"/>
      <c r="X161" s="88">
        <v>0</v>
      </c>
      <c r="Y161" s="88">
        <f t="shared" si="41"/>
        <v>0</v>
      </c>
    </row>
    <row r="162" spans="2:25">
      <c r="B162" s="206">
        <v>3419</v>
      </c>
      <c r="C162" t="s">
        <v>189</v>
      </c>
      <c r="D162" s="190">
        <v>100796.306</v>
      </c>
      <c r="E162" s="85">
        <f t="shared" si="35"/>
        <v>27882.795573997231</v>
      </c>
      <c r="F162" s="86">
        <f t="shared" si="28"/>
        <v>0.72537812056895967</v>
      </c>
      <c r="G162" s="187">
        <f t="shared" si="29"/>
        <v>6337.1355835252161</v>
      </c>
      <c r="H162" s="187">
        <f t="shared" si="30"/>
        <v>22908.745134443656</v>
      </c>
      <c r="I162" s="187">
        <f t="shared" si="31"/>
        <v>2351.0983362608367</v>
      </c>
      <c r="J162" s="87">
        <f t="shared" si="32"/>
        <v>8499.2204855829259</v>
      </c>
      <c r="K162" s="187">
        <f t="shared" si="36"/>
        <v>1937.4205812018313</v>
      </c>
      <c r="L162" s="87">
        <f t="shared" si="33"/>
        <v>7003.7754010446206</v>
      </c>
      <c r="M162" s="88">
        <f t="shared" si="37"/>
        <v>29912.520535488278</v>
      </c>
      <c r="N162" s="88">
        <f t="shared" si="38"/>
        <v>130708.82653548828</v>
      </c>
      <c r="O162" s="88">
        <f t="shared" si="39"/>
        <v>36157.351738724283</v>
      </c>
      <c r="P162" s="89">
        <f t="shared" si="34"/>
        <v>0.94064283401503512</v>
      </c>
      <c r="Q162" s="240">
        <v>-303.62719266348358</v>
      </c>
      <c r="R162" s="89">
        <f t="shared" si="40"/>
        <v>5.470770550811984E-2</v>
      </c>
      <c r="S162" s="89">
        <f t="shared" si="40"/>
        <v>5.762529252197339E-2</v>
      </c>
      <c r="T162" s="91">
        <v>3615</v>
      </c>
      <c r="U162" s="190">
        <v>95568</v>
      </c>
      <c r="V162" s="190">
        <v>26363.586206896554</v>
      </c>
      <c r="W162" s="196"/>
      <c r="X162" s="88">
        <v>0</v>
      </c>
      <c r="Y162" s="88">
        <f t="shared" si="41"/>
        <v>0</v>
      </c>
    </row>
    <row r="163" spans="2:25">
      <c r="B163" s="206">
        <v>3420</v>
      </c>
      <c r="C163" t="s">
        <v>190</v>
      </c>
      <c r="D163" s="190">
        <v>662354.89</v>
      </c>
      <c r="E163" s="85">
        <f t="shared" si="35"/>
        <v>30437.704609163186</v>
      </c>
      <c r="F163" s="86">
        <f t="shared" si="28"/>
        <v>0.79184473828076651</v>
      </c>
      <c r="G163" s="187">
        <f t="shared" si="29"/>
        <v>4804.1901624256434</v>
      </c>
      <c r="H163" s="187">
        <f t="shared" si="30"/>
        <v>104543.98212454443</v>
      </c>
      <c r="I163" s="187">
        <f t="shared" si="31"/>
        <v>1456.880173952753</v>
      </c>
      <c r="J163" s="87">
        <f t="shared" si="32"/>
        <v>31703.169465385858</v>
      </c>
      <c r="K163" s="187">
        <f t="shared" si="36"/>
        <v>1043.2024188937476</v>
      </c>
      <c r="L163" s="87">
        <f t="shared" si="33"/>
        <v>22701.127837546839</v>
      </c>
      <c r="M163" s="88">
        <f t="shared" si="37"/>
        <v>127245.10996209127</v>
      </c>
      <c r="N163" s="88">
        <f t="shared" si="38"/>
        <v>789599.99996209133</v>
      </c>
      <c r="O163" s="88">
        <f t="shared" si="39"/>
        <v>36285.097190482571</v>
      </c>
      <c r="P163" s="89">
        <f t="shared" si="34"/>
        <v>0.94396616490062524</v>
      </c>
      <c r="Q163" s="240">
        <v>7439.1609702072601</v>
      </c>
      <c r="R163" s="89">
        <f t="shared" si="40"/>
        <v>4.7812700215619883E-2</v>
      </c>
      <c r="S163" s="89">
        <f t="shared" si="40"/>
        <v>3.8519567954160713E-2</v>
      </c>
      <c r="T163" s="91">
        <v>21761</v>
      </c>
      <c r="U163" s="190">
        <v>632131</v>
      </c>
      <c r="V163" s="190">
        <v>29308.744436201781</v>
      </c>
      <c r="W163" s="196"/>
      <c r="X163" s="88">
        <v>0</v>
      </c>
      <c r="Y163" s="88">
        <f t="shared" si="41"/>
        <v>0</v>
      </c>
    </row>
    <row r="164" spans="2:25">
      <c r="B164" s="206">
        <v>3421</v>
      </c>
      <c r="C164" t="s">
        <v>191</v>
      </c>
      <c r="D164" s="190">
        <v>213043.57699999999</v>
      </c>
      <c r="E164" s="85">
        <f t="shared" si="35"/>
        <v>32446.478373438928</v>
      </c>
      <c r="F164" s="86">
        <f t="shared" si="28"/>
        <v>0.84410350601844064</v>
      </c>
      <c r="G164" s="187">
        <f t="shared" si="29"/>
        <v>3598.9259038601986</v>
      </c>
      <c r="H164" s="187">
        <f t="shared" si="30"/>
        <v>23630.547484746065</v>
      </c>
      <c r="I164" s="187">
        <f t="shared" si="31"/>
        <v>753.80935645624334</v>
      </c>
      <c r="J164" s="87">
        <f t="shared" si="32"/>
        <v>4949.5122344916936</v>
      </c>
      <c r="K164" s="187">
        <f t="shared" si="36"/>
        <v>340.13160139723783</v>
      </c>
      <c r="L164" s="87">
        <f t="shared" si="33"/>
        <v>2233.3040947742634</v>
      </c>
      <c r="M164" s="88">
        <f t="shared" si="37"/>
        <v>25863.851579520328</v>
      </c>
      <c r="N164" s="88">
        <f t="shared" si="38"/>
        <v>238907.42857952032</v>
      </c>
      <c r="O164" s="88">
        <f t="shared" si="39"/>
        <v>36385.535878696362</v>
      </c>
      <c r="P164" s="89">
        <f t="shared" si="34"/>
        <v>0.94657910328750905</v>
      </c>
      <c r="Q164" s="240">
        <v>1485.2014028552003</v>
      </c>
      <c r="R164" s="89">
        <f t="shared" si="40"/>
        <v>-2.8710643695269043E-3</v>
      </c>
      <c r="S164" s="89">
        <f t="shared" si="40"/>
        <v>-4.4126495282153534E-4</v>
      </c>
      <c r="T164" s="91">
        <v>6566</v>
      </c>
      <c r="U164" s="190">
        <v>213657</v>
      </c>
      <c r="V164" s="190">
        <v>32460.80218778487</v>
      </c>
      <c r="W164" s="196"/>
      <c r="X164" s="88">
        <v>0</v>
      </c>
      <c r="Y164" s="88">
        <f t="shared" si="41"/>
        <v>0</v>
      </c>
    </row>
    <row r="165" spans="2:25">
      <c r="B165" s="206">
        <v>3422</v>
      </c>
      <c r="C165" t="s">
        <v>192</v>
      </c>
      <c r="D165" s="190">
        <v>169771.78899999999</v>
      </c>
      <c r="E165" s="85">
        <f t="shared" si="35"/>
        <v>39583.070412683606</v>
      </c>
      <c r="F165" s="86">
        <f t="shared" si="28"/>
        <v>1.0297637891473814</v>
      </c>
      <c r="G165" s="187">
        <f t="shared" si="29"/>
        <v>-683.02931968660846</v>
      </c>
      <c r="H165" s="187">
        <f t="shared" si="30"/>
        <v>-2929.5127521358636</v>
      </c>
      <c r="I165" s="187">
        <f t="shared" si="31"/>
        <v>0</v>
      </c>
      <c r="J165" s="87">
        <f t="shared" si="32"/>
        <v>0</v>
      </c>
      <c r="K165" s="187">
        <f t="shared" si="36"/>
        <v>-413.67775505900551</v>
      </c>
      <c r="L165" s="87">
        <f t="shared" si="33"/>
        <v>-1774.2638914480747</v>
      </c>
      <c r="M165" s="88">
        <f t="shared" si="37"/>
        <v>-4703.7766435839385</v>
      </c>
      <c r="N165" s="88">
        <f t="shared" si="38"/>
        <v>165068.01235641606</v>
      </c>
      <c r="O165" s="88">
        <f t="shared" si="39"/>
        <v>38486.363337937997</v>
      </c>
      <c r="P165" s="89">
        <f t="shared" si="34"/>
        <v>1.0012326716494098</v>
      </c>
      <c r="Q165" s="240">
        <v>-482.63450889323394</v>
      </c>
      <c r="R165" s="89">
        <f t="shared" si="40"/>
        <v>0.23415640334106316</v>
      </c>
      <c r="S165" s="89">
        <f t="shared" si="40"/>
        <v>0.21228746264301662</v>
      </c>
      <c r="T165" s="91">
        <v>4289</v>
      </c>
      <c r="U165" s="190">
        <v>137561</v>
      </c>
      <c r="V165" s="190">
        <v>32651.554711606936</v>
      </c>
      <c r="W165" s="196"/>
      <c r="X165" s="88">
        <v>0</v>
      </c>
      <c r="Y165" s="88">
        <f t="shared" si="41"/>
        <v>0</v>
      </c>
    </row>
    <row r="166" spans="2:25">
      <c r="B166" s="206">
        <v>3423</v>
      </c>
      <c r="C166" t="s">
        <v>193</v>
      </c>
      <c r="D166" s="190">
        <v>64865.584000000003</v>
      </c>
      <c r="E166" s="85">
        <f t="shared" si="35"/>
        <v>28499.817223198595</v>
      </c>
      <c r="F166" s="86">
        <f t="shared" si="28"/>
        <v>0.74143009796341575</v>
      </c>
      <c r="G166" s="187">
        <f t="shared" si="29"/>
        <v>5966.922594004398</v>
      </c>
      <c r="H166" s="187">
        <f t="shared" si="30"/>
        <v>13580.715823954011</v>
      </c>
      <c r="I166" s="187">
        <f t="shared" si="31"/>
        <v>2135.1407590403596</v>
      </c>
      <c r="J166" s="87">
        <f t="shared" si="32"/>
        <v>4859.5803675758589</v>
      </c>
      <c r="K166" s="187">
        <f t="shared" si="36"/>
        <v>1721.4630039813542</v>
      </c>
      <c r="L166" s="87">
        <f t="shared" si="33"/>
        <v>3918.049797061562</v>
      </c>
      <c r="M166" s="88">
        <f t="shared" si="37"/>
        <v>17498.765621015573</v>
      </c>
      <c r="N166" s="88">
        <f t="shared" si="38"/>
        <v>82364.349621015572</v>
      </c>
      <c r="O166" s="88">
        <f t="shared" si="39"/>
        <v>36188.20282118435</v>
      </c>
      <c r="P166" s="89">
        <f t="shared" si="34"/>
        <v>0.9414454328847579</v>
      </c>
      <c r="Q166" s="240">
        <v>630.04154020688293</v>
      </c>
      <c r="R166" s="89">
        <f t="shared" si="40"/>
        <v>4.0429609431389887E-2</v>
      </c>
      <c r="S166" s="89">
        <f t="shared" si="40"/>
        <v>4.2715263230667926E-2</v>
      </c>
      <c r="T166" s="91">
        <v>2276</v>
      </c>
      <c r="U166" s="190">
        <v>62345</v>
      </c>
      <c r="V166" s="190">
        <v>27332.310390179748</v>
      </c>
      <c r="W166" s="196"/>
      <c r="X166" s="88">
        <v>0</v>
      </c>
      <c r="Y166" s="88">
        <f t="shared" si="41"/>
        <v>0</v>
      </c>
    </row>
    <row r="167" spans="2:25">
      <c r="B167" s="206">
        <v>3424</v>
      </c>
      <c r="C167" t="s">
        <v>194</v>
      </c>
      <c r="D167" s="190">
        <v>53174.724999999999</v>
      </c>
      <c r="E167" s="85">
        <f t="shared" si="35"/>
        <v>28946.502449646159</v>
      </c>
      <c r="F167" s="86">
        <f t="shared" si="28"/>
        <v>0.7530507293734392</v>
      </c>
      <c r="G167" s="187">
        <f t="shared" si="29"/>
        <v>5698.9114581358599</v>
      </c>
      <c r="H167" s="187">
        <f t="shared" si="30"/>
        <v>10468.900348595575</v>
      </c>
      <c r="I167" s="187">
        <f t="shared" si="31"/>
        <v>1978.8009297837123</v>
      </c>
      <c r="J167" s="87">
        <f t="shared" si="32"/>
        <v>3635.0573080126792</v>
      </c>
      <c r="K167" s="187">
        <f t="shared" si="36"/>
        <v>1565.1231747247068</v>
      </c>
      <c r="L167" s="87">
        <f t="shared" si="33"/>
        <v>2875.1312719692864</v>
      </c>
      <c r="M167" s="88">
        <f t="shared" si="37"/>
        <v>13344.031620564861</v>
      </c>
      <c r="N167" s="88">
        <f t="shared" si="38"/>
        <v>66518.756620564862</v>
      </c>
      <c r="O167" s="88">
        <f t="shared" si="39"/>
        <v>36210.537082506729</v>
      </c>
      <c r="P167" s="89">
        <f t="shared" si="34"/>
        <v>0.94202646445525917</v>
      </c>
      <c r="Q167" s="240">
        <v>528.46531349299948</v>
      </c>
      <c r="R167" s="89">
        <f t="shared" si="40"/>
        <v>3.6443329110223147E-2</v>
      </c>
      <c r="S167" s="89">
        <f t="shared" si="40"/>
        <v>-1.9225644006615706E-3</v>
      </c>
      <c r="T167" s="91">
        <v>1837</v>
      </c>
      <c r="U167" s="190">
        <v>51305</v>
      </c>
      <c r="V167" s="190">
        <v>29002.261164499716</v>
      </c>
      <c r="W167" s="196"/>
      <c r="X167" s="88">
        <v>0</v>
      </c>
      <c r="Y167" s="88">
        <f t="shared" si="41"/>
        <v>0</v>
      </c>
    </row>
    <row r="168" spans="2:25">
      <c r="B168" s="206">
        <v>3425</v>
      </c>
      <c r="C168" t="s">
        <v>195</v>
      </c>
      <c r="D168" s="190">
        <v>36215.224999999999</v>
      </c>
      <c r="E168" s="85">
        <f t="shared" si="35"/>
        <v>26609.276267450405</v>
      </c>
      <c r="F168" s="86">
        <f t="shared" si="28"/>
        <v>0.69224718724343903</v>
      </c>
      <c r="G168" s="187">
        <f t="shared" si="29"/>
        <v>7101.2471674533126</v>
      </c>
      <c r="H168" s="187">
        <f t="shared" si="30"/>
        <v>9664.797394903957</v>
      </c>
      <c r="I168" s="187">
        <f t="shared" si="31"/>
        <v>2796.8300935522261</v>
      </c>
      <c r="J168" s="87">
        <f t="shared" si="32"/>
        <v>3806.4857573245795</v>
      </c>
      <c r="K168" s="187">
        <f t="shared" si="36"/>
        <v>2383.1523384932207</v>
      </c>
      <c r="L168" s="87">
        <f t="shared" si="33"/>
        <v>3243.4703326892732</v>
      </c>
      <c r="M168" s="88">
        <f t="shared" si="37"/>
        <v>12908.267727593229</v>
      </c>
      <c r="N168" s="88">
        <f t="shared" si="38"/>
        <v>49123.492727593228</v>
      </c>
      <c r="O168" s="88">
        <f t="shared" si="39"/>
        <v>36093.675773396928</v>
      </c>
      <c r="P168" s="89">
        <f t="shared" si="34"/>
        <v>0.93898628734875877</v>
      </c>
      <c r="Q168" s="240">
        <v>154.26345411755392</v>
      </c>
      <c r="R168" s="89">
        <f t="shared" si="40"/>
        <v>0.12620036073016758</v>
      </c>
      <c r="S168" s="89">
        <f t="shared" si="40"/>
        <v>9.889351877271306E-2</v>
      </c>
      <c r="T168" s="91">
        <v>1361</v>
      </c>
      <c r="U168" s="190">
        <v>32157</v>
      </c>
      <c r="V168" s="190">
        <v>24214.608433734942</v>
      </c>
      <c r="W168" s="196"/>
      <c r="X168" s="88">
        <v>0</v>
      </c>
      <c r="Y168" s="88">
        <f t="shared" si="41"/>
        <v>0</v>
      </c>
    </row>
    <row r="169" spans="2:25">
      <c r="B169" s="206">
        <v>3426</v>
      </c>
      <c r="C169" t="s">
        <v>196</v>
      </c>
      <c r="D169" s="190">
        <v>43701.925999999999</v>
      </c>
      <c r="E169" s="85">
        <f t="shared" si="35"/>
        <v>27245.589775561097</v>
      </c>
      <c r="F169" s="86">
        <f t="shared" si="28"/>
        <v>0.70880104732468652</v>
      </c>
      <c r="G169" s="187">
        <f t="shared" si="29"/>
        <v>6719.4590625868968</v>
      </c>
      <c r="H169" s="187">
        <f t="shared" si="30"/>
        <v>10778.012336389384</v>
      </c>
      <c r="I169" s="187">
        <f t="shared" si="31"/>
        <v>2574.1203657134838</v>
      </c>
      <c r="J169" s="87">
        <f t="shared" si="32"/>
        <v>4128.8890666044281</v>
      </c>
      <c r="K169" s="187">
        <f t="shared" si="36"/>
        <v>2160.4426106544784</v>
      </c>
      <c r="L169" s="87">
        <f t="shared" si="33"/>
        <v>3465.3499474897831</v>
      </c>
      <c r="M169" s="88">
        <f t="shared" si="37"/>
        <v>14243.362283879167</v>
      </c>
      <c r="N169" s="88">
        <f t="shared" si="38"/>
        <v>57945.28828387917</v>
      </c>
      <c r="O169" s="88">
        <f t="shared" si="39"/>
        <v>36125.491448802481</v>
      </c>
      <c r="P169" s="89">
        <f t="shared" si="34"/>
        <v>0.9398139803528216</v>
      </c>
      <c r="Q169" s="240">
        <v>-66.940525970194358</v>
      </c>
      <c r="R169" s="89">
        <f t="shared" si="40"/>
        <v>7.2940168422086366E-2</v>
      </c>
      <c r="S169" s="89">
        <f t="shared" si="40"/>
        <v>4.0163317890488888E-2</v>
      </c>
      <c r="T169" s="91">
        <v>1604</v>
      </c>
      <c r="U169" s="190">
        <v>40731</v>
      </c>
      <c r="V169" s="190">
        <v>26193.569131832799</v>
      </c>
      <c r="W169" s="196"/>
      <c r="X169" s="88">
        <v>0</v>
      </c>
      <c r="Y169" s="88">
        <f t="shared" si="41"/>
        <v>0</v>
      </c>
    </row>
    <row r="170" spans="2:25">
      <c r="B170" s="206">
        <v>3427</v>
      </c>
      <c r="C170" t="s">
        <v>197</v>
      </c>
      <c r="D170" s="190">
        <v>175272.66699999999</v>
      </c>
      <c r="E170" s="85">
        <f t="shared" si="35"/>
        <v>30792.808678847505</v>
      </c>
      <c r="F170" s="86">
        <f t="shared" si="28"/>
        <v>0.80108286226981928</v>
      </c>
      <c r="G170" s="187">
        <f t="shared" si="29"/>
        <v>4591.1277206150526</v>
      </c>
      <c r="H170" s="187">
        <f t="shared" si="30"/>
        <v>26132.698985740877</v>
      </c>
      <c r="I170" s="187">
        <f t="shared" si="31"/>
        <v>1332.5937495632413</v>
      </c>
      <c r="J170" s="87">
        <f t="shared" si="32"/>
        <v>7585.1236225139692</v>
      </c>
      <c r="K170" s="187">
        <f t="shared" si="36"/>
        <v>918.91599450423587</v>
      </c>
      <c r="L170" s="87">
        <f t="shared" si="33"/>
        <v>5230.4698407181113</v>
      </c>
      <c r="M170" s="88">
        <f t="shared" si="37"/>
        <v>31363.16882645899</v>
      </c>
      <c r="N170" s="88">
        <f t="shared" si="38"/>
        <v>206635.83582645899</v>
      </c>
      <c r="O170" s="88">
        <f t="shared" si="39"/>
        <v>36302.852393966794</v>
      </c>
      <c r="P170" s="89">
        <f t="shared" si="34"/>
        <v>0.94442807110007809</v>
      </c>
      <c r="Q170" s="240">
        <v>-42.648448392974387</v>
      </c>
      <c r="R170" s="89">
        <f t="shared" si="40"/>
        <v>7.5457383034207626E-2</v>
      </c>
      <c r="S170" s="89">
        <f t="shared" si="40"/>
        <v>6.3365100442115352E-2</v>
      </c>
      <c r="T170" s="91">
        <v>5692</v>
      </c>
      <c r="U170" s="190">
        <v>162975</v>
      </c>
      <c r="V170" s="190">
        <v>28957.889125799575</v>
      </c>
      <c r="W170" s="196"/>
      <c r="X170" s="88">
        <v>0</v>
      </c>
      <c r="Y170" s="88">
        <f t="shared" si="41"/>
        <v>0</v>
      </c>
    </row>
    <row r="171" spans="2:25">
      <c r="B171" s="206">
        <v>3428</v>
      </c>
      <c r="C171" t="s">
        <v>198</v>
      </c>
      <c r="D171" s="190">
        <v>78224.822</v>
      </c>
      <c r="E171" s="85">
        <f t="shared" si="35"/>
        <v>30967.863024544735</v>
      </c>
      <c r="F171" s="86">
        <f t="shared" si="28"/>
        <v>0.80563694623684101</v>
      </c>
      <c r="G171" s="187">
        <f t="shared" si="29"/>
        <v>4486.095113196714</v>
      </c>
      <c r="H171" s="187">
        <f t="shared" si="30"/>
        <v>11331.8762559349</v>
      </c>
      <c r="I171" s="187">
        <f t="shared" si="31"/>
        <v>1271.3247285692107</v>
      </c>
      <c r="J171" s="87">
        <f t="shared" si="32"/>
        <v>3211.3662643658263</v>
      </c>
      <c r="K171" s="187">
        <f t="shared" si="36"/>
        <v>857.64697351020527</v>
      </c>
      <c r="L171" s="87">
        <f t="shared" si="33"/>
        <v>2166.4162550867786</v>
      </c>
      <c r="M171" s="88">
        <f t="shared" si="37"/>
        <v>13498.292511021678</v>
      </c>
      <c r="N171" s="88">
        <f t="shared" si="38"/>
        <v>91723.114511021675</v>
      </c>
      <c r="O171" s="88">
        <f t="shared" si="39"/>
        <v>36311.605111251651</v>
      </c>
      <c r="P171" s="89">
        <f t="shared" si="34"/>
        <v>0.94465577529842903</v>
      </c>
      <c r="Q171" s="240">
        <v>-196.96489856651897</v>
      </c>
      <c r="R171" s="89">
        <f t="shared" si="40"/>
        <v>6.5312369772160858E-2</v>
      </c>
      <c r="S171" s="89">
        <f t="shared" si="40"/>
        <v>5.1394987269199117E-2</v>
      </c>
      <c r="T171" s="91">
        <v>2526</v>
      </c>
      <c r="U171" s="190">
        <v>73429</v>
      </c>
      <c r="V171" s="190">
        <v>29454.071399919776</v>
      </c>
      <c r="W171" s="196"/>
      <c r="X171" s="88">
        <v>0</v>
      </c>
      <c r="Y171" s="88">
        <f t="shared" si="41"/>
        <v>0</v>
      </c>
    </row>
    <row r="172" spans="2:25">
      <c r="B172" s="206">
        <v>3429</v>
      </c>
      <c r="C172" t="s">
        <v>199</v>
      </c>
      <c r="D172" s="190">
        <v>44404.21</v>
      </c>
      <c r="E172" s="85">
        <f t="shared" si="35"/>
        <v>28984.471279373367</v>
      </c>
      <c r="F172" s="86">
        <f t="shared" si="28"/>
        <v>0.75403849827468272</v>
      </c>
      <c r="G172" s="187">
        <f t="shared" si="29"/>
        <v>5676.1301602995345</v>
      </c>
      <c r="H172" s="187">
        <f t="shared" si="30"/>
        <v>8695.8314055788869</v>
      </c>
      <c r="I172" s="187">
        <f t="shared" si="31"/>
        <v>1965.5118393791895</v>
      </c>
      <c r="J172" s="87">
        <f t="shared" si="32"/>
        <v>3011.1641379289185</v>
      </c>
      <c r="K172" s="187">
        <f t="shared" si="36"/>
        <v>1551.834084320184</v>
      </c>
      <c r="L172" s="87">
        <f t="shared" si="33"/>
        <v>2377.4098171785217</v>
      </c>
      <c r="M172" s="88">
        <f t="shared" si="37"/>
        <v>11073.24122275741</v>
      </c>
      <c r="N172" s="88">
        <f t="shared" si="38"/>
        <v>55477.451222757409</v>
      </c>
      <c r="O172" s="88">
        <f t="shared" si="39"/>
        <v>36212.435523993088</v>
      </c>
      <c r="P172" s="89">
        <f t="shared" si="34"/>
        <v>0.94207585290032125</v>
      </c>
      <c r="Q172" s="240">
        <v>-101.74411520344802</v>
      </c>
      <c r="R172" s="89">
        <f t="shared" si="40"/>
        <v>4.9372799243766967E-2</v>
      </c>
      <c r="S172" s="89">
        <f t="shared" si="40"/>
        <v>4.0468199772377221E-2</v>
      </c>
      <c r="T172" s="91">
        <v>1532</v>
      </c>
      <c r="U172" s="190">
        <v>42315</v>
      </c>
      <c r="V172" s="190">
        <v>27857.142857142859</v>
      </c>
      <c r="W172" s="196"/>
      <c r="X172" s="88">
        <v>0</v>
      </c>
      <c r="Y172" s="88">
        <f t="shared" si="41"/>
        <v>0</v>
      </c>
    </row>
    <row r="173" spans="2:25">
      <c r="B173" s="206">
        <v>3430</v>
      </c>
      <c r="C173" t="s">
        <v>200</v>
      </c>
      <c r="D173" s="190">
        <v>57753.822</v>
      </c>
      <c r="E173" s="85">
        <f t="shared" si="35"/>
        <v>30541.418297197251</v>
      </c>
      <c r="F173" s="86">
        <f t="shared" si="28"/>
        <v>0.79454287663291878</v>
      </c>
      <c r="G173" s="187">
        <f t="shared" si="29"/>
        <v>4741.9619496052046</v>
      </c>
      <c r="H173" s="187">
        <f t="shared" si="30"/>
        <v>8967.0500467034417</v>
      </c>
      <c r="I173" s="187">
        <f t="shared" si="31"/>
        <v>1420.58038314083</v>
      </c>
      <c r="J173" s="87">
        <f t="shared" si="32"/>
        <v>2686.3175045193093</v>
      </c>
      <c r="K173" s="187">
        <f t="shared" si="36"/>
        <v>1006.9026280818246</v>
      </c>
      <c r="L173" s="87">
        <f t="shared" si="33"/>
        <v>1904.0528697027303</v>
      </c>
      <c r="M173" s="88">
        <f t="shared" si="37"/>
        <v>10871.102916406173</v>
      </c>
      <c r="N173" s="88">
        <f t="shared" si="38"/>
        <v>68624.924916406177</v>
      </c>
      <c r="O173" s="88">
        <f t="shared" si="39"/>
        <v>36290.28287488428</v>
      </c>
      <c r="P173" s="89">
        <f t="shared" si="34"/>
        <v>0.944101071818233</v>
      </c>
      <c r="Q173" s="240">
        <v>-55.535532082069039</v>
      </c>
      <c r="R173" s="89">
        <f t="shared" si="40"/>
        <v>8.0156766664172971E-2</v>
      </c>
      <c r="S173" s="89">
        <f t="shared" si="40"/>
        <v>5.33099300522131E-2</v>
      </c>
      <c r="T173" s="91">
        <v>1891</v>
      </c>
      <c r="U173" s="190">
        <v>53468</v>
      </c>
      <c r="V173" s="190">
        <v>28995.661605206074</v>
      </c>
      <c r="W173" s="196"/>
      <c r="X173" s="88">
        <v>0</v>
      </c>
      <c r="Y173" s="88">
        <f t="shared" si="41"/>
        <v>0</v>
      </c>
    </row>
    <row r="174" spans="2:25">
      <c r="B174" s="206">
        <v>3431</v>
      </c>
      <c r="C174" t="s">
        <v>201</v>
      </c>
      <c r="D174" s="190">
        <v>73325.228000000003</v>
      </c>
      <c r="E174" s="85">
        <f t="shared" si="35"/>
        <v>29294.93727526968</v>
      </c>
      <c r="F174" s="86">
        <f t="shared" si="28"/>
        <v>0.76211535125759733</v>
      </c>
      <c r="G174" s="187">
        <f t="shared" si="29"/>
        <v>5489.8505627617469</v>
      </c>
      <c r="H174" s="187">
        <f t="shared" si="30"/>
        <v>13741.095958592654</v>
      </c>
      <c r="I174" s="187">
        <f t="shared" si="31"/>
        <v>1856.8487408154799</v>
      </c>
      <c r="J174" s="87">
        <f t="shared" si="32"/>
        <v>4647.692398261147</v>
      </c>
      <c r="K174" s="187">
        <f t="shared" si="36"/>
        <v>1443.1709857564745</v>
      </c>
      <c r="L174" s="87">
        <f t="shared" si="33"/>
        <v>3612.2569773484556</v>
      </c>
      <c r="M174" s="88">
        <f t="shared" si="37"/>
        <v>17353.352935941111</v>
      </c>
      <c r="N174" s="88">
        <f t="shared" si="38"/>
        <v>90678.580935941107</v>
      </c>
      <c r="O174" s="88">
        <f t="shared" si="39"/>
        <v>36227.958823787892</v>
      </c>
      <c r="P174" s="89">
        <f t="shared" si="34"/>
        <v>0.94247969554946676</v>
      </c>
      <c r="Q174" s="240">
        <v>321.83110140062854</v>
      </c>
      <c r="R174" s="89">
        <f t="shared" si="40"/>
        <v>7.540226446087063E-2</v>
      </c>
      <c r="S174" s="89">
        <f t="shared" si="40"/>
        <v>5.9505387199563518E-2</v>
      </c>
      <c r="T174" s="91">
        <v>2503</v>
      </c>
      <c r="U174" s="190">
        <v>68184</v>
      </c>
      <c r="V174" s="190">
        <v>27649.635036496347</v>
      </c>
      <c r="W174" s="196"/>
      <c r="X174" s="88">
        <v>0</v>
      </c>
      <c r="Y174" s="88">
        <f t="shared" si="41"/>
        <v>0</v>
      </c>
    </row>
    <row r="175" spans="2:25">
      <c r="B175" s="206">
        <v>3432</v>
      </c>
      <c r="C175" t="s">
        <v>202</v>
      </c>
      <c r="D175" s="190">
        <v>61896.735000000001</v>
      </c>
      <c r="E175" s="85">
        <f t="shared" si="35"/>
        <v>31213.683812405445</v>
      </c>
      <c r="F175" s="86">
        <f t="shared" si="28"/>
        <v>0.81203203745436137</v>
      </c>
      <c r="G175" s="187">
        <f t="shared" si="29"/>
        <v>4338.6026404802878</v>
      </c>
      <c r="H175" s="187">
        <f t="shared" si="30"/>
        <v>8603.4490360724103</v>
      </c>
      <c r="I175" s="187">
        <f t="shared" si="31"/>
        <v>1185.2874528179623</v>
      </c>
      <c r="J175" s="87">
        <f t="shared" si="32"/>
        <v>2350.4250189380195</v>
      </c>
      <c r="K175" s="187">
        <f t="shared" si="36"/>
        <v>771.60969775895683</v>
      </c>
      <c r="L175" s="87">
        <f t="shared" si="33"/>
        <v>1530.1020306560113</v>
      </c>
      <c r="M175" s="88">
        <f t="shared" si="37"/>
        <v>10133.551066728422</v>
      </c>
      <c r="N175" s="88">
        <f t="shared" si="38"/>
        <v>72030.286066728426</v>
      </c>
      <c r="O175" s="88">
        <f t="shared" si="39"/>
        <v>36323.896150644694</v>
      </c>
      <c r="P175" s="89">
        <f t="shared" si="34"/>
        <v>0.94497552985930522</v>
      </c>
      <c r="Q175" s="240">
        <v>169.03381804931632</v>
      </c>
      <c r="R175" s="89">
        <f t="shared" si="40"/>
        <v>-3.4817993012734761E-3</v>
      </c>
      <c r="S175" s="89">
        <f t="shared" si="40"/>
        <v>-1.2024819680435563E-2</v>
      </c>
      <c r="T175" s="91">
        <v>1983</v>
      </c>
      <c r="U175" s="190">
        <v>62113</v>
      </c>
      <c r="V175" s="190">
        <v>31593.591047812817</v>
      </c>
      <c r="W175" s="196"/>
      <c r="X175" s="88">
        <v>0</v>
      </c>
      <c r="Y175" s="88">
        <f t="shared" si="41"/>
        <v>0</v>
      </c>
    </row>
    <row r="176" spans="2:25">
      <c r="B176" s="206">
        <v>3433</v>
      </c>
      <c r="C176" t="s">
        <v>203</v>
      </c>
      <c r="D176" s="190">
        <v>78285.561000000002</v>
      </c>
      <c r="E176" s="85">
        <f t="shared" si="35"/>
        <v>36564.95142456796</v>
      </c>
      <c r="F176" s="86">
        <f t="shared" si="28"/>
        <v>0.95124664500224854</v>
      </c>
      <c r="G176" s="187">
        <f t="shared" si="29"/>
        <v>1127.8420731827791</v>
      </c>
      <c r="H176" s="187">
        <f t="shared" si="30"/>
        <v>2414.7098786843303</v>
      </c>
      <c r="I176" s="187">
        <f t="shared" si="31"/>
        <v>0</v>
      </c>
      <c r="J176" s="87">
        <f t="shared" si="32"/>
        <v>0</v>
      </c>
      <c r="K176" s="187">
        <f t="shared" si="36"/>
        <v>-413.67775505900551</v>
      </c>
      <c r="L176" s="87">
        <f t="shared" si="33"/>
        <v>-885.68407358133084</v>
      </c>
      <c r="M176" s="88">
        <f t="shared" si="37"/>
        <v>1529.0258051029996</v>
      </c>
      <c r="N176" s="88">
        <f t="shared" si="38"/>
        <v>79814.586805102997</v>
      </c>
      <c r="O176" s="88">
        <f t="shared" si="39"/>
        <v>37279.115742691727</v>
      </c>
      <c r="P176" s="89">
        <f t="shared" si="34"/>
        <v>0.96982581399135626</v>
      </c>
      <c r="Q176" s="240">
        <v>88.419273224418703</v>
      </c>
      <c r="R176" s="89">
        <f t="shared" si="40"/>
        <v>7.3787630647683344E-2</v>
      </c>
      <c r="S176" s="89">
        <f t="shared" si="40"/>
        <v>7.6796843998400796E-2</v>
      </c>
      <c r="T176" s="91">
        <v>2141</v>
      </c>
      <c r="U176" s="190">
        <v>72906</v>
      </c>
      <c r="V176" s="190">
        <v>33957.149510945506</v>
      </c>
      <c r="W176" s="196"/>
      <c r="X176" s="88">
        <v>0</v>
      </c>
      <c r="Y176" s="88">
        <f t="shared" si="41"/>
        <v>0</v>
      </c>
    </row>
    <row r="177" spans="2:25">
      <c r="B177" s="206">
        <v>3434</v>
      </c>
      <c r="C177" t="s">
        <v>204</v>
      </c>
      <c r="D177" s="190">
        <v>71821.646999999997</v>
      </c>
      <c r="E177" s="85">
        <f t="shared" si="35"/>
        <v>32469.099005424952</v>
      </c>
      <c r="F177" s="86">
        <f t="shared" si="28"/>
        <v>0.84469198759563979</v>
      </c>
      <c r="G177" s="187">
        <f t="shared" si="29"/>
        <v>3585.3535246685838</v>
      </c>
      <c r="H177" s="187">
        <f t="shared" si="30"/>
        <v>7930.8019965669073</v>
      </c>
      <c r="I177" s="187">
        <f t="shared" si="31"/>
        <v>745.89213526113463</v>
      </c>
      <c r="J177" s="87">
        <f t="shared" si="32"/>
        <v>1649.9134031976298</v>
      </c>
      <c r="K177" s="187">
        <f t="shared" si="36"/>
        <v>332.21438020212912</v>
      </c>
      <c r="L177" s="87">
        <f t="shared" si="33"/>
        <v>734.85820900710962</v>
      </c>
      <c r="M177" s="88">
        <f t="shared" si="37"/>
        <v>8665.6602055740168</v>
      </c>
      <c r="N177" s="88">
        <f t="shared" si="38"/>
        <v>80487.307205574019</v>
      </c>
      <c r="O177" s="88">
        <f t="shared" si="39"/>
        <v>36386.666910295666</v>
      </c>
      <c r="P177" s="89">
        <f t="shared" si="34"/>
        <v>0.94660852736636913</v>
      </c>
      <c r="Q177" s="240">
        <v>242.44345533287196</v>
      </c>
      <c r="R177" s="89">
        <f t="shared" si="40"/>
        <v>0.18187969194819723</v>
      </c>
      <c r="S177" s="89">
        <f t="shared" si="40"/>
        <v>0.18187969194819723</v>
      </c>
      <c r="T177" s="91">
        <v>2212</v>
      </c>
      <c r="U177" s="190">
        <v>60769</v>
      </c>
      <c r="V177" s="190">
        <v>27472.423146473779</v>
      </c>
      <c r="W177" s="196"/>
      <c r="X177" s="88">
        <v>0</v>
      </c>
      <c r="Y177" s="88">
        <f t="shared" si="41"/>
        <v>0</v>
      </c>
    </row>
    <row r="178" spans="2:25">
      <c r="B178" s="206">
        <v>3435</v>
      </c>
      <c r="C178" t="s">
        <v>205</v>
      </c>
      <c r="D178" s="190">
        <v>104483.258</v>
      </c>
      <c r="E178" s="85">
        <f t="shared" si="35"/>
        <v>29590.27414330218</v>
      </c>
      <c r="F178" s="86">
        <f t="shared" si="28"/>
        <v>0.76979861607584688</v>
      </c>
      <c r="G178" s="187">
        <f t="shared" si="29"/>
        <v>5312.6484419422468</v>
      </c>
      <c r="H178" s="187">
        <f t="shared" si="30"/>
        <v>18758.961648498072</v>
      </c>
      <c r="I178" s="187">
        <f t="shared" si="31"/>
        <v>1753.4808370041048</v>
      </c>
      <c r="J178" s="87">
        <f t="shared" si="32"/>
        <v>6191.5408354614947</v>
      </c>
      <c r="K178" s="187">
        <f t="shared" si="36"/>
        <v>1339.8030819450994</v>
      </c>
      <c r="L178" s="87">
        <f t="shared" si="33"/>
        <v>4730.8446823481463</v>
      </c>
      <c r="M178" s="88">
        <f t="shared" si="37"/>
        <v>23489.806330846219</v>
      </c>
      <c r="N178" s="88">
        <f t="shared" si="38"/>
        <v>127973.06433084622</v>
      </c>
      <c r="O178" s="88">
        <f t="shared" si="39"/>
        <v>36242.725667189523</v>
      </c>
      <c r="P178" s="89">
        <f t="shared" si="34"/>
        <v>0.94286385879037937</v>
      </c>
      <c r="Q178" s="240">
        <v>790.29741156437012</v>
      </c>
      <c r="R178" s="89">
        <f t="shared" si="40"/>
        <v>6.7680952380952397E-2</v>
      </c>
      <c r="S178" s="89">
        <f t="shared" si="40"/>
        <v>6.7983325916036202E-2</v>
      </c>
      <c r="T178" s="91">
        <v>3531</v>
      </c>
      <c r="U178" s="190">
        <v>97860</v>
      </c>
      <c r="V178" s="190">
        <v>27706.681766704416</v>
      </c>
      <c r="W178" s="196"/>
      <c r="X178" s="88">
        <v>0</v>
      </c>
      <c r="Y178" s="88">
        <f t="shared" si="41"/>
        <v>0</v>
      </c>
    </row>
    <row r="179" spans="2:25">
      <c r="B179" s="206">
        <v>3436</v>
      </c>
      <c r="C179" t="s">
        <v>206</v>
      </c>
      <c r="D179" s="190">
        <v>184852.766</v>
      </c>
      <c r="E179" s="85">
        <f t="shared" si="35"/>
        <v>33092.152882205512</v>
      </c>
      <c r="F179" s="86">
        <f t="shared" si="28"/>
        <v>0.86090089494687261</v>
      </c>
      <c r="G179" s="187">
        <f t="shared" si="29"/>
        <v>3211.5211986002482</v>
      </c>
      <c r="H179" s="187">
        <f t="shared" si="30"/>
        <v>17939.557415380987</v>
      </c>
      <c r="I179" s="187">
        <f t="shared" si="31"/>
        <v>527.82327838793901</v>
      </c>
      <c r="J179" s="87">
        <f t="shared" si="32"/>
        <v>2948.4208330750275</v>
      </c>
      <c r="K179" s="187">
        <f t="shared" si="36"/>
        <v>114.14552332893351</v>
      </c>
      <c r="L179" s="87">
        <f t="shared" si="33"/>
        <v>637.61689331542254</v>
      </c>
      <c r="M179" s="88">
        <f t="shared" si="37"/>
        <v>18577.174308696409</v>
      </c>
      <c r="N179" s="88">
        <f t="shared" si="38"/>
        <v>203429.94030869642</v>
      </c>
      <c r="O179" s="88">
        <f t="shared" si="39"/>
        <v>36417.819604134696</v>
      </c>
      <c r="P179" s="89">
        <f t="shared" si="34"/>
        <v>0.94741897273393083</v>
      </c>
      <c r="Q179" s="240">
        <v>3299.2281188469497</v>
      </c>
      <c r="R179" s="89">
        <f t="shared" si="40"/>
        <v>1.4886172783322132E-3</v>
      </c>
      <c r="S179" s="89">
        <f t="shared" si="40"/>
        <v>2.0264736785888392E-3</v>
      </c>
      <c r="T179" s="91">
        <v>5586</v>
      </c>
      <c r="U179" s="190">
        <v>184578</v>
      </c>
      <c r="V179" s="190">
        <v>33025.228126677408</v>
      </c>
      <c r="W179" s="196"/>
      <c r="X179" s="88">
        <v>0</v>
      </c>
      <c r="Y179" s="88">
        <f t="shared" si="41"/>
        <v>0</v>
      </c>
    </row>
    <row r="180" spans="2:25">
      <c r="B180" s="206">
        <v>3437</v>
      </c>
      <c r="C180" t="s">
        <v>207</v>
      </c>
      <c r="D180" s="190">
        <v>159384.158</v>
      </c>
      <c r="E180" s="85">
        <f t="shared" si="35"/>
        <v>27690.089993050729</v>
      </c>
      <c r="F180" s="86">
        <f t="shared" si="28"/>
        <v>0.72036483516294092</v>
      </c>
      <c r="G180" s="187">
        <f t="shared" si="29"/>
        <v>6452.7589320931174</v>
      </c>
      <c r="H180" s="187">
        <f t="shared" si="30"/>
        <v>37142.08041312798</v>
      </c>
      <c r="I180" s="187">
        <f t="shared" si="31"/>
        <v>2418.5452895921126</v>
      </c>
      <c r="J180" s="87">
        <f t="shared" si="32"/>
        <v>13921.1466868922</v>
      </c>
      <c r="K180" s="187">
        <f t="shared" si="36"/>
        <v>2004.8675345331071</v>
      </c>
      <c r="L180" s="87">
        <f t="shared" si="33"/>
        <v>11540.017528772565</v>
      </c>
      <c r="M180" s="88">
        <f t="shared" si="37"/>
        <v>48682.097941900545</v>
      </c>
      <c r="N180" s="88">
        <f t="shared" si="38"/>
        <v>208066.25594190054</v>
      </c>
      <c r="O180" s="88">
        <f t="shared" si="39"/>
        <v>36147.716459676951</v>
      </c>
      <c r="P180" s="89">
        <f t="shared" si="34"/>
        <v>0.94039216974473405</v>
      </c>
      <c r="Q180" s="240">
        <v>-1321.1746135189751</v>
      </c>
      <c r="R180" s="89">
        <f t="shared" si="40"/>
        <v>0.13954083522203234</v>
      </c>
      <c r="S180" s="89">
        <f t="shared" si="40"/>
        <v>0.10212366742200393</v>
      </c>
      <c r="T180" s="91">
        <v>5756</v>
      </c>
      <c r="U180" s="190">
        <v>139867</v>
      </c>
      <c r="V180" s="190">
        <v>25124.303933896172</v>
      </c>
      <c r="W180" s="196"/>
      <c r="X180" s="88">
        <v>0</v>
      </c>
      <c r="Y180" s="88">
        <f t="shared" si="41"/>
        <v>0</v>
      </c>
    </row>
    <row r="181" spans="2:25">
      <c r="B181" s="206">
        <v>3438</v>
      </c>
      <c r="C181" t="s">
        <v>208</v>
      </c>
      <c r="D181" s="190">
        <v>106111.189</v>
      </c>
      <c r="E181" s="85">
        <f t="shared" si="35"/>
        <v>34020.900609169606</v>
      </c>
      <c r="F181" s="86">
        <f t="shared" si="28"/>
        <v>0.88506250667909703</v>
      </c>
      <c r="G181" s="187">
        <f t="shared" si="29"/>
        <v>2654.2725624217915</v>
      </c>
      <c r="H181" s="187">
        <f t="shared" si="30"/>
        <v>8278.6761221935667</v>
      </c>
      <c r="I181" s="187">
        <f t="shared" si="31"/>
        <v>202.76157395050575</v>
      </c>
      <c r="J181" s="87">
        <f t="shared" si="32"/>
        <v>632.41334915162736</v>
      </c>
      <c r="K181" s="187">
        <f t="shared" si="36"/>
        <v>-210.91618110849976</v>
      </c>
      <c r="L181" s="87">
        <f t="shared" si="33"/>
        <v>-657.84756887741071</v>
      </c>
      <c r="M181" s="88">
        <f t="shared" si="37"/>
        <v>7620.8285533161561</v>
      </c>
      <c r="N181" s="88">
        <f t="shared" si="38"/>
        <v>113732.01755331615</v>
      </c>
      <c r="O181" s="88">
        <f t="shared" si="39"/>
        <v>36464.256990482892</v>
      </c>
      <c r="P181" s="89">
        <f t="shared" si="34"/>
        <v>0.94862705332054176</v>
      </c>
      <c r="Q181" s="240">
        <v>-354.4181129370445</v>
      </c>
      <c r="R181" s="89">
        <f t="shared" si="40"/>
        <v>3.6555881174965062E-2</v>
      </c>
      <c r="S181" s="89">
        <f t="shared" si="40"/>
        <v>7.6768533185920723E-2</v>
      </c>
      <c r="T181" s="91">
        <v>3119</v>
      </c>
      <c r="U181" s="190">
        <v>102369</v>
      </c>
      <c r="V181" s="190">
        <v>31595.370370370372</v>
      </c>
      <c r="W181" s="196"/>
      <c r="X181" s="88">
        <v>0</v>
      </c>
      <c r="Y181" s="88">
        <f t="shared" si="41"/>
        <v>0</v>
      </c>
    </row>
    <row r="182" spans="2:25">
      <c r="B182" s="206">
        <v>3439</v>
      </c>
      <c r="C182" t="s">
        <v>209</v>
      </c>
      <c r="D182" s="190">
        <v>148140.70600000001</v>
      </c>
      <c r="E182" s="85">
        <f t="shared" si="35"/>
        <v>33569.160661681395</v>
      </c>
      <c r="F182" s="86">
        <f t="shared" si="28"/>
        <v>0.87331037539709222</v>
      </c>
      <c r="G182" s="187">
        <f t="shared" si="29"/>
        <v>2925.316530914718</v>
      </c>
      <c r="H182" s="187">
        <f t="shared" si="30"/>
        <v>12909.42185092665</v>
      </c>
      <c r="I182" s="187">
        <f t="shared" si="31"/>
        <v>360.87055557137973</v>
      </c>
      <c r="J182" s="87">
        <f t="shared" si="32"/>
        <v>1592.5217617364988</v>
      </c>
      <c r="K182" s="187">
        <f t="shared" si="36"/>
        <v>-52.80719948762578</v>
      </c>
      <c r="L182" s="87">
        <f t="shared" si="33"/>
        <v>-233.03817133889257</v>
      </c>
      <c r="M182" s="88">
        <f t="shared" si="37"/>
        <v>12676.383679587758</v>
      </c>
      <c r="N182" s="88">
        <f t="shared" si="38"/>
        <v>160817.08967958775</v>
      </c>
      <c r="O182" s="88">
        <f t="shared" si="39"/>
        <v>36441.66999310848</v>
      </c>
      <c r="P182" s="89">
        <f t="shared" si="34"/>
        <v>0.94803944675644147</v>
      </c>
      <c r="Q182" s="240">
        <v>-1539.6636828282226</v>
      </c>
      <c r="R182" s="89">
        <f t="shared" si="40"/>
        <v>9.937797836150104E-3</v>
      </c>
      <c r="S182" s="89">
        <f t="shared" si="40"/>
        <v>1.0624363300348608E-2</v>
      </c>
      <c r="T182" s="91">
        <v>4413</v>
      </c>
      <c r="U182" s="190">
        <v>146683</v>
      </c>
      <c r="V182" s="190">
        <v>33216.259057971016</v>
      </c>
      <c r="W182" s="196"/>
      <c r="X182" s="88">
        <v>0</v>
      </c>
      <c r="Y182" s="88">
        <f t="shared" si="41"/>
        <v>0</v>
      </c>
    </row>
    <row r="183" spans="2:25">
      <c r="B183" s="206">
        <v>3440</v>
      </c>
      <c r="C183" t="s">
        <v>210</v>
      </c>
      <c r="D183" s="190">
        <v>182483.27299999999</v>
      </c>
      <c r="E183" s="85">
        <f t="shared" si="35"/>
        <v>35613.4412568306</v>
      </c>
      <c r="F183" s="86">
        <f t="shared" si="28"/>
        <v>0.92649286250063845</v>
      </c>
      <c r="G183" s="187">
        <f t="shared" si="29"/>
        <v>1698.7481738251954</v>
      </c>
      <c r="H183" s="187">
        <f t="shared" si="30"/>
        <v>8704.3856426802995</v>
      </c>
      <c r="I183" s="187">
        <f t="shared" si="31"/>
        <v>0</v>
      </c>
      <c r="J183" s="87">
        <f t="shared" si="32"/>
        <v>0</v>
      </c>
      <c r="K183" s="187">
        <f t="shared" si="36"/>
        <v>-413.67775505900551</v>
      </c>
      <c r="L183" s="87">
        <f t="shared" si="33"/>
        <v>-2119.6848169223445</v>
      </c>
      <c r="M183" s="88">
        <f t="shared" si="37"/>
        <v>6584.7008257579546</v>
      </c>
      <c r="N183" s="88">
        <f t="shared" si="38"/>
        <v>189067.97382575794</v>
      </c>
      <c r="O183" s="88">
        <f t="shared" si="39"/>
        <v>36898.51167559679</v>
      </c>
      <c r="P183" s="89">
        <f t="shared" si="34"/>
        <v>0.95992430099071246</v>
      </c>
      <c r="Q183" s="240">
        <v>-634.42291041476074</v>
      </c>
      <c r="R183" s="89">
        <f t="shared" si="40"/>
        <v>2.6334345701092717E-2</v>
      </c>
      <c r="S183" s="89">
        <f t="shared" si="40"/>
        <v>3.3745425090425246E-2</v>
      </c>
      <c r="T183" s="91">
        <v>5124</v>
      </c>
      <c r="U183" s="190">
        <v>177801</v>
      </c>
      <c r="V183" s="190">
        <v>34450.881612090685</v>
      </c>
      <c r="W183" s="196"/>
      <c r="X183" s="88">
        <v>0</v>
      </c>
      <c r="Y183" s="88">
        <f t="shared" si="41"/>
        <v>0</v>
      </c>
    </row>
    <row r="184" spans="2:25">
      <c r="B184" s="206">
        <v>3441</v>
      </c>
      <c r="C184" t="s">
        <v>211</v>
      </c>
      <c r="D184" s="190">
        <v>209959.72200000001</v>
      </c>
      <c r="E184" s="85">
        <f t="shared" si="35"/>
        <v>33990.565322972318</v>
      </c>
      <c r="F184" s="86">
        <f t="shared" si="28"/>
        <v>0.884273326382225</v>
      </c>
      <c r="G184" s="187">
        <f t="shared" si="29"/>
        <v>2672.4737341401647</v>
      </c>
      <c r="H184" s="187">
        <f t="shared" si="30"/>
        <v>16507.870255783797</v>
      </c>
      <c r="I184" s="187">
        <f t="shared" si="31"/>
        <v>213.3789241195569</v>
      </c>
      <c r="J184" s="87">
        <f t="shared" si="32"/>
        <v>1318.0416142865031</v>
      </c>
      <c r="K184" s="187">
        <f t="shared" si="36"/>
        <v>-200.29883093944861</v>
      </c>
      <c r="L184" s="87">
        <f t="shared" si="33"/>
        <v>-1237.245878712974</v>
      </c>
      <c r="M184" s="88">
        <f t="shared" si="37"/>
        <v>15270.624377070822</v>
      </c>
      <c r="N184" s="88">
        <f t="shared" si="38"/>
        <v>225230.34637707082</v>
      </c>
      <c r="O184" s="88">
        <f t="shared" si="39"/>
        <v>36462.740226173031</v>
      </c>
      <c r="P184" s="89">
        <f t="shared" si="34"/>
        <v>0.94858759430569828</v>
      </c>
      <c r="Q184" s="240">
        <v>-191.77162161336128</v>
      </c>
      <c r="R184" s="89">
        <f t="shared" si="40"/>
        <v>6.5277086060458511E-2</v>
      </c>
      <c r="S184" s="89">
        <f t="shared" si="40"/>
        <v>5.6999070821523459E-2</v>
      </c>
      <c r="T184" s="91">
        <v>6177</v>
      </c>
      <c r="U184" s="190">
        <v>197094</v>
      </c>
      <c r="V184" s="190">
        <v>32157.61135584924</v>
      </c>
      <c r="W184" s="196"/>
      <c r="X184" s="88">
        <v>0</v>
      </c>
      <c r="Y184" s="88">
        <f t="shared" si="41"/>
        <v>0</v>
      </c>
    </row>
    <row r="185" spans="2:25">
      <c r="B185" s="206">
        <v>3442</v>
      </c>
      <c r="C185" t="s">
        <v>212</v>
      </c>
      <c r="D185" s="190">
        <v>468186.66100000002</v>
      </c>
      <c r="E185" s="85">
        <f t="shared" si="35"/>
        <v>31548.966374663072</v>
      </c>
      <c r="F185" s="86">
        <f t="shared" si="28"/>
        <v>0.82075449981379534</v>
      </c>
      <c r="G185" s="187">
        <f t="shared" si="29"/>
        <v>4137.4331031257116</v>
      </c>
      <c r="H185" s="187">
        <f t="shared" si="30"/>
        <v>61399.507250385563</v>
      </c>
      <c r="I185" s="187">
        <f t="shared" si="31"/>
        <v>1067.9385560277926</v>
      </c>
      <c r="J185" s="87">
        <f t="shared" si="32"/>
        <v>15848.208171452443</v>
      </c>
      <c r="K185" s="187">
        <f t="shared" si="36"/>
        <v>654.26080096878718</v>
      </c>
      <c r="L185" s="87">
        <f t="shared" si="33"/>
        <v>9709.2302863768018</v>
      </c>
      <c r="M185" s="88">
        <f t="shared" si="37"/>
        <v>71108.737536762361</v>
      </c>
      <c r="N185" s="88">
        <f t="shared" si="38"/>
        <v>539295.39853676234</v>
      </c>
      <c r="O185" s="88">
        <f t="shared" si="39"/>
        <v>36340.660278757568</v>
      </c>
      <c r="P185" s="89">
        <f t="shared" si="34"/>
        <v>0.94541165297727681</v>
      </c>
      <c r="Q185" s="240">
        <v>1880.9210864104534</v>
      </c>
      <c r="R185" s="89">
        <f t="shared" si="40"/>
        <v>5.5577587839544078E-2</v>
      </c>
      <c r="S185" s="89">
        <f t="shared" si="40"/>
        <v>5.9560899491768633E-2</v>
      </c>
      <c r="T185" s="91">
        <v>14840</v>
      </c>
      <c r="U185" s="190">
        <v>443536</v>
      </c>
      <c r="V185" s="190">
        <v>29775.510204081635</v>
      </c>
      <c r="W185" s="196"/>
      <c r="X185" s="88">
        <v>0</v>
      </c>
      <c r="Y185" s="88">
        <f t="shared" si="41"/>
        <v>0</v>
      </c>
    </row>
    <row r="186" spans="2:25">
      <c r="B186" s="206">
        <v>3443</v>
      </c>
      <c r="C186" t="s">
        <v>213</v>
      </c>
      <c r="D186" s="190">
        <v>408050.86</v>
      </c>
      <c r="E186" s="85">
        <f t="shared" si="35"/>
        <v>29804.313782777004</v>
      </c>
      <c r="F186" s="86">
        <f t="shared" si="28"/>
        <v>0.77536691251862888</v>
      </c>
      <c r="G186" s="187">
        <f t="shared" si="29"/>
        <v>5184.2246582573525</v>
      </c>
      <c r="H186" s="187">
        <f t="shared" si="30"/>
        <v>70977.219796201403</v>
      </c>
      <c r="I186" s="187">
        <f t="shared" si="31"/>
        <v>1678.5669631879164</v>
      </c>
      <c r="J186" s="87">
        <f t="shared" si="32"/>
        <v>22981.260293005766</v>
      </c>
      <c r="K186" s="187">
        <f t="shared" si="36"/>
        <v>1264.8892081289109</v>
      </c>
      <c r="L186" s="87">
        <f t="shared" si="33"/>
        <v>17317.598148492922</v>
      </c>
      <c r="M186" s="88">
        <f t="shared" si="37"/>
        <v>88294.817944694325</v>
      </c>
      <c r="N186" s="88">
        <f t="shared" si="38"/>
        <v>496345.6779446943</v>
      </c>
      <c r="O186" s="88">
        <f t="shared" si="39"/>
        <v>36253.42764916327</v>
      </c>
      <c r="P186" s="89">
        <f t="shared" si="34"/>
        <v>0.94314227361251857</v>
      </c>
      <c r="Q186" s="240">
        <v>5627.3779478130309</v>
      </c>
      <c r="R186" s="89">
        <f t="shared" si="40"/>
        <v>7.60324140731716E-2</v>
      </c>
      <c r="S186" s="89">
        <f t="shared" si="40"/>
        <v>7.1631142055926855E-2</v>
      </c>
      <c r="T186" s="91">
        <v>13691</v>
      </c>
      <c r="U186" s="190">
        <v>379218</v>
      </c>
      <c r="V186" s="190">
        <v>27812.101210121011</v>
      </c>
      <c r="W186" s="196"/>
      <c r="X186" s="88">
        <v>0</v>
      </c>
      <c r="Y186" s="88">
        <f t="shared" si="41"/>
        <v>0</v>
      </c>
    </row>
    <row r="187" spans="2:25">
      <c r="B187" s="206">
        <v>3446</v>
      </c>
      <c r="C187" t="s">
        <v>214</v>
      </c>
      <c r="D187" s="190">
        <v>456448.96399999998</v>
      </c>
      <c r="E187" s="85">
        <f t="shared" si="35"/>
        <v>33579.707496505558</v>
      </c>
      <c r="F187" s="86">
        <f t="shared" si="28"/>
        <v>0.87358475402610736</v>
      </c>
      <c r="G187" s="187">
        <f t="shared" si="29"/>
        <v>2918.9884300202202</v>
      </c>
      <c r="H187" s="187">
        <f t="shared" si="30"/>
        <v>39677.809729264853</v>
      </c>
      <c r="I187" s="187">
        <f t="shared" si="31"/>
        <v>357.1791633829227</v>
      </c>
      <c r="J187" s="87">
        <f t="shared" si="32"/>
        <v>4855.1363678640682</v>
      </c>
      <c r="K187" s="187">
        <f t="shared" si="36"/>
        <v>-56.49859167608281</v>
      </c>
      <c r="L187" s="87">
        <f t="shared" si="33"/>
        <v>-767.98535665299357</v>
      </c>
      <c r="M187" s="88">
        <f t="shared" si="37"/>
        <v>38909.82437261186</v>
      </c>
      <c r="N187" s="88">
        <f t="shared" si="38"/>
        <v>495358.78837261186</v>
      </c>
      <c r="O187" s="88">
        <f t="shared" si="39"/>
        <v>36442.197334849698</v>
      </c>
      <c r="P187" s="89">
        <f t="shared" si="34"/>
        <v>0.94805316568789255</v>
      </c>
      <c r="Q187" s="240">
        <v>-140.85848058783449</v>
      </c>
      <c r="R187" s="89">
        <f t="shared" si="40"/>
        <v>4.0436745086150451E-2</v>
      </c>
      <c r="S187" s="89">
        <f t="shared" si="40"/>
        <v>3.8523192623327582E-2</v>
      </c>
      <c r="T187" s="91">
        <v>13593</v>
      </c>
      <c r="U187" s="190">
        <v>438709</v>
      </c>
      <c r="V187" s="190">
        <v>32334.094929245282</v>
      </c>
      <c r="W187" s="196"/>
      <c r="X187" s="88">
        <v>0</v>
      </c>
      <c r="Y187" s="88">
        <f t="shared" si="41"/>
        <v>0</v>
      </c>
    </row>
    <row r="188" spans="2:25">
      <c r="B188" s="206">
        <v>3447</v>
      </c>
      <c r="C188" t="s">
        <v>215</v>
      </c>
      <c r="D188" s="190">
        <v>152513.663</v>
      </c>
      <c r="E188" s="85">
        <f t="shared" si="35"/>
        <v>27297.95292643637</v>
      </c>
      <c r="F188" s="86">
        <f t="shared" si="28"/>
        <v>0.71016328820430608</v>
      </c>
      <c r="G188" s="187">
        <f t="shared" si="29"/>
        <v>6688.0411720617331</v>
      </c>
      <c r="H188" s="187">
        <f t="shared" si="30"/>
        <v>37366.086028308906</v>
      </c>
      <c r="I188" s="187">
        <f t="shared" si="31"/>
        <v>2555.7932629071383</v>
      </c>
      <c r="J188" s="87">
        <f t="shared" si="32"/>
        <v>14279.216959862182</v>
      </c>
      <c r="K188" s="187">
        <f t="shared" si="36"/>
        <v>2142.1155078481329</v>
      </c>
      <c r="L188" s="87">
        <f t="shared" si="33"/>
        <v>11967.999342347517</v>
      </c>
      <c r="M188" s="88">
        <f t="shared" si="37"/>
        <v>49334.085370656423</v>
      </c>
      <c r="N188" s="88">
        <f t="shared" si="38"/>
        <v>201847.74837065642</v>
      </c>
      <c r="O188" s="88">
        <f t="shared" si="39"/>
        <v>36128.109606346239</v>
      </c>
      <c r="P188" s="89">
        <f t="shared" si="34"/>
        <v>0.93988209239680243</v>
      </c>
      <c r="Q188" s="240">
        <v>1966.694631891849</v>
      </c>
      <c r="R188" s="89">
        <f t="shared" si="40"/>
        <v>9.451187708118039E-2</v>
      </c>
      <c r="S188" s="89">
        <f t="shared" si="40"/>
        <v>9.0006100604919967E-2</v>
      </c>
      <c r="T188" s="91">
        <v>5587</v>
      </c>
      <c r="U188" s="190">
        <v>139344</v>
      </c>
      <c r="V188" s="190">
        <v>25043.853342918763</v>
      </c>
      <c r="W188" s="196"/>
      <c r="X188" s="88">
        <v>0</v>
      </c>
      <c r="Y188" s="88">
        <f t="shared" si="41"/>
        <v>0</v>
      </c>
    </row>
    <row r="189" spans="2:25">
      <c r="B189" s="206">
        <v>3448</v>
      </c>
      <c r="C189" t="s">
        <v>216</v>
      </c>
      <c r="D189" s="190">
        <v>184187.50700000001</v>
      </c>
      <c r="E189" s="85">
        <f t="shared" si="35"/>
        <v>28293.011827956991</v>
      </c>
      <c r="F189" s="86">
        <f t="shared" si="28"/>
        <v>0.7360500022507831</v>
      </c>
      <c r="G189" s="187">
        <f t="shared" si="29"/>
        <v>6091.0058311493603</v>
      </c>
      <c r="H189" s="187">
        <f t="shared" si="30"/>
        <v>39652.447960782338</v>
      </c>
      <c r="I189" s="187">
        <f t="shared" si="31"/>
        <v>2207.5226473749212</v>
      </c>
      <c r="J189" s="87">
        <f t="shared" si="32"/>
        <v>14370.972434410738</v>
      </c>
      <c r="K189" s="187">
        <f t="shared" si="36"/>
        <v>1793.8448923159158</v>
      </c>
      <c r="L189" s="87">
        <f t="shared" si="33"/>
        <v>11677.930248976612</v>
      </c>
      <c r="M189" s="88">
        <f t="shared" si="37"/>
        <v>51330.37820975895</v>
      </c>
      <c r="N189" s="88">
        <f t="shared" si="38"/>
        <v>235517.88520975897</v>
      </c>
      <c r="O189" s="88">
        <f t="shared" si="39"/>
        <v>36177.862551422266</v>
      </c>
      <c r="P189" s="89">
        <f t="shared" si="34"/>
        <v>0.94117642809912616</v>
      </c>
      <c r="Q189" s="240">
        <v>1202.0761223404188</v>
      </c>
      <c r="R189" s="89">
        <f t="shared" si="40"/>
        <v>8.7030335042876356E-2</v>
      </c>
      <c r="S189" s="89">
        <f t="shared" si="40"/>
        <v>8.9868970326398345E-2</v>
      </c>
      <c r="T189" s="91">
        <v>6510</v>
      </c>
      <c r="U189" s="190">
        <v>169441</v>
      </c>
      <c r="V189" s="190">
        <v>25960.012256779533</v>
      </c>
      <c r="W189" s="196"/>
      <c r="X189" s="88">
        <v>0</v>
      </c>
      <c r="Y189" s="88">
        <f t="shared" si="41"/>
        <v>0</v>
      </c>
    </row>
    <row r="190" spans="2:25">
      <c r="B190" s="206">
        <v>3449</v>
      </c>
      <c r="C190" t="s">
        <v>217</v>
      </c>
      <c r="D190" s="190">
        <v>92815.040999999997</v>
      </c>
      <c r="E190" s="85">
        <f t="shared" si="35"/>
        <v>32727.447461212974</v>
      </c>
      <c r="F190" s="86">
        <f t="shared" si="28"/>
        <v>0.85141298932640497</v>
      </c>
      <c r="G190" s="187">
        <f t="shared" si="29"/>
        <v>3430.3444511957705</v>
      </c>
      <c r="H190" s="187">
        <f t="shared" si="30"/>
        <v>9728.4568635912055</v>
      </c>
      <c r="I190" s="187">
        <f t="shared" si="31"/>
        <v>655.47017573532696</v>
      </c>
      <c r="J190" s="87">
        <f t="shared" si="32"/>
        <v>1858.9134183853871</v>
      </c>
      <c r="K190" s="187">
        <f t="shared" si="36"/>
        <v>241.79242067632146</v>
      </c>
      <c r="L190" s="87">
        <f t="shared" si="33"/>
        <v>685.72330503804756</v>
      </c>
      <c r="M190" s="88">
        <f t="shared" si="37"/>
        <v>10414.180168629253</v>
      </c>
      <c r="N190" s="88">
        <f t="shared" si="38"/>
        <v>103229.22116862924</v>
      </c>
      <c r="O190" s="88">
        <f t="shared" si="39"/>
        <v>36399.584333085069</v>
      </c>
      <c r="P190" s="89">
        <f t="shared" si="34"/>
        <v>0.94694457745290739</v>
      </c>
      <c r="Q190" s="240">
        <v>-461.12360464554149</v>
      </c>
      <c r="R190" s="89">
        <f t="shared" si="40"/>
        <v>3.2758520546116068E-2</v>
      </c>
      <c r="S190" s="89">
        <f t="shared" si="40"/>
        <v>4.3683328591385177E-2</v>
      </c>
      <c r="T190" s="91">
        <v>2836</v>
      </c>
      <c r="U190" s="190">
        <v>89871</v>
      </c>
      <c r="V190" s="190">
        <v>31357.64131193301</v>
      </c>
      <c r="W190" s="196"/>
      <c r="X190" s="88">
        <v>0</v>
      </c>
      <c r="Y190" s="88">
        <f t="shared" si="41"/>
        <v>0</v>
      </c>
    </row>
    <row r="191" spans="2:25">
      <c r="B191" s="206">
        <v>3450</v>
      </c>
      <c r="C191" t="s">
        <v>218</v>
      </c>
      <c r="D191" s="190">
        <v>38620.108999999997</v>
      </c>
      <c r="E191" s="85">
        <f t="shared" si="35"/>
        <v>28272.407759882866</v>
      </c>
      <c r="F191" s="86">
        <f t="shared" si="28"/>
        <v>0.73551398210402197</v>
      </c>
      <c r="G191" s="187">
        <f t="shared" si="29"/>
        <v>6103.3682719938352</v>
      </c>
      <c r="H191" s="187">
        <f t="shared" si="30"/>
        <v>8337.2010595435786</v>
      </c>
      <c r="I191" s="187">
        <f t="shared" si="31"/>
        <v>2214.7340712008645</v>
      </c>
      <c r="J191" s="87">
        <f t="shared" si="32"/>
        <v>3025.3267412603809</v>
      </c>
      <c r="K191" s="187">
        <f t="shared" si="36"/>
        <v>1801.056316141859</v>
      </c>
      <c r="L191" s="87">
        <f t="shared" si="33"/>
        <v>2460.2429278497793</v>
      </c>
      <c r="M191" s="88">
        <f t="shared" si="37"/>
        <v>10797.443987393359</v>
      </c>
      <c r="N191" s="88">
        <f t="shared" si="38"/>
        <v>49417.552987393356</v>
      </c>
      <c r="O191" s="88">
        <f t="shared" si="39"/>
        <v>36176.832348018565</v>
      </c>
      <c r="P191" s="89">
        <f t="shared" si="34"/>
        <v>0.94114962709178829</v>
      </c>
      <c r="Q191" s="240">
        <v>4.5955693420964963</v>
      </c>
      <c r="R191" s="89">
        <f t="shared" si="40"/>
        <v>4.8633115208123946E-2</v>
      </c>
      <c r="S191" s="89">
        <f t="shared" si="40"/>
        <v>-4.8860593160420566E-2</v>
      </c>
      <c r="T191" s="91">
        <v>1366</v>
      </c>
      <c r="U191" s="190">
        <v>36829</v>
      </c>
      <c r="V191" s="190">
        <v>29724.778046811945</v>
      </c>
      <c r="W191" s="196"/>
      <c r="X191" s="88">
        <v>0</v>
      </c>
      <c r="Y191" s="88">
        <f t="shared" si="41"/>
        <v>0</v>
      </c>
    </row>
    <row r="192" spans="2:25">
      <c r="B192" s="206">
        <v>3451</v>
      </c>
      <c r="C192" t="s">
        <v>219</v>
      </c>
      <c r="D192" s="190">
        <v>219120.21299999999</v>
      </c>
      <c r="E192" s="85">
        <f t="shared" si="35"/>
        <v>33392.290917403232</v>
      </c>
      <c r="F192" s="86">
        <f t="shared" si="28"/>
        <v>0.86870906336761788</v>
      </c>
      <c r="G192" s="187">
        <f t="shared" si="29"/>
        <v>3031.438377481616</v>
      </c>
      <c r="H192" s="187">
        <f t="shared" si="30"/>
        <v>19892.298633034363</v>
      </c>
      <c r="I192" s="187">
        <f t="shared" si="31"/>
        <v>422.77496606873683</v>
      </c>
      <c r="J192" s="87">
        <f t="shared" si="32"/>
        <v>2774.2493273430509</v>
      </c>
      <c r="K192" s="187">
        <f t="shared" si="36"/>
        <v>9.0972110097313248</v>
      </c>
      <c r="L192" s="87">
        <f t="shared" si="33"/>
        <v>59.695898645856957</v>
      </c>
      <c r="M192" s="88">
        <f t="shared" si="37"/>
        <v>19951.994531680219</v>
      </c>
      <c r="N192" s="88">
        <f t="shared" si="38"/>
        <v>239072.20753168021</v>
      </c>
      <c r="O192" s="88">
        <f t="shared" si="39"/>
        <v>36432.826505894576</v>
      </c>
      <c r="P192" s="89">
        <f t="shared" si="34"/>
        <v>0.94780938115496793</v>
      </c>
      <c r="Q192" s="240">
        <v>184.47595067553993</v>
      </c>
      <c r="R192" s="89">
        <f t="shared" si="40"/>
        <v>6.4734414328613446E-2</v>
      </c>
      <c r="S192" s="89">
        <f t="shared" si="40"/>
        <v>3.861093967044435E-2</v>
      </c>
      <c r="T192" s="91">
        <v>6562</v>
      </c>
      <c r="U192" s="190">
        <v>205798</v>
      </c>
      <c r="V192" s="190">
        <v>32150.913919700044</v>
      </c>
      <c r="W192" s="196"/>
      <c r="X192" s="88">
        <v>0</v>
      </c>
      <c r="Y192" s="88">
        <f t="shared" si="41"/>
        <v>0</v>
      </c>
    </row>
    <row r="193" spans="2:28">
      <c r="B193" s="206">
        <v>3452</v>
      </c>
      <c r="C193" t="s">
        <v>220</v>
      </c>
      <c r="D193" s="190">
        <v>80592.34</v>
      </c>
      <c r="E193" s="85">
        <f t="shared" si="35"/>
        <v>38159.251893939392</v>
      </c>
      <c r="F193" s="86">
        <f t="shared" si="28"/>
        <v>0.99272278303961781</v>
      </c>
      <c r="G193" s="187">
        <f t="shared" si="29"/>
        <v>171.26179155991994</v>
      </c>
      <c r="H193" s="187">
        <f t="shared" si="30"/>
        <v>361.70490377455093</v>
      </c>
      <c r="I193" s="187">
        <f t="shared" si="31"/>
        <v>0</v>
      </c>
      <c r="J193" s="87">
        <f t="shared" si="32"/>
        <v>0</v>
      </c>
      <c r="K193" s="187">
        <f t="shared" si="36"/>
        <v>-413.67775505900551</v>
      </c>
      <c r="L193" s="87">
        <f t="shared" si="33"/>
        <v>-873.68741868461962</v>
      </c>
      <c r="M193" s="88">
        <f t="shared" si="37"/>
        <v>-511.98251491006869</v>
      </c>
      <c r="N193" s="88">
        <f t="shared" si="38"/>
        <v>80080.357485089931</v>
      </c>
      <c r="O193" s="88">
        <f t="shared" si="39"/>
        <v>37916.835930440306</v>
      </c>
      <c r="P193" s="89">
        <f t="shared" si="34"/>
        <v>0.98641626920630421</v>
      </c>
      <c r="Q193" s="240">
        <v>-709.76989750117377</v>
      </c>
      <c r="R193" s="89">
        <f t="shared" si="40"/>
        <v>5.4321559392987918E-2</v>
      </c>
      <c r="S193" s="89">
        <f t="shared" si="40"/>
        <v>4.3838248433114575E-2</v>
      </c>
      <c r="T193" s="91">
        <v>2112</v>
      </c>
      <c r="U193" s="190">
        <v>76440</v>
      </c>
      <c r="V193" s="190">
        <v>36556.671449067428</v>
      </c>
      <c r="W193" s="196"/>
      <c r="X193" s="88">
        <v>0</v>
      </c>
      <c r="Y193" s="88">
        <f t="shared" si="41"/>
        <v>0</v>
      </c>
    </row>
    <row r="194" spans="2:28">
      <c r="B194" s="206">
        <v>3453</v>
      </c>
      <c r="C194" t="s">
        <v>221</v>
      </c>
      <c r="D194" s="190">
        <v>125890.245</v>
      </c>
      <c r="E194" s="85">
        <f t="shared" si="35"/>
        <v>38171.693450576109</v>
      </c>
      <c r="F194" s="86">
        <f t="shared" si="28"/>
        <v>0.99304645334542141</v>
      </c>
      <c r="G194" s="187">
        <f t="shared" si="29"/>
        <v>163.79685757788974</v>
      </c>
      <c r="H194" s="187">
        <f t="shared" si="30"/>
        <v>540.2020362918804</v>
      </c>
      <c r="I194" s="187">
        <f t="shared" si="31"/>
        <v>0</v>
      </c>
      <c r="J194" s="87">
        <f t="shared" si="32"/>
        <v>0</v>
      </c>
      <c r="K194" s="187">
        <f t="shared" si="36"/>
        <v>-413.67775505900551</v>
      </c>
      <c r="L194" s="87">
        <f t="shared" si="33"/>
        <v>-1364.3092361846</v>
      </c>
      <c r="M194" s="88">
        <f t="shared" si="37"/>
        <v>-824.10719989271956</v>
      </c>
      <c r="N194" s="88">
        <f t="shared" si="38"/>
        <v>125066.13780010727</v>
      </c>
      <c r="O194" s="88">
        <f t="shared" si="39"/>
        <v>37921.812553094991</v>
      </c>
      <c r="P194" s="89">
        <f t="shared" si="34"/>
        <v>0.98654573732862549</v>
      </c>
      <c r="Q194" s="240">
        <v>-687.34927403355528</v>
      </c>
      <c r="R194" s="89">
        <f t="shared" si="40"/>
        <v>4.1120800873319069E-2</v>
      </c>
      <c r="S194" s="89">
        <f t="shared" si="40"/>
        <v>3.8911023551877949E-2</v>
      </c>
      <c r="T194" s="91">
        <v>3298</v>
      </c>
      <c r="U194" s="190">
        <v>120918</v>
      </c>
      <c r="V194" s="190">
        <v>36742.023701002734</v>
      </c>
      <c r="W194" s="196"/>
      <c r="X194" s="88">
        <v>0</v>
      </c>
      <c r="Y194" s="88">
        <f t="shared" si="41"/>
        <v>0</v>
      </c>
    </row>
    <row r="195" spans="2:28" ht="32.1" customHeight="1">
      <c r="B195" s="206">
        <v>3454</v>
      </c>
      <c r="C195" t="s">
        <v>222</v>
      </c>
      <c r="D195" s="190">
        <v>63056.733999999997</v>
      </c>
      <c r="E195" s="85">
        <f t="shared" si="35"/>
        <v>38332.361094224922</v>
      </c>
      <c r="F195" s="86">
        <f t="shared" si="28"/>
        <v>0.99722626354691013</v>
      </c>
      <c r="G195" s="187">
        <f t="shared" si="29"/>
        <v>67.396271388602329</v>
      </c>
      <c r="H195" s="187">
        <f t="shared" si="30"/>
        <v>110.86686643425082</v>
      </c>
      <c r="I195" s="187">
        <f t="shared" si="31"/>
        <v>0</v>
      </c>
      <c r="J195" s="87">
        <f t="shared" si="32"/>
        <v>0</v>
      </c>
      <c r="K195" s="187">
        <f t="shared" si="36"/>
        <v>-413.67775505900551</v>
      </c>
      <c r="L195" s="87">
        <f t="shared" si="33"/>
        <v>-680.49990707206405</v>
      </c>
      <c r="M195" s="88">
        <f t="shared" si="37"/>
        <v>-569.63304063781322</v>
      </c>
      <c r="N195" s="88">
        <f t="shared" si="38"/>
        <v>62487.100959362186</v>
      </c>
      <c r="O195" s="88">
        <f t="shared" si="39"/>
        <v>37986.079610554516</v>
      </c>
      <c r="P195" s="89">
        <f t="shared" si="34"/>
        <v>0.98821766140922107</v>
      </c>
      <c r="Q195" s="240">
        <v>-248.81780539272586</v>
      </c>
      <c r="R195" s="92">
        <f t="shared" si="40"/>
        <v>4.1588628817786827E-2</v>
      </c>
      <c r="S195" s="92">
        <f t="shared" si="40"/>
        <v>3.5889967626686343E-2</v>
      </c>
      <c r="T195" s="91">
        <v>1645</v>
      </c>
      <c r="U195" s="190">
        <v>60539</v>
      </c>
      <c r="V195" s="190">
        <v>37004.278728606361</v>
      </c>
      <c r="W195" s="196"/>
      <c r="X195" s="88">
        <v>0</v>
      </c>
      <c r="Y195" s="88">
        <f t="shared" si="41"/>
        <v>0</v>
      </c>
      <c r="Z195" s="188"/>
      <c r="AB195" s="45"/>
    </row>
    <row r="196" spans="2:28">
      <c r="B196" s="206">
        <v>3901</v>
      </c>
      <c r="C196" t="s">
        <v>223</v>
      </c>
      <c r="D196" s="190">
        <v>895026.99</v>
      </c>
      <c r="E196" s="85">
        <f t="shared" si="35"/>
        <v>32035.040266294422</v>
      </c>
      <c r="F196" s="86">
        <f t="shared" si="28"/>
        <v>0.83339983751078006</v>
      </c>
      <c r="G196" s="187">
        <f t="shared" si="29"/>
        <v>3845.7887681469019</v>
      </c>
      <c r="H196" s="187">
        <f t="shared" si="30"/>
        <v>107447.4923932563</v>
      </c>
      <c r="I196" s="187">
        <f t="shared" si="31"/>
        <v>897.81269395682045</v>
      </c>
      <c r="J196" s="87">
        <f t="shared" si="32"/>
        <v>25083.988856459608</v>
      </c>
      <c r="K196" s="187">
        <f t="shared" si="36"/>
        <v>484.13493889781495</v>
      </c>
      <c r="L196" s="87">
        <f t="shared" si="33"/>
        <v>13526.246057866052</v>
      </c>
      <c r="M196" s="88">
        <f t="shared" si="37"/>
        <v>120973.73845112235</v>
      </c>
      <c r="N196" s="88">
        <f t="shared" si="38"/>
        <v>1016000.7284511223</v>
      </c>
      <c r="O196" s="88">
        <f t="shared" si="39"/>
        <v>36364.963973339145</v>
      </c>
      <c r="P196" s="89">
        <f t="shared" si="34"/>
        <v>0.94604391986212621</v>
      </c>
      <c r="Q196" s="240">
        <v>8838.2110616389691</v>
      </c>
      <c r="R196" s="92">
        <f t="shared" si="40"/>
        <v>3.1626751407350023E-2</v>
      </c>
      <c r="S196" s="93">
        <f t="shared" si="40"/>
        <v>2.2137217955483589E-2</v>
      </c>
      <c r="T196" s="91">
        <v>27939</v>
      </c>
      <c r="U196" s="190">
        <v>867588</v>
      </c>
      <c r="V196" s="190">
        <v>31341.232569901022</v>
      </c>
      <c r="W196" s="196"/>
      <c r="X196" s="88">
        <v>0</v>
      </c>
      <c r="Y196" s="88">
        <f t="shared" si="41"/>
        <v>0</v>
      </c>
      <c r="Z196" s="1"/>
      <c r="AA196" s="1"/>
    </row>
    <row r="197" spans="2:28">
      <c r="B197" s="206">
        <v>3903</v>
      </c>
      <c r="C197" t="s">
        <v>224</v>
      </c>
      <c r="D197" s="190">
        <v>905183.12100000004</v>
      </c>
      <c r="E197" s="85">
        <f t="shared" si="35"/>
        <v>33684.992594522177</v>
      </c>
      <c r="F197" s="86">
        <f t="shared" si="28"/>
        <v>0.87632377301437681</v>
      </c>
      <c r="G197" s="187">
        <f t="shared" si="29"/>
        <v>2855.8173712102493</v>
      </c>
      <c r="H197" s="187">
        <f t="shared" si="30"/>
        <v>76741.524399161819</v>
      </c>
      <c r="I197" s="187">
        <f t="shared" si="31"/>
        <v>320.32937907710618</v>
      </c>
      <c r="J197" s="87">
        <f t="shared" si="32"/>
        <v>8607.8910745599969</v>
      </c>
      <c r="K197" s="187">
        <f t="shared" si="36"/>
        <v>-93.348375981899324</v>
      </c>
      <c r="L197" s="87">
        <f t="shared" si="33"/>
        <v>-2508.4575593855984</v>
      </c>
      <c r="M197" s="88">
        <f t="shared" si="37"/>
        <v>74233.06683977622</v>
      </c>
      <c r="N197" s="88">
        <f t="shared" si="38"/>
        <v>979416.18783977628</v>
      </c>
      <c r="O197" s="88">
        <f t="shared" si="39"/>
        <v>36447.461589750528</v>
      </c>
      <c r="P197" s="89">
        <f t="shared" si="34"/>
        <v>0.94819011663730601</v>
      </c>
      <c r="Q197" s="240">
        <v>5491.7912927238795</v>
      </c>
      <c r="R197" s="92">
        <f t="shared" si="40"/>
        <v>6.9617832410935757E-3</v>
      </c>
      <c r="S197" s="92">
        <f t="shared" si="40"/>
        <v>-1.7994920675197344E-2</v>
      </c>
      <c r="T197" s="91">
        <v>26872</v>
      </c>
      <c r="U197" s="190">
        <v>898925</v>
      </c>
      <c r="V197" s="190">
        <v>34302.259024650841</v>
      </c>
      <c r="W197" s="196"/>
      <c r="X197" s="88">
        <v>0</v>
      </c>
      <c r="Y197" s="88">
        <f t="shared" si="41"/>
        <v>0</v>
      </c>
      <c r="Z197" s="1"/>
      <c r="AA197" s="1"/>
    </row>
    <row r="198" spans="2:28">
      <c r="B198" s="206">
        <v>3905</v>
      </c>
      <c r="C198" t="s">
        <v>225</v>
      </c>
      <c r="D198" s="190">
        <v>2095673.3030000001</v>
      </c>
      <c r="E198" s="85">
        <f t="shared" si="35"/>
        <v>35415.440953797282</v>
      </c>
      <c r="F198" s="86">
        <f t="shared" si="28"/>
        <v>0.92134183353350241</v>
      </c>
      <c r="G198" s="187">
        <f t="shared" si="29"/>
        <v>1817.5483556451857</v>
      </c>
      <c r="H198" s="187">
        <f t="shared" si="30"/>
        <v>107551.60639694822</v>
      </c>
      <c r="I198" s="187">
        <f t="shared" si="31"/>
        <v>0</v>
      </c>
      <c r="J198" s="87">
        <f t="shared" si="32"/>
        <v>0</v>
      </c>
      <c r="K198" s="187">
        <f t="shared" si="36"/>
        <v>-413.67775505900551</v>
      </c>
      <c r="L198" s="87">
        <f t="shared" si="33"/>
        <v>-24478.967477861592</v>
      </c>
      <c r="M198" s="88">
        <f t="shared" si="37"/>
        <v>83072.638919086632</v>
      </c>
      <c r="N198" s="88">
        <f t="shared" si="38"/>
        <v>2178745.9419190865</v>
      </c>
      <c r="O198" s="88">
        <f t="shared" si="39"/>
        <v>36819.31155438345</v>
      </c>
      <c r="P198" s="89">
        <f t="shared" si="34"/>
        <v>0.95786388940385769</v>
      </c>
      <c r="Q198" s="240">
        <v>8481.4643695383857</v>
      </c>
      <c r="R198" s="92">
        <f t="shared" si="40"/>
        <v>-2.6468165749192821E-2</v>
      </c>
      <c r="S198" s="92">
        <f t="shared" si="40"/>
        <v>-3.6553254037896228E-2</v>
      </c>
      <c r="T198" s="91">
        <v>59174</v>
      </c>
      <c r="U198" s="190">
        <v>2152650</v>
      </c>
      <c r="V198" s="190">
        <v>36759.105889585218</v>
      </c>
      <c r="W198" s="196"/>
      <c r="X198" s="88">
        <v>0</v>
      </c>
      <c r="Y198" s="88">
        <f t="shared" si="41"/>
        <v>0</v>
      </c>
    </row>
    <row r="199" spans="2:28">
      <c r="B199" s="206">
        <v>3907</v>
      </c>
      <c r="C199" t="s">
        <v>226</v>
      </c>
      <c r="D199" s="190">
        <v>2254276.1570000001</v>
      </c>
      <c r="E199" s="85">
        <f t="shared" si="35"/>
        <v>34036.571348764177</v>
      </c>
      <c r="F199" s="86">
        <f t="shared" ref="F199:F262" si="42">E199/E$365</f>
        <v>0.88547018501267261</v>
      </c>
      <c r="G199" s="187">
        <f t="shared" ref="G199:G262" si="43">($E$365+$Y$365-E199-Y199)*0.6</f>
        <v>2644.8701186650492</v>
      </c>
      <c r="H199" s="187">
        <f t="shared" ref="H199:H262" si="44">G199*T199/1000</f>
        <v>175172.39282930488</v>
      </c>
      <c r="I199" s="187">
        <f t="shared" ref="I199:I262" si="45">IF(E199+Y199&lt;(E$365+Y$365)*0.9,((E$365+Y$365)*0.9-E199-Y199)*0.35,0)</f>
        <v>197.27681509240608</v>
      </c>
      <c r="J199" s="87">
        <f t="shared" ref="J199:J262" si="46">I199*T199/1000</f>
        <v>13065.840740385147</v>
      </c>
      <c r="K199" s="187">
        <f t="shared" si="36"/>
        <v>-216.40093996659942</v>
      </c>
      <c r="L199" s="87">
        <f t="shared" ref="L199:L262" si="47">K199*T199/1000</f>
        <v>-14332.450654927847</v>
      </c>
      <c r="M199" s="88">
        <f t="shared" si="37"/>
        <v>160839.94217437704</v>
      </c>
      <c r="N199" s="88">
        <f t="shared" si="38"/>
        <v>2415116.099174377</v>
      </c>
      <c r="O199" s="88">
        <f t="shared" si="39"/>
        <v>36465.040527462625</v>
      </c>
      <c r="P199" s="89">
        <f t="shared" ref="P199:P262" si="48">O199/O$365</f>
        <v>0.94864743723722067</v>
      </c>
      <c r="Q199" s="240">
        <v>-4525.0875228070363</v>
      </c>
      <c r="R199" s="92">
        <f t="shared" si="40"/>
        <v>5.6204158761499192E-3</v>
      </c>
      <c r="S199" s="92">
        <f t="shared" si="40"/>
        <v>-4.3551637350687754E-3</v>
      </c>
      <c r="T199" s="91">
        <v>66231</v>
      </c>
      <c r="U199" s="190">
        <v>2241677</v>
      </c>
      <c r="V199" s="190">
        <v>34185.454600908895</v>
      </c>
      <c r="W199" s="196"/>
      <c r="X199" s="88">
        <v>0</v>
      </c>
      <c r="Y199" s="88">
        <f t="shared" si="41"/>
        <v>0</v>
      </c>
    </row>
    <row r="200" spans="2:28">
      <c r="B200" s="206">
        <v>3909</v>
      </c>
      <c r="C200" t="s">
        <v>227</v>
      </c>
      <c r="D200" s="190">
        <v>1632971.125</v>
      </c>
      <c r="E200" s="85">
        <f t="shared" ref="E200:E263" si="49">D200/T200*1000</f>
        <v>33520.909884019296</v>
      </c>
      <c r="F200" s="86">
        <f t="shared" si="42"/>
        <v>0.87205511896759835</v>
      </c>
      <c r="G200" s="187">
        <f t="shared" si="43"/>
        <v>2954.2669975119775</v>
      </c>
      <c r="H200" s="187">
        <f t="shared" si="44"/>
        <v>143917.11678379599</v>
      </c>
      <c r="I200" s="187">
        <f t="shared" si="45"/>
        <v>377.75832775311426</v>
      </c>
      <c r="J200" s="87">
        <f t="shared" si="46"/>
        <v>18402.49693649296</v>
      </c>
      <c r="K200" s="187">
        <f t="shared" ref="K200:K263" si="50">I200+J$367</f>
        <v>-35.919427305891247</v>
      </c>
      <c r="L200" s="87">
        <f t="shared" si="47"/>
        <v>-1749.8149012064923</v>
      </c>
      <c r="M200" s="88">
        <f t="shared" ref="M200:M263" si="51">H200+L200</f>
        <v>142167.3018825895</v>
      </c>
      <c r="N200" s="88">
        <f t="shared" ref="N200:N263" si="52">D200+M200</f>
        <v>1775138.4268825895</v>
      </c>
      <c r="O200" s="88">
        <f t="shared" ref="O200:O263" si="53">N200/T200*1000</f>
        <v>36439.257454225386</v>
      </c>
      <c r="P200" s="89">
        <f t="shared" si="48"/>
        <v>0.94797668393496715</v>
      </c>
      <c r="Q200" s="240">
        <v>1015.9943826136878</v>
      </c>
      <c r="R200" s="92">
        <f t="shared" ref="R200:S263" si="54">(D200-U200)/U200</f>
        <v>-3.3291286976670116E-2</v>
      </c>
      <c r="S200" s="92">
        <f t="shared" si="54"/>
        <v>-4.259820243203169E-2</v>
      </c>
      <c r="T200" s="91">
        <v>48715</v>
      </c>
      <c r="U200" s="190">
        <v>1689207</v>
      </c>
      <c r="V200" s="190">
        <v>35012.374082825518</v>
      </c>
      <c r="W200" s="196"/>
      <c r="X200" s="88">
        <v>0</v>
      </c>
      <c r="Y200" s="88">
        <f t="shared" ref="Y200:Y263" si="55">X200*1000/T200</f>
        <v>0</v>
      </c>
    </row>
    <row r="201" spans="2:28">
      <c r="B201" s="206">
        <v>3911</v>
      </c>
      <c r="C201" t="s">
        <v>228</v>
      </c>
      <c r="D201" s="190">
        <v>1056092.3330000001</v>
      </c>
      <c r="E201" s="85">
        <f t="shared" si="49"/>
        <v>38401.961128686235</v>
      </c>
      <c r="F201" s="86">
        <f t="shared" si="42"/>
        <v>0.99903692640010566</v>
      </c>
      <c r="G201" s="187">
        <f t="shared" si="43"/>
        <v>25.636250711814501</v>
      </c>
      <c r="H201" s="187">
        <f t="shared" si="44"/>
        <v>705.0225308256106</v>
      </c>
      <c r="I201" s="187">
        <f t="shared" si="45"/>
        <v>0</v>
      </c>
      <c r="J201" s="87">
        <f t="shared" si="46"/>
        <v>0</v>
      </c>
      <c r="K201" s="187">
        <f t="shared" si="50"/>
        <v>-413.67775505900551</v>
      </c>
      <c r="L201" s="87">
        <f t="shared" si="47"/>
        <v>-11376.551941877709</v>
      </c>
      <c r="M201" s="88">
        <f t="shared" si="51"/>
        <v>-10671.529411052099</v>
      </c>
      <c r="N201" s="88">
        <f t="shared" si="52"/>
        <v>1045420.803588948</v>
      </c>
      <c r="O201" s="88">
        <f t="shared" si="53"/>
        <v>38013.91962433904</v>
      </c>
      <c r="P201" s="89">
        <f t="shared" si="48"/>
        <v>0.98894192655049917</v>
      </c>
      <c r="Q201" s="240">
        <v>-3262.2518232859893</v>
      </c>
      <c r="R201" s="92">
        <f t="shared" si="54"/>
        <v>-1.3000586914242203E-2</v>
      </c>
      <c r="S201" s="92">
        <f t="shared" si="54"/>
        <v>-2.0716847188902661E-2</v>
      </c>
      <c r="T201" s="91">
        <v>27501</v>
      </c>
      <c r="U201" s="190">
        <v>1070003</v>
      </c>
      <c r="V201" s="190">
        <v>39214.359011947519</v>
      </c>
      <c r="W201" s="196"/>
      <c r="X201" s="88">
        <v>0</v>
      </c>
      <c r="Y201" s="88">
        <f t="shared" si="55"/>
        <v>0</v>
      </c>
    </row>
    <row r="202" spans="2:28">
      <c r="B202" s="206">
        <v>4001</v>
      </c>
      <c r="C202" t="s">
        <v>229</v>
      </c>
      <c r="D202" s="190">
        <v>1260299.175</v>
      </c>
      <c r="E202" s="85">
        <f t="shared" si="49"/>
        <v>33885.386363025304</v>
      </c>
      <c r="F202" s="86">
        <f t="shared" si="42"/>
        <v>0.88153706860321979</v>
      </c>
      <c r="G202" s="187">
        <f t="shared" si="43"/>
        <v>2735.5811101083732</v>
      </c>
      <c r="H202" s="187">
        <f t="shared" si="44"/>
        <v>101744.46822826072</v>
      </c>
      <c r="I202" s="187">
        <f t="shared" si="45"/>
        <v>250.19156010101176</v>
      </c>
      <c r="J202" s="87">
        <f t="shared" si="46"/>
        <v>9305.3746948369317</v>
      </c>
      <c r="K202" s="187">
        <f t="shared" si="50"/>
        <v>-163.48619495799375</v>
      </c>
      <c r="L202" s="87">
        <f t="shared" si="47"/>
        <v>-6080.542049072661</v>
      </c>
      <c r="M202" s="88">
        <f t="shared" si="51"/>
        <v>95663.926179188071</v>
      </c>
      <c r="N202" s="88">
        <f t="shared" si="52"/>
        <v>1355963.1011791881</v>
      </c>
      <c r="O202" s="88">
        <f t="shared" si="53"/>
        <v>36457.481278175685</v>
      </c>
      <c r="P202" s="89">
        <f t="shared" si="48"/>
        <v>0.9484507814167481</v>
      </c>
      <c r="Q202" s="240">
        <v>6854.4792292022903</v>
      </c>
      <c r="R202" s="92">
        <f t="shared" si="54"/>
        <v>1.2276297875929243E-2</v>
      </c>
      <c r="S202" s="93">
        <f t="shared" si="54"/>
        <v>8.5475894413043537E-3</v>
      </c>
      <c r="T202" s="91">
        <v>37193</v>
      </c>
      <c r="U202" s="190">
        <v>1245015</v>
      </c>
      <c r="V202" s="190">
        <v>33598.202720207257</v>
      </c>
      <c r="W202" s="196"/>
      <c r="X202" s="88">
        <v>0</v>
      </c>
      <c r="Y202" s="88">
        <f t="shared" si="55"/>
        <v>0</v>
      </c>
      <c r="Z202" s="1"/>
    </row>
    <row r="203" spans="2:28">
      <c r="B203" s="206">
        <v>4003</v>
      </c>
      <c r="C203" t="s">
        <v>230</v>
      </c>
      <c r="D203" s="190">
        <v>1771754.1059999999</v>
      </c>
      <c r="E203" s="85">
        <f t="shared" si="49"/>
        <v>31292.57150426535</v>
      </c>
      <c r="F203" s="86">
        <f t="shared" si="42"/>
        <v>0.81408432111098028</v>
      </c>
      <c r="G203" s="187">
        <f t="shared" si="43"/>
        <v>4291.2700253643452</v>
      </c>
      <c r="H203" s="187">
        <f t="shared" si="44"/>
        <v>242967.41756610389</v>
      </c>
      <c r="I203" s="187">
        <f t="shared" si="45"/>
        <v>1157.6767606669955</v>
      </c>
      <c r="J203" s="87">
        <f t="shared" si="46"/>
        <v>65546.500512204613</v>
      </c>
      <c r="K203" s="187">
        <f t="shared" si="50"/>
        <v>743.99900560799006</v>
      </c>
      <c r="L203" s="87">
        <f t="shared" si="47"/>
        <v>42124.479698518793</v>
      </c>
      <c r="M203" s="88">
        <f t="shared" si="51"/>
        <v>285091.89726462268</v>
      </c>
      <c r="N203" s="88">
        <f t="shared" si="52"/>
        <v>2056846.0032646225</v>
      </c>
      <c r="O203" s="88">
        <f t="shared" si="53"/>
        <v>36327.840535237687</v>
      </c>
      <c r="P203" s="89">
        <f t="shared" si="48"/>
        <v>0.94507814404213619</v>
      </c>
      <c r="Q203" s="240">
        <v>15201.269489553466</v>
      </c>
      <c r="R203" s="92">
        <f t="shared" si="54"/>
        <v>1.9308629886686805E-2</v>
      </c>
      <c r="S203" s="92">
        <f t="shared" si="54"/>
        <v>6.7965844996037842E-3</v>
      </c>
      <c r="T203" s="91">
        <v>56619</v>
      </c>
      <c r="U203" s="190">
        <v>1738192</v>
      </c>
      <c r="V203" s="190">
        <v>31081.32465488878</v>
      </c>
      <c r="W203" s="196"/>
      <c r="X203" s="88">
        <v>0</v>
      </c>
      <c r="Y203" s="88">
        <f t="shared" si="55"/>
        <v>0</v>
      </c>
    </row>
    <row r="204" spans="2:28">
      <c r="B204" s="206">
        <v>4005</v>
      </c>
      <c r="C204" t="s">
        <v>231</v>
      </c>
      <c r="D204" s="190">
        <v>419068.76699999999</v>
      </c>
      <c r="E204" s="85">
        <f t="shared" si="49"/>
        <v>31589.685436454092</v>
      </c>
      <c r="F204" s="86">
        <f t="shared" si="42"/>
        <v>0.82181381671173381</v>
      </c>
      <c r="G204" s="187">
        <f t="shared" si="43"/>
        <v>4113.0016660511001</v>
      </c>
      <c r="H204" s="187">
        <f t="shared" si="44"/>
        <v>54563.080101833897</v>
      </c>
      <c r="I204" s="187">
        <f t="shared" si="45"/>
        <v>1053.6868844009357</v>
      </c>
      <c r="J204" s="87">
        <f t="shared" si="46"/>
        <v>13978.210208462813</v>
      </c>
      <c r="K204" s="187">
        <f t="shared" si="50"/>
        <v>640.00912934193025</v>
      </c>
      <c r="L204" s="87">
        <f t="shared" si="47"/>
        <v>8490.3611098500478</v>
      </c>
      <c r="M204" s="88">
        <f t="shared" si="51"/>
        <v>63053.441211683945</v>
      </c>
      <c r="N204" s="88">
        <f t="shared" si="52"/>
        <v>482122.20821168396</v>
      </c>
      <c r="O204" s="88">
        <f t="shared" si="53"/>
        <v>36342.696231847127</v>
      </c>
      <c r="P204" s="89">
        <f t="shared" si="48"/>
        <v>0.94546461882217392</v>
      </c>
      <c r="Q204" s="240">
        <v>8355.5927537277894</v>
      </c>
      <c r="R204" s="92">
        <f t="shared" si="54"/>
        <v>6.4653135003302664E-2</v>
      </c>
      <c r="S204" s="92">
        <f t="shared" si="54"/>
        <v>4.5311856129806802E-2</v>
      </c>
      <c r="T204" s="91">
        <v>13266</v>
      </c>
      <c r="U204" s="190">
        <v>393620</v>
      </c>
      <c r="V204" s="190">
        <v>30220.345489443378</v>
      </c>
      <c r="W204" s="196"/>
      <c r="X204" s="88">
        <v>0</v>
      </c>
      <c r="Y204" s="88">
        <f t="shared" si="55"/>
        <v>0</v>
      </c>
    </row>
    <row r="205" spans="2:28">
      <c r="B205" s="206">
        <v>4010</v>
      </c>
      <c r="C205" t="s">
        <v>232</v>
      </c>
      <c r="D205" s="190">
        <v>80973.335000000006</v>
      </c>
      <c r="E205" s="85">
        <f t="shared" si="49"/>
        <v>33993.84340890008</v>
      </c>
      <c r="F205" s="86">
        <f t="shared" si="42"/>
        <v>0.88435860663337607</v>
      </c>
      <c r="G205" s="187">
        <f t="shared" si="43"/>
        <v>2670.5068825835069</v>
      </c>
      <c r="H205" s="187">
        <f t="shared" si="44"/>
        <v>6361.1473943139135</v>
      </c>
      <c r="I205" s="187">
        <f t="shared" si="45"/>
        <v>212.23159404483994</v>
      </c>
      <c r="J205" s="87">
        <f t="shared" si="46"/>
        <v>505.53565701480875</v>
      </c>
      <c r="K205" s="187">
        <f t="shared" si="50"/>
        <v>-201.44616101416557</v>
      </c>
      <c r="L205" s="87">
        <f t="shared" si="47"/>
        <v>-479.84475553574237</v>
      </c>
      <c r="M205" s="88">
        <f t="shared" si="51"/>
        <v>5881.3026387781711</v>
      </c>
      <c r="N205" s="88">
        <f t="shared" si="52"/>
        <v>86854.637638778178</v>
      </c>
      <c r="O205" s="88">
        <f t="shared" si="53"/>
        <v>36462.904130469426</v>
      </c>
      <c r="P205" s="89">
        <f t="shared" si="48"/>
        <v>0.94859185831825599</v>
      </c>
      <c r="Q205" s="240">
        <v>632.09657296695696</v>
      </c>
      <c r="R205" s="92">
        <f t="shared" si="54"/>
        <v>8.0754040815237058E-2</v>
      </c>
      <c r="S205" s="92">
        <f t="shared" si="54"/>
        <v>7.7578021383789914E-2</v>
      </c>
      <c r="T205" s="91">
        <v>2382</v>
      </c>
      <c r="U205" s="190">
        <v>74923</v>
      </c>
      <c r="V205" s="190">
        <v>31546.526315789473</v>
      </c>
      <c r="W205" s="196"/>
      <c r="X205" s="88">
        <v>0</v>
      </c>
      <c r="Y205" s="88">
        <f t="shared" si="55"/>
        <v>0</v>
      </c>
    </row>
    <row r="206" spans="2:28">
      <c r="B206" s="206">
        <v>4012</v>
      </c>
      <c r="C206" t="s">
        <v>233</v>
      </c>
      <c r="D206" s="190">
        <v>483272.87099999998</v>
      </c>
      <c r="E206" s="85">
        <f t="shared" si="49"/>
        <v>33868.727381035809</v>
      </c>
      <c r="F206" s="86">
        <f t="shared" si="42"/>
        <v>0.88110368088877544</v>
      </c>
      <c r="G206" s="187">
        <f t="shared" si="43"/>
        <v>2745.5764993020698</v>
      </c>
      <c r="H206" s="187">
        <f t="shared" si="44"/>
        <v>39176.631068541239</v>
      </c>
      <c r="I206" s="187">
        <f t="shared" si="45"/>
        <v>256.02220379733478</v>
      </c>
      <c r="J206" s="87">
        <f t="shared" si="46"/>
        <v>3653.18082598417</v>
      </c>
      <c r="K206" s="187">
        <f t="shared" si="50"/>
        <v>-157.65555126167072</v>
      </c>
      <c r="L206" s="87">
        <f t="shared" si="47"/>
        <v>-2249.5870609527792</v>
      </c>
      <c r="M206" s="88">
        <f t="shared" si="51"/>
        <v>36927.044007588462</v>
      </c>
      <c r="N206" s="88">
        <f t="shared" si="52"/>
        <v>520199.91500758845</v>
      </c>
      <c r="O206" s="88">
        <f t="shared" si="53"/>
        <v>36456.648329076212</v>
      </c>
      <c r="P206" s="89">
        <f t="shared" si="48"/>
        <v>0.94842911203102598</v>
      </c>
      <c r="Q206" s="240">
        <v>3943.6427877689566</v>
      </c>
      <c r="R206" s="92">
        <f t="shared" si="54"/>
        <v>4.6709969939254525E-3</v>
      </c>
      <c r="S206" s="92">
        <f t="shared" si="54"/>
        <v>-2.1587098326504186E-3</v>
      </c>
      <c r="T206" s="91">
        <v>14269</v>
      </c>
      <c r="U206" s="190">
        <v>481026</v>
      </c>
      <c r="V206" s="190">
        <v>33941.998306519898</v>
      </c>
      <c r="W206" s="196"/>
      <c r="X206" s="88">
        <v>0</v>
      </c>
      <c r="Y206" s="88">
        <f t="shared" si="55"/>
        <v>0</v>
      </c>
    </row>
    <row r="207" spans="2:28">
      <c r="B207" s="206">
        <v>4014</v>
      </c>
      <c r="C207" t="s">
        <v>234</v>
      </c>
      <c r="D207" s="190">
        <v>355850.43400000001</v>
      </c>
      <c r="E207" s="85">
        <f t="shared" si="49"/>
        <v>34068.974054571569</v>
      </c>
      <c r="F207" s="86">
        <f t="shared" si="42"/>
        <v>0.88631314976409215</v>
      </c>
      <c r="G207" s="187">
        <f t="shared" si="43"/>
        <v>2625.4284951806139</v>
      </c>
      <c r="H207" s="187">
        <f t="shared" si="44"/>
        <v>27422.600632161513</v>
      </c>
      <c r="I207" s="187">
        <f t="shared" si="45"/>
        <v>185.93586805981903</v>
      </c>
      <c r="J207" s="87">
        <f t="shared" si="46"/>
        <v>1942.1001418848098</v>
      </c>
      <c r="K207" s="187">
        <f t="shared" si="50"/>
        <v>-227.74188699918648</v>
      </c>
      <c r="L207" s="87">
        <f t="shared" si="47"/>
        <v>-2378.7640097065027</v>
      </c>
      <c r="M207" s="88">
        <f t="shared" si="51"/>
        <v>25043.836622455012</v>
      </c>
      <c r="N207" s="88">
        <f t="shared" si="52"/>
        <v>380894.27062245505</v>
      </c>
      <c r="O207" s="88">
        <f t="shared" si="53"/>
        <v>36466.660662752998</v>
      </c>
      <c r="P207" s="89">
        <f t="shared" si="48"/>
        <v>0.94868958547479176</v>
      </c>
      <c r="Q207" s="240">
        <v>313.04935404690332</v>
      </c>
      <c r="R207" s="92">
        <f t="shared" si="54"/>
        <v>2.8011907994707583E-2</v>
      </c>
      <c r="S207" s="92">
        <f t="shared" si="54"/>
        <v>2.4862422015212222E-2</v>
      </c>
      <c r="T207" s="91">
        <v>10445</v>
      </c>
      <c r="U207" s="190">
        <v>346154</v>
      </c>
      <c r="V207" s="190">
        <v>33242.485354844903</v>
      </c>
      <c r="W207" s="196"/>
      <c r="X207" s="88">
        <v>0</v>
      </c>
      <c r="Y207" s="88">
        <f t="shared" si="55"/>
        <v>0</v>
      </c>
    </row>
    <row r="208" spans="2:28">
      <c r="B208" s="206">
        <v>4016</v>
      </c>
      <c r="C208" t="s">
        <v>235</v>
      </c>
      <c r="D208" s="190">
        <v>115057.071</v>
      </c>
      <c r="E208" s="85">
        <f t="shared" si="49"/>
        <v>28158.852422907486</v>
      </c>
      <c r="F208" s="86">
        <f t="shared" si="42"/>
        <v>0.73255981071553355</v>
      </c>
      <c r="G208" s="187">
        <f t="shared" si="43"/>
        <v>6171.5014741790628</v>
      </c>
      <c r="H208" s="187">
        <f t="shared" si="44"/>
        <v>25216.755023495651</v>
      </c>
      <c r="I208" s="187">
        <f t="shared" si="45"/>
        <v>2254.4784391422477</v>
      </c>
      <c r="J208" s="87">
        <f t="shared" si="46"/>
        <v>9211.7989023352238</v>
      </c>
      <c r="K208" s="187">
        <f t="shared" si="50"/>
        <v>1840.8006840832422</v>
      </c>
      <c r="L208" s="87">
        <f t="shared" si="47"/>
        <v>7521.5115951641274</v>
      </c>
      <c r="M208" s="88">
        <f t="shared" si="51"/>
        <v>32738.266618659778</v>
      </c>
      <c r="N208" s="88">
        <f t="shared" si="52"/>
        <v>147795.33761865977</v>
      </c>
      <c r="O208" s="88">
        <f t="shared" si="53"/>
        <v>36171.154581169794</v>
      </c>
      <c r="P208" s="89">
        <f t="shared" si="48"/>
        <v>0.94100191852236381</v>
      </c>
      <c r="Q208" s="240">
        <v>1201.3512514874201</v>
      </c>
      <c r="R208" s="92">
        <f t="shared" si="54"/>
        <v>2.6846031646868749E-2</v>
      </c>
      <c r="S208" s="92">
        <f t="shared" si="54"/>
        <v>2.8102573535814992E-2</v>
      </c>
      <c r="T208" s="91">
        <v>4086</v>
      </c>
      <c r="U208" s="190">
        <v>112049</v>
      </c>
      <c r="V208" s="190">
        <v>27389.146907846491</v>
      </c>
      <c r="W208" s="196"/>
      <c r="X208" s="88">
        <v>0</v>
      </c>
      <c r="Y208" s="88">
        <f t="shared" si="55"/>
        <v>0</v>
      </c>
    </row>
    <row r="209" spans="2:27">
      <c r="B209" s="206">
        <v>4018</v>
      </c>
      <c r="C209" t="s">
        <v>236</v>
      </c>
      <c r="D209" s="190">
        <v>203366.046</v>
      </c>
      <c r="E209" s="85">
        <f t="shared" si="49"/>
        <v>31100.481113320078</v>
      </c>
      <c r="F209" s="86">
        <f t="shared" si="42"/>
        <v>0.80908704003156151</v>
      </c>
      <c r="G209" s="187">
        <f t="shared" si="43"/>
        <v>4406.5242599315079</v>
      </c>
      <c r="H209" s="187">
        <f t="shared" si="44"/>
        <v>28814.26213569213</v>
      </c>
      <c r="I209" s="187">
        <f t="shared" si="45"/>
        <v>1224.9083974978405</v>
      </c>
      <c r="J209" s="87">
        <f t="shared" si="46"/>
        <v>8009.676011238379</v>
      </c>
      <c r="K209" s="187">
        <f t="shared" si="50"/>
        <v>811.23064243883505</v>
      </c>
      <c r="L209" s="87">
        <f t="shared" si="47"/>
        <v>5304.637170907542</v>
      </c>
      <c r="M209" s="88">
        <f t="shared" si="51"/>
        <v>34118.899306599669</v>
      </c>
      <c r="N209" s="88">
        <f t="shared" si="52"/>
        <v>237484.94530659966</v>
      </c>
      <c r="O209" s="88">
        <f t="shared" si="53"/>
        <v>36318.236015690425</v>
      </c>
      <c r="P209" s="89">
        <f t="shared" si="48"/>
        <v>0.94482827998816521</v>
      </c>
      <c r="Q209" s="240">
        <v>687.02790064272995</v>
      </c>
      <c r="R209" s="92">
        <f t="shared" si="54"/>
        <v>1.77665752492293E-2</v>
      </c>
      <c r="S209" s="93">
        <f t="shared" si="54"/>
        <v>2.087948723959239E-2</v>
      </c>
      <c r="T209" s="91">
        <v>6539</v>
      </c>
      <c r="U209" s="190">
        <v>199816</v>
      </c>
      <c r="V209" s="190">
        <v>30464.400060984906</v>
      </c>
      <c r="W209" s="196"/>
      <c r="X209" s="88">
        <v>0</v>
      </c>
      <c r="Y209" s="88">
        <f t="shared" si="55"/>
        <v>0</v>
      </c>
      <c r="Z209" s="1"/>
      <c r="AA209" s="1"/>
    </row>
    <row r="210" spans="2:27">
      <c r="B210" s="206">
        <v>4020</v>
      </c>
      <c r="C210" t="s">
        <v>237</v>
      </c>
      <c r="D210" s="190">
        <v>316162.67700000003</v>
      </c>
      <c r="E210" s="85">
        <f t="shared" si="49"/>
        <v>28995.109776228906</v>
      </c>
      <c r="F210" s="86">
        <f t="shared" si="42"/>
        <v>0.75431526151509276</v>
      </c>
      <c r="G210" s="187">
        <f t="shared" si="43"/>
        <v>5669.7470621862112</v>
      </c>
      <c r="H210" s="187">
        <f t="shared" si="44"/>
        <v>61822.921966078444</v>
      </c>
      <c r="I210" s="187">
        <f t="shared" si="45"/>
        <v>1961.7883654797506</v>
      </c>
      <c r="J210" s="87">
        <f t="shared" si="46"/>
        <v>21391.340337191203</v>
      </c>
      <c r="K210" s="187">
        <f t="shared" si="50"/>
        <v>1548.1106104207452</v>
      </c>
      <c r="L210" s="87">
        <f t="shared" si="47"/>
        <v>16880.598096027807</v>
      </c>
      <c r="M210" s="88">
        <f t="shared" si="51"/>
        <v>78703.520062106254</v>
      </c>
      <c r="N210" s="88">
        <f t="shared" si="52"/>
        <v>394866.19706210628</v>
      </c>
      <c r="O210" s="88">
        <f t="shared" si="53"/>
        <v>36212.967448835872</v>
      </c>
      <c r="P210" s="89">
        <f t="shared" si="48"/>
        <v>0.94208969106234197</v>
      </c>
      <c r="Q210" s="240">
        <v>2305.6285416589963</v>
      </c>
      <c r="R210" s="89">
        <f t="shared" si="54"/>
        <v>3.8935694710069288E-2</v>
      </c>
      <c r="S210" s="89">
        <f t="shared" si="54"/>
        <v>2.2833334804896573E-2</v>
      </c>
      <c r="T210" s="91">
        <v>10904</v>
      </c>
      <c r="U210" s="190">
        <v>304314</v>
      </c>
      <c r="V210" s="190">
        <v>28347.834187238008</v>
      </c>
      <c r="W210" s="196"/>
      <c r="X210" s="88">
        <v>0</v>
      </c>
      <c r="Y210" s="88">
        <f t="shared" si="55"/>
        <v>0</v>
      </c>
    </row>
    <row r="211" spans="2:27">
      <c r="B211" s="206">
        <v>4022</v>
      </c>
      <c r="C211" t="s">
        <v>238</v>
      </c>
      <c r="D211" s="190">
        <v>100744.049</v>
      </c>
      <c r="E211" s="85">
        <f t="shared" si="49"/>
        <v>33818.076200067138</v>
      </c>
      <c r="F211" s="86">
        <f t="shared" si="42"/>
        <v>0.87978597734796138</v>
      </c>
      <c r="G211" s="187">
        <f t="shared" si="43"/>
        <v>2775.9672078832723</v>
      </c>
      <c r="H211" s="187">
        <f t="shared" si="44"/>
        <v>8269.6063122842679</v>
      </c>
      <c r="I211" s="187">
        <f t="shared" si="45"/>
        <v>273.75011713636957</v>
      </c>
      <c r="J211" s="87">
        <f t="shared" si="46"/>
        <v>815.50159894924491</v>
      </c>
      <c r="K211" s="187">
        <f t="shared" si="50"/>
        <v>-139.92763792263594</v>
      </c>
      <c r="L211" s="87">
        <f t="shared" si="47"/>
        <v>-416.84443337153249</v>
      </c>
      <c r="M211" s="88">
        <f t="shared" si="51"/>
        <v>7852.7618789127355</v>
      </c>
      <c r="N211" s="88">
        <f t="shared" si="52"/>
        <v>108596.81087891273</v>
      </c>
      <c r="O211" s="88">
        <f t="shared" si="53"/>
        <v>36454.115770027769</v>
      </c>
      <c r="P211" s="89">
        <f t="shared" si="48"/>
        <v>0.948363226853985</v>
      </c>
      <c r="Q211" s="240">
        <v>81.790510776051633</v>
      </c>
      <c r="R211" s="89">
        <f t="shared" si="54"/>
        <v>9.4695237427228629E-3</v>
      </c>
      <c r="S211" s="89">
        <f t="shared" si="54"/>
        <v>-4.0849512320031926E-3</v>
      </c>
      <c r="T211" s="91">
        <v>2979</v>
      </c>
      <c r="U211" s="190">
        <v>99799</v>
      </c>
      <c r="V211" s="190">
        <v>33956.788023137124</v>
      </c>
      <c r="W211" s="196"/>
      <c r="X211" s="88">
        <v>0</v>
      </c>
      <c r="Y211" s="88">
        <f t="shared" si="55"/>
        <v>0</v>
      </c>
    </row>
    <row r="212" spans="2:27">
      <c r="B212" s="206">
        <v>4024</v>
      </c>
      <c r="C212" t="s">
        <v>239</v>
      </c>
      <c r="D212" s="190">
        <v>63193.303</v>
      </c>
      <c r="E212" s="85">
        <f t="shared" si="49"/>
        <v>38768.897546012267</v>
      </c>
      <c r="F212" s="86">
        <f t="shared" si="42"/>
        <v>1.0085828719657823</v>
      </c>
      <c r="G212" s="187">
        <f t="shared" si="43"/>
        <v>-194.52559968380518</v>
      </c>
      <c r="H212" s="187">
        <f t="shared" si="44"/>
        <v>-317.07672748460243</v>
      </c>
      <c r="I212" s="187">
        <f t="shared" si="45"/>
        <v>0</v>
      </c>
      <c r="J212" s="87">
        <f t="shared" si="46"/>
        <v>0</v>
      </c>
      <c r="K212" s="187">
        <f t="shared" si="50"/>
        <v>-413.67775505900551</v>
      </c>
      <c r="L212" s="87">
        <f t="shared" si="47"/>
        <v>-674.29474074617906</v>
      </c>
      <c r="M212" s="88">
        <f t="shared" si="51"/>
        <v>-991.37146823078149</v>
      </c>
      <c r="N212" s="88">
        <f t="shared" si="52"/>
        <v>62201.931531769216</v>
      </c>
      <c r="O212" s="88">
        <f t="shared" si="53"/>
        <v>38160.69419126946</v>
      </c>
      <c r="P212" s="89">
        <f t="shared" si="48"/>
        <v>0.99276030477677002</v>
      </c>
      <c r="Q212" s="240">
        <v>-572.54408680250685</v>
      </c>
      <c r="R212" s="89">
        <f t="shared" si="54"/>
        <v>7.5648998280821805E-2</v>
      </c>
      <c r="S212" s="89">
        <f t="shared" si="54"/>
        <v>4.7932889122665655E-2</v>
      </c>
      <c r="T212" s="91">
        <v>1630</v>
      </c>
      <c r="U212" s="190">
        <v>58749</v>
      </c>
      <c r="V212" s="190">
        <v>36995.591939546597</v>
      </c>
      <c r="W212" s="196"/>
      <c r="X212" s="88">
        <v>0</v>
      </c>
      <c r="Y212" s="88">
        <f t="shared" si="55"/>
        <v>0</v>
      </c>
    </row>
    <row r="213" spans="2:27">
      <c r="B213" s="206">
        <v>4026</v>
      </c>
      <c r="C213" t="s">
        <v>240</v>
      </c>
      <c r="D213" s="190">
        <v>240028.29800000001</v>
      </c>
      <c r="E213" s="85">
        <f t="shared" si="49"/>
        <v>43381.221398879454</v>
      </c>
      <c r="F213" s="86">
        <f t="shared" si="42"/>
        <v>1.1285736669694322</v>
      </c>
      <c r="G213" s="187">
        <f t="shared" si="43"/>
        <v>-2961.9199114041171</v>
      </c>
      <c r="H213" s="187">
        <f t="shared" si="44"/>
        <v>-16388.302869798979</v>
      </c>
      <c r="I213" s="187">
        <f t="shared" si="45"/>
        <v>0</v>
      </c>
      <c r="J213" s="87">
        <f t="shared" si="46"/>
        <v>0</v>
      </c>
      <c r="K213" s="187">
        <f t="shared" si="50"/>
        <v>-413.67775505900551</v>
      </c>
      <c r="L213" s="87">
        <f t="shared" si="47"/>
        <v>-2288.8790187414775</v>
      </c>
      <c r="M213" s="88">
        <f t="shared" si="51"/>
        <v>-18677.181888540457</v>
      </c>
      <c r="N213" s="88">
        <f t="shared" si="52"/>
        <v>221351.11611145956</v>
      </c>
      <c r="O213" s="88">
        <f t="shared" si="53"/>
        <v>40005.62373241633</v>
      </c>
      <c r="P213" s="89">
        <f t="shared" si="48"/>
        <v>1.0407566227782299</v>
      </c>
      <c r="Q213" s="240">
        <v>1141.3130560255813</v>
      </c>
      <c r="R213" s="89">
        <f t="shared" si="54"/>
        <v>1.9224113698031047E-2</v>
      </c>
      <c r="S213" s="89">
        <f t="shared" si="54"/>
        <v>2.1618820634245473E-2</v>
      </c>
      <c r="T213" s="91">
        <v>5533</v>
      </c>
      <c r="U213" s="190">
        <v>235501</v>
      </c>
      <c r="V213" s="190">
        <v>42463.216732780384</v>
      </c>
      <c r="W213" s="196"/>
      <c r="X213" s="88">
        <v>0</v>
      </c>
      <c r="Y213" s="88">
        <f t="shared" si="55"/>
        <v>0</v>
      </c>
    </row>
    <row r="214" spans="2:27">
      <c r="B214" s="206">
        <v>4028</v>
      </c>
      <c r="C214" t="s">
        <v>241</v>
      </c>
      <c r="D214" s="190">
        <v>86966.191000000006</v>
      </c>
      <c r="E214" s="85">
        <f t="shared" si="49"/>
        <v>35380.875101708712</v>
      </c>
      <c r="F214" s="86">
        <f t="shared" si="42"/>
        <v>0.92044259397349026</v>
      </c>
      <c r="G214" s="187">
        <f t="shared" si="43"/>
        <v>1838.2878668983278</v>
      </c>
      <c r="H214" s="187">
        <f t="shared" si="44"/>
        <v>4518.5115768360893</v>
      </c>
      <c r="I214" s="187">
        <f t="shared" si="45"/>
        <v>0</v>
      </c>
      <c r="J214" s="87">
        <f t="shared" si="46"/>
        <v>0</v>
      </c>
      <c r="K214" s="187">
        <f t="shared" si="50"/>
        <v>-413.67775505900551</v>
      </c>
      <c r="L214" s="87">
        <f t="shared" si="47"/>
        <v>-1016.8199219350355</v>
      </c>
      <c r="M214" s="88">
        <f t="shared" si="51"/>
        <v>3501.6916549010539</v>
      </c>
      <c r="N214" s="88">
        <f t="shared" si="52"/>
        <v>90467.882654901056</v>
      </c>
      <c r="O214" s="88">
        <f t="shared" si="53"/>
        <v>36805.485213548032</v>
      </c>
      <c r="P214" s="89">
        <f t="shared" si="48"/>
        <v>0.95750419357985306</v>
      </c>
      <c r="Q214" s="240">
        <v>345.30656701803036</v>
      </c>
      <c r="R214" s="89">
        <f t="shared" si="54"/>
        <v>4.6990729927886138E-2</v>
      </c>
      <c r="S214" s="89">
        <f t="shared" si="54"/>
        <v>3.3786208923913826E-2</v>
      </c>
      <c r="T214" s="91">
        <v>2458</v>
      </c>
      <c r="U214" s="190">
        <v>83063</v>
      </c>
      <c r="V214" s="190">
        <v>34224.557066337038</v>
      </c>
      <c r="W214" s="196"/>
      <c r="X214" s="88">
        <v>0</v>
      </c>
      <c r="Y214" s="88">
        <f t="shared" si="55"/>
        <v>0</v>
      </c>
    </row>
    <row r="215" spans="2:27">
      <c r="B215" s="206">
        <v>4030</v>
      </c>
      <c r="C215" t="s">
        <v>242</v>
      </c>
      <c r="D215" s="190">
        <v>52290.044999999998</v>
      </c>
      <c r="E215" s="85">
        <f t="shared" si="49"/>
        <v>35547.277362338544</v>
      </c>
      <c r="F215" s="86">
        <f t="shared" si="42"/>
        <v>0.92477159171526113</v>
      </c>
      <c r="G215" s="187">
        <f t="shared" si="43"/>
        <v>1738.446510520429</v>
      </c>
      <c r="H215" s="187">
        <f t="shared" si="44"/>
        <v>2557.254816975551</v>
      </c>
      <c r="I215" s="187">
        <f t="shared" si="45"/>
        <v>0</v>
      </c>
      <c r="J215" s="87">
        <f t="shared" si="46"/>
        <v>0</v>
      </c>
      <c r="K215" s="187">
        <f t="shared" si="50"/>
        <v>-413.67775505900551</v>
      </c>
      <c r="L215" s="87">
        <f t="shared" si="47"/>
        <v>-608.51997769179707</v>
      </c>
      <c r="M215" s="88">
        <f t="shared" si="51"/>
        <v>1948.7348392837539</v>
      </c>
      <c r="N215" s="88">
        <f t="shared" si="52"/>
        <v>54238.77983928375</v>
      </c>
      <c r="O215" s="88">
        <f t="shared" si="53"/>
        <v>36872.046117799968</v>
      </c>
      <c r="P215" s="89">
        <f t="shared" si="48"/>
        <v>0.95923579267656145</v>
      </c>
      <c r="Q215" s="240">
        <v>15.118770253678349</v>
      </c>
      <c r="R215" s="89">
        <f t="shared" si="54"/>
        <v>4.8737364620938591E-2</v>
      </c>
      <c r="S215" s="89">
        <f t="shared" si="54"/>
        <v>2.8062052877901703E-2</v>
      </c>
      <c r="T215" s="91">
        <v>1471</v>
      </c>
      <c r="U215" s="190">
        <v>49860</v>
      </c>
      <c r="V215" s="190">
        <v>34576.976421636617</v>
      </c>
      <c r="W215" s="196"/>
      <c r="X215" s="88">
        <v>0</v>
      </c>
      <c r="Y215" s="88">
        <f t="shared" si="55"/>
        <v>0</v>
      </c>
    </row>
    <row r="216" spans="2:27">
      <c r="B216" s="206">
        <v>4032</v>
      </c>
      <c r="C216" t="s">
        <v>243</v>
      </c>
      <c r="D216" s="190">
        <v>45236.883000000002</v>
      </c>
      <c r="E216" s="85">
        <f t="shared" si="49"/>
        <v>36016.62659235669</v>
      </c>
      <c r="F216" s="86">
        <f t="shared" si="42"/>
        <v>0.93698183302544569</v>
      </c>
      <c r="G216" s="187">
        <f t="shared" si="43"/>
        <v>1456.8369725095413</v>
      </c>
      <c r="H216" s="187">
        <f t="shared" si="44"/>
        <v>1829.7872374719839</v>
      </c>
      <c r="I216" s="187">
        <f t="shared" si="45"/>
        <v>0</v>
      </c>
      <c r="J216" s="87">
        <f t="shared" si="46"/>
        <v>0</v>
      </c>
      <c r="K216" s="187">
        <f t="shared" si="50"/>
        <v>-413.67775505900551</v>
      </c>
      <c r="L216" s="87">
        <f t="shared" si="47"/>
        <v>-519.57926035411094</v>
      </c>
      <c r="M216" s="88">
        <f t="shared" si="51"/>
        <v>1310.2079771178728</v>
      </c>
      <c r="N216" s="88">
        <f t="shared" si="52"/>
        <v>46547.090977117878</v>
      </c>
      <c r="O216" s="88">
        <f t="shared" si="53"/>
        <v>37059.785809807232</v>
      </c>
      <c r="P216" s="89">
        <f t="shared" si="48"/>
        <v>0.96411988920063552</v>
      </c>
      <c r="Q216" s="240">
        <v>263.76667004665296</v>
      </c>
      <c r="R216" s="89">
        <f t="shared" si="54"/>
        <v>0.18108882274614244</v>
      </c>
      <c r="S216" s="89">
        <f t="shared" si="54"/>
        <v>0.15099738777171839</v>
      </c>
      <c r="T216" s="91">
        <v>1256</v>
      </c>
      <c r="U216" s="190">
        <v>38301</v>
      </c>
      <c r="V216" s="190">
        <v>31291.666666666668</v>
      </c>
      <c r="W216" s="196"/>
      <c r="X216" s="88">
        <v>0</v>
      </c>
      <c r="Y216" s="88">
        <f t="shared" si="55"/>
        <v>0</v>
      </c>
    </row>
    <row r="217" spans="2:27">
      <c r="B217" s="206">
        <v>4034</v>
      </c>
      <c r="C217" t="s">
        <v>244</v>
      </c>
      <c r="D217" s="190">
        <v>97654.013999999996</v>
      </c>
      <c r="E217" s="85">
        <f t="shared" si="49"/>
        <v>44147.384267631103</v>
      </c>
      <c r="F217" s="86">
        <f t="shared" si="42"/>
        <v>1.1485055916686573</v>
      </c>
      <c r="G217" s="187">
        <f t="shared" si="43"/>
        <v>-3421.6176326551067</v>
      </c>
      <c r="H217" s="187">
        <f t="shared" si="44"/>
        <v>-7568.6182034330968</v>
      </c>
      <c r="I217" s="187">
        <f t="shared" si="45"/>
        <v>0</v>
      </c>
      <c r="J217" s="87">
        <f t="shared" si="46"/>
        <v>0</v>
      </c>
      <c r="K217" s="187">
        <f t="shared" si="50"/>
        <v>-413.67775505900551</v>
      </c>
      <c r="L217" s="87">
        <f t="shared" si="47"/>
        <v>-915.05519419052018</v>
      </c>
      <c r="M217" s="88">
        <f t="shared" si="51"/>
        <v>-8483.6733976236173</v>
      </c>
      <c r="N217" s="88">
        <f t="shared" si="52"/>
        <v>89170.340602376382</v>
      </c>
      <c r="O217" s="88">
        <f t="shared" si="53"/>
        <v>40312.088879916992</v>
      </c>
      <c r="P217" s="89">
        <f t="shared" si="48"/>
        <v>1.04872939265792</v>
      </c>
      <c r="Q217" s="240">
        <v>340.2385118974471</v>
      </c>
      <c r="R217" s="89">
        <f t="shared" si="54"/>
        <v>9.1581963090061544E-2</v>
      </c>
      <c r="S217" s="89">
        <f t="shared" si="54"/>
        <v>8.4673216488225692E-2</v>
      </c>
      <c r="T217" s="91">
        <v>2212</v>
      </c>
      <c r="U217" s="190">
        <v>89461</v>
      </c>
      <c r="V217" s="190">
        <v>40701.091901728847</v>
      </c>
      <c r="W217" s="196"/>
      <c r="X217" s="88">
        <v>0</v>
      </c>
      <c r="Y217" s="88">
        <f t="shared" si="55"/>
        <v>0</v>
      </c>
    </row>
    <row r="218" spans="2:27" ht="28.5" customHeight="1">
      <c r="B218" s="206">
        <v>4036</v>
      </c>
      <c r="C218" t="s">
        <v>245</v>
      </c>
      <c r="D218" s="190">
        <v>184347.75700000001</v>
      </c>
      <c r="E218" s="85">
        <f t="shared" si="49"/>
        <v>47870.100493378348</v>
      </c>
      <c r="F218" s="86">
        <f t="shared" si="42"/>
        <v>1.2453530147356042</v>
      </c>
      <c r="G218" s="187">
        <f t="shared" si="43"/>
        <v>-5655.2473681034535</v>
      </c>
      <c r="H218" s="187">
        <f t="shared" si="44"/>
        <v>-21778.357614566401</v>
      </c>
      <c r="I218" s="187">
        <f t="shared" si="45"/>
        <v>0</v>
      </c>
      <c r="J218" s="87">
        <f t="shared" si="46"/>
        <v>0</v>
      </c>
      <c r="K218" s="187">
        <f t="shared" si="50"/>
        <v>-413.67775505900551</v>
      </c>
      <c r="L218" s="87">
        <f t="shared" si="47"/>
        <v>-1593.0730347322303</v>
      </c>
      <c r="M218" s="88">
        <f t="shared" si="51"/>
        <v>-23371.430649298632</v>
      </c>
      <c r="N218" s="88">
        <f t="shared" si="52"/>
        <v>160976.32635070139</v>
      </c>
      <c r="O218" s="88">
        <f t="shared" si="53"/>
        <v>41801.175370215889</v>
      </c>
      <c r="P218" s="89">
        <f t="shared" si="48"/>
        <v>1.0874683618846988</v>
      </c>
      <c r="Q218" s="240">
        <v>442.53895394078063</v>
      </c>
      <c r="R218" s="89">
        <f t="shared" si="54"/>
        <v>4.3942719777108369E-2</v>
      </c>
      <c r="S218" s="89">
        <f t="shared" si="54"/>
        <v>3.8792132481401918E-2</v>
      </c>
      <c r="T218" s="91">
        <v>3851</v>
      </c>
      <c r="U218" s="190">
        <v>176588</v>
      </c>
      <c r="V218" s="190">
        <v>46082.463465553243</v>
      </c>
      <c r="W218" s="196"/>
      <c r="X218" s="88">
        <v>0</v>
      </c>
      <c r="Y218" s="88">
        <f t="shared" si="55"/>
        <v>0</v>
      </c>
    </row>
    <row r="219" spans="2:27">
      <c r="B219" s="206">
        <v>4201</v>
      </c>
      <c r="C219" t="s">
        <v>246</v>
      </c>
      <c r="D219" s="190">
        <v>213917.321</v>
      </c>
      <c r="E219" s="85">
        <f t="shared" si="49"/>
        <v>31343.197216117216</v>
      </c>
      <c r="F219" s="86">
        <f t="shared" si="42"/>
        <v>0.81540136206614977</v>
      </c>
      <c r="G219" s="187">
        <f t="shared" si="43"/>
        <v>4260.894598253225</v>
      </c>
      <c r="H219" s="187">
        <f t="shared" si="44"/>
        <v>29080.605633078263</v>
      </c>
      <c r="I219" s="187">
        <f t="shared" si="45"/>
        <v>1139.9577615188423</v>
      </c>
      <c r="J219" s="87">
        <f t="shared" si="46"/>
        <v>7780.211722366098</v>
      </c>
      <c r="K219" s="187">
        <f t="shared" si="50"/>
        <v>726.28000645983684</v>
      </c>
      <c r="L219" s="87">
        <f t="shared" si="47"/>
        <v>4956.8610440883858</v>
      </c>
      <c r="M219" s="88">
        <f t="shared" si="51"/>
        <v>34037.466677166653</v>
      </c>
      <c r="N219" s="88">
        <f t="shared" si="52"/>
        <v>247954.78767716663</v>
      </c>
      <c r="O219" s="88">
        <f t="shared" si="53"/>
        <v>36330.371820830274</v>
      </c>
      <c r="P219" s="89">
        <f t="shared" si="48"/>
        <v>0.94514399608989452</v>
      </c>
      <c r="Q219" s="240">
        <v>1961.1043314859562</v>
      </c>
      <c r="R219" s="89">
        <f t="shared" si="54"/>
        <v>-1.2604219748162936E-2</v>
      </c>
      <c r="S219" s="89">
        <f t="shared" si="54"/>
        <v>-1.5353013861684481E-2</v>
      </c>
      <c r="T219" s="91">
        <v>6825</v>
      </c>
      <c r="U219" s="190">
        <v>216648</v>
      </c>
      <c r="V219" s="190">
        <v>31831.913017925359</v>
      </c>
      <c r="W219" s="196"/>
      <c r="X219" s="88">
        <v>0</v>
      </c>
      <c r="Y219" s="88">
        <f t="shared" si="55"/>
        <v>0</v>
      </c>
    </row>
    <row r="220" spans="2:27">
      <c r="B220" s="206">
        <v>4202</v>
      </c>
      <c r="C220" t="s">
        <v>247</v>
      </c>
      <c r="D220" s="190">
        <v>822516.26599999995</v>
      </c>
      <c r="E220" s="85">
        <f t="shared" si="49"/>
        <v>32941.498097641073</v>
      </c>
      <c r="F220" s="86">
        <f t="shared" si="42"/>
        <v>0.85698157185776358</v>
      </c>
      <c r="G220" s="187">
        <f t="shared" si="43"/>
        <v>3301.9140693389113</v>
      </c>
      <c r="H220" s="187">
        <f t="shared" si="44"/>
        <v>82445.49239732328</v>
      </c>
      <c r="I220" s="187">
        <f t="shared" si="45"/>
        <v>580.55245298549232</v>
      </c>
      <c r="J220" s="87">
        <f t="shared" si="46"/>
        <v>14495.814198594759</v>
      </c>
      <c r="K220" s="187">
        <f t="shared" si="50"/>
        <v>166.87469792648682</v>
      </c>
      <c r="L220" s="87">
        <f t="shared" si="47"/>
        <v>4166.6943325264492</v>
      </c>
      <c r="M220" s="88">
        <f t="shared" si="51"/>
        <v>86612.186729849724</v>
      </c>
      <c r="N220" s="88">
        <f t="shared" si="52"/>
        <v>909128.45272984961</v>
      </c>
      <c r="O220" s="88">
        <f t="shared" si="53"/>
        <v>36410.286864906469</v>
      </c>
      <c r="P220" s="89">
        <f t="shared" si="48"/>
        <v>0.94722300657947522</v>
      </c>
      <c r="Q220" s="240">
        <v>2792.7143682670576</v>
      </c>
      <c r="R220" s="89">
        <f t="shared" si="54"/>
        <v>8.0611733700493127E-2</v>
      </c>
      <c r="S220" s="89">
        <f t="shared" si="54"/>
        <v>6.407948642292545E-2</v>
      </c>
      <c r="T220" s="91">
        <v>24969</v>
      </c>
      <c r="U220" s="190">
        <v>761158</v>
      </c>
      <c r="V220" s="190">
        <v>30957.741896123967</v>
      </c>
      <c r="W220" s="196"/>
      <c r="X220" s="88">
        <v>0</v>
      </c>
      <c r="Y220" s="88">
        <f t="shared" si="55"/>
        <v>0</v>
      </c>
    </row>
    <row r="221" spans="2:27">
      <c r="B221" s="206">
        <v>4203</v>
      </c>
      <c r="C221" t="s">
        <v>248</v>
      </c>
      <c r="D221" s="190">
        <v>1501231.6640000001</v>
      </c>
      <c r="E221" s="85">
        <f t="shared" si="49"/>
        <v>32385.539078848025</v>
      </c>
      <c r="F221" s="86">
        <f t="shared" si="42"/>
        <v>0.84251815454742929</v>
      </c>
      <c r="G221" s="187">
        <f t="shared" si="43"/>
        <v>3635.4894806147399</v>
      </c>
      <c r="H221" s="187">
        <f t="shared" si="44"/>
        <v>168523.11487389627</v>
      </c>
      <c r="I221" s="187">
        <f t="shared" si="45"/>
        <v>775.13810956305906</v>
      </c>
      <c r="J221" s="87">
        <f t="shared" si="46"/>
        <v>35931.5270687956</v>
      </c>
      <c r="K221" s="187">
        <f t="shared" si="50"/>
        <v>361.46035450405356</v>
      </c>
      <c r="L221" s="87">
        <f t="shared" si="47"/>
        <v>16755.494733035401</v>
      </c>
      <c r="M221" s="88">
        <f t="shared" si="51"/>
        <v>185278.60960693166</v>
      </c>
      <c r="N221" s="88">
        <f t="shared" si="52"/>
        <v>1686510.2736069318</v>
      </c>
      <c r="O221" s="88">
        <f t="shared" si="53"/>
        <v>36382.488913966816</v>
      </c>
      <c r="P221" s="89">
        <f t="shared" si="48"/>
        <v>0.94649983571395846</v>
      </c>
      <c r="Q221" s="240">
        <v>12494.85099663437</v>
      </c>
      <c r="R221" s="89">
        <f t="shared" si="54"/>
        <v>4.5225057022466507E-2</v>
      </c>
      <c r="S221" s="89">
        <f t="shared" si="54"/>
        <v>3.4762659730730554E-2</v>
      </c>
      <c r="T221" s="91">
        <v>46355</v>
      </c>
      <c r="U221" s="190">
        <v>1436276</v>
      </c>
      <c r="V221" s="190">
        <v>31297.552897082216</v>
      </c>
      <c r="W221" s="196"/>
      <c r="X221" s="88">
        <v>0</v>
      </c>
      <c r="Y221" s="88">
        <f t="shared" si="55"/>
        <v>0</v>
      </c>
      <c r="Z221" s="1"/>
      <c r="AA221" s="1"/>
    </row>
    <row r="222" spans="2:27">
      <c r="B222" s="206">
        <v>4204</v>
      </c>
      <c r="C222" t="s">
        <v>249</v>
      </c>
      <c r="D222" s="190">
        <v>3846807.5359999998</v>
      </c>
      <c r="E222" s="85">
        <f t="shared" si="49"/>
        <v>32882.631562751092</v>
      </c>
      <c r="F222" s="86">
        <f t="shared" si="42"/>
        <v>0.85545014376513995</v>
      </c>
      <c r="G222" s="187">
        <f t="shared" si="43"/>
        <v>3337.2339902729</v>
      </c>
      <c r="H222" s="187">
        <f t="shared" si="44"/>
        <v>390409.65558606549</v>
      </c>
      <c r="I222" s="187">
        <f t="shared" si="45"/>
        <v>601.15574019698579</v>
      </c>
      <c r="J222" s="87">
        <f t="shared" si="46"/>
        <v>70326.805422684585</v>
      </c>
      <c r="K222" s="187">
        <f t="shared" si="50"/>
        <v>187.47798513798028</v>
      </c>
      <c r="L222" s="87">
        <f t="shared" si="47"/>
        <v>21932.299569351762</v>
      </c>
      <c r="M222" s="88">
        <f t="shared" si="51"/>
        <v>412341.95515541726</v>
      </c>
      <c r="N222" s="88">
        <f t="shared" si="52"/>
        <v>4259149.4911554167</v>
      </c>
      <c r="O222" s="88">
        <f t="shared" si="53"/>
        <v>36407.343538161971</v>
      </c>
      <c r="P222" s="89">
        <f t="shared" si="48"/>
        <v>0.94714643517484409</v>
      </c>
      <c r="Q222" s="240">
        <v>15437.115121416573</v>
      </c>
      <c r="R222" s="89">
        <f t="shared" si="54"/>
        <v>1.9540141332772831E-2</v>
      </c>
      <c r="S222" s="89">
        <f t="shared" si="54"/>
        <v>7.1908997118219449E-3</v>
      </c>
      <c r="T222" s="91">
        <v>116986</v>
      </c>
      <c r="U222" s="190">
        <v>3773081</v>
      </c>
      <c r="V222" s="190">
        <v>32647.864046586888</v>
      </c>
      <c r="W222" s="196"/>
      <c r="X222" s="88">
        <v>0</v>
      </c>
      <c r="Y222" s="88">
        <f t="shared" si="55"/>
        <v>0</v>
      </c>
      <c r="Z222" s="1"/>
      <c r="AA222" s="1"/>
    </row>
    <row r="223" spans="2:27">
      <c r="B223" s="206">
        <v>4205</v>
      </c>
      <c r="C223" t="s">
        <v>250</v>
      </c>
      <c r="D223" s="190">
        <v>733155.10699999996</v>
      </c>
      <c r="E223" s="85">
        <f t="shared" si="49"/>
        <v>30947.872815533981</v>
      </c>
      <c r="F223" s="86">
        <f t="shared" si="42"/>
        <v>0.80511689579198809</v>
      </c>
      <c r="G223" s="187">
        <f t="shared" si="43"/>
        <v>4498.0892386031665</v>
      </c>
      <c r="H223" s="187">
        <f t="shared" si="44"/>
        <v>106559.73406250901</v>
      </c>
      <c r="I223" s="187">
        <f t="shared" si="45"/>
        <v>1278.3213017229746</v>
      </c>
      <c r="J223" s="87">
        <f t="shared" si="46"/>
        <v>30283.431637817266</v>
      </c>
      <c r="K223" s="187">
        <f t="shared" si="50"/>
        <v>864.64354666396912</v>
      </c>
      <c r="L223" s="87">
        <f t="shared" si="47"/>
        <v>20483.405620469428</v>
      </c>
      <c r="M223" s="88">
        <f t="shared" si="51"/>
        <v>127043.13968297845</v>
      </c>
      <c r="N223" s="88">
        <f t="shared" si="52"/>
        <v>860198.24668297847</v>
      </c>
      <c r="O223" s="88">
        <f t="shared" si="53"/>
        <v>36310.605600801115</v>
      </c>
      <c r="P223" s="89">
        <f t="shared" si="48"/>
        <v>0.94462977277618643</v>
      </c>
      <c r="Q223" s="240">
        <v>4807.7351338317239</v>
      </c>
      <c r="R223" s="89">
        <f t="shared" si="54"/>
        <v>4.6135976039564909E-2</v>
      </c>
      <c r="S223" s="89">
        <f t="shared" si="54"/>
        <v>3.6818344509622042E-2</v>
      </c>
      <c r="T223" s="91">
        <v>23690</v>
      </c>
      <c r="U223" s="190">
        <v>700822</v>
      </c>
      <c r="V223" s="190">
        <v>29848.886238766558</v>
      </c>
      <c r="W223" s="196"/>
      <c r="X223" s="88">
        <v>0</v>
      </c>
      <c r="Y223" s="88">
        <f t="shared" si="55"/>
        <v>0</v>
      </c>
    </row>
    <row r="224" spans="2:27">
      <c r="B224" s="206">
        <v>4206</v>
      </c>
      <c r="C224" t="s">
        <v>251</v>
      </c>
      <c r="D224" s="190">
        <v>314098.16100000002</v>
      </c>
      <c r="E224" s="85">
        <f t="shared" si="49"/>
        <v>31804.188031591741</v>
      </c>
      <c r="F224" s="86">
        <f t="shared" si="42"/>
        <v>0.82739415706552588</v>
      </c>
      <c r="G224" s="187">
        <f t="shared" si="43"/>
        <v>3984.3001089685108</v>
      </c>
      <c r="H224" s="187">
        <f t="shared" si="44"/>
        <v>39348.947876173013</v>
      </c>
      <c r="I224" s="187">
        <f t="shared" si="45"/>
        <v>978.61097610275874</v>
      </c>
      <c r="J224" s="87">
        <f t="shared" si="46"/>
        <v>9664.7619999908457</v>
      </c>
      <c r="K224" s="187">
        <f t="shared" si="50"/>
        <v>564.93322104375329</v>
      </c>
      <c r="L224" s="87">
        <f t="shared" si="47"/>
        <v>5579.2804910281075</v>
      </c>
      <c r="M224" s="88">
        <f t="shared" si="51"/>
        <v>44928.228367201118</v>
      </c>
      <c r="N224" s="88">
        <f t="shared" si="52"/>
        <v>359026.38936720113</v>
      </c>
      <c r="O224" s="88">
        <f t="shared" si="53"/>
        <v>36353.421361604007</v>
      </c>
      <c r="P224" s="89">
        <f t="shared" si="48"/>
        <v>0.94574363583986343</v>
      </c>
      <c r="Q224" s="240">
        <v>2003.2393314951987</v>
      </c>
      <c r="R224" s="89">
        <f t="shared" si="54"/>
        <v>2.0594492461658506E-2</v>
      </c>
      <c r="S224" s="89">
        <f t="shared" si="54"/>
        <v>1.8941038443899629E-2</v>
      </c>
      <c r="T224" s="91">
        <v>9876</v>
      </c>
      <c r="U224" s="190">
        <v>307760</v>
      </c>
      <c r="V224" s="190">
        <v>31212.981744421908</v>
      </c>
      <c r="W224" s="196"/>
      <c r="X224" s="88">
        <v>0</v>
      </c>
      <c r="Y224" s="88">
        <f t="shared" si="55"/>
        <v>0</v>
      </c>
    </row>
    <row r="225" spans="2:27">
      <c r="B225" s="206">
        <v>4207</v>
      </c>
      <c r="C225" t="s">
        <v>252</v>
      </c>
      <c r="D225" s="190">
        <v>306831.33199999999</v>
      </c>
      <c r="E225" s="85">
        <f t="shared" si="49"/>
        <v>33067.284405647159</v>
      </c>
      <c r="F225" s="86">
        <f t="shared" si="42"/>
        <v>0.86025393511318449</v>
      </c>
      <c r="G225" s="187">
        <f t="shared" si="43"/>
        <v>3226.4422845352601</v>
      </c>
      <c r="H225" s="187">
        <f t="shared" si="44"/>
        <v>29938.157958202679</v>
      </c>
      <c r="I225" s="187">
        <f t="shared" si="45"/>
        <v>536.52724518336254</v>
      </c>
      <c r="J225" s="87">
        <f t="shared" si="46"/>
        <v>4978.4363080564208</v>
      </c>
      <c r="K225" s="187">
        <f t="shared" si="50"/>
        <v>122.84949012435703</v>
      </c>
      <c r="L225" s="87">
        <f t="shared" si="47"/>
        <v>1139.9204188639089</v>
      </c>
      <c r="M225" s="88">
        <f t="shared" si="51"/>
        <v>31078.078377066588</v>
      </c>
      <c r="N225" s="88">
        <f t="shared" si="52"/>
        <v>337909.41037706658</v>
      </c>
      <c r="O225" s="88">
        <f t="shared" si="53"/>
        <v>36416.57618030678</v>
      </c>
      <c r="P225" s="89">
        <f t="shared" si="48"/>
        <v>0.94738662474224644</v>
      </c>
      <c r="Q225" s="240">
        <v>1497.4778936861549</v>
      </c>
      <c r="R225" s="89">
        <f t="shared" si="54"/>
        <v>7.432811279993555E-2</v>
      </c>
      <c r="S225" s="89">
        <f t="shared" si="54"/>
        <v>6.7033935506434467E-2</v>
      </c>
      <c r="T225" s="91">
        <v>9279</v>
      </c>
      <c r="U225" s="190">
        <v>285603</v>
      </c>
      <c r="V225" s="190">
        <v>30989.908854166668</v>
      </c>
      <c r="W225" s="196"/>
      <c r="X225" s="88">
        <v>0</v>
      </c>
      <c r="Y225" s="88">
        <f t="shared" si="55"/>
        <v>0</v>
      </c>
    </row>
    <row r="226" spans="2:27">
      <c r="B226" s="206">
        <v>4211</v>
      </c>
      <c r="C226" t="s">
        <v>253</v>
      </c>
      <c r="D226" s="190">
        <v>65739.073999999993</v>
      </c>
      <c r="E226" s="85">
        <f t="shared" si="49"/>
        <v>26898.148117839602</v>
      </c>
      <c r="F226" s="86">
        <f t="shared" si="42"/>
        <v>0.69976226295973509</v>
      </c>
      <c r="G226" s="187">
        <f t="shared" si="43"/>
        <v>6927.9240572197932</v>
      </c>
      <c r="H226" s="187">
        <f t="shared" si="44"/>
        <v>16931.846395845176</v>
      </c>
      <c r="I226" s="187">
        <f t="shared" si="45"/>
        <v>2695.7249459160071</v>
      </c>
      <c r="J226" s="87">
        <f t="shared" si="46"/>
        <v>6588.3517678187209</v>
      </c>
      <c r="K226" s="187">
        <f t="shared" si="50"/>
        <v>2282.0471908570016</v>
      </c>
      <c r="L226" s="87">
        <f t="shared" si="47"/>
        <v>5577.3233344545124</v>
      </c>
      <c r="M226" s="88">
        <f t="shared" si="51"/>
        <v>22509.169730299687</v>
      </c>
      <c r="N226" s="88">
        <f t="shared" si="52"/>
        <v>88248.243730299684</v>
      </c>
      <c r="O226" s="88">
        <f t="shared" si="53"/>
        <v>36108.119365916398</v>
      </c>
      <c r="P226" s="89">
        <f t="shared" si="48"/>
        <v>0.93936204113457389</v>
      </c>
      <c r="Q226" s="240">
        <v>1162.7196817511685</v>
      </c>
      <c r="R226" s="89">
        <f t="shared" si="54"/>
        <v>8.5197167288454445E-2</v>
      </c>
      <c r="S226" s="89">
        <f t="shared" si="54"/>
        <v>7.4984591655216148E-2</v>
      </c>
      <c r="T226" s="91">
        <v>2444</v>
      </c>
      <c r="U226" s="190">
        <v>60578</v>
      </c>
      <c r="V226" s="190">
        <v>25021.89178025609</v>
      </c>
      <c r="W226" s="196"/>
      <c r="X226" s="88">
        <v>0</v>
      </c>
      <c r="Y226" s="88">
        <f t="shared" si="55"/>
        <v>0</v>
      </c>
    </row>
    <row r="227" spans="2:27">
      <c r="B227" s="206">
        <v>4212</v>
      </c>
      <c r="C227" t="s">
        <v>254</v>
      </c>
      <c r="D227" s="190">
        <v>57861.034</v>
      </c>
      <c r="E227" s="85">
        <f t="shared" si="49"/>
        <v>25511.919753086422</v>
      </c>
      <c r="F227" s="86">
        <f t="shared" si="42"/>
        <v>0.66369917440624071</v>
      </c>
      <c r="G227" s="187">
        <f t="shared" si="43"/>
        <v>7759.6610760717012</v>
      </c>
      <c r="H227" s="187">
        <f t="shared" si="44"/>
        <v>17598.91132053062</v>
      </c>
      <c r="I227" s="187">
        <f t="shared" si="45"/>
        <v>3180.90487357962</v>
      </c>
      <c r="J227" s="87">
        <f t="shared" si="46"/>
        <v>7214.2922532785788</v>
      </c>
      <c r="K227" s="187">
        <f t="shared" si="50"/>
        <v>2767.2271185206146</v>
      </c>
      <c r="L227" s="87">
        <f t="shared" si="47"/>
        <v>6276.0711048047542</v>
      </c>
      <c r="M227" s="88">
        <f t="shared" si="51"/>
        <v>23874.982425335373</v>
      </c>
      <c r="N227" s="88">
        <f t="shared" si="52"/>
        <v>81736.016425335372</v>
      </c>
      <c r="O227" s="88">
        <f t="shared" si="53"/>
        <v>36038.807947678732</v>
      </c>
      <c r="P227" s="89">
        <f t="shared" si="48"/>
        <v>0.93755888670689891</v>
      </c>
      <c r="Q227" s="240">
        <v>931.84858584763424</v>
      </c>
      <c r="R227" s="89">
        <f t="shared" si="54"/>
        <v>3.3601893533404779E-2</v>
      </c>
      <c r="S227" s="89">
        <f t="shared" si="54"/>
        <v>-2.3364701127827844E-2</v>
      </c>
      <c r="T227" s="91">
        <v>2268</v>
      </c>
      <c r="U227" s="190">
        <v>55980</v>
      </c>
      <c r="V227" s="190">
        <v>26122.258516098929</v>
      </c>
      <c r="W227" s="196"/>
      <c r="X227" s="88">
        <v>0</v>
      </c>
      <c r="Y227" s="88">
        <f t="shared" si="55"/>
        <v>0</v>
      </c>
    </row>
    <row r="228" spans="2:27">
      <c r="B228" s="206">
        <v>4213</v>
      </c>
      <c r="C228" t="s">
        <v>255</v>
      </c>
      <c r="D228" s="190">
        <v>192172.484</v>
      </c>
      <c r="E228" s="85">
        <f t="shared" si="49"/>
        <v>30392.611734935948</v>
      </c>
      <c r="F228" s="86">
        <f t="shared" si="42"/>
        <v>0.79067163552386399</v>
      </c>
      <c r="G228" s="187">
        <f t="shared" si="43"/>
        <v>4831.2458869619859</v>
      </c>
      <c r="H228" s="187">
        <f t="shared" si="44"/>
        <v>30547.967743260637</v>
      </c>
      <c r="I228" s="187">
        <f t="shared" si="45"/>
        <v>1472.662679932286</v>
      </c>
      <c r="J228" s="87">
        <f t="shared" si="46"/>
        <v>9311.6461252118443</v>
      </c>
      <c r="K228" s="187">
        <f t="shared" si="50"/>
        <v>1058.9849248732805</v>
      </c>
      <c r="L228" s="87">
        <f t="shared" si="47"/>
        <v>6695.9616799737532</v>
      </c>
      <c r="M228" s="88">
        <f t="shared" si="51"/>
        <v>37243.929423234389</v>
      </c>
      <c r="N228" s="88">
        <f t="shared" si="52"/>
        <v>229416.41342323439</v>
      </c>
      <c r="O228" s="88">
        <f t="shared" si="53"/>
        <v>36282.842546771215</v>
      </c>
      <c r="P228" s="89">
        <f t="shared" si="48"/>
        <v>0.94390750976278026</v>
      </c>
      <c r="Q228" s="240">
        <v>5264.5496329429152</v>
      </c>
      <c r="R228" s="89">
        <f t="shared" si="54"/>
        <v>7.6234789426523286E-2</v>
      </c>
      <c r="S228" s="89">
        <f t="shared" si="54"/>
        <v>5.2575666268167016E-2</v>
      </c>
      <c r="T228" s="91">
        <v>6323</v>
      </c>
      <c r="U228" s="190">
        <v>178560</v>
      </c>
      <c r="V228" s="190">
        <v>28874.5148771022</v>
      </c>
      <c r="W228" s="196"/>
      <c r="X228" s="88">
        <v>0</v>
      </c>
      <c r="Y228" s="88">
        <f t="shared" si="55"/>
        <v>0</v>
      </c>
    </row>
    <row r="229" spans="2:27">
      <c r="B229" s="206">
        <v>4214</v>
      </c>
      <c r="C229" t="s">
        <v>256</v>
      </c>
      <c r="D229" s="190">
        <v>183626.76</v>
      </c>
      <c r="E229" s="85">
        <f t="shared" si="49"/>
        <v>29446.241180243745</v>
      </c>
      <c r="F229" s="86">
        <f t="shared" si="42"/>
        <v>0.76605156138163466</v>
      </c>
      <c r="G229" s="187">
        <f t="shared" si="43"/>
        <v>5399.0682197773076</v>
      </c>
      <c r="H229" s="187">
        <f t="shared" si="44"/>
        <v>33668.589418531294</v>
      </c>
      <c r="I229" s="187">
        <f t="shared" si="45"/>
        <v>1803.892374074557</v>
      </c>
      <c r="J229" s="87">
        <f t="shared" si="46"/>
        <v>11249.072844728937</v>
      </c>
      <c r="K229" s="187">
        <f t="shared" si="50"/>
        <v>1390.2146190155515</v>
      </c>
      <c r="L229" s="87">
        <f t="shared" si="47"/>
        <v>8669.3783641809805</v>
      </c>
      <c r="M229" s="88">
        <f t="shared" si="51"/>
        <v>42337.967782712272</v>
      </c>
      <c r="N229" s="88">
        <f t="shared" si="52"/>
        <v>225964.72778271229</v>
      </c>
      <c r="O229" s="88">
        <f t="shared" si="53"/>
        <v>36235.524019036609</v>
      </c>
      <c r="P229" s="89">
        <f t="shared" si="48"/>
        <v>0.94267650605566899</v>
      </c>
      <c r="Q229" s="240">
        <v>1965.1569480360849</v>
      </c>
      <c r="R229" s="89">
        <f t="shared" si="54"/>
        <v>8.3062567829000192E-2</v>
      </c>
      <c r="S229" s="89">
        <f t="shared" si="54"/>
        <v>7.229446660940457E-2</v>
      </c>
      <c r="T229" s="91">
        <v>6236</v>
      </c>
      <c r="U229" s="190">
        <v>169544</v>
      </c>
      <c r="V229" s="190">
        <v>27460.965338516358</v>
      </c>
      <c r="W229" s="196"/>
      <c r="X229" s="88">
        <v>0</v>
      </c>
      <c r="Y229" s="88">
        <f t="shared" si="55"/>
        <v>0</v>
      </c>
    </row>
    <row r="230" spans="2:27">
      <c r="B230" s="206">
        <v>4215</v>
      </c>
      <c r="C230" t="s">
        <v>257</v>
      </c>
      <c r="D230" s="190">
        <v>401563.07299999997</v>
      </c>
      <c r="E230" s="85">
        <f t="shared" si="49"/>
        <v>34848.830426104316</v>
      </c>
      <c r="F230" s="86">
        <f t="shared" si="42"/>
        <v>0.90660131447106651</v>
      </c>
      <c r="G230" s="187">
        <f t="shared" si="43"/>
        <v>2157.5146722609657</v>
      </c>
      <c r="H230" s="187">
        <f t="shared" si="44"/>
        <v>24861.041568463104</v>
      </c>
      <c r="I230" s="187">
        <f t="shared" si="45"/>
        <v>0</v>
      </c>
      <c r="J230" s="87">
        <f t="shared" si="46"/>
        <v>0</v>
      </c>
      <c r="K230" s="187">
        <f t="shared" si="50"/>
        <v>-413.67775505900551</v>
      </c>
      <c r="L230" s="87">
        <f t="shared" si="47"/>
        <v>-4766.8087715449201</v>
      </c>
      <c r="M230" s="88">
        <f t="shared" si="51"/>
        <v>20094.232796918186</v>
      </c>
      <c r="N230" s="88">
        <f t="shared" si="52"/>
        <v>421657.30579691817</v>
      </c>
      <c r="O230" s="88">
        <f t="shared" si="53"/>
        <v>36592.667343306275</v>
      </c>
      <c r="P230" s="89">
        <f t="shared" si="48"/>
        <v>0.95196768177888358</v>
      </c>
      <c r="Q230" s="240">
        <v>-1233.8291009971799</v>
      </c>
      <c r="R230" s="89">
        <f t="shared" si="54"/>
        <v>4.6410704814513967E-3</v>
      </c>
      <c r="S230" s="89">
        <f t="shared" si="54"/>
        <v>-4.4262445693227011E-3</v>
      </c>
      <c r="T230" s="91">
        <v>11523</v>
      </c>
      <c r="U230" s="190">
        <v>399708</v>
      </c>
      <c r="V230" s="190">
        <v>35003.765653735005</v>
      </c>
      <c r="W230" s="196"/>
      <c r="X230" s="88">
        <v>0</v>
      </c>
      <c r="Y230" s="88">
        <f t="shared" si="55"/>
        <v>0</v>
      </c>
    </row>
    <row r="231" spans="2:27">
      <c r="B231" s="206">
        <v>4216</v>
      </c>
      <c r="C231" t="s">
        <v>258</v>
      </c>
      <c r="D231" s="190">
        <v>146243.54800000001</v>
      </c>
      <c r="E231" s="85">
        <f t="shared" si="49"/>
        <v>26686.77883211679</v>
      </c>
      <c r="F231" s="86">
        <f t="shared" si="42"/>
        <v>0.69426343645875821</v>
      </c>
      <c r="G231" s="187">
        <f t="shared" si="43"/>
        <v>7054.7456286534807</v>
      </c>
      <c r="H231" s="187">
        <f t="shared" si="44"/>
        <v>38660.006045021073</v>
      </c>
      <c r="I231" s="187">
        <f t="shared" si="45"/>
        <v>2769.7041959189914</v>
      </c>
      <c r="J231" s="87">
        <f t="shared" si="46"/>
        <v>15177.978993636074</v>
      </c>
      <c r="K231" s="187">
        <f t="shared" si="50"/>
        <v>2356.026440859986</v>
      </c>
      <c r="L231" s="87">
        <f t="shared" si="47"/>
        <v>12911.024895912724</v>
      </c>
      <c r="M231" s="88">
        <f t="shared" si="51"/>
        <v>51571.030940933793</v>
      </c>
      <c r="N231" s="88">
        <f t="shared" si="52"/>
        <v>197814.5789409338</v>
      </c>
      <c r="O231" s="88">
        <f t="shared" si="53"/>
        <v>36097.550901630253</v>
      </c>
      <c r="P231" s="89">
        <f t="shared" si="48"/>
        <v>0.93908709980952487</v>
      </c>
      <c r="Q231" s="240">
        <v>1923.3790360868807</v>
      </c>
      <c r="R231" s="89">
        <f t="shared" si="54"/>
        <v>3.0515513025586166E-2</v>
      </c>
      <c r="S231" s="89">
        <f t="shared" si="54"/>
        <v>1.3590988176625806E-2</v>
      </c>
      <c r="T231" s="91">
        <v>5480</v>
      </c>
      <c r="U231" s="190">
        <v>141913</v>
      </c>
      <c r="V231" s="190">
        <v>26328.942486085343</v>
      </c>
      <c r="W231" s="196"/>
      <c r="X231" s="88">
        <v>0</v>
      </c>
      <c r="Y231" s="88">
        <f t="shared" si="55"/>
        <v>0</v>
      </c>
    </row>
    <row r="232" spans="2:27">
      <c r="B232" s="206">
        <v>4217</v>
      </c>
      <c r="C232" t="s">
        <v>259</v>
      </c>
      <c r="D232" s="190">
        <v>53920.618999999999</v>
      </c>
      <c r="E232" s="85">
        <f t="shared" si="49"/>
        <v>29922.652053274138</v>
      </c>
      <c r="F232" s="86">
        <f t="shared" si="42"/>
        <v>0.7784455131566741</v>
      </c>
      <c r="G232" s="187">
        <f t="shared" si="43"/>
        <v>5113.2216959590723</v>
      </c>
      <c r="H232" s="187">
        <f t="shared" si="44"/>
        <v>9214.0254961182472</v>
      </c>
      <c r="I232" s="187">
        <f t="shared" si="45"/>
        <v>1637.1485685139196</v>
      </c>
      <c r="J232" s="87">
        <f t="shared" si="46"/>
        <v>2950.141720462083</v>
      </c>
      <c r="K232" s="187">
        <f t="shared" si="50"/>
        <v>1223.4708134549142</v>
      </c>
      <c r="L232" s="87">
        <f t="shared" si="47"/>
        <v>2204.6944058457552</v>
      </c>
      <c r="M232" s="88">
        <f t="shared" si="51"/>
        <v>11418.719901964003</v>
      </c>
      <c r="N232" s="88">
        <f t="shared" si="52"/>
        <v>65339.338901964002</v>
      </c>
      <c r="O232" s="88">
        <f t="shared" si="53"/>
        <v>36259.344562688129</v>
      </c>
      <c r="P232" s="89">
        <f t="shared" si="48"/>
        <v>0.94329620364442091</v>
      </c>
      <c r="Q232" s="240">
        <v>414.29620692126991</v>
      </c>
      <c r="R232" s="89">
        <f t="shared" si="54"/>
        <v>-5.4123793986597925E-2</v>
      </c>
      <c r="S232" s="89">
        <f t="shared" si="54"/>
        <v>-6.2522250865740245E-2</v>
      </c>
      <c r="T232" s="91">
        <v>1802</v>
      </c>
      <c r="U232" s="190">
        <v>57006</v>
      </c>
      <c r="V232" s="190">
        <v>31918.253079507278</v>
      </c>
      <c r="W232" s="196"/>
      <c r="X232" s="88">
        <v>0</v>
      </c>
      <c r="Y232" s="88">
        <f t="shared" si="55"/>
        <v>0</v>
      </c>
    </row>
    <row r="233" spans="2:27">
      <c r="B233" s="206">
        <v>4218</v>
      </c>
      <c r="C233" t="s">
        <v>260</v>
      </c>
      <c r="D233" s="190">
        <v>38504.442999999999</v>
      </c>
      <c r="E233" s="85">
        <f t="shared" si="49"/>
        <v>27901.770289855071</v>
      </c>
      <c r="F233" s="86">
        <f t="shared" si="42"/>
        <v>0.72587175269744408</v>
      </c>
      <c r="G233" s="187">
        <f t="shared" si="43"/>
        <v>6325.7507540105125</v>
      </c>
      <c r="H233" s="187">
        <f t="shared" si="44"/>
        <v>8729.5360405345073</v>
      </c>
      <c r="I233" s="187">
        <f t="shared" si="45"/>
        <v>2344.457185710593</v>
      </c>
      <c r="J233" s="87">
        <f t="shared" si="46"/>
        <v>3235.3509162806185</v>
      </c>
      <c r="K233" s="187">
        <f t="shared" si="50"/>
        <v>1930.7794306515875</v>
      </c>
      <c r="L233" s="87">
        <f t="shared" si="47"/>
        <v>2664.4756142991905</v>
      </c>
      <c r="M233" s="88">
        <f t="shared" si="51"/>
        <v>11394.011654833697</v>
      </c>
      <c r="N233" s="88">
        <f t="shared" si="52"/>
        <v>49898.454654833695</v>
      </c>
      <c r="O233" s="88">
        <f t="shared" si="53"/>
        <v>36158.300474517171</v>
      </c>
      <c r="P233" s="89">
        <f t="shared" si="48"/>
        <v>0.94066751562145934</v>
      </c>
      <c r="Q233" s="240">
        <v>570.6753019707885</v>
      </c>
      <c r="R233" s="89">
        <f t="shared" si="54"/>
        <v>8.9203784900002803E-2</v>
      </c>
      <c r="S233" s="89">
        <f t="shared" si="54"/>
        <v>6.0789773120002805E-2</v>
      </c>
      <c r="T233" s="91">
        <v>1380</v>
      </c>
      <c r="U233" s="190">
        <v>35351</v>
      </c>
      <c r="V233" s="190">
        <v>26302.827380952378</v>
      </c>
      <c r="W233" s="196"/>
      <c r="X233" s="88">
        <v>0</v>
      </c>
      <c r="Y233" s="88">
        <f t="shared" si="55"/>
        <v>0</v>
      </c>
    </row>
    <row r="234" spans="2:27">
      <c r="B234" s="206">
        <v>4219</v>
      </c>
      <c r="C234" t="s">
        <v>261</v>
      </c>
      <c r="D234" s="190">
        <v>110317.92</v>
      </c>
      <c r="E234" s="85">
        <f t="shared" si="49"/>
        <v>27808.903453491304</v>
      </c>
      <c r="F234" s="86">
        <f t="shared" si="42"/>
        <v>0.72345579798996296</v>
      </c>
      <c r="G234" s="187">
        <f t="shared" si="43"/>
        <v>6381.4708558287721</v>
      </c>
      <c r="H234" s="187">
        <f t="shared" si="44"/>
        <v>25315.294885072737</v>
      </c>
      <c r="I234" s="187">
        <f t="shared" si="45"/>
        <v>2376.9605784379114</v>
      </c>
      <c r="J234" s="87">
        <f t="shared" si="46"/>
        <v>9429.402614663195</v>
      </c>
      <c r="K234" s="187">
        <f t="shared" si="50"/>
        <v>1963.282823378906</v>
      </c>
      <c r="L234" s="87">
        <f t="shared" si="47"/>
        <v>7788.34296034412</v>
      </c>
      <c r="M234" s="88">
        <f t="shared" si="51"/>
        <v>33103.637845416859</v>
      </c>
      <c r="N234" s="88">
        <f t="shared" si="52"/>
        <v>143421.55784541686</v>
      </c>
      <c r="O234" s="88">
        <f t="shared" si="53"/>
        <v>36153.65713269898</v>
      </c>
      <c r="P234" s="89">
        <f t="shared" si="48"/>
        <v>0.94054671788608513</v>
      </c>
      <c r="Q234" s="240">
        <v>-610.48630085645709</v>
      </c>
      <c r="R234" s="89">
        <f t="shared" si="54"/>
        <v>7.0341134008615649E-2</v>
      </c>
      <c r="S234" s="89">
        <f t="shared" si="54"/>
        <v>5.3343026763205473E-2</v>
      </c>
      <c r="T234" s="91">
        <v>3967</v>
      </c>
      <c r="U234" s="190">
        <v>103068</v>
      </c>
      <c r="V234" s="190">
        <v>26400.614754098358</v>
      </c>
      <c r="W234" s="196"/>
      <c r="X234" s="88">
        <v>0</v>
      </c>
      <c r="Y234" s="88">
        <f t="shared" si="55"/>
        <v>0</v>
      </c>
    </row>
    <row r="235" spans="2:27">
      <c r="B235" s="206">
        <v>4220</v>
      </c>
      <c r="C235" t="s">
        <v>262</v>
      </c>
      <c r="D235" s="190">
        <v>38707.254000000001</v>
      </c>
      <c r="E235" s="85">
        <f t="shared" si="49"/>
        <v>32802.757627118648</v>
      </c>
      <c r="F235" s="86">
        <f t="shared" si="42"/>
        <v>0.85337220272232928</v>
      </c>
      <c r="G235" s="187">
        <f t="shared" si="43"/>
        <v>3385.1583516523665</v>
      </c>
      <c r="H235" s="187">
        <f t="shared" si="44"/>
        <v>3994.4868549497924</v>
      </c>
      <c r="I235" s="187">
        <f t="shared" si="45"/>
        <v>629.11161766834118</v>
      </c>
      <c r="J235" s="87">
        <f t="shared" si="46"/>
        <v>742.3517088486426</v>
      </c>
      <c r="K235" s="187">
        <f t="shared" si="50"/>
        <v>215.43386260933568</v>
      </c>
      <c r="L235" s="87">
        <f t="shared" si="47"/>
        <v>254.2119578790161</v>
      </c>
      <c r="M235" s="88">
        <f t="shared" si="51"/>
        <v>4248.6988128288085</v>
      </c>
      <c r="N235" s="88">
        <f t="shared" si="52"/>
        <v>42955.952812828808</v>
      </c>
      <c r="O235" s="88">
        <f t="shared" si="53"/>
        <v>36403.349841380346</v>
      </c>
      <c r="P235" s="89">
        <f t="shared" si="48"/>
        <v>0.94704253812270345</v>
      </c>
      <c r="Q235" s="240">
        <v>292.81899298950975</v>
      </c>
      <c r="R235" s="89">
        <f t="shared" si="54"/>
        <v>0.10617438271604941</v>
      </c>
      <c r="S235" s="89">
        <f t="shared" si="54"/>
        <v>6.4927202343586593E-2</v>
      </c>
      <c r="T235" s="91">
        <v>1180</v>
      </c>
      <c r="U235" s="190">
        <v>34992</v>
      </c>
      <c r="V235" s="190">
        <v>30802.816901408452</v>
      </c>
      <c r="W235" s="196"/>
      <c r="X235" s="88">
        <v>0</v>
      </c>
      <c r="Y235" s="88">
        <f t="shared" si="55"/>
        <v>0</v>
      </c>
    </row>
    <row r="236" spans="2:27">
      <c r="B236" s="206">
        <v>4221</v>
      </c>
      <c r="C236" t="s">
        <v>263</v>
      </c>
      <c r="D236" s="190">
        <v>57881.089</v>
      </c>
      <c r="E236" s="85">
        <f t="shared" si="49"/>
        <v>48034.098755186722</v>
      </c>
      <c r="F236" s="86">
        <f t="shared" si="42"/>
        <v>1.2496194718278075</v>
      </c>
      <c r="G236" s="187">
        <f t="shared" si="43"/>
        <v>-5753.6463251884779</v>
      </c>
      <c r="H236" s="187">
        <f t="shared" si="44"/>
        <v>-6933.1438218521162</v>
      </c>
      <c r="I236" s="187">
        <f t="shared" si="45"/>
        <v>0</v>
      </c>
      <c r="J236" s="87">
        <f t="shared" si="46"/>
        <v>0</v>
      </c>
      <c r="K236" s="187">
        <f t="shared" si="50"/>
        <v>-413.67775505900551</v>
      </c>
      <c r="L236" s="87">
        <f t="shared" si="47"/>
        <v>-498.48169484610162</v>
      </c>
      <c r="M236" s="88">
        <f t="shared" si="51"/>
        <v>-7431.6255166982173</v>
      </c>
      <c r="N236" s="88">
        <f t="shared" si="52"/>
        <v>50449.463483301784</v>
      </c>
      <c r="O236" s="88">
        <f t="shared" si="53"/>
        <v>41866.774674939246</v>
      </c>
      <c r="P236" s="89">
        <f t="shared" si="48"/>
        <v>1.0891749447215804</v>
      </c>
      <c r="Q236" s="240">
        <v>300.28247325335633</v>
      </c>
      <c r="R236" s="89">
        <f t="shared" si="54"/>
        <v>6.4350993722939948E-3</v>
      </c>
      <c r="S236" s="89">
        <f t="shared" si="54"/>
        <v>-1.4445296880243329E-2</v>
      </c>
      <c r="T236" s="91">
        <v>1205</v>
      </c>
      <c r="U236" s="190">
        <v>57511</v>
      </c>
      <c r="V236" s="190">
        <v>48738.135593220344</v>
      </c>
      <c r="W236" s="196"/>
      <c r="X236" s="88">
        <v>0</v>
      </c>
      <c r="Y236" s="88">
        <f t="shared" si="55"/>
        <v>0</v>
      </c>
    </row>
    <row r="237" spans="2:27">
      <c r="B237" s="206">
        <v>4222</v>
      </c>
      <c r="C237" t="s">
        <v>264</v>
      </c>
      <c r="D237" s="190">
        <v>82228.366999999998</v>
      </c>
      <c r="E237" s="85">
        <f t="shared" si="49"/>
        <v>81333.696340257156</v>
      </c>
      <c r="F237" s="86">
        <f t="shared" si="42"/>
        <v>2.1159170942400736</v>
      </c>
      <c r="G237" s="187">
        <f t="shared" si="43"/>
        <v>-25733.404876230739</v>
      </c>
      <c r="H237" s="187">
        <f t="shared" si="44"/>
        <v>-26016.472329869277</v>
      </c>
      <c r="I237" s="187">
        <f t="shared" si="45"/>
        <v>0</v>
      </c>
      <c r="J237" s="87">
        <f t="shared" si="46"/>
        <v>0</v>
      </c>
      <c r="K237" s="187">
        <f t="shared" si="50"/>
        <v>-413.67775505900551</v>
      </c>
      <c r="L237" s="87">
        <f t="shared" si="47"/>
        <v>-418.22821036465456</v>
      </c>
      <c r="M237" s="88">
        <f t="shared" si="51"/>
        <v>-26434.700540233931</v>
      </c>
      <c r="N237" s="88">
        <f t="shared" si="52"/>
        <v>55793.666459766071</v>
      </c>
      <c r="O237" s="88">
        <f t="shared" si="53"/>
        <v>55186.61370896743</v>
      </c>
      <c r="P237" s="89">
        <f t="shared" si="48"/>
        <v>1.4356939936864872</v>
      </c>
      <c r="Q237" s="240">
        <v>367.77580702004343</v>
      </c>
      <c r="R237" s="89">
        <f t="shared" si="54"/>
        <v>-5.792164657898357E-2</v>
      </c>
      <c r="S237" s="89">
        <f t="shared" si="54"/>
        <v>-7.2830898462995813E-2</v>
      </c>
      <c r="T237" s="91">
        <v>1011</v>
      </c>
      <c r="U237" s="190">
        <v>87284</v>
      </c>
      <c r="V237" s="190">
        <v>87722.61306532663</v>
      </c>
      <c r="W237" s="196"/>
      <c r="X237" s="88">
        <v>0</v>
      </c>
      <c r="Y237" s="88">
        <f t="shared" si="55"/>
        <v>0</v>
      </c>
    </row>
    <row r="238" spans="2:27">
      <c r="B238" s="206">
        <v>4223</v>
      </c>
      <c r="C238" t="s">
        <v>265</v>
      </c>
      <c r="D238" s="190">
        <v>412097.14899999998</v>
      </c>
      <c r="E238" s="85">
        <f t="shared" si="49"/>
        <v>26669.502265078954</v>
      </c>
      <c r="F238" s="86">
        <f t="shared" si="42"/>
        <v>0.69381398210994549</v>
      </c>
      <c r="G238" s="187">
        <f t="shared" si="43"/>
        <v>7065.1115688761829</v>
      </c>
      <c r="H238" s="187">
        <f t="shared" si="44"/>
        <v>109170.10396227478</v>
      </c>
      <c r="I238" s="187">
        <f t="shared" si="45"/>
        <v>2775.7509943822338</v>
      </c>
      <c r="J238" s="87">
        <f t="shared" si="46"/>
        <v>42890.904365194277</v>
      </c>
      <c r="K238" s="187">
        <f t="shared" si="50"/>
        <v>2362.0732393232283</v>
      </c>
      <c r="L238" s="87">
        <f t="shared" si="47"/>
        <v>36498.755694022519</v>
      </c>
      <c r="M238" s="88">
        <f t="shared" si="51"/>
        <v>145668.85965629731</v>
      </c>
      <c r="N238" s="88">
        <f t="shared" si="52"/>
        <v>557766.00865629734</v>
      </c>
      <c r="O238" s="88">
        <f t="shared" si="53"/>
        <v>36096.687073278365</v>
      </c>
      <c r="P238" s="89">
        <f t="shared" si="48"/>
        <v>0.93906462709208438</v>
      </c>
      <c r="Q238" s="240">
        <v>7324.9702198931773</v>
      </c>
      <c r="R238" s="89">
        <f t="shared" si="54"/>
        <v>5.5576713627049121E-2</v>
      </c>
      <c r="S238" s="89">
        <f t="shared" si="54"/>
        <v>4.4783216296407635E-2</v>
      </c>
      <c r="T238" s="91">
        <v>15452</v>
      </c>
      <c r="U238" s="190">
        <v>390400</v>
      </c>
      <c r="V238" s="190">
        <v>25526.350202693866</v>
      </c>
      <c r="W238" s="196"/>
      <c r="X238" s="88">
        <v>0</v>
      </c>
      <c r="Y238" s="88">
        <f t="shared" si="55"/>
        <v>0</v>
      </c>
    </row>
    <row r="239" spans="2:27">
      <c r="B239" s="206">
        <v>4224</v>
      </c>
      <c r="C239" t="s">
        <v>266</v>
      </c>
      <c r="D239" s="190">
        <v>46389.159</v>
      </c>
      <c r="E239" s="85">
        <f t="shared" si="49"/>
        <v>50259.110509209102</v>
      </c>
      <c r="F239" s="86">
        <f t="shared" si="42"/>
        <v>1.3075037266577554</v>
      </c>
      <c r="G239" s="187">
        <f t="shared" si="43"/>
        <v>-7088.653377601906</v>
      </c>
      <c r="H239" s="187">
        <f t="shared" si="44"/>
        <v>-6542.8270675265594</v>
      </c>
      <c r="I239" s="187">
        <f t="shared" si="45"/>
        <v>0</v>
      </c>
      <c r="J239" s="87">
        <f t="shared" si="46"/>
        <v>0</v>
      </c>
      <c r="K239" s="187">
        <f t="shared" si="50"/>
        <v>-413.67775505900551</v>
      </c>
      <c r="L239" s="87">
        <f t="shared" si="47"/>
        <v>-381.82456791946208</v>
      </c>
      <c r="M239" s="88">
        <f t="shared" si="51"/>
        <v>-6924.6516354460218</v>
      </c>
      <c r="N239" s="88">
        <f t="shared" si="52"/>
        <v>39464.507364553981</v>
      </c>
      <c r="O239" s="88">
        <f t="shared" si="53"/>
        <v>42756.779376548198</v>
      </c>
      <c r="P239" s="89">
        <f t="shared" si="48"/>
        <v>1.1123286466535593</v>
      </c>
      <c r="Q239" s="240">
        <v>-241.53089725075188</v>
      </c>
      <c r="R239" s="89">
        <f t="shared" si="54"/>
        <v>-3.1015603459080093E-2</v>
      </c>
      <c r="S239" s="89">
        <f t="shared" si="54"/>
        <v>-4.3613450434693314E-2</v>
      </c>
      <c r="T239" s="91">
        <v>923</v>
      </c>
      <c r="U239" s="190">
        <v>47874</v>
      </c>
      <c r="V239" s="190">
        <v>52551.042810098792</v>
      </c>
      <c r="W239" s="196"/>
      <c r="X239" s="88">
        <v>0</v>
      </c>
      <c r="Y239" s="88">
        <f t="shared" si="55"/>
        <v>0</v>
      </c>
      <c r="Z239" s="1"/>
      <c r="AA239" s="1"/>
    </row>
    <row r="240" spans="2:27">
      <c r="B240" s="206">
        <v>4225</v>
      </c>
      <c r="C240" t="s">
        <v>267</v>
      </c>
      <c r="D240" s="190">
        <v>311352.64299999998</v>
      </c>
      <c r="E240" s="85">
        <f t="shared" si="49"/>
        <v>28735.823073373325</v>
      </c>
      <c r="F240" s="86">
        <f t="shared" si="42"/>
        <v>0.74756985104479889</v>
      </c>
      <c r="G240" s="187">
        <f t="shared" si="43"/>
        <v>5825.3190838995597</v>
      </c>
      <c r="H240" s="187">
        <f t="shared" si="44"/>
        <v>63117.332274051725</v>
      </c>
      <c r="I240" s="187">
        <f t="shared" si="45"/>
        <v>2052.5387114792043</v>
      </c>
      <c r="J240" s="87">
        <f t="shared" si="46"/>
        <v>22239.256938877177</v>
      </c>
      <c r="K240" s="187">
        <f t="shared" si="50"/>
        <v>1638.8609564201988</v>
      </c>
      <c r="L240" s="87">
        <f t="shared" si="47"/>
        <v>17757.058462812856</v>
      </c>
      <c r="M240" s="88">
        <f t="shared" si="51"/>
        <v>80874.390736864589</v>
      </c>
      <c r="N240" s="88">
        <f t="shared" si="52"/>
        <v>392227.03373686457</v>
      </c>
      <c r="O240" s="88">
        <f t="shared" si="53"/>
        <v>36200.003113693085</v>
      </c>
      <c r="P240" s="89">
        <f t="shared" si="48"/>
        <v>0.94175242053882702</v>
      </c>
      <c r="Q240" s="240">
        <v>3002.6949915605219</v>
      </c>
      <c r="R240" s="89">
        <f t="shared" si="54"/>
        <v>4.6303248939759463E-2</v>
      </c>
      <c r="S240" s="89">
        <f t="shared" si="54"/>
        <v>3.8191622459746451E-2</v>
      </c>
      <c r="T240" s="91">
        <v>10835</v>
      </c>
      <c r="U240" s="190">
        <v>297574</v>
      </c>
      <c r="V240" s="190">
        <v>27678.727560226958</v>
      </c>
      <c r="W240" s="196"/>
      <c r="X240" s="88">
        <v>0</v>
      </c>
      <c r="Y240" s="88">
        <f t="shared" si="55"/>
        <v>0</v>
      </c>
    </row>
    <row r="241" spans="2:27">
      <c r="B241" s="206">
        <v>4226</v>
      </c>
      <c r="C241" t="s">
        <v>268</v>
      </c>
      <c r="D241" s="190">
        <v>52999.21</v>
      </c>
      <c r="E241" s="85">
        <f t="shared" si="49"/>
        <v>29841.897522522522</v>
      </c>
      <c r="F241" s="86">
        <f t="shared" si="42"/>
        <v>0.77634466320464623</v>
      </c>
      <c r="G241" s="187">
        <f t="shared" si="43"/>
        <v>5161.6744144100421</v>
      </c>
      <c r="H241" s="187">
        <f t="shared" si="44"/>
        <v>9167.1337599922335</v>
      </c>
      <c r="I241" s="187">
        <f t="shared" si="45"/>
        <v>1665.4126542769852</v>
      </c>
      <c r="J241" s="87">
        <f t="shared" si="46"/>
        <v>2957.7728739959257</v>
      </c>
      <c r="K241" s="187">
        <f t="shared" si="50"/>
        <v>1251.7348992179798</v>
      </c>
      <c r="L241" s="87">
        <f t="shared" si="47"/>
        <v>2223.0811810111318</v>
      </c>
      <c r="M241" s="88">
        <f t="shared" si="51"/>
        <v>11390.214941003365</v>
      </c>
      <c r="N241" s="88">
        <f t="shared" si="52"/>
        <v>64389.424941003366</v>
      </c>
      <c r="O241" s="88">
        <f t="shared" si="53"/>
        <v>36255.306836150543</v>
      </c>
      <c r="P241" s="89">
        <f t="shared" si="48"/>
        <v>0.94319116114681933</v>
      </c>
      <c r="Q241" s="240">
        <v>193.92236775369929</v>
      </c>
      <c r="R241" s="89">
        <f t="shared" si="54"/>
        <v>-4.5214109423697073E-2</v>
      </c>
      <c r="S241" s="89">
        <f t="shared" si="54"/>
        <v>-5.9191830794746582E-2</v>
      </c>
      <c r="T241" s="91">
        <v>1776</v>
      </c>
      <c r="U241" s="190">
        <v>55509</v>
      </c>
      <c r="V241" s="190">
        <v>31719.428571428572</v>
      </c>
      <c r="W241" s="196"/>
      <c r="X241" s="88">
        <v>0</v>
      </c>
      <c r="Y241" s="88">
        <f t="shared" si="55"/>
        <v>0</v>
      </c>
    </row>
    <row r="242" spans="2:27">
      <c r="B242" s="206">
        <v>4227</v>
      </c>
      <c r="C242" t="s">
        <v>269</v>
      </c>
      <c r="D242" s="190">
        <v>206625.011</v>
      </c>
      <c r="E242" s="85">
        <f t="shared" si="49"/>
        <v>33369.672319121448</v>
      </c>
      <c r="F242" s="86">
        <f t="shared" si="42"/>
        <v>0.86812063469775935</v>
      </c>
      <c r="G242" s="187">
        <f t="shared" si="43"/>
        <v>3045.0095364506865</v>
      </c>
      <c r="H242" s="187">
        <f t="shared" si="44"/>
        <v>18854.699049702653</v>
      </c>
      <c r="I242" s="187">
        <f t="shared" si="45"/>
        <v>430.69147546736127</v>
      </c>
      <c r="J242" s="87">
        <f t="shared" si="46"/>
        <v>2666.8416160939009</v>
      </c>
      <c r="K242" s="187">
        <f t="shared" si="50"/>
        <v>17.013720408355766</v>
      </c>
      <c r="L242" s="87">
        <f t="shared" si="47"/>
        <v>105.3489567685389</v>
      </c>
      <c r="M242" s="88">
        <f t="shared" si="51"/>
        <v>18960.048006471192</v>
      </c>
      <c r="N242" s="88">
        <f t="shared" si="52"/>
        <v>225585.05900647119</v>
      </c>
      <c r="O242" s="88">
        <f t="shared" si="53"/>
        <v>36431.695575980491</v>
      </c>
      <c r="P242" s="89">
        <f t="shared" si="48"/>
        <v>0.94777995972147511</v>
      </c>
      <c r="Q242" s="240">
        <v>2302.6980740601903</v>
      </c>
      <c r="R242" s="89">
        <f t="shared" si="54"/>
        <v>3.3502283333416691E-2</v>
      </c>
      <c r="S242" s="89">
        <f t="shared" si="54"/>
        <v>5.4615237080913055E-3</v>
      </c>
      <c r="T242" s="91">
        <v>6192</v>
      </c>
      <c r="U242" s="190">
        <v>199927</v>
      </c>
      <c r="V242" s="190">
        <v>33188.413014608239</v>
      </c>
      <c r="W242" s="196"/>
      <c r="X242" s="88">
        <v>0</v>
      </c>
      <c r="Y242" s="88">
        <f t="shared" si="55"/>
        <v>0</v>
      </c>
    </row>
    <row r="243" spans="2:27" ht="30.6" customHeight="1">
      <c r="B243" s="206">
        <v>4228</v>
      </c>
      <c r="C243" t="s">
        <v>270</v>
      </c>
      <c r="D243" s="190">
        <v>116828.838</v>
      </c>
      <c r="E243" s="85">
        <f t="shared" si="49"/>
        <v>62375.247197010147</v>
      </c>
      <c r="F243" s="86">
        <f t="shared" si="42"/>
        <v>1.6227081485325092</v>
      </c>
      <c r="G243" s="187">
        <f t="shared" si="43"/>
        <v>-14358.335390282533</v>
      </c>
      <c r="H243" s="187">
        <f t="shared" si="44"/>
        <v>-26893.162185999186</v>
      </c>
      <c r="I243" s="187">
        <f t="shared" si="45"/>
        <v>0</v>
      </c>
      <c r="J243" s="87">
        <f t="shared" si="46"/>
        <v>0</v>
      </c>
      <c r="K243" s="187">
        <f t="shared" si="50"/>
        <v>-413.67775505900551</v>
      </c>
      <c r="L243" s="87">
        <f t="shared" si="47"/>
        <v>-774.81843522551731</v>
      </c>
      <c r="M243" s="88">
        <f t="shared" si="51"/>
        <v>-27667.980621224702</v>
      </c>
      <c r="N243" s="88">
        <f t="shared" si="52"/>
        <v>89160.857378775298</v>
      </c>
      <c r="O243" s="88">
        <f t="shared" si="53"/>
        <v>47603.234051668609</v>
      </c>
      <c r="P243" s="89">
        <f t="shared" si="48"/>
        <v>1.2384104154034608</v>
      </c>
      <c r="Q243" s="240">
        <v>339.0177920361275</v>
      </c>
      <c r="R243" s="89">
        <f t="shared" si="54"/>
        <v>-1.5340727692605893E-2</v>
      </c>
      <c r="S243" s="89">
        <f t="shared" si="54"/>
        <v>-3.4266373075983556E-2</v>
      </c>
      <c r="T243" s="91">
        <v>1873</v>
      </c>
      <c r="U243" s="190">
        <v>118649</v>
      </c>
      <c r="V243" s="190">
        <v>64588.459444746877</v>
      </c>
      <c r="W243" s="196"/>
      <c r="X243" s="88">
        <v>0</v>
      </c>
      <c r="Y243" s="88">
        <f t="shared" si="55"/>
        <v>0</v>
      </c>
    </row>
    <row r="244" spans="2:27">
      <c r="B244" s="206">
        <v>4601</v>
      </c>
      <c r="C244" t="s">
        <v>271</v>
      </c>
      <c r="D244" s="190">
        <v>11769026.228</v>
      </c>
      <c r="E244" s="85">
        <f t="shared" si="49"/>
        <v>40313.167870110301</v>
      </c>
      <c r="F244" s="86">
        <f t="shared" si="42"/>
        <v>1.048757462866176</v>
      </c>
      <c r="G244" s="187">
        <f t="shared" si="43"/>
        <v>-1121.0877941426254</v>
      </c>
      <c r="H244" s="187">
        <f t="shared" si="44"/>
        <v>-327290.3706219981</v>
      </c>
      <c r="I244" s="187">
        <f t="shared" si="45"/>
        <v>0</v>
      </c>
      <c r="J244" s="87">
        <f t="shared" si="46"/>
        <v>0</v>
      </c>
      <c r="K244" s="187">
        <f t="shared" si="50"/>
        <v>-413.67775505900551</v>
      </c>
      <c r="L244" s="87">
        <f t="shared" si="47"/>
        <v>-120769.08381192607</v>
      </c>
      <c r="M244" s="88">
        <f t="shared" si="51"/>
        <v>-448059.45443392417</v>
      </c>
      <c r="N244" s="88">
        <f t="shared" si="52"/>
        <v>11320966.773566077</v>
      </c>
      <c r="O244" s="88">
        <f t="shared" si="53"/>
        <v>38778.402320908666</v>
      </c>
      <c r="P244" s="89">
        <f t="shared" si="48"/>
        <v>1.0088301411369274</v>
      </c>
      <c r="Q244" s="240">
        <v>-9909.762281672156</v>
      </c>
      <c r="R244" s="92">
        <f t="shared" si="54"/>
        <v>1.4007316103777125E-2</v>
      </c>
      <c r="S244" s="92">
        <f t="shared" si="54"/>
        <v>4.9418948013491473E-3</v>
      </c>
      <c r="T244" s="91">
        <v>291940</v>
      </c>
      <c r="U244" s="190">
        <v>11606451</v>
      </c>
      <c r="V244" s="190">
        <v>40114.92413507068</v>
      </c>
      <c r="W244" s="196"/>
      <c r="X244" s="88">
        <v>0</v>
      </c>
      <c r="Y244" s="88">
        <f t="shared" si="55"/>
        <v>0</v>
      </c>
      <c r="Z244" s="1"/>
      <c r="AA244" s="1"/>
    </row>
    <row r="245" spans="2:27">
      <c r="B245" s="206">
        <v>4602</v>
      </c>
      <c r="C245" t="s">
        <v>272</v>
      </c>
      <c r="D245" s="190">
        <v>680001.299</v>
      </c>
      <c r="E245" s="85">
        <f t="shared" si="49"/>
        <v>39195.417545679869</v>
      </c>
      <c r="F245" s="86">
        <f t="shared" si="42"/>
        <v>1.0196788997985324</v>
      </c>
      <c r="G245" s="187">
        <f t="shared" si="43"/>
        <v>-450.43759948436633</v>
      </c>
      <c r="H245" s="187">
        <f t="shared" si="44"/>
        <v>-7814.6419134542721</v>
      </c>
      <c r="I245" s="187">
        <f t="shared" si="45"/>
        <v>0</v>
      </c>
      <c r="J245" s="87">
        <f t="shared" si="46"/>
        <v>0</v>
      </c>
      <c r="K245" s="187">
        <f t="shared" si="50"/>
        <v>-413.67775505900551</v>
      </c>
      <c r="L245" s="87">
        <f t="shared" si="47"/>
        <v>-7176.8953725186866</v>
      </c>
      <c r="M245" s="88">
        <f t="shared" si="51"/>
        <v>-14991.537285972958</v>
      </c>
      <c r="N245" s="88">
        <f t="shared" si="52"/>
        <v>665009.76171402703</v>
      </c>
      <c r="O245" s="88">
        <f t="shared" si="53"/>
        <v>38331.302191136492</v>
      </c>
      <c r="P245" s="89">
        <f t="shared" si="48"/>
        <v>0.99719871590986997</v>
      </c>
      <c r="Q245" s="240">
        <v>-4970.0319614336695</v>
      </c>
      <c r="R245" s="92">
        <f t="shared" si="54"/>
        <v>0.11462831970101792</v>
      </c>
      <c r="S245" s="92">
        <f t="shared" si="54"/>
        <v>0.10370625996563422</v>
      </c>
      <c r="T245" s="91">
        <v>17349</v>
      </c>
      <c r="U245" s="190">
        <v>610070</v>
      </c>
      <c r="V245" s="190">
        <v>35512.544385587054</v>
      </c>
      <c r="W245" s="196"/>
      <c r="X245" s="88">
        <v>0</v>
      </c>
      <c r="Y245" s="88">
        <f t="shared" si="55"/>
        <v>0</v>
      </c>
      <c r="Z245" s="1"/>
    </row>
    <row r="246" spans="2:27">
      <c r="B246" s="206">
        <v>4611</v>
      </c>
      <c r="C246" t="s">
        <v>273</v>
      </c>
      <c r="D246" s="190">
        <v>146612.231</v>
      </c>
      <c r="E246" s="85">
        <f t="shared" si="49"/>
        <v>36004.968320235756</v>
      </c>
      <c r="F246" s="86">
        <f t="shared" si="42"/>
        <v>0.93667854006840612</v>
      </c>
      <c r="G246" s="187">
        <f t="shared" si="43"/>
        <v>1463.8319357821019</v>
      </c>
      <c r="H246" s="187">
        <f t="shared" si="44"/>
        <v>5960.7236425047195</v>
      </c>
      <c r="I246" s="187">
        <f t="shared" si="45"/>
        <v>0</v>
      </c>
      <c r="J246" s="87">
        <f t="shared" si="46"/>
        <v>0</v>
      </c>
      <c r="K246" s="187">
        <f t="shared" si="50"/>
        <v>-413.67775505900551</v>
      </c>
      <c r="L246" s="87">
        <f t="shared" si="47"/>
        <v>-1684.4958186002705</v>
      </c>
      <c r="M246" s="88">
        <f t="shared" si="51"/>
        <v>4276.227823904449</v>
      </c>
      <c r="N246" s="88">
        <f t="shared" si="52"/>
        <v>150888.45882390445</v>
      </c>
      <c r="O246" s="88">
        <f t="shared" si="53"/>
        <v>37055.122500958852</v>
      </c>
      <c r="P246" s="89">
        <f t="shared" si="48"/>
        <v>0.96399857201781958</v>
      </c>
      <c r="Q246" s="240">
        <v>-955.01179328823127</v>
      </c>
      <c r="R246" s="92">
        <f t="shared" si="54"/>
        <v>5.1896132128943381E-2</v>
      </c>
      <c r="S246" s="92">
        <f t="shared" si="54"/>
        <v>5.2154456326420996E-2</v>
      </c>
      <c r="T246" s="91">
        <v>4072</v>
      </c>
      <c r="U246" s="190">
        <v>139379</v>
      </c>
      <c r="V246" s="190">
        <v>34220.230788116867</v>
      </c>
      <c r="W246" s="196"/>
      <c r="X246" s="88">
        <v>0</v>
      </c>
      <c r="Y246" s="88">
        <f t="shared" si="55"/>
        <v>0</v>
      </c>
      <c r="Z246" s="1"/>
    </row>
    <row r="247" spans="2:27">
      <c r="B247" s="206">
        <v>4612</v>
      </c>
      <c r="C247" t="s">
        <v>274</v>
      </c>
      <c r="D247" s="190">
        <v>199477.19099999999</v>
      </c>
      <c r="E247" s="85">
        <f t="shared" si="49"/>
        <v>34740.019331243464</v>
      </c>
      <c r="F247" s="86">
        <f t="shared" si="42"/>
        <v>0.90377056576519343</v>
      </c>
      <c r="G247" s="187">
        <f t="shared" si="43"/>
        <v>2222.8013291774769</v>
      </c>
      <c r="H247" s="187">
        <f t="shared" si="44"/>
        <v>12763.325232137073</v>
      </c>
      <c r="I247" s="187">
        <f t="shared" si="45"/>
        <v>0</v>
      </c>
      <c r="J247" s="87">
        <f t="shared" si="46"/>
        <v>0</v>
      </c>
      <c r="K247" s="187">
        <f t="shared" si="50"/>
        <v>-413.67775505900551</v>
      </c>
      <c r="L247" s="87">
        <f t="shared" si="47"/>
        <v>-2375.3376695488096</v>
      </c>
      <c r="M247" s="88">
        <f t="shared" si="51"/>
        <v>10387.987562588263</v>
      </c>
      <c r="N247" s="88">
        <f t="shared" si="52"/>
        <v>209865.17856258826</v>
      </c>
      <c r="O247" s="88">
        <f t="shared" si="53"/>
        <v>36549.142905361943</v>
      </c>
      <c r="P247" s="89">
        <f t="shared" si="48"/>
        <v>0.95083538229653464</v>
      </c>
      <c r="Q247" s="240">
        <v>1114.0622036686927</v>
      </c>
      <c r="R247" s="92">
        <f t="shared" si="54"/>
        <v>0.17669691428301759</v>
      </c>
      <c r="S247" s="92">
        <f t="shared" si="54"/>
        <v>0.17464763369387948</v>
      </c>
      <c r="T247" s="91">
        <v>5742</v>
      </c>
      <c r="U247" s="190">
        <v>169523</v>
      </c>
      <c r="V247" s="190">
        <v>29574.842986741103</v>
      </c>
      <c r="W247" s="196"/>
      <c r="X247" s="88">
        <v>0</v>
      </c>
      <c r="Y247" s="88">
        <f t="shared" si="55"/>
        <v>0</v>
      </c>
      <c r="Z247" s="1"/>
    </row>
    <row r="248" spans="2:27">
      <c r="B248" s="206">
        <v>4613</v>
      </c>
      <c r="C248" t="s">
        <v>275</v>
      </c>
      <c r="D248" s="190">
        <v>444114.18</v>
      </c>
      <c r="E248" s="85">
        <f t="shared" si="49"/>
        <v>36201.025432018258</v>
      </c>
      <c r="F248" s="86">
        <f t="shared" si="42"/>
        <v>0.94177901641381234</v>
      </c>
      <c r="G248" s="187">
        <f t="shared" si="43"/>
        <v>1346.1976687126007</v>
      </c>
      <c r="H248" s="187">
        <f t="shared" si="44"/>
        <v>16515.152999766186</v>
      </c>
      <c r="I248" s="187">
        <f t="shared" si="45"/>
        <v>0</v>
      </c>
      <c r="J248" s="87">
        <f t="shared" si="46"/>
        <v>0</v>
      </c>
      <c r="K248" s="187">
        <f t="shared" si="50"/>
        <v>-413.67775505900551</v>
      </c>
      <c r="L248" s="87">
        <f t="shared" si="47"/>
        <v>-5074.998699063879</v>
      </c>
      <c r="M248" s="88">
        <f t="shared" si="51"/>
        <v>11440.154300702307</v>
      </c>
      <c r="N248" s="88">
        <f t="shared" si="52"/>
        <v>455554.33430070232</v>
      </c>
      <c r="O248" s="88">
        <f t="shared" si="53"/>
        <v>37133.545345671853</v>
      </c>
      <c r="P248" s="89">
        <f t="shared" si="48"/>
        <v>0.96603876255598198</v>
      </c>
      <c r="Q248" s="240">
        <v>1221.518209022528</v>
      </c>
      <c r="R248" s="92">
        <f t="shared" si="54"/>
        <v>5.1531147152835306E-2</v>
      </c>
      <c r="S248" s="92">
        <f t="shared" si="54"/>
        <v>3.9874134109732347E-2</v>
      </c>
      <c r="T248" s="91">
        <v>12268</v>
      </c>
      <c r="U248" s="190">
        <v>422350</v>
      </c>
      <c r="V248" s="190">
        <v>34812.891526541382</v>
      </c>
      <c r="W248" s="196"/>
      <c r="X248" s="88">
        <v>0</v>
      </c>
      <c r="Y248" s="88">
        <f t="shared" si="55"/>
        <v>0</v>
      </c>
      <c r="Z248" s="1"/>
    </row>
    <row r="249" spans="2:27">
      <c r="B249" s="206">
        <v>4614</v>
      </c>
      <c r="C249" t="s">
        <v>276</v>
      </c>
      <c r="D249" s="190">
        <v>789665.96799999999</v>
      </c>
      <c r="E249" s="85">
        <f t="shared" si="49"/>
        <v>40942.913257634682</v>
      </c>
      <c r="F249" s="86">
        <f t="shared" si="42"/>
        <v>1.0651404515958072</v>
      </c>
      <c r="G249" s="187">
        <f t="shared" si="43"/>
        <v>-1498.935026657254</v>
      </c>
      <c r="H249" s="187">
        <f t="shared" si="44"/>
        <v>-28909.959859138457</v>
      </c>
      <c r="I249" s="187">
        <f t="shared" si="45"/>
        <v>0</v>
      </c>
      <c r="J249" s="87">
        <f t="shared" si="46"/>
        <v>0</v>
      </c>
      <c r="K249" s="187">
        <f t="shared" si="50"/>
        <v>-413.67775505900551</v>
      </c>
      <c r="L249" s="87">
        <f t="shared" si="47"/>
        <v>-7978.6028618230393</v>
      </c>
      <c r="M249" s="88">
        <f t="shared" si="51"/>
        <v>-36888.562720961498</v>
      </c>
      <c r="N249" s="88">
        <f t="shared" si="52"/>
        <v>752777.40527903847</v>
      </c>
      <c r="O249" s="88">
        <f t="shared" si="53"/>
        <v>39030.300475918419</v>
      </c>
      <c r="P249" s="89">
        <f t="shared" si="48"/>
        <v>1.0153833366287799</v>
      </c>
      <c r="Q249" s="240">
        <v>4114.0265167115067</v>
      </c>
      <c r="R249" s="92">
        <f t="shared" si="54"/>
        <v>0.11984101174345076</v>
      </c>
      <c r="S249" s="92">
        <f t="shared" si="54"/>
        <v>0.108867301409054</v>
      </c>
      <c r="T249" s="91">
        <v>19287</v>
      </c>
      <c r="U249" s="190">
        <v>705159</v>
      </c>
      <c r="V249" s="190">
        <v>36923.185673892556</v>
      </c>
      <c r="W249" s="196"/>
      <c r="X249" s="88">
        <v>0</v>
      </c>
      <c r="Y249" s="88">
        <f t="shared" si="55"/>
        <v>0</v>
      </c>
      <c r="Z249" s="1"/>
    </row>
    <row r="250" spans="2:27">
      <c r="B250" s="206">
        <v>4615</v>
      </c>
      <c r="C250" t="s">
        <v>277</v>
      </c>
      <c r="D250" s="190">
        <v>107932.361</v>
      </c>
      <c r="E250" s="85">
        <f t="shared" si="49"/>
        <v>33697.271620355918</v>
      </c>
      <c r="F250" s="86">
        <f t="shared" si="42"/>
        <v>0.87664321503940823</v>
      </c>
      <c r="G250" s="187">
        <f t="shared" si="43"/>
        <v>2848.4499557100048</v>
      </c>
      <c r="H250" s="187">
        <f t="shared" si="44"/>
        <v>9123.5852081391458</v>
      </c>
      <c r="I250" s="187">
        <f t="shared" si="45"/>
        <v>316.03172003529687</v>
      </c>
      <c r="J250" s="87">
        <f t="shared" si="46"/>
        <v>1012.2495992730559</v>
      </c>
      <c r="K250" s="187">
        <f t="shared" si="50"/>
        <v>-97.646035023708635</v>
      </c>
      <c r="L250" s="87">
        <f t="shared" si="47"/>
        <v>-312.76025018093873</v>
      </c>
      <c r="M250" s="88">
        <f t="shared" si="51"/>
        <v>8810.824957958208</v>
      </c>
      <c r="N250" s="88">
        <f t="shared" si="52"/>
        <v>116743.18595795821</v>
      </c>
      <c r="O250" s="88">
        <f t="shared" si="53"/>
        <v>36448.075541042213</v>
      </c>
      <c r="P250" s="89">
        <f t="shared" si="48"/>
        <v>0.9482060887385575</v>
      </c>
      <c r="Q250" s="240">
        <v>2057.6902328350789</v>
      </c>
      <c r="R250" s="92">
        <f t="shared" si="54"/>
        <v>4.3823183528205766E-2</v>
      </c>
      <c r="S250" s="92">
        <f t="shared" si="54"/>
        <v>3.6653620606688295E-2</v>
      </c>
      <c r="T250" s="91">
        <v>3203</v>
      </c>
      <c r="U250" s="190">
        <v>103401</v>
      </c>
      <c r="V250" s="190">
        <v>32505.815781200879</v>
      </c>
      <c r="W250" s="196"/>
      <c r="X250" s="88">
        <v>0</v>
      </c>
      <c r="Y250" s="88">
        <f t="shared" si="55"/>
        <v>0</v>
      </c>
      <c r="Z250" s="1"/>
    </row>
    <row r="251" spans="2:27">
      <c r="B251" s="206">
        <v>4616</v>
      </c>
      <c r="C251" t="s">
        <v>278</v>
      </c>
      <c r="D251" s="190">
        <v>135267.79999999999</v>
      </c>
      <c r="E251" s="85">
        <f t="shared" si="49"/>
        <v>46292.881587953452</v>
      </c>
      <c r="F251" s="86">
        <f t="shared" si="42"/>
        <v>1.204321257991317</v>
      </c>
      <c r="G251" s="187">
        <f t="shared" si="43"/>
        <v>-4708.9160248485159</v>
      </c>
      <c r="H251" s="187">
        <f t="shared" si="44"/>
        <v>-13759.452624607364</v>
      </c>
      <c r="I251" s="187">
        <f t="shared" si="45"/>
        <v>0</v>
      </c>
      <c r="J251" s="87">
        <f t="shared" si="46"/>
        <v>0</v>
      </c>
      <c r="K251" s="187">
        <f t="shared" si="50"/>
        <v>-413.67775505900551</v>
      </c>
      <c r="L251" s="87">
        <f t="shared" si="47"/>
        <v>-1208.7664002824142</v>
      </c>
      <c r="M251" s="88">
        <f t="shared" si="51"/>
        <v>-14968.219024889779</v>
      </c>
      <c r="N251" s="88">
        <f t="shared" si="52"/>
        <v>120299.58097511021</v>
      </c>
      <c r="O251" s="88">
        <f t="shared" si="53"/>
        <v>41170.287808045927</v>
      </c>
      <c r="P251" s="89">
        <f t="shared" si="48"/>
        <v>1.0710556591869838</v>
      </c>
      <c r="Q251" s="240">
        <v>-1514.9289013723483</v>
      </c>
      <c r="R251" s="92">
        <f t="shared" si="54"/>
        <v>3.6177563292351209E-2</v>
      </c>
      <c r="S251" s="92">
        <f t="shared" si="54"/>
        <v>3.1922213956448273E-2</v>
      </c>
      <c r="T251" s="91">
        <v>2922</v>
      </c>
      <c r="U251" s="190">
        <v>130545</v>
      </c>
      <c r="V251" s="190">
        <v>44860.824742268043</v>
      </c>
      <c r="W251" s="196"/>
      <c r="X251" s="88">
        <v>0</v>
      </c>
      <c r="Y251" s="88">
        <f t="shared" si="55"/>
        <v>0</v>
      </c>
      <c r="Z251" s="1"/>
    </row>
    <row r="252" spans="2:27">
      <c r="B252" s="206">
        <v>4617</v>
      </c>
      <c r="C252" t="s">
        <v>279</v>
      </c>
      <c r="D252" s="190">
        <v>472255.20400000003</v>
      </c>
      <c r="E252" s="85">
        <f t="shared" si="49"/>
        <v>36080.312017724806</v>
      </c>
      <c r="F252" s="86">
        <f t="shared" si="42"/>
        <v>0.93863862579712309</v>
      </c>
      <c r="G252" s="187">
        <f t="shared" si="43"/>
        <v>1418.6257172886719</v>
      </c>
      <c r="H252" s="187">
        <f t="shared" si="44"/>
        <v>18568.392013591427</v>
      </c>
      <c r="I252" s="187">
        <f t="shared" si="45"/>
        <v>0</v>
      </c>
      <c r="J252" s="87">
        <f t="shared" si="46"/>
        <v>0</v>
      </c>
      <c r="K252" s="187">
        <f t="shared" si="50"/>
        <v>-413.67775505900551</v>
      </c>
      <c r="L252" s="87">
        <f t="shared" si="47"/>
        <v>-5414.628135967323</v>
      </c>
      <c r="M252" s="88">
        <f t="shared" si="51"/>
        <v>13153.763877624104</v>
      </c>
      <c r="N252" s="88">
        <f t="shared" si="52"/>
        <v>485408.96787762415</v>
      </c>
      <c r="O252" s="88">
        <f t="shared" si="53"/>
        <v>37085.259979954477</v>
      </c>
      <c r="P252" s="89">
        <f t="shared" si="48"/>
        <v>0.96478260630930646</v>
      </c>
      <c r="Q252" s="240">
        <v>1446.1173181851918</v>
      </c>
      <c r="R252" s="92">
        <f t="shared" si="54"/>
        <v>-1.3753617589137047E-2</v>
      </c>
      <c r="S252" s="92">
        <f t="shared" si="54"/>
        <v>-1.6089444455569708E-2</v>
      </c>
      <c r="T252" s="91">
        <v>13089</v>
      </c>
      <c r="U252" s="190">
        <v>478841</v>
      </c>
      <c r="V252" s="190">
        <v>36670.317047020981</v>
      </c>
      <c r="W252" s="196"/>
      <c r="X252" s="88">
        <v>0</v>
      </c>
      <c r="Y252" s="88">
        <f t="shared" si="55"/>
        <v>0</v>
      </c>
      <c r="Z252" s="1"/>
      <c r="AA252" s="1"/>
    </row>
    <row r="253" spans="2:27">
      <c r="B253" s="206">
        <v>4618</v>
      </c>
      <c r="C253" t="s">
        <v>280</v>
      </c>
      <c r="D253" s="190">
        <v>465960.61099999998</v>
      </c>
      <c r="E253" s="85">
        <f t="shared" si="49"/>
        <v>42294.691022964507</v>
      </c>
      <c r="F253" s="86">
        <f t="shared" si="42"/>
        <v>1.1003072989171099</v>
      </c>
      <c r="G253" s="187">
        <f t="shared" si="43"/>
        <v>-2310.0016858551489</v>
      </c>
      <c r="H253" s="187">
        <f t="shared" si="44"/>
        <v>-25449.288573066176</v>
      </c>
      <c r="I253" s="187">
        <f t="shared" si="45"/>
        <v>0</v>
      </c>
      <c r="J253" s="87">
        <f t="shared" si="46"/>
        <v>0</v>
      </c>
      <c r="K253" s="187">
        <f t="shared" si="50"/>
        <v>-413.67775505900551</v>
      </c>
      <c r="L253" s="87">
        <f t="shared" si="47"/>
        <v>-4557.4878274850644</v>
      </c>
      <c r="M253" s="88">
        <f t="shared" si="51"/>
        <v>-30006.77640055124</v>
      </c>
      <c r="N253" s="88">
        <f t="shared" si="52"/>
        <v>435953.83459944872</v>
      </c>
      <c r="O253" s="88">
        <f t="shared" si="53"/>
        <v>39571.011582050356</v>
      </c>
      <c r="P253" s="89">
        <f t="shared" si="48"/>
        <v>1.0294500755573011</v>
      </c>
      <c r="Q253" s="240">
        <v>1378.9596994457825</v>
      </c>
      <c r="R253" s="92">
        <f t="shared" si="54"/>
        <v>0.11580873277953246</v>
      </c>
      <c r="S253" s="92">
        <f t="shared" si="54"/>
        <v>0.12907649569086216</v>
      </c>
      <c r="T253" s="91">
        <v>11017</v>
      </c>
      <c r="U253" s="190">
        <v>417599</v>
      </c>
      <c r="V253" s="190">
        <v>37459.544312881233</v>
      </c>
      <c r="W253" s="196"/>
      <c r="X253" s="88">
        <v>0</v>
      </c>
      <c r="Y253" s="88">
        <f t="shared" si="55"/>
        <v>0</v>
      </c>
      <c r="Z253" s="1"/>
    </row>
    <row r="254" spans="2:27">
      <c r="B254" s="206">
        <v>4619</v>
      </c>
      <c r="C254" t="s">
        <v>281</v>
      </c>
      <c r="D254" s="190">
        <v>61938.311999999998</v>
      </c>
      <c r="E254" s="85">
        <f t="shared" si="49"/>
        <v>63985.859504132226</v>
      </c>
      <c r="F254" s="86">
        <f t="shared" si="42"/>
        <v>1.6646086432373866</v>
      </c>
      <c r="G254" s="187">
        <f t="shared" si="43"/>
        <v>-15324.702774555779</v>
      </c>
      <c r="H254" s="187">
        <f t="shared" si="44"/>
        <v>-14834.312285769993</v>
      </c>
      <c r="I254" s="187">
        <f t="shared" si="45"/>
        <v>0</v>
      </c>
      <c r="J254" s="87">
        <f t="shared" si="46"/>
        <v>0</v>
      </c>
      <c r="K254" s="187">
        <f t="shared" si="50"/>
        <v>-413.67775505900551</v>
      </c>
      <c r="L254" s="87">
        <f t="shared" si="47"/>
        <v>-400.44006689711733</v>
      </c>
      <c r="M254" s="88">
        <f t="shared" si="51"/>
        <v>-15234.75235266711</v>
      </c>
      <c r="N254" s="88">
        <f t="shared" si="52"/>
        <v>46703.559647332891</v>
      </c>
      <c r="O254" s="88">
        <f t="shared" si="53"/>
        <v>48247.478974517449</v>
      </c>
      <c r="P254" s="89">
        <f t="shared" si="48"/>
        <v>1.2551706132854119</v>
      </c>
      <c r="Q254" s="240">
        <v>96.284346978634858</v>
      </c>
      <c r="R254" s="92">
        <f t="shared" si="54"/>
        <v>-0.11029903615496217</v>
      </c>
      <c r="S254" s="92">
        <f t="shared" si="54"/>
        <v>-0.11581371155069595</v>
      </c>
      <c r="T254" s="91">
        <v>968</v>
      </c>
      <c r="U254" s="190">
        <v>69617</v>
      </c>
      <c r="V254" s="190">
        <v>72366.943866943868</v>
      </c>
      <c r="W254" s="196"/>
      <c r="X254" s="88">
        <v>0</v>
      </c>
      <c r="Y254" s="88">
        <f t="shared" si="55"/>
        <v>0</v>
      </c>
      <c r="Z254" s="1"/>
    </row>
    <row r="255" spans="2:27">
      <c r="B255" s="206">
        <v>4620</v>
      </c>
      <c r="C255" t="s">
        <v>282</v>
      </c>
      <c r="D255" s="190">
        <v>43796.201000000001</v>
      </c>
      <c r="E255" s="85">
        <f t="shared" si="49"/>
        <v>40216.897153351703</v>
      </c>
      <c r="F255" s="86">
        <f t="shared" si="42"/>
        <v>1.0462529553320283</v>
      </c>
      <c r="G255" s="187">
        <f t="shared" si="43"/>
        <v>-1063.3253640874666</v>
      </c>
      <c r="H255" s="187">
        <f t="shared" si="44"/>
        <v>-1157.9613214912513</v>
      </c>
      <c r="I255" s="187">
        <f t="shared" si="45"/>
        <v>0</v>
      </c>
      <c r="J255" s="87">
        <f t="shared" si="46"/>
        <v>0</v>
      </c>
      <c r="K255" s="187">
        <f t="shared" si="50"/>
        <v>-413.67775505900551</v>
      </c>
      <c r="L255" s="87">
        <f t="shared" si="47"/>
        <v>-450.49507525925696</v>
      </c>
      <c r="M255" s="88">
        <f t="shared" si="51"/>
        <v>-1608.4563967505082</v>
      </c>
      <c r="N255" s="88">
        <f t="shared" si="52"/>
        <v>42187.744603249492</v>
      </c>
      <c r="O255" s="88">
        <f t="shared" si="53"/>
        <v>38739.89403420523</v>
      </c>
      <c r="P255" s="89">
        <f t="shared" si="48"/>
        <v>1.0078283381232684</v>
      </c>
      <c r="Q255" s="240">
        <v>248.90079035095914</v>
      </c>
      <c r="R255" s="92">
        <f t="shared" si="54"/>
        <v>0.13411712458243782</v>
      </c>
      <c r="S255" s="92">
        <f t="shared" si="54"/>
        <v>9.974993898903059E-2</v>
      </c>
      <c r="T255" s="91">
        <v>1089</v>
      </c>
      <c r="U255" s="190">
        <v>38617</v>
      </c>
      <c r="V255" s="190">
        <v>36569.128787878792</v>
      </c>
      <c r="W255" s="196"/>
      <c r="X255" s="88">
        <v>0</v>
      </c>
      <c r="Y255" s="88">
        <f t="shared" si="55"/>
        <v>0</v>
      </c>
      <c r="Z255" s="1"/>
      <c r="AA255" s="1"/>
    </row>
    <row r="256" spans="2:27">
      <c r="B256" s="206">
        <v>4621</v>
      </c>
      <c r="C256" t="s">
        <v>283</v>
      </c>
      <c r="D256" s="190">
        <v>563444.87800000003</v>
      </c>
      <c r="E256" s="85">
        <f t="shared" si="49"/>
        <v>34208.298099690364</v>
      </c>
      <c r="F256" s="86">
        <f t="shared" si="42"/>
        <v>0.88993770074321221</v>
      </c>
      <c r="G256" s="187">
        <f t="shared" si="43"/>
        <v>2541.8340681093364</v>
      </c>
      <c r="H256" s="187">
        <f t="shared" si="44"/>
        <v>41866.548935828876</v>
      </c>
      <c r="I256" s="187">
        <f t="shared" si="45"/>
        <v>137.17245226824051</v>
      </c>
      <c r="J256" s="87">
        <f t="shared" si="46"/>
        <v>2259.3674613101894</v>
      </c>
      <c r="K256" s="187">
        <f t="shared" si="50"/>
        <v>-276.50530279076497</v>
      </c>
      <c r="L256" s="87">
        <f t="shared" si="47"/>
        <v>-4554.3188422666899</v>
      </c>
      <c r="M256" s="88">
        <f t="shared" si="51"/>
        <v>37312.23009356219</v>
      </c>
      <c r="N256" s="88">
        <f t="shared" si="52"/>
        <v>600757.10809356219</v>
      </c>
      <c r="O256" s="88">
        <f t="shared" si="53"/>
        <v>36473.626865008941</v>
      </c>
      <c r="P256" s="89">
        <f t="shared" si="48"/>
        <v>0.94887081302374787</v>
      </c>
      <c r="Q256" s="240">
        <v>3611.8742126527213</v>
      </c>
      <c r="R256" s="89">
        <f t="shared" si="54"/>
        <v>4.5699551428025308E-2</v>
      </c>
      <c r="S256" s="89">
        <f t="shared" si="54"/>
        <v>2.4939199699716943E-2</v>
      </c>
      <c r="T256" s="91">
        <v>16471</v>
      </c>
      <c r="U256" s="190">
        <v>538821</v>
      </c>
      <c r="V256" s="190">
        <v>33375.929137760162</v>
      </c>
      <c r="W256" s="196"/>
      <c r="X256" s="88">
        <v>0</v>
      </c>
      <c r="Y256" s="88">
        <f t="shared" si="55"/>
        <v>0</v>
      </c>
    </row>
    <row r="257" spans="2:27">
      <c r="B257" s="206">
        <v>4622</v>
      </c>
      <c r="C257" t="s">
        <v>284</v>
      </c>
      <c r="D257" s="190">
        <v>288653.03399999999</v>
      </c>
      <c r="E257" s="85">
        <f t="shared" si="49"/>
        <v>33975.168785310736</v>
      </c>
      <c r="F257" s="86">
        <f t="shared" si="42"/>
        <v>0.88387278148267978</v>
      </c>
      <c r="G257" s="187">
        <f t="shared" si="43"/>
        <v>2681.7116567371136</v>
      </c>
      <c r="H257" s="187">
        <f t="shared" si="44"/>
        <v>22783.822235638519</v>
      </c>
      <c r="I257" s="187">
        <f t="shared" si="45"/>
        <v>218.76771230111044</v>
      </c>
      <c r="J257" s="87">
        <f t="shared" si="46"/>
        <v>1858.6504837102343</v>
      </c>
      <c r="K257" s="187">
        <f t="shared" si="50"/>
        <v>-194.91004275789507</v>
      </c>
      <c r="L257" s="87">
        <f t="shared" si="47"/>
        <v>-1655.9557232710765</v>
      </c>
      <c r="M257" s="88">
        <f t="shared" si="51"/>
        <v>21127.866512367444</v>
      </c>
      <c r="N257" s="88">
        <f t="shared" si="52"/>
        <v>309780.90051236743</v>
      </c>
      <c r="O257" s="88">
        <f t="shared" si="53"/>
        <v>36461.970399289952</v>
      </c>
      <c r="P257" s="89">
        <f t="shared" si="48"/>
        <v>0.94856756706072098</v>
      </c>
      <c r="Q257" s="240">
        <v>1791.3799795244777</v>
      </c>
      <c r="R257" s="89">
        <f t="shared" si="54"/>
        <v>1.1256425168161383E-2</v>
      </c>
      <c r="S257" s="89">
        <f t="shared" si="54"/>
        <v>1.5422382663557615E-2</v>
      </c>
      <c r="T257" s="91">
        <v>8496</v>
      </c>
      <c r="U257" s="190">
        <v>285440</v>
      </c>
      <c r="V257" s="190">
        <v>33459.148986050874</v>
      </c>
      <c r="W257" s="196"/>
      <c r="X257" s="88">
        <v>0</v>
      </c>
      <c r="Y257" s="88">
        <f t="shared" si="55"/>
        <v>0</v>
      </c>
    </row>
    <row r="258" spans="2:27">
      <c r="B258" s="206">
        <v>4623</v>
      </c>
      <c r="C258" t="s">
        <v>285</v>
      </c>
      <c r="D258" s="190">
        <v>85144.409</v>
      </c>
      <c r="E258" s="85">
        <f t="shared" si="49"/>
        <v>34030.539168665062</v>
      </c>
      <c r="F258" s="86">
        <f t="shared" si="42"/>
        <v>0.88531325629110247</v>
      </c>
      <c r="G258" s="187">
        <f t="shared" si="43"/>
        <v>2648.4894267245181</v>
      </c>
      <c r="H258" s="187">
        <f t="shared" si="44"/>
        <v>6626.5205456647445</v>
      </c>
      <c r="I258" s="187">
        <f t="shared" si="45"/>
        <v>199.38807812709638</v>
      </c>
      <c r="J258" s="87">
        <f t="shared" si="46"/>
        <v>498.86897147399515</v>
      </c>
      <c r="K258" s="187">
        <f t="shared" si="50"/>
        <v>-214.28967693190913</v>
      </c>
      <c r="L258" s="87">
        <f t="shared" si="47"/>
        <v>-536.15277168363662</v>
      </c>
      <c r="M258" s="88">
        <f t="shared" si="51"/>
        <v>6090.3677739811083</v>
      </c>
      <c r="N258" s="88">
        <f t="shared" si="52"/>
        <v>91234.77677398111</v>
      </c>
      <c r="O258" s="88">
        <f t="shared" si="53"/>
        <v>36464.738918457675</v>
      </c>
      <c r="P258" s="89">
        <f t="shared" si="48"/>
        <v>0.94863959080114235</v>
      </c>
      <c r="Q258" s="240">
        <v>1146.5249883557572</v>
      </c>
      <c r="R258" s="89">
        <f t="shared" si="54"/>
        <v>8.5859422027240728E-2</v>
      </c>
      <c r="S258" s="89">
        <f t="shared" si="54"/>
        <v>8.2821446026364876E-2</v>
      </c>
      <c r="T258" s="91">
        <v>2502</v>
      </c>
      <c r="U258" s="190">
        <v>78412</v>
      </c>
      <c r="V258" s="190">
        <v>31427.655310621245</v>
      </c>
      <c r="W258" s="196"/>
      <c r="X258" s="88">
        <v>0</v>
      </c>
      <c r="Y258" s="88">
        <f t="shared" si="55"/>
        <v>0</v>
      </c>
      <c r="Z258" s="1"/>
      <c r="AA258" s="1"/>
    </row>
    <row r="259" spans="2:27">
      <c r="B259" s="206">
        <v>4624</v>
      </c>
      <c r="C259" t="s">
        <v>286</v>
      </c>
      <c r="D259" s="190">
        <v>922583.81099999999</v>
      </c>
      <c r="E259" s="85">
        <f t="shared" si="49"/>
        <v>35375.146127300613</v>
      </c>
      <c r="F259" s="86">
        <f t="shared" si="42"/>
        <v>0.92029355322619844</v>
      </c>
      <c r="G259" s="187">
        <f t="shared" si="43"/>
        <v>1841.7252515431871</v>
      </c>
      <c r="H259" s="187">
        <f t="shared" si="44"/>
        <v>48032.194560246317</v>
      </c>
      <c r="I259" s="187">
        <f t="shared" si="45"/>
        <v>0</v>
      </c>
      <c r="J259" s="87">
        <f t="shared" si="46"/>
        <v>0</v>
      </c>
      <c r="K259" s="187">
        <f t="shared" si="50"/>
        <v>-413.67775505900551</v>
      </c>
      <c r="L259" s="87">
        <f t="shared" si="47"/>
        <v>-10788.715851938865</v>
      </c>
      <c r="M259" s="88">
        <f t="shared" si="51"/>
        <v>37243.478708307448</v>
      </c>
      <c r="N259" s="88">
        <f t="shared" si="52"/>
        <v>959827.28970830748</v>
      </c>
      <c r="O259" s="88">
        <f t="shared" si="53"/>
        <v>36803.193623784791</v>
      </c>
      <c r="P259" s="89">
        <f t="shared" si="48"/>
        <v>0.95744457728093635</v>
      </c>
      <c r="Q259" s="240">
        <v>3152.9662111596845</v>
      </c>
      <c r="R259" s="89">
        <f t="shared" si="54"/>
        <v>6.1866748692497496E-2</v>
      </c>
      <c r="S259" s="89">
        <f t="shared" si="54"/>
        <v>4.2160325902345329E-2</v>
      </c>
      <c r="T259" s="91">
        <v>26080</v>
      </c>
      <c r="U259" s="190">
        <v>868832</v>
      </c>
      <c r="V259" s="190">
        <v>33944.05375839975</v>
      </c>
      <c r="W259" s="196"/>
      <c r="X259" s="88">
        <v>0</v>
      </c>
      <c r="Y259" s="88">
        <f t="shared" si="55"/>
        <v>0</v>
      </c>
    </row>
    <row r="260" spans="2:27">
      <c r="B260" s="206">
        <v>4625</v>
      </c>
      <c r="C260" t="s">
        <v>287</v>
      </c>
      <c r="D260" s="190">
        <v>325118.07900000003</v>
      </c>
      <c r="E260" s="85">
        <f t="shared" si="49"/>
        <v>61343.033773584917</v>
      </c>
      <c r="F260" s="86">
        <f t="shared" si="42"/>
        <v>1.5958548500128835</v>
      </c>
      <c r="G260" s="187">
        <f t="shared" si="43"/>
        <v>-13739.007336227394</v>
      </c>
      <c r="H260" s="187">
        <f t="shared" si="44"/>
        <v>-72816.738882005186</v>
      </c>
      <c r="I260" s="187">
        <f t="shared" si="45"/>
        <v>0</v>
      </c>
      <c r="J260" s="87">
        <f t="shared" si="46"/>
        <v>0</v>
      </c>
      <c r="K260" s="187">
        <f t="shared" si="50"/>
        <v>-413.67775505900551</v>
      </c>
      <c r="L260" s="87">
        <f t="shared" si="47"/>
        <v>-2192.4921018127293</v>
      </c>
      <c r="M260" s="88">
        <f t="shared" si="51"/>
        <v>-75009.230983817921</v>
      </c>
      <c r="N260" s="88">
        <f t="shared" si="52"/>
        <v>250108.84801618211</v>
      </c>
      <c r="O260" s="88">
        <f t="shared" si="53"/>
        <v>47190.348682298514</v>
      </c>
      <c r="P260" s="89">
        <f t="shared" si="48"/>
        <v>1.2276690959956105</v>
      </c>
      <c r="Q260" s="240">
        <v>-5286.291701873226</v>
      </c>
      <c r="R260" s="89">
        <f t="shared" si="54"/>
        <v>6.911568234133518E-2</v>
      </c>
      <c r="S260" s="89">
        <f t="shared" si="54"/>
        <v>6.851052252114205E-2</v>
      </c>
      <c r="T260" s="91">
        <v>5300</v>
      </c>
      <c r="U260" s="190">
        <v>304100</v>
      </c>
      <c r="V260" s="190">
        <v>57409.854634698888</v>
      </c>
      <c r="W260" s="196"/>
      <c r="X260" s="88">
        <v>0</v>
      </c>
      <c r="Y260" s="88">
        <f t="shared" si="55"/>
        <v>0</v>
      </c>
      <c r="Z260" s="1"/>
      <c r="AA260" s="1"/>
    </row>
    <row r="261" spans="2:27">
      <c r="B261" s="206">
        <v>4626</v>
      </c>
      <c r="C261" t="s">
        <v>288</v>
      </c>
      <c r="D261" s="190">
        <v>1402630.81</v>
      </c>
      <c r="E261" s="85">
        <f t="shared" si="49"/>
        <v>35270.338211627437</v>
      </c>
      <c r="F261" s="86">
        <f t="shared" si="42"/>
        <v>0.91756694825970575</v>
      </c>
      <c r="G261" s="187">
        <f t="shared" si="43"/>
        <v>1904.6100009470929</v>
      </c>
      <c r="H261" s="187">
        <f t="shared" si="44"/>
        <v>75742.530517663981</v>
      </c>
      <c r="I261" s="187">
        <f t="shared" si="45"/>
        <v>0</v>
      </c>
      <c r="J261" s="87">
        <f t="shared" si="46"/>
        <v>0</v>
      </c>
      <c r="K261" s="187">
        <f t="shared" si="50"/>
        <v>-413.67775505900551</v>
      </c>
      <c r="L261" s="87">
        <f t="shared" si="47"/>
        <v>-16451.136963186531</v>
      </c>
      <c r="M261" s="88">
        <f t="shared" si="51"/>
        <v>59291.39355447745</v>
      </c>
      <c r="N261" s="88">
        <f t="shared" si="52"/>
        <v>1461922.2035544775</v>
      </c>
      <c r="O261" s="88">
        <f t="shared" si="53"/>
        <v>36761.270457515529</v>
      </c>
      <c r="P261" s="89">
        <f t="shared" si="48"/>
        <v>0.95635393529433943</v>
      </c>
      <c r="Q261" s="240">
        <v>7876.1027936426181</v>
      </c>
      <c r="R261" s="89">
        <f t="shared" si="54"/>
        <v>4.6093798827141798E-2</v>
      </c>
      <c r="S261" s="89">
        <f t="shared" si="54"/>
        <v>3.5571833439622801E-2</v>
      </c>
      <c r="T261" s="91">
        <v>39768</v>
      </c>
      <c r="U261" s="190">
        <v>1340827</v>
      </c>
      <c r="V261" s="190">
        <v>34058.804104856732</v>
      </c>
      <c r="W261" s="196"/>
      <c r="X261" s="88">
        <v>0</v>
      </c>
      <c r="Y261" s="88">
        <f t="shared" si="55"/>
        <v>0</v>
      </c>
    </row>
    <row r="262" spans="2:27">
      <c r="B262" s="206">
        <v>4627</v>
      </c>
      <c r="C262" t="s">
        <v>289</v>
      </c>
      <c r="D262" s="190">
        <v>969005.23499999999</v>
      </c>
      <c r="E262" s="85">
        <f t="shared" si="49"/>
        <v>32144.807928346323</v>
      </c>
      <c r="F262" s="86">
        <f t="shared" si="42"/>
        <v>0.83625547155892099</v>
      </c>
      <c r="G262" s="187">
        <f t="shared" si="43"/>
        <v>3779.9281709157613</v>
      </c>
      <c r="H262" s="187">
        <f t="shared" si="44"/>
        <v>113945.93471225562</v>
      </c>
      <c r="I262" s="187">
        <f t="shared" si="45"/>
        <v>859.39401223865491</v>
      </c>
      <c r="J262" s="87">
        <f t="shared" si="46"/>
        <v>25906.432498934253</v>
      </c>
      <c r="K262" s="187">
        <f t="shared" si="50"/>
        <v>445.7162571796494</v>
      </c>
      <c r="L262" s="87">
        <f t="shared" si="47"/>
        <v>13436.11657268053</v>
      </c>
      <c r="M262" s="88">
        <f t="shared" si="51"/>
        <v>127382.05128493615</v>
      </c>
      <c r="N262" s="88">
        <f t="shared" si="52"/>
        <v>1096387.2862849361</v>
      </c>
      <c r="O262" s="88">
        <f t="shared" si="53"/>
        <v>36370.45235644174</v>
      </c>
      <c r="P262" s="89">
        <f t="shared" si="48"/>
        <v>0.94618670156453333</v>
      </c>
      <c r="Q262" s="240">
        <v>12478.824438702446</v>
      </c>
      <c r="R262" s="89">
        <f t="shared" si="54"/>
        <v>4.4141669540106017E-2</v>
      </c>
      <c r="S262" s="89">
        <f t="shared" si="54"/>
        <v>3.8738249389226653E-2</v>
      </c>
      <c r="T262" s="91">
        <v>30145</v>
      </c>
      <c r="U262" s="190">
        <v>928040</v>
      </c>
      <c r="V262" s="190">
        <v>30946.013538297375</v>
      </c>
      <c r="W262" s="196"/>
      <c r="X262" s="88">
        <v>0</v>
      </c>
      <c r="Y262" s="88">
        <f t="shared" si="55"/>
        <v>0</v>
      </c>
    </row>
    <row r="263" spans="2:27">
      <c r="B263" s="206">
        <v>4628</v>
      </c>
      <c r="C263" t="s">
        <v>290</v>
      </c>
      <c r="D263" s="190">
        <v>131544.44</v>
      </c>
      <c r="E263" s="85">
        <f t="shared" si="49"/>
        <v>34149.646936656281</v>
      </c>
      <c r="F263" s="86">
        <f t="shared" ref="F263:F326" si="56">E263/E$365</f>
        <v>0.88841187560498525</v>
      </c>
      <c r="G263" s="187">
        <f t="shared" ref="G263:G326" si="57">($E$365+$Y$365-E263-Y263)*0.6</f>
        <v>2577.0247659297861</v>
      </c>
      <c r="H263" s="187">
        <f t="shared" ref="H263:H326" si="58">G263*T263/1000</f>
        <v>9926.6993983615357</v>
      </c>
      <c r="I263" s="187">
        <f t="shared" ref="I263:I326" si="59">IF(E263+Y263&lt;(E$365+Y$365)*0.9,((E$365+Y$365)*0.9-E263-Y263)*0.35,0)</f>
        <v>157.7003593301695</v>
      </c>
      <c r="J263" s="87">
        <f t="shared" ref="J263:J326" si="60">I263*T263/1000</f>
        <v>607.46178413981295</v>
      </c>
      <c r="K263" s="187">
        <f t="shared" si="50"/>
        <v>-255.977395728836</v>
      </c>
      <c r="L263" s="87">
        <f t="shared" ref="L263:L326" si="61">K263*T263/1000</f>
        <v>-986.02492834747625</v>
      </c>
      <c r="M263" s="88">
        <f t="shared" si="51"/>
        <v>8940.6744700140589</v>
      </c>
      <c r="N263" s="88">
        <f t="shared" si="52"/>
        <v>140485.11447001406</v>
      </c>
      <c r="O263" s="88">
        <f t="shared" si="53"/>
        <v>36470.694306857236</v>
      </c>
      <c r="P263" s="89">
        <f t="shared" ref="P263:P326" si="62">O263/O$365</f>
        <v>0.94879452176683643</v>
      </c>
      <c r="Q263" s="240">
        <v>2122.0053301746038</v>
      </c>
      <c r="R263" s="89">
        <f t="shared" si="54"/>
        <v>9.3388192072081072E-2</v>
      </c>
      <c r="S263" s="89">
        <f t="shared" si="54"/>
        <v>9.9916730082895616E-2</v>
      </c>
      <c r="T263" s="91">
        <v>3852</v>
      </c>
      <c r="U263" s="190">
        <v>120309</v>
      </c>
      <c r="V263" s="190">
        <v>31047.483870967742</v>
      </c>
      <c r="W263" s="196"/>
      <c r="X263" s="88">
        <v>0</v>
      </c>
      <c r="Y263" s="88">
        <f t="shared" si="55"/>
        <v>0</v>
      </c>
    </row>
    <row r="264" spans="2:27">
      <c r="B264" s="206">
        <v>4629</v>
      </c>
      <c r="C264" t="s">
        <v>291</v>
      </c>
      <c r="D264" s="190">
        <v>28409.348999999998</v>
      </c>
      <c r="E264" s="85">
        <f t="shared" ref="E264:E327" si="63">D264/T264*1000</f>
        <v>73982.6796875</v>
      </c>
      <c r="F264" s="86">
        <f t="shared" si="56"/>
        <v>1.9246784994694386</v>
      </c>
      <c r="G264" s="187">
        <f t="shared" si="57"/>
        <v>-21322.794884576444</v>
      </c>
      <c r="H264" s="187">
        <f t="shared" si="58"/>
        <v>-8187.9532356773543</v>
      </c>
      <c r="I264" s="187">
        <f t="shared" si="59"/>
        <v>0</v>
      </c>
      <c r="J264" s="87">
        <f t="shared" si="60"/>
        <v>0</v>
      </c>
      <c r="K264" s="187">
        <f t="shared" ref="K264:K327" si="64">I264+J$367</f>
        <v>-413.67775505900551</v>
      </c>
      <c r="L264" s="87">
        <f t="shared" si="61"/>
        <v>-158.85225794265813</v>
      </c>
      <c r="M264" s="88">
        <f t="shared" ref="M264:M327" si="65">H264+L264</f>
        <v>-8346.8054936200133</v>
      </c>
      <c r="N264" s="88">
        <f t="shared" ref="N264:N327" si="66">D264+M264</f>
        <v>20062.543506379985</v>
      </c>
      <c r="O264" s="88">
        <f t="shared" ref="O264:O327" si="67">N264/T264*1000</f>
        <v>52246.207047864547</v>
      </c>
      <c r="P264" s="89">
        <f t="shared" si="62"/>
        <v>1.3591985557782327</v>
      </c>
      <c r="Q264" s="240">
        <v>339.06176409069485</v>
      </c>
      <c r="R264" s="89">
        <f t="shared" ref="R264:S327" si="68">(D264-U264)/U264</f>
        <v>5.6345244292407164E-2</v>
      </c>
      <c r="S264" s="89">
        <f t="shared" si="68"/>
        <v>4.5341647997694801E-2</v>
      </c>
      <c r="T264" s="91">
        <v>384</v>
      </c>
      <c r="U264" s="190">
        <v>26894</v>
      </c>
      <c r="V264" s="190">
        <v>70773.684210526306</v>
      </c>
      <c r="W264" s="196"/>
      <c r="X264" s="88">
        <v>0</v>
      </c>
      <c r="Y264" s="88">
        <f t="shared" ref="Y264:Y327" si="69">X264*1000/T264</f>
        <v>0</v>
      </c>
    </row>
    <row r="265" spans="2:27">
      <c r="B265" s="206">
        <v>4630</v>
      </c>
      <c r="C265" t="s">
        <v>292</v>
      </c>
      <c r="D265" s="190">
        <v>252334.58499999999</v>
      </c>
      <c r="E265" s="85">
        <f t="shared" si="63"/>
        <v>30772.510365853657</v>
      </c>
      <c r="F265" s="86">
        <f t="shared" si="56"/>
        <v>0.80055479642035587</v>
      </c>
      <c r="G265" s="187">
        <f t="shared" si="57"/>
        <v>4603.3067084113609</v>
      </c>
      <c r="H265" s="187">
        <f t="shared" si="58"/>
        <v>37747.11500897316</v>
      </c>
      <c r="I265" s="187">
        <f t="shared" si="59"/>
        <v>1339.698159111088</v>
      </c>
      <c r="J265" s="87">
        <f t="shared" si="60"/>
        <v>10985.524904710923</v>
      </c>
      <c r="K265" s="187">
        <f t="shared" si="64"/>
        <v>926.02040405208254</v>
      </c>
      <c r="L265" s="87">
        <f t="shared" si="61"/>
        <v>7593.3673132270769</v>
      </c>
      <c r="M265" s="88">
        <f t="shared" si="65"/>
        <v>45340.482322200238</v>
      </c>
      <c r="N265" s="88">
        <f t="shared" si="66"/>
        <v>297675.06732220022</v>
      </c>
      <c r="O265" s="88">
        <f t="shared" si="67"/>
        <v>36301.837478317095</v>
      </c>
      <c r="P265" s="89">
        <f t="shared" si="62"/>
        <v>0.94440166780760471</v>
      </c>
      <c r="Q265" s="240">
        <v>2217.8294682321794</v>
      </c>
      <c r="R265" s="89">
        <f t="shared" si="68"/>
        <v>5.4760548249830676E-2</v>
      </c>
      <c r="S265" s="89">
        <f t="shared" si="68"/>
        <v>4.8586340162514542E-2</v>
      </c>
      <c r="T265" s="91">
        <v>8200</v>
      </c>
      <c r="U265" s="190">
        <v>239234</v>
      </c>
      <c r="V265" s="190">
        <v>29346.663395485772</v>
      </c>
      <c r="W265" s="196"/>
      <c r="X265" s="88">
        <v>0</v>
      </c>
      <c r="Y265" s="88">
        <f t="shared" si="69"/>
        <v>0</v>
      </c>
      <c r="Z265" s="1"/>
      <c r="AA265" s="1"/>
    </row>
    <row r="266" spans="2:27">
      <c r="B266" s="206">
        <v>4631</v>
      </c>
      <c r="C266" t="s">
        <v>293</v>
      </c>
      <c r="D266" s="190">
        <v>990726.67500000005</v>
      </c>
      <c r="E266" s="85">
        <f t="shared" si="63"/>
        <v>33039.640999132927</v>
      </c>
      <c r="F266" s="86">
        <f t="shared" si="56"/>
        <v>0.85953478476076739</v>
      </c>
      <c r="G266" s="187">
        <f t="shared" si="57"/>
        <v>3243.0283284437987</v>
      </c>
      <c r="H266" s="187">
        <f t="shared" si="58"/>
        <v>97245.447456715745</v>
      </c>
      <c r="I266" s="187">
        <f t="shared" si="59"/>
        <v>546.20243746334336</v>
      </c>
      <c r="J266" s="87">
        <f t="shared" si="60"/>
        <v>16378.426289775814</v>
      </c>
      <c r="K266" s="187">
        <f t="shared" si="64"/>
        <v>132.52468240433785</v>
      </c>
      <c r="L266" s="87">
        <f t="shared" si="61"/>
        <v>3973.8851265764747</v>
      </c>
      <c r="M266" s="88">
        <f t="shared" si="65"/>
        <v>101219.33258329221</v>
      </c>
      <c r="N266" s="88">
        <f t="shared" si="66"/>
        <v>1091946.0075832922</v>
      </c>
      <c r="O266" s="88">
        <f t="shared" si="67"/>
        <v>36415.194009981067</v>
      </c>
      <c r="P266" s="89">
        <f t="shared" si="62"/>
        <v>0.94735066722462558</v>
      </c>
      <c r="Q266" s="240">
        <v>11587.3555645624</v>
      </c>
      <c r="R266" s="89">
        <f t="shared" si="68"/>
        <v>3.8896133107670289E-2</v>
      </c>
      <c r="S266" s="89">
        <f t="shared" si="68"/>
        <v>3.660949451682436E-2</v>
      </c>
      <c r="T266" s="91">
        <v>29986</v>
      </c>
      <c r="U266" s="190">
        <v>953634</v>
      </c>
      <c r="V266" s="190">
        <v>31872.794117647056</v>
      </c>
      <c r="W266" s="196"/>
      <c r="X266" s="88">
        <v>0</v>
      </c>
      <c r="Y266" s="88">
        <f t="shared" si="69"/>
        <v>0</v>
      </c>
    </row>
    <row r="267" spans="2:27">
      <c r="B267" s="206">
        <v>4632</v>
      </c>
      <c r="C267" t="s">
        <v>294</v>
      </c>
      <c r="D267" s="190">
        <v>138281.64300000001</v>
      </c>
      <c r="E267" s="85">
        <f t="shared" si="63"/>
        <v>47997.793474488026</v>
      </c>
      <c r="F267" s="86">
        <f t="shared" si="56"/>
        <v>1.2486749805837334</v>
      </c>
      <c r="G267" s="187">
        <f t="shared" si="57"/>
        <v>-5731.8631567692601</v>
      </c>
      <c r="H267" s="187">
        <f t="shared" si="58"/>
        <v>-16513.497754652239</v>
      </c>
      <c r="I267" s="187">
        <f t="shared" si="59"/>
        <v>0</v>
      </c>
      <c r="J267" s="87">
        <f t="shared" si="60"/>
        <v>0</v>
      </c>
      <c r="K267" s="187">
        <f t="shared" si="64"/>
        <v>-413.67775505900551</v>
      </c>
      <c r="L267" s="87">
        <f t="shared" si="61"/>
        <v>-1191.8056123249949</v>
      </c>
      <c r="M267" s="88">
        <f t="shared" si="65"/>
        <v>-17705.303366977234</v>
      </c>
      <c r="N267" s="88">
        <f t="shared" si="66"/>
        <v>120576.33963302278</v>
      </c>
      <c r="O267" s="88">
        <f t="shared" si="67"/>
        <v>41852.252562659763</v>
      </c>
      <c r="P267" s="89">
        <f t="shared" si="62"/>
        <v>1.0887971482239505</v>
      </c>
      <c r="Q267" s="240">
        <v>121.01542277420594</v>
      </c>
      <c r="R267" s="89">
        <f t="shared" si="68"/>
        <v>-2.1961597852596152E-3</v>
      </c>
      <c r="S267" s="89">
        <f t="shared" si="68"/>
        <v>-1.0854645035300765E-2</v>
      </c>
      <c r="T267" s="91">
        <v>2881</v>
      </c>
      <c r="U267" s="190">
        <v>138586</v>
      </c>
      <c r="V267" s="190">
        <v>48524.509803921566</v>
      </c>
      <c r="W267" s="196"/>
      <c r="X267" s="88">
        <v>0</v>
      </c>
      <c r="Y267" s="88">
        <f t="shared" si="69"/>
        <v>0</v>
      </c>
    </row>
    <row r="268" spans="2:27">
      <c r="B268" s="206">
        <v>4633</v>
      </c>
      <c r="C268" t="s">
        <v>295</v>
      </c>
      <c r="D268" s="190">
        <v>16922.89</v>
      </c>
      <c r="E268" s="85">
        <f t="shared" si="63"/>
        <v>32606.724470134872</v>
      </c>
      <c r="F268" s="86">
        <f t="shared" si="56"/>
        <v>0.84827234956719222</v>
      </c>
      <c r="G268" s="187">
        <f t="shared" si="57"/>
        <v>3502.7782458426323</v>
      </c>
      <c r="H268" s="187">
        <f t="shared" si="58"/>
        <v>1817.9419095923261</v>
      </c>
      <c r="I268" s="187">
        <f t="shared" si="59"/>
        <v>697.72322261266288</v>
      </c>
      <c r="J268" s="87">
        <f t="shared" si="60"/>
        <v>362.11835253597201</v>
      </c>
      <c r="K268" s="187">
        <f t="shared" si="64"/>
        <v>284.04546755365737</v>
      </c>
      <c r="L268" s="87">
        <f t="shared" si="61"/>
        <v>147.41959766034816</v>
      </c>
      <c r="M268" s="88">
        <f t="shared" si="65"/>
        <v>1965.3615072526743</v>
      </c>
      <c r="N268" s="88">
        <f t="shared" si="66"/>
        <v>18888.251507252673</v>
      </c>
      <c r="O268" s="88">
        <f t="shared" si="67"/>
        <v>36393.548183531158</v>
      </c>
      <c r="P268" s="89">
        <f t="shared" si="62"/>
        <v>0.94678754546494659</v>
      </c>
      <c r="Q268" s="240">
        <v>161.83542030640433</v>
      </c>
      <c r="R268" s="89">
        <f t="shared" si="68"/>
        <v>2.0373228821223964E-2</v>
      </c>
      <c r="S268" s="89">
        <f t="shared" si="68"/>
        <v>8.5770065227126161E-3</v>
      </c>
      <c r="T268" s="91">
        <v>519</v>
      </c>
      <c r="U268" s="190">
        <v>16585</v>
      </c>
      <c r="V268" s="190">
        <v>32329.434697855751</v>
      </c>
      <c r="W268" s="196"/>
      <c r="X268" s="88">
        <v>0</v>
      </c>
      <c r="Y268" s="88">
        <f t="shared" si="69"/>
        <v>0</v>
      </c>
    </row>
    <row r="269" spans="2:27">
      <c r="B269" s="206">
        <v>4634</v>
      </c>
      <c r="C269" t="s">
        <v>296</v>
      </c>
      <c r="D269" s="190">
        <v>73693.555999999997</v>
      </c>
      <c r="E269" s="85">
        <f t="shared" si="63"/>
        <v>43502.689492325859</v>
      </c>
      <c r="F269" s="86">
        <f t="shared" si="56"/>
        <v>1.1317336907589914</v>
      </c>
      <c r="G269" s="187">
        <f t="shared" si="57"/>
        <v>-3034.8007674719597</v>
      </c>
      <c r="H269" s="187">
        <f t="shared" si="58"/>
        <v>-5140.9525000975</v>
      </c>
      <c r="I269" s="187">
        <f t="shared" si="59"/>
        <v>0</v>
      </c>
      <c r="J269" s="87">
        <f t="shared" si="60"/>
        <v>0</v>
      </c>
      <c r="K269" s="187">
        <f t="shared" si="64"/>
        <v>-413.67775505900551</v>
      </c>
      <c r="L269" s="87">
        <f t="shared" si="61"/>
        <v>-700.77011706995529</v>
      </c>
      <c r="M269" s="88">
        <f t="shared" si="65"/>
        <v>-5841.7226171674556</v>
      </c>
      <c r="N269" s="88">
        <f t="shared" si="66"/>
        <v>67851.833382832541</v>
      </c>
      <c r="O269" s="88">
        <f t="shared" si="67"/>
        <v>40054.210969794891</v>
      </c>
      <c r="P269" s="89">
        <f t="shared" si="62"/>
        <v>1.0420206322940537</v>
      </c>
      <c r="Q269" s="240">
        <v>353.54360721259127</v>
      </c>
      <c r="R269" s="89">
        <f t="shared" si="68"/>
        <v>5.7508767901730574E-2</v>
      </c>
      <c r="S269" s="89">
        <f t="shared" si="68"/>
        <v>3.2538076806058136E-2</v>
      </c>
      <c r="T269" s="91">
        <v>1694</v>
      </c>
      <c r="U269" s="190">
        <v>69686</v>
      </c>
      <c r="V269" s="190">
        <v>42131.801692865782</v>
      </c>
      <c r="W269" s="196"/>
      <c r="X269" s="88">
        <v>0</v>
      </c>
      <c r="Y269" s="88">
        <f t="shared" si="69"/>
        <v>0</v>
      </c>
    </row>
    <row r="270" spans="2:27">
      <c r="B270" s="206">
        <v>4635</v>
      </c>
      <c r="C270" t="s">
        <v>297</v>
      </c>
      <c r="D270" s="190">
        <v>90815.516000000003</v>
      </c>
      <c r="E270" s="85">
        <f t="shared" si="63"/>
        <v>40651.529095792306</v>
      </c>
      <c r="F270" s="86">
        <f t="shared" si="56"/>
        <v>1.0575600174488848</v>
      </c>
      <c r="G270" s="187">
        <f t="shared" si="57"/>
        <v>-1324.1045295518284</v>
      </c>
      <c r="H270" s="187">
        <f t="shared" si="58"/>
        <v>-2958.0495190187848</v>
      </c>
      <c r="I270" s="187">
        <f t="shared" si="59"/>
        <v>0</v>
      </c>
      <c r="J270" s="87">
        <f t="shared" si="60"/>
        <v>0</v>
      </c>
      <c r="K270" s="187">
        <f t="shared" si="64"/>
        <v>-413.67775505900551</v>
      </c>
      <c r="L270" s="87">
        <f t="shared" si="61"/>
        <v>-924.15610480181829</v>
      </c>
      <c r="M270" s="88">
        <f t="shared" si="65"/>
        <v>-3882.2056238206033</v>
      </c>
      <c r="N270" s="88">
        <f t="shared" si="66"/>
        <v>86933.310376179405</v>
      </c>
      <c r="O270" s="88">
        <f t="shared" si="67"/>
        <v>38913.746811181467</v>
      </c>
      <c r="P270" s="89">
        <f t="shared" si="62"/>
        <v>1.0123511629700108</v>
      </c>
      <c r="Q270" s="240">
        <v>-634.92646203485856</v>
      </c>
      <c r="R270" s="89">
        <f t="shared" si="68"/>
        <v>-9.7171527984889122E-2</v>
      </c>
      <c r="S270" s="89">
        <f t="shared" si="68"/>
        <v>-9.9596313496120317E-2</v>
      </c>
      <c r="T270" s="91">
        <v>2234</v>
      </c>
      <c r="U270" s="190">
        <v>100590</v>
      </c>
      <c r="V270" s="190">
        <v>45148.114901256733</v>
      </c>
      <c r="W270" s="196"/>
      <c r="X270" s="88">
        <v>0</v>
      </c>
      <c r="Y270" s="88">
        <f t="shared" si="69"/>
        <v>0</v>
      </c>
    </row>
    <row r="271" spans="2:27">
      <c r="B271" s="206">
        <v>4636</v>
      </c>
      <c r="C271" t="s">
        <v>298</v>
      </c>
      <c r="D271" s="190">
        <v>31723.145</v>
      </c>
      <c r="E271" s="85">
        <f t="shared" si="63"/>
        <v>42297.526666666672</v>
      </c>
      <c r="F271" s="86">
        <f t="shared" si="56"/>
        <v>1.1003810689196127</v>
      </c>
      <c r="G271" s="187">
        <f t="shared" si="57"/>
        <v>-2311.7030720764478</v>
      </c>
      <c r="H271" s="187">
        <f t="shared" si="58"/>
        <v>-1733.7773040573359</v>
      </c>
      <c r="I271" s="187">
        <f t="shared" si="59"/>
        <v>0</v>
      </c>
      <c r="J271" s="87">
        <f t="shared" si="60"/>
        <v>0</v>
      </c>
      <c r="K271" s="187">
        <f t="shared" si="64"/>
        <v>-413.67775505900551</v>
      </c>
      <c r="L271" s="87">
        <f t="shared" si="61"/>
        <v>-310.25831629425414</v>
      </c>
      <c r="M271" s="88">
        <f t="shared" si="65"/>
        <v>-2044.0356203515901</v>
      </c>
      <c r="N271" s="88">
        <f t="shared" si="66"/>
        <v>29679.109379648409</v>
      </c>
      <c r="O271" s="88">
        <f t="shared" si="67"/>
        <v>39572.145839531207</v>
      </c>
      <c r="P271" s="89">
        <f t="shared" si="62"/>
        <v>1.0294795835583019</v>
      </c>
      <c r="Q271" s="240">
        <v>-13.15792951036201</v>
      </c>
      <c r="R271" s="89">
        <f t="shared" si="68"/>
        <v>0.10552866353023176</v>
      </c>
      <c r="S271" s="89">
        <f t="shared" si="68"/>
        <v>0.11437289283847368</v>
      </c>
      <c r="T271" s="91">
        <v>750</v>
      </c>
      <c r="U271" s="190">
        <v>28695</v>
      </c>
      <c r="V271" s="190">
        <v>37956.349206349209</v>
      </c>
      <c r="W271" s="196"/>
      <c r="X271" s="88">
        <v>0</v>
      </c>
      <c r="Y271" s="88">
        <f t="shared" si="69"/>
        <v>0</v>
      </c>
    </row>
    <row r="272" spans="2:27">
      <c r="B272" s="206">
        <v>4637</v>
      </c>
      <c r="C272" t="s">
        <v>299</v>
      </c>
      <c r="D272" s="190">
        <v>41242.538</v>
      </c>
      <c r="E272" s="85">
        <f t="shared" si="63"/>
        <v>32525.660883280758</v>
      </c>
      <c r="F272" s="86">
        <f t="shared" si="56"/>
        <v>0.84616345944092197</v>
      </c>
      <c r="G272" s="187">
        <f t="shared" si="57"/>
        <v>3551.4163979551004</v>
      </c>
      <c r="H272" s="187">
        <f t="shared" si="58"/>
        <v>4503.1959926070676</v>
      </c>
      <c r="I272" s="187">
        <f t="shared" si="59"/>
        <v>726.09547801160272</v>
      </c>
      <c r="J272" s="87">
        <f t="shared" si="60"/>
        <v>920.68906611871228</v>
      </c>
      <c r="K272" s="187">
        <f t="shared" si="64"/>
        <v>312.41772295259722</v>
      </c>
      <c r="L272" s="87">
        <f t="shared" si="61"/>
        <v>396.1456727038933</v>
      </c>
      <c r="M272" s="88">
        <f t="shared" si="65"/>
        <v>4899.3416653109607</v>
      </c>
      <c r="N272" s="88">
        <f t="shared" si="66"/>
        <v>46141.87966531096</v>
      </c>
      <c r="O272" s="88">
        <f t="shared" si="67"/>
        <v>36389.495004188451</v>
      </c>
      <c r="P272" s="89">
        <f t="shared" si="62"/>
        <v>0.94668210095863303</v>
      </c>
      <c r="Q272" s="240">
        <v>447.48859094126237</v>
      </c>
      <c r="R272" s="92">
        <f t="shared" si="68"/>
        <v>-1.3265593224394084E-2</v>
      </c>
      <c r="S272" s="92">
        <f t="shared" si="68"/>
        <v>-1.3265593224394032E-2</v>
      </c>
      <c r="T272" s="91">
        <v>1268</v>
      </c>
      <c r="U272" s="190">
        <v>41797</v>
      </c>
      <c r="V272" s="190">
        <v>32962.933753943216</v>
      </c>
      <c r="W272" s="196"/>
      <c r="X272" s="88">
        <v>0</v>
      </c>
      <c r="Y272" s="88">
        <f t="shared" si="69"/>
        <v>0</v>
      </c>
      <c r="Z272" s="1"/>
    </row>
    <row r="273" spans="2:28">
      <c r="B273" s="206">
        <v>4638</v>
      </c>
      <c r="C273" t="s">
        <v>300</v>
      </c>
      <c r="D273" s="190">
        <v>145749.005</v>
      </c>
      <c r="E273" s="85">
        <f t="shared" si="63"/>
        <v>37573.860531064711</v>
      </c>
      <c r="F273" s="86">
        <f t="shared" si="56"/>
        <v>0.97749367570450763</v>
      </c>
      <c r="G273" s="187">
        <f t="shared" si="57"/>
        <v>522.49660928472872</v>
      </c>
      <c r="H273" s="187">
        <f t="shared" si="58"/>
        <v>2026.7643474154627</v>
      </c>
      <c r="I273" s="187">
        <f t="shared" si="59"/>
        <v>0</v>
      </c>
      <c r="J273" s="87">
        <f t="shared" si="60"/>
        <v>0</v>
      </c>
      <c r="K273" s="187">
        <f t="shared" si="64"/>
        <v>-413.67775505900551</v>
      </c>
      <c r="L273" s="87">
        <f t="shared" si="61"/>
        <v>-1604.6560118738823</v>
      </c>
      <c r="M273" s="88">
        <f t="shared" si="65"/>
        <v>422.10833554158035</v>
      </c>
      <c r="N273" s="88">
        <f t="shared" si="66"/>
        <v>146171.1133355416</v>
      </c>
      <c r="O273" s="88">
        <f t="shared" si="67"/>
        <v>37682.679385290437</v>
      </c>
      <c r="P273" s="89">
        <f t="shared" si="62"/>
        <v>0.98032462627226025</v>
      </c>
      <c r="Q273" s="240">
        <v>984.74753257241082</v>
      </c>
      <c r="R273" s="92">
        <f t="shared" si="68"/>
        <v>2.6040161914818758E-2</v>
      </c>
      <c r="S273" s="92">
        <f t="shared" si="68"/>
        <v>4.4555967878736648E-2</v>
      </c>
      <c r="T273" s="91">
        <v>3879</v>
      </c>
      <c r="U273" s="190">
        <v>142050</v>
      </c>
      <c r="V273" s="190">
        <v>35971.131932134718</v>
      </c>
      <c r="W273" s="196"/>
      <c r="X273" s="88">
        <v>0</v>
      </c>
      <c r="Y273" s="88">
        <f t="shared" si="69"/>
        <v>0</v>
      </c>
      <c r="Z273" s="1"/>
    </row>
    <row r="274" spans="2:28">
      <c r="B274" s="206">
        <v>4639</v>
      </c>
      <c r="C274" t="s">
        <v>301</v>
      </c>
      <c r="D274" s="190">
        <v>99730.926000000007</v>
      </c>
      <c r="E274" s="85">
        <f t="shared" si="63"/>
        <v>39094.835750686012</v>
      </c>
      <c r="F274" s="86">
        <f t="shared" si="56"/>
        <v>1.017062238451844</v>
      </c>
      <c r="G274" s="187">
        <f t="shared" si="57"/>
        <v>-390.08852248805198</v>
      </c>
      <c r="H274" s="187">
        <f t="shared" si="58"/>
        <v>-995.1158208670206</v>
      </c>
      <c r="I274" s="187">
        <f t="shared" si="59"/>
        <v>0</v>
      </c>
      <c r="J274" s="87">
        <f t="shared" si="60"/>
        <v>0</v>
      </c>
      <c r="K274" s="187">
        <f t="shared" si="64"/>
        <v>-413.67775505900551</v>
      </c>
      <c r="L274" s="87">
        <f t="shared" si="61"/>
        <v>-1055.2919531555228</v>
      </c>
      <c r="M274" s="88">
        <f t="shared" si="65"/>
        <v>-2050.4077740225434</v>
      </c>
      <c r="N274" s="88">
        <f t="shared" si="66"/>
        <v>97680.518225977459</v>
      </c>
      <c r="O274" s="88">
        <f t="shared" si="67"/>
        <v>38291.069473138945</v>
      </c>
      <c r="P274" s="89">
        <f t="shared" si="62"/>
        <v>0.99615205137119434</v>
      </c>
      <c r="Q274" s="240">
        <v>262.83403175875492</v>
      </c>
      <c r="R274" s="92">
        <f t="shared" si="68"/>
        <v>1.2548109041068144E-2</v>
      </c>
      <c r="S274" s="92">
        <f t="shared" si="68"/>
        <v>1.6517329382271975E-2</v>
      </c>
      <c r="T274" s="91">
        <v>2551</v>
      </c>
      <c r="U274" s="190">
        <v>98495</v>
      </c>
      <c r="V274" s="190">
        <v>38459.586099180007</v>
      </c>
      <c r="W274" s="196"/>
      <c r="X274" s="88">
        <v>0</v>
      </c>
      <c r="Y274" s="88">
        <f t="shared" si="69"/>
        <v>0</v>
      </c>
      <c r="Z274" s="1"/>
      <c r="AA274" s="1"/>
    </row>
    <row r="275" spans="2:28">
      <c r="B275" s="206">
        <v>4640</v>
      </c>
      <c r="C275" t="s">
        <v>302</v>
      </c>
      <c r="D275" s="190">
        <v>409807.68</v>
      </c>
      <c r="E275" s="85">
        <f t="shared" si="63"/>
        <v>33266.310577157237</v>
      </c>
      <c r="F275" s="86">
        <f t="shared" si="56"/>
        <v>0.86543165231341579</v>
      </c>
      <c r="G275" s="187">
        <f t="shared" si="57"/>
        <v>3107.0265816292126</v>
      </c>
      <c r="H275" s="187">
        <f t="shared" si="58"/>
        <v>38275.460459090267</v>
      </c>
      <c r="I275" s="187">
        <f t="shared" si="59"/>
        <v>466.86808515483494</v>
      </c>
      <c r="J275" s="87">
        <f t="shared" si="60"/>
        <v>5751.3479410224118</v>
      </c>
      <c r="K275" s="187">
        <f t="shared" si="64"/>
        <v>53.190330095829438</v>
      </c>
      <c r="L275" s="87">
        <f t="shared" si="61"/>
        <v>655.25167645052284</v>
      </c>
      <c r="M275" s="88">
        <f t="shared" si="65"/>
        <v>38930.712135540787</v>
      </c>
      <c r="N275" s="88">
        <f t="shared" si="66"/>
        <v>448738.39213554078</v>
      </c>
      <c r="O275" s="88">
        <f t="shared" si="67"/>
        <v>36426.527488882282</v>
      </c>
      <c r="P275" s="89">
        <f t="shared" si="62"/>
        <v>0.94764551060225799</v>
      </c>
      <c r="Q275" s="240">
        <v>1672.5588502014944</v>
      </c>
      <c r="R275" s="92">
        <f t="shared" si="68"/>
        <v>3.8089626644307692E-2</v>
      </c>
      <c r="S275" s="92">
        <f t="shared" si="68"/>
        <v>2.7893275899607606E-2</v>
      </c>
      <c r="T275" s="91">
        <v>12319</v>
      </c>
      <c r="U275" s="190">
        <v>394771</v>
      </c>
      <c r="V275" s="190">
        <v>32363.584194130184</v>
      </c>
      <c r="W275" s="196"/>
      <c r="X275" s="88">
        <v>0</v>
      </c>
      <c r="Y275" s="88">
        <f t="shared" si="69"/>
        <v>0</v>
      </c>
    </row>
    <row r="276" spans="2:28">
      <c r="B276" s="206">
        <v>4641</v>
      </c>
      <c r="C276" t="s">
        <v>303</v>
      </c>
      <c r="D276" s="190">
        <v>101369.84299999999</v>
      </c>
      <c r="E276" s="85">
        <f t="shared" si="63"/>
        <v>56316.57944444444</v>
      </c>
      <c r="F276" s="86">
        <f t="shared" si="56"/>
        <v>1.465090343824061</v>
      </c>
      <c r="G276" s="187">
        <f t="shared" si="57"/>
        <v>-10723.134738743109</v>
      </c>
      <c r="H276" s="187">
        <f t="shared" si="58"/>
        <v>-19301.642529737597</v>
      </c>
      <c r="I276" s="187">
        <f t="shared" si="59"/>
        <v>0</v>
      </c>
      <c r="J276" s="87">
        <f t="shared" si="60"/>
        <v>0</v>
      </c>
      <c r="K276" s="187">
        <f t="shared" si="64"/>
        <v>-413.67775505900551</v>
      </c>
      <c r="L276" s="87">
        <f t="shared" si="61"/>
        <v>-744.61995910620988</v>
      </c>
      <c r="M276" s="88">
        <f t="shared" si="65"/>
        <v>-20046.262488843808</v>
      </c>
      <c r="N276" s="88">
        <f t="shared" si="66"/>
        <v>81323.580511156179</v>
      </c>
      <c r="O276" s="88">
        <f t="shared" si="67"/>
        <v>45179.766950642326</v>
      </c>
      <c r="P276" s="89">
        <f t="shared" si="62"/>
        <v>1.1753632935200815</v>
      </c>
      <c r="Q276" s="240">
        <v>-268.38763082485821</v>
      </c>
      <c r="R276" s="92">
        <f t="shared" si="68"/>
        <v>8.2051631566025782E-2</v>
      </c>
      <c r="S276" s="92">
        <f t="shared" si="68"/>
        <v>6.7023136683164244E-2</v>
      </c>
      <c r="T276" s="91">
        <v>1800</v>
      </c>
      <c r="U276" s="190">
        <v>93683</v>
      </c>
      <c r="V276" s="190">
        <v>52779.154929577468</v>
      </c>
      <c r="W276" s="196"/>
      <c r="X276" s="88">
        <v>0</v>
      </c>
      <c r="Y276" s="88">
        <f t="shared" si="69"/>
        <v>0</v>
      </c>
    </row>
    <row r="277" spans="2:28">
      <c r="B277" s="206">
        <v>4642</v>
      </c>
      <c r="C277" t="s">
        <v>304</v>
      </c>
      <c r="D277" s="190">
        <v>88831.152000000002</v>
      </c>
      <c r="E277" s="85">
        <f t="shared" si="63"/>
        <v>41125.53333333334</v>
      </c>
      <c r="F277" s="86">
        <f t="shared" si="56"/>
        <v>1.0698913599807609</v>
      </c>
      <c r="G277" s="187">
        <f t="shared" si="57"/>
        <v>-1608.5070720764488</v>
      </c>
      <c r="H277" s="187">
        <f t="shared" si="58"/>
        <v>-3474.3752756851295</v>
      </c>
      <c r="I277" s="187">
        <f t="shared" si="59"/>
        <v>0</v>
      </c>
      <c r="J277" s="87">
        <f t="shared" si="60"/>
        <v>0</v>
      </c>
      <c r="K277" s="187">
        <f t="shared" si="64"/>
        <v>-413.67775505900551</v>
      </c>
      <c r="L277" s="87">
        <f t="shared" si="61"/>
        <v>-893.54395092745187</v>
      </c>
      <c r="M277" s="88">
        <f t="shared" si="65"/>
        <v>-4367.919226612581</v>
      </c>
      <c r="N277" s="88">
        <f t="shared" si="66"/>
        <v>84463.232773387426</v>
      </c>
      <c r="O277" s="88">
        <f t="shared" si="67"/>
        <v>39103.348506197879</v>
      </c>
      <c r="P277" s="89">
        <f t="shared" si="62"/>
        <v>1.0172836999827612</v>
      </c>
      <c r="Q277" s="240">
        <v>2.5635230101552224</v>
      </c>
      <c r="R277" s="92">
        <f t="shared" si="68"/>
        <v>8.8790518097245905E-2</v>
      </c>
      <c r="S277" s="92">
        <f t="shared" si="68"/>
        <v>7.3164357883813369E-2</v>
      </c>
      <c r="T277" s="91">
        <v>2160</v>
      </c>
      <c r="U277" s="190">
        <v>81587</v>
      </c>
      <c r="V277" s="190">
        <v>38321.747299201503</v>
      </c>
      <c r="W277" s="196"/>
      <c r="X277" s="88">
        <v>0</v>
      </c>
      <c r="Y277" s="88">
        <f t="shared" si="69"/>
        <v>0</v>
      </c>
    </row>
    <row r="278" spans="2:28">
      <c r="B278" s="206">
        <v>4643</v>
      </c>
      <c r="C278" t="s">
        <v>305</v>
      </c>
      <c r="D278" s="190">
        <v>218392.49799999999</v>
      </c>
      <c r="E278" s="85">
        <f t="shared" si="63"/>
        <v>41685.91296048864</v>
      </c>
      <c r="F278" s="86">
        <f t="shared" si="56"/>
        <v>1.0844697805581482</v>
      </c>
      <c r="G278" s="187">
        <f t="shared" si="57"/>
        <v>-1944.7348483696287</v>
      </c>
      <c r="H278" s="187">
        <f t="shared" si="58"/>
        <v>-10188.465870608485</v>
      </c>
      <c r="I278" s="187">
        <f t="shared" si="59"/>
        <v>0</v>
      </c>
      <c r="J278" s="87">
        <f t="shared" si="60"/>
        <v>0</v>
      </c>
      <c r="K278" s="187">
        <f t="shared" si="64"/>
        <v>-413.67775505900551</v>
      </c>
      <c r="L278" s="87">
        <f t="shared" si="61"/>
        <v>-2167.25775875413</v>
      </c>
      <c r="M278" s="88">
        <f t="shared" si="65"/>
        <v>-12355.723629362616</v>
      </c>
      <c r="N278" s="88">
        <f t="shared" si="66"/>
        <v>206036.77437063737</v>
      </c>
      <c r="O278" s="88">
        <f t="shared" si="67"/>
        <v>39327.500357060002</v>
      </c>
      <c r="P278" s="89">
        <f t="shared" si="62"/>
        <v>1.0231150682137162</v>
      </c>
      <c r="Q278" s="240">
        <v>1596.5647803936481</v>
      </c>
      <c r="R278" s="92">
        <f t="shared" si="68"/>
        <v>8.1413303227020381E-2</v>
      </c>
      <c r="S278" s="92">
        <f t="shared" si="68"/>
        <v>6.7583432771549698E-2</v>
      </c>
      <c r="T278" s="91">
        <v>5239</v>
      </c>
      <c r="U278" s="190">
        <v>201951</v>
      </c>
      <c r="V278" s="190">
        <v>39046.983758700699</v>
      </c>
      <c r="W278" s="196"/>
      <c r="X278" s="88">
        <v>0</v>
      </c>
      <c r="Y278" s="88">
        <f t="shared" si="69"/>
        <v>0</v>
      </c>
    </row>
    <row r="279" spans="2:28">
      <c r="B279" s="206">
        <v>4644</v>
      </c>
      <c r="C279" t="s">
        <v>306</v>
      </c>
      <c r="D279" s="190">
        <v>213761.13800000001</v>
      </c>
      <c r="E279" s="85">
        <f t="shared" si="63"/>
        <v>39799.132005213178</v>
      </c>
      <c r="F279" s="86">
        <f t="shared" si="56"/>
        <v>1.035384687220543</v>
      </c>
      <c r="G279" s="187">
        <f t="shared" si="57"/>
        <v>-812.66627520435134</v>
      </c>
      <c r="H279" s="187">
        <f t="shared" si="58"/>
        <v>-4364.8305641225706</v>
      </c>
      <c r="I279" s="187">
        <f t="shared" si="59"/>
        <v>0</v>
      </c>
      <c r="J279" s="87">
        <f t="shared" si="60"/>
        <v>0</v>
      </c>
      <c r="K279" s="187">
        <f t="shared" si="64"/>
        <v>-413.67775505900551</v>
      </c>
      <c r="L279" s="87">
        <f t="shared" si="61"/>
        <v>-2221.8632224219186</v>
      </c>
      <c r="M279" s="88">
        <f t="shared" si="65"/>
        <v>-6586.6937865444888</v>
      </c>
      <c r="N279" s="88">
        <f t="shared" si="66"/>
        <v>207174.44421345551</v>
      </c>
      <c r="O279" s="88">
        <f t="shared" si="67"/>
        <v>38572.787974949824</v>
      </c>
      <c r="P279" s="89">
        <f t="shared" si="62"/>
        <v>1.0034810308786744</v>
      </c>
      <c r="Q279" s="240">
        <v>39.297336799836557</v>
      </c>
      <c r="R279" s="92">
        <f t="shared" si="68"/>
        <v>0.12881341092476029</v>
      </c>
      <c r="S279" s="92">
        <f t="shared" si="68"/>
        <v>0.11431180501267517</v>
      </c>
      <c r="T279" s="91">
        <v>5371</v>
      </c>
      <c r="U279" s="190">
        <v>189368</v>
      </c>
      <c r="V279" s="190">
        <v>35716.333459072048</v>
      </c>
      <c r="W279" s="196"/>
      <c r="X279" s="88">
        <v>0</v>
      </c>
      <c r="Y279" s="88">
        <f t="shared" si="69"/>
        <v>0</v>
      </c>
    </row>
    <row r="280" spans="2:28">
      <c r="B280" s="206">
        <v>4645</v>
      </c>
      <c r="C280" t="s">
        <v>307</v>
      </c>
      <c r="D280" s="190">
        <v>102664.007</v>
      </c>
      <c r="E280" s="85">
        <f t="shared" si="63"/>
        <v>34381.783991962497</v>
      </c>
      <c r="F280" s="86">
        <f t="shared" si="56"/>
        <v>0.89445098098972187</v>
      </c>
      <c r="G280" s="187">
        <f t="shared" si="57"/>
        <v>2437.7425327460573</v>
      </c>
      <c r="H280" s="187">
        <f t="shared" si="58"/>
        <v>7279.0992027797274</v>
      </c>
      <c r="I280" s="187">
        <f t="shared" si="59"/>
        <v>76.452389972994197</v>
      </c>
      <c r="J280" s="87">
        <f t="shared" si="60"/>
        <v>228.28683645936067</v>
      </c>
      <c r="K280" s="187">
        <f t="shared" si="64"/>
        <v>-337.22536508601132</v>
      </c>
      <c r="L280" s="87">
        <f t="shared" si="61"/>
        <v>-1006.9549401468298</v>
      </c>
      <c r="M280" s="88">
        <f t="shared" si="65"/>
        <v>6272.1442626328972</v>
      </c>
      <c r="N280" s="88">
        <f t="shared" si="66"/>
        <v>108936.15126263289</v>
      </c>
      <c r="O280" s="88">
        <f t="shared" si="67"/>
        <v>36482.301159622541</v>
      </c>
      <c r="P280" s="89">
        <f t="shared" si="62"/>
        <v>0.94909647703607314</v>
      </c>
      <c r="Q280" s="240">
        <v>49.922002090374008</v>
      </c>
      <c r="R280" s="92">
        <f t="shared" si="68"/>
        <v>1.321497162595606E-2</v>
      </c>
      <c r="S280" s="92">
        <f t="shared" si="68"/>
        <v>6.6006407399355437E-4</v>
      </c>
      <c r="T280" s="91">
        <v>2986</v>
      </c>
      <c r="U280" s="190">
        <v>101325</v>
      </c>
      <c r="V280" s="190">
        <v>34359.104781281792</v>
      </c>
      <c r="W280" s="196"/>
      <c r="X280" s="88">
        <v>0</v>
      </c>
      <c r="Y280" s="88">
        <f t="shared" si="69"/>
        <v>0</v>
      </c>
    </row>
    <row r="281" spans="2:28">
      <c r="B281" s="206">
        <v>4646</v>
      </c>
      <c r="C281" t="s">
        <v>308</v>
      </c>
      <c r="D281" s="190">
        <v>109491.32799999999</v>
      </c>
      <c r="E281" s="85">
        <f t="shared" si="63"/>
        <v>38163.585918438475</v>
      </c>
      <c r="F281" s="86">
        <f t="shared" si="56"/>
        <v>0.99283553380513201</v>
      </c>
      <c r="G281" s="187">
        <f t="shared" si="57"/>
        <v>168.66137686047003</v>
      </c>
      <c r="H281" s="187">
        <f t="shared" si="58"/>
        <v>483.88949021268849</v>
      </c>
      <c r="I281" s="187">
        <f t="shared" si="59"/>
        <v>0</v>
      </c>
      <c r="J281" s="87">
        <f t="shared" si="60"/>
        <v>0</v>
      </c>
      <c r="K281" s="187">
        <f t="shared" si="64"/>
        <v>-413.67775505900551</v>
      </c>
      <c r="L281" s="87">
        <f t="shared" si="61"/>
        <v>-1186.8414792642868</v>
      </c>
      <c r="M281" s="88">
        <f t="shared" si="65"/>
        <v>-702.95198905159828</v>
      </c>
      <c r="N281" s="88">
        <f t="shared" si="66"/>
        <v>108788.3760109484</v>
      </c>
      <c r="O281" s="88">
        <f t="shared" si="67"/>
        <v>37918.569540239943</v>
      </c>
      <c r="P281" s="89">
        <f t="shared" si="62"/>
        <v>0.98646136951250996</v>
      </c>
      <c r="Q281" s="240">
        <v>-1408.3784823536284</v>
      </c>
      <c r="R281" s="92">
        <f t="shared" si="68"/>
        <v>4.4744642277819067E-2</v>
      </c>
      <c r="S281" s="92">
        <f t="shared" si="68"/>
        <v>6.0767216087587006E-2</v>
      </c>
      <c r="T281" s="91">
        <v>2869</v>
      </c>
      <c r="U281" s="190">
        <v>104802</v>
      </c>
      <c r="V281" s="190">
        <v>35977.342945417091</v>
      </c>
      <c r="W281" s="196"/>
      <c r="X281" s="88">
        <v>0</v>
      </c>
      <c r="Y281" s="88">
        <f t="shared" si="69"/>
        <v>0</v>
      </c>
      <c r="Z281" s="1"/>
      <c r="AA281" s="1"/>
    </row>
    <row r="282" spans="2:28">
      <c r="B282" s="206">
        <v>4647</v>
      </c>
      <c r="C282" t="s">
        <v>309</v>
      </c>
      <c r="D282" s="190">
        <v>785333.43400000001</v>
      </c>
      <c r="E282" s="85">
        <f t="shared" si="63"/>
        <v>34981.444721603562</v>
      </c>
      <c r="F282" s="86">
        <f t="shared" si="56"/>
        <v>0.91005130958273062</v>
      </c>
      <c r="G282" s="187">
        <f t="shared" si="57"/>
        <v>2077.9460949614177</v>
      </c>
      <c r="H282" s="187">
        <f t="shared" si="58"/>
        <v>46649.889831883826</v>
      </c>
      <c r="I282" s="187">
        <f t="shared" si="59"/>
        <v>0</v>
      </c>
      <c r="J282" s="87">
        <f t="shared" si="60"/>
        <v>0</v>
      </c>
      <c r="K282" s="187">
        <f t="shared" si="64"/>
        <v>-413.67775505900551</v>
      </c>
      <c r="L282" s="87">
        <f t="shared" si="61"/>
        <v>-9287.0656010746734</v>
      </c>
      <c r="M282" s="88">
        <f t="shared" si="65"/>
        <v>37362.82423080915</v>
      </c>
      <c r="N282" s="88">
        <f t="shared" si="66"/>
        <v>822696.25823080912</v>
      </c>
      <c r="O282" s="88">
        <f t="shared" si="67"/>
        <v>36645.713061505972</v>
      </c>
      <c r="P282" s="89">
        <f t="shared" si="62"/>
        <v>0.95334767982354918</v>
      </c>
      <c r="Q282" s="240">
        <v>1055.0559099898892</v>
      </c>
      <c r="R282" s="92">
        <f t="shared" si="68"/>
        <v>-1.6604890595221092E-2</v>
      </c>
      <c r="S282" s="92">
        <f t="shared" si="68"/>
        <v>-2.6898781495449428E-2</v>
      </c>
      <c r="T282" s="91">
        <v>22450</v>
      </c>
      <c r="U282" s="190">
        <v>798594</v>
      </c>
      <c r="V282" s="190">
        <v>35948.413234301152</v>
      </c>
      <c r="W282" s="196"/>
      <c r="X282" s="88">
        <v>0</v>
      </c>
      <c r="Y282" s="88">
        <f t="shared" si="69"/>
        <v>0</v>
      </c>
    </row>
    <row r="283" spans="2:28">
      <c r="B283" s="206">
        <v>4648</v>
      </c>
      <c r="C283" t="s">
        <v>310</v>
      </c>
      <c r="D283" s="190">
        <v>127453.731</v>
      </c>
      <c r="E283" s="85">
        <f t="shared" si="63"/>
        <v>37574.802771226416</v>
      </c>
      <c r="F283" s="86">
        <f t="shared" si="56"/>
        <v>0.97751818832541071</v>
      </c>
      <c r="G283" s="187">
        <f t="shared" si="57"/>
        <v>521.93126518770589</v>
      </c>
      <c r="H283" s="187">
        <f t="shared" si="58"/>
        <v>1770.3908515166984</v>
      </c>
      <c r="I283" s="187">
        <f t="shared" si="59"/>
        <v>0</v>
      </c>
      <c r="J283" s="87">
        <f t="shared" si="60"/>
        <v>0</v>
      </c>
      <c r="K283" s="187">
        <f t="shared" si="64"/>
        <v>-413.67775505900551</v>
      </c>
      <c r="L283" s="87">
        <f t="shared" si="61"/>
        <v>-1403.1949451601465</v>
      </c>
      <c r="M283" s="88">
        <f t="shared" si="65"/>
        <v>367.19590635655186</v>
      </c>
      <c r="N283" s="88">
        <f t="shared" si="66"/>
        <v>127820.92690635656</v>
      </c>
      <c r="O283" s="88">
        <f t="shared" si="67"/>
        <v>37683.056281355122</v>
      </c>
      <c r="P283" s="89">
        <f t="shared" si="62"/>
        <v>0.98033443132062148</v>
      </c>
      <c r="Q283" s="240">
        <v>662.95618280114718</v>
      </c>
      <c r="R283" s="92">
        <f t="shared" si="68"/>
        <v>8.3364794303797448E-3</v>
      </c>
      <c r="S283" s="92">
        <f t="shared" si="68"/>
        <v>3.5090690264322648E-2</v>
      </c>
      <c r="T283" s="91">
        <v>3392</v>
      </c>
      <c r="U283" s="190">
        <v>126400</v>
      </c>
      <c r="V283" s="190">
        <v>36300.976450315909</v>
      </c>
      <c r="W283" s="196"/>
      <c r="X283" s="88">
        <v>0</v>
      </c>
      <c r="Y283" s="88">
        <f t="shared" si="69"/>
        <v>0</v>
      </c>
      <c r="Z283" s="1"/>
      <c r="AA283" s="1"/>
    </row>
    <row r="284" spans="2:28">
      <c r="B284" s="206">
        <v>4649</v>
      </c>
      <c r="C284" t="s">
        <v>311</v>
      </c>
      <c r="D284" s="190">
        <v>312749.20600000001</v>
      </c>
      <c r="E284" s="85">
        <f t="shared" si="63"/>
        <v>32544.142143600417</v>
      </c>
      <c r="F284" s="86">
        <f t="shared" si="56"/>
        <v>0.84664425419626999</v>
      </c>
      <c r="G284" s="187">
        <f t="shared" si="57"/>
        <v>3540.3276417633051</v>
      </c>
      <c r="H284" s="187">
        <f t="shared" si="58"/>
        <v>34022.54863734536</v>
      </c>
      <c r="I284" s="187">
        <f t="shared" si="59"/>
        <v>719.62703689972216</v>
      </c>
      <c r="J284" s="87">
        <f t="shared" si="60"/>
        <v>6915.6158246063305</v>
      </c>
      <c r="K284" s="187">
        <f t="shared" si="64"/>
        <v>305.94928184071665</v>
      </c>
      <c r="L284" s="87">
        <f t="shared" si="61"/>
        <v>2940.1725984892869</v>
      </c>
      <c r="M284" s="88">
        <f t="shared" si="65"/>
        <v>36962.721235834644</v>
      </c>
      <c r="N284" s="88">
        <f t="shared" si="66"/>
        <v>349711.92723583465</v>
      </c>
      <c r="O284" s="88">
        <f t="shared" si="67"/>
        <v>36390.419067204442</v>
      </c>
      <c r="P284" s="89">
        <f t="shared" si="62"/>
        <v>0.94670614069640069</v>
      </c>
      <c r="Q284" s="240">
        <v>1096.4162115501167</v>
      </c>
      <c r="R284" s="92">
        <f t="shared" si="68"/>
        <v>3.0050904899135464E-2</v>
      </c>
      <c r="S284" s="92">
        <f t="shared" si="68"/>
        <v>2.2869488600671162E-2</v>
      </c>
      <c r="T284" s="91">
        <v>9610</v>
      </c>
      <c r="U284" s="190">
        <v>303625</v>
      </c>
      <c r="V284" s="190">
        <v>31816.51472283349</v>
      </c>
      <c r="W284" s="196"/>
      <c r="X284" s="88">
        <v>0</v>
      </c>
      <c r="Y284" s="88">
        <f t="shared" si="69"/>
        <v>0</v>
      </c>
    </row>
    <row r="285" spans="2:28">
      <c r="B285" s="206">
        <v>4650</v>
      </c>
      <c r="C285" t="s">
        <v>312</v>
      </c>
      <c r="D285" s="190">
        <v>210460.27799999999</v>
      </c>
      <c r="E285" s="85">
        <f t="shared" si="63"/>
        <v>35514.727978400268</v>
      </c>
      <c r="F285" s="86">
        <f t="shared" si="56"/>
        <v>0.92392481109442404</v>
      </c>
      <c r="G285" s="187">
        <f t="shared" si="57"/>
        <v>1757.9761408833947</v>
      </c>
      <c r="H285" s="187">
        <f t="shared" si="58"/>
        <v>10417.766610874998</v>
      </c>
      <c r="I285" s="187">
        <f t="shared" si="59"/>
        <v>0</v>
      </c>
      <c r="J285" s="87">
        <f t="shared" si="60"/>
        <v>0</v>
      </c>
      <c r="K285" s="187">
        <f t="shared" si="64"/>
        <v>-413.67775505900551</v>
      </c>
      <c r="L285" s="87">
        <f t="shared" si="61"/>
        <v>-2451.4543764796667</v>
      </c>
      <c r="M285" s="88">
        <f t="shared" si="65"/>
        <v>7966.312234395331</v>
      </c>
      <c r="N285" s="88">
        <f t="shared" si="66"/>
        <v>218426.59023439532</v>
      </c>
      <c r="O285" s="88">
        <f t="shared" si="67"/>
        <v>36859.026364224657</v>
      </c>
      <c r="P285" s="89">
        <f t="shared" si="62"/>
        <v>0.95889708042822663</v>
      </c>
      <c r="Q285" s="240">
        <v>-115.64325103783813</v>
      </c>
      <c r="R285" s="92">
        <f t="shared" si="68"/>
        <v>0.14791088784893799</v>
      </c>
      <c r="S285" s="92">
        <f t="shared" si="68"/>
        <v>0.14132483145560967</v>
      </c>
      <c r="T285" s="91">
        <v>5926</v>
      </c>
      <c r="U285" s="190">
        <v>183342</v>
      </c>
      <c r="V285" s="190">
        <v>31117.107942973522</v>
      </c>
      <c r="W285" s="196"/>
      <c r="X285" s="88">
        <v>0</v>
      </c>
      <c r="Y285" s="88">
        <f t="shared" si="69"/>
        <v>0</v>
      </c>
    </row>
    <row r="286" spans="2:28" ht="27.95" customHeight="1">
      <c r="B286" s="206">
        <v>4651</v>
      </c>
      <c r="C286" t="s">
        <v>313</v>
      </c>
      <c r="D286" s="190">
        <v>249104.72099999999</v>
      </c>
      <c r="E286" s="85">
        <f t="shared" si="63"/>
        <v>34260.035896025307</v>
      </c>
      <c r="F286" s="86">
        <f t="shared" si="56"/>
        <v>0.89128367286312471</v>
      </c>
      <c r="G286" s="187">
        <f t="shared" si="57"/>
        <v>2510.7913903083709</v>
      </c>
      <c r="H286" s="187">
        <f t="shared" si="58"/>
        <v>18255.964198932164</v>
      </c>
      <c r="I286" s="187">
        <f t="shared" si="59"/>
        <v>119.06422355101057</v>
      </c>
      <c r="J286" s="87">
        <f t="shared" si="60"/>
        <v>865.7159694393979</v>
      </c>
      <c r="K286" s="187">
        <f t="shared" si="64"/>
        <v>-294.61353150799494</v>
      </c>
      <c r="L286" s="87">
        <f t="shared" si="61"/>
        <v>-2142.1349875946312</v>
      </c>
      <c r="M286" s="88">
        <f t="shared" si="65"/>
        <v>16113.829211337534</v>
      </c>
      <c r="N286" s="88">
        <f t="shared" si="66"/>
        <v>265218.55021133751</v>
      </c>
      <c r="O286" s="88">
        <f t="shared" si="67"/>
        <v>36476.21375482568</v>
      </c>
      <c r="P286" s="89">
        <f t="shared" si="62"/>
        <v>0.94893811162974329</v>
      </c>
      <c r="Q286" s="240">
        <v>-1938.4380504858545</v>
      </c>
      <c r="R286" s="92">
        <f t="shared" si="68"/>
        <v>5.4607931212585586E-2</v>
      </c>
      <c r="S286" s="92">
        <f t="shared" si="68"/>
        <v>5.0691769179476098E-2</v>
      </c>
      <c r="T286" s="91">
        <v>7271</v>
      </c>
      <c r="U286" s="190">
        <v>236206</v>
      </c>
      <c r="V286" s="190">
        <v>32607.123136388735</v>
      </c>
      <c r="W286" s="196"/>
      <c r="X286" s="88">
        <v>0</v>
      </c>
      <c r="Y286" s="88">
        <f t="shared" si="69"/>
        <v>0</v>
      </c>
      <c r="Z286" s="1"/>
      <c r="AA286" s="1"/>
    </row>
    <row r="287" spans="2:28">
      <c r="B287" s="206">
        <v>5001</v>
      </c>
      <c r="C287" t="s">
        <v>314</v>
      </c>
      <c r="D287" s="190">
        <v>8355402.301</v>
      </c>
      <c r="E287" s="85">
        <f t="shared" si="63"/>
        <v>38941.124139538129</v>
      </c>
      <c r="F287" s="86">
        <f t="shared" si="56"/>
        <v>1.0130633912305109</v>
      </c>
      <c r="G287" s="187">
        <f t="shared" si="57"/>
        <v>-297.86155579932239</v>
      </c>
      <c r="H287" s="187">
        <f t="shared" si="58"/>
        <v>-63910.664720081608</v>
      </c>
      <c r="I287" s="187">
        <f t="shared" si="59"/>
        <v>0</v>
      </c>
      <c r="J287" s="87">
        <f t="shared" si="60"/>
        <v>0</v>
      </c>
      <c r="K287" s="187">
        <f t="shared" si="64"/>
        <v>-413.67775505900551</v>
      </c>
      <c r="L287" s="87">
        <f t="shared" si="61"/>
        <v>-88760.767514235515</v>
      </c>
      <c r="M287" s="88">
        <f t="shared" si="65"/>
        <v>-152671.43223431712</v>
      </c>
      <c r="N287" s="88">
        <f t="shared" si="66"/>
        <v>8202730.8687656829</v>
      </c>
      <c r="O287" s="88">
        <f t="shared" si="67"/>
        <v>38229.584828679806</v>
      </c>
      <c r="P287" s="89">
        <f t="shared" si="62"/>
        <v>0.99455251248266152</v>
      </c>
      <c r="Q287" s="240">
        <v>8295.1058461468783</v>
      </c>
      <c r="R287" s="92">
        <f t="shared" si="68"/>
        <v>2.514613315829187E-2</v>
      </c>
      <c r="S287" s="92">
        <f t="shared" si="68"/>
        <v>1.6044446566039781E-2</v>
      </c>
      <c r="T287" s="91">
        <v>214565</v>
      </c>
      <c r="U287" s="190">
        <v>8150450</v>
      </c>
      <c r="V287" s="190">
        <v>38326.201448321262</v>
      </c>
      <c r="W287" s="196"/>
      <c r="X287" s="88">
        <v>0</v>
      </c>
      <c r="Y287" s="88">
        <f t="shared" si="69"/>
        <v>0</v>
      </c>
      <c r="Z287" s="1"/>
      <c r="AA287" s="1"/>
      <c r="AB287" s="45"/>
    </row>
    <row r="288" spans="2:28">
      <c r="B288" s="206">
        <v>5006</v>
      </c>
      <c r="C288" t="s">
        <v>315</v>
      </c>
      <c r="D288" s="190">
        <v>704427.07400000002</v>
      </c>
      <c r="E288" s="85">
        <f t="shared" si="63"/>
        <v>29312.045356191746</v>
      </c>
      <c r="F288" s="86">
        <f t="shared" si="56"/>
        <v>0.76256042239663913</v>
      </c>
      <c r="G288" s="187">
        <f t="shared" si="57"/>
        <v>5479.5857142085079</v>
      </c>
      <c r="H288" s="187">
        <f t="shared" si="58"/>
        <v>131685.40388385885</v>
      </c>
      <c r="I288" s="187">
        <f t="shared" si="59"/>
        <v>1850.8609124927568</v>
      </c>
      <c r="J288" s="87">
        <f t="shared" si="60"/>
        <v>44479.889449025926</v>
      </c>
      <c r="K288" s="187">
        <f t="shared" si="64"/>
        <v>1437.1831574337514</v>
      </c>
      <c r="L288" s="87">
        <f t="shared" si="61"/>
        <v>34538.385639447915</v>
      </c>
      <c r="M288" s="88">
        <f t="shared" si="65"/>
        <v>166223.78952330677</v>
      </c>
      <c r="N288" s="88">
        <f t="shared" si="66"/>
        <v>870650.86352330679</v>
      </c>
      <c r="O288" s="88">
        <f t="shared" si="67"/>
        <v>36228.814227834009</v>
      </c>
      <c r="P288" s="89">
        <f t="shared" si="62"/>
        <v>0.94250194910641916</v>
      </c>
      <c r="Q288" s="240">
        <v>6278.1628951896855</v>
      </c>
      <c r="R288" s="92">
        <f t="shared" si="68"/>
        <v>6.0417819272247777E-2</v>
      </c>
      <c r="S288" s="92">
        <f t="shared" si="68"/>
        <v>5.702017562694308E-2</v>
      </c>
      <c r="T288" s="91">
        <v>24032</v>
      </c>
      <c r="U288" s="190">
        <v>664292</v>
      </c>
      <c r="V288" s="190">
        <v>27730.82863702776</v>
      </c>
      <c r="W288" s="196"/>
      <c r="X288" s="88">
        <v>0</v>
      </c>
      <c r="Y288" s="88">
        <f t="shared" si="69"/>
        <v>0</v>
      </c>
      <c r="Z288" s="1"/>
      <c r="AA288" s="1"/>
    </row>
    <row r="289" spans="2:25">
      <c r="B289" s="206">
        <v>5007</v>
      </c>
      <c r="C289" t="s">
        <v>316</v>
      </c>
      <c r="D289" s="190">
        <v>474277.663</v>
      </c>
      <c r="E289" s="85">
        <f t="shared" si="63"/>
        <v>31444.517867798182</v>
      </c>
      <c r="F289" s="86">
        <f t="shared" si="56"/>
        <v>0.81803724496017716</v>
      </c>
      <c r="G289" s="187">
        <f t="shared" si="57"/>
        <v>4200.1022072446458</v>
      </c>
      <c r="H289" s="187">
        <f t="shared" si="58"/>
        <v>63350.14159187099</v>
      </c>
      <c r="I289" s="187">
        <f t="shared" si="59"/>
        <v>1104.4955334305041</v>
      </c>
      <c r="J289" s="87">
        <f t="shared" si="60"/>
        <v>16659.106130732293</v>
      </c>
      <c r="K289" s="187">
        <f t="shared" si="64"/>
        <v>690.81777837149866</v>
      </c>
      <c r="L289" s="87">
        <f t="shared" si="61"/>
        <v>10419.604551177314</v>
      </c>
      <c r="M289" s="88">
        <f t="shared" si="65"/>
        <v>73769.746143048309</v>
      </c>
      <c r="N289" s="88">
        <f t="shared" si="66"/>
        <v>548047.40914304834</v>
      </c>
      <c r="O289" s="88">
        <f t="shared" si="67"/>
        <v>36335.437853414325</v>
      </c>
      <c r="P289" s="89">
        <f t="shared" si="62"/>
        <v>0.94527579023459596</v>
      </c>
      <c r="Q289" s="240">
        <v>4205.4387563227065</v>
      </c>
      <c r="R289" s="89">
        <f t="shared" si="68"/>
        <v>6.7950000112587006E-2</v>
      </c>
      <c r="S289" s="89">
        <f t="shared" si="68"/>
        <v>5.6621219364856763E-2</v>
      </c>
      <c r="T289" s="91">
        <v>15083</v>
      </c>
      <c r="U289" s="190">
        <v>444101</v>
      </c>
      <c r="V289" s="190">
        <v>29759.498760302889</v>
      </c>
      <c r="W289" s="196"/>
      <c r="X289" s="88">
        <v>0</v>
      </c>
      <c r="Y289" s="88">
        <f t="shared" si="69"/>
        <v>0</v>
      </c>
    </row>
    <row r="290" spans="2:25">
      <c r="B290" s="206">
        <v>5014</v>
      </c>
      <c r="C290" t="s">
        <v>317</v>
      </c>
      <c r="D290" s="190">
        <v>371360.72399999999</v>
      </c>
      <c r="E290" s="85">
        <f t="shared" si="63"/>
        <v>68102.094993581515</v>
      </c>
      <c r="F290" s="86">
        <f t="shared" si="56"/>
        <v>1.7716935714768089</v>
      </c>
      <c r="G290" s="187">
        <f t="shared" si="57"/>
        <v>-17794.444068225352</v>
      </c>
      <c r="H290" s="187">
        <f t="shared" si="58"/>
        <v>-97033.103504032842</v>
      </c>
      <c r="I290" s="187">
        <f t="shared" si="59"/>
        <v>0</v>
      </c>
      <c r="J290" s="87">
        <f t="shared" si="60"/>
        <v>0</v>
      </c>
      <c r="K290" s="187">
        <f t="shared" si="64"/>
        <v>-413.67775505900551</v>
      </c>
      <c r="L290" s="87">
        <f t="shared" si="61"/>
        <v>-2255.7847983367569</v>
      </c>
      <c r="M290" s="88">
        <f t="shared" si="65"/>
        <v>-99288.888302369596</v>
      </c>
      <c r="N290" s="88">
        <f t="shared" si="66"/>
        <v>272071.83569763042</v>
      </c>
      <c r="O290" s="88">
        <f t="shared" si="67"/>
        <v>49893.973170297162</v>
      </c>
      <c r="P290" s="89">
        <f t="shared" si="62"/>
        <v>1.298004584581181</v>
      </c>
      <c r="Q290" s="240">
        <v>-46396.947711493318</v>
      </c>
      <c r="R290" s="89">
        <f t="shared" si="68"/>
        <v>-0.34856881535393086</v>
      </c>
      <c r="S290" s="89">
        <f t="shared" si="68"/>
        <v>-0.35597551505098862</v>
      </c>
      <c r="T290" s="91">
        <v>5453</v>
      </c>
      <c r="U290" s="190">
        <v>570069</v>
      </c>
      <c r="V290" s="190">
        <v>105744.57429048413</v>
      </c>
      <c r="W290" s="196"/>
      <c r="X290" s="88">
        <v>0</v>
      </c>
      <c r="Y290" s="88">
        <f t="shared" si="69"/>
        <v>0</v>
      </c>
    </row>
    <row r="291" spans="2:25">
      <c r="B291" s="206">
        <v>5020</v>
      </c>
      <c r="C291" t="s">
        <v>318</v>
      </c>
      <c r="D291" s="190">
        <v>27893.333999999999</v>
      </c>
      <c r="E291" s="85">
        <f t="shared" si="63"/>
        <v>31061.619153674834</v>
      </c>
      <c r="F291" s="86">
        <f t="shared" si="56"/>
        <v>0.80807603612507428</v>
      </c>
      <c r="G291" s="187">
        <f t="shared" si="57"/>
        <v>4429.8414357186548</v>
      </c>
      <c r="H291" s="187">
        <f t="shared" si="58"/>
        <v>3977.9976092753523</v>
      </c>
      <c r="I291" s="187">
        <f t="shared" si="59"/>
        <v>1238.510083373676</v>
      </c>
      <c r="J291" s="87">
        <f t="shared" si="60"/>
        <v>1112.1820548695609</v>
      </c>
      <c r="K291" s="187">
        <f t="shared" si="64"/>
        <v>824.83232831467058</v>
      </c>
      <c r="L291" s="87">
        <f t="shared" si="61"/>
        <v>740.69943082657426</v>
      </c>
      <c r="M291" s="88">
        <f t="shared" si="65"/>
        <v>4718.6970401019262</v>
      </c>
      <c r="N291" s="88">
        <f t="shared" si="66"/>
        <v>32612.031040101923</v>
      </c>
      <c r="O291" s="88">
        <f t="shared" si="67"/>
        <v>36316.292917708153</v>
      </c>
      <c r="P291" s="89">
        <f t="shared" si="62"/>
        <v>0.94477772979284069</v>
      </c>
      <c r="Q291" s="240">
        <v>-4.7992856740838761</v>
      </c>
      <c r="R291" s="89">
        <f t="shared" si="68"/>
        <v>6.0462076569212597E-2</v>
      </c>
      <c r="S291" s="89">
        <f t="shared" si="68"/>
        <v>6.7547569285710707E-2</v>
      </c>
      <c r="T291" s="91">
        <v>898</v>
      </c>
      <c r="U291" s="190">
        <v>26303</v>
      </c>
      <c r="V291" s="190">
        <v>29096.238938053099</v>
      </c>
      <c r="W291" s="196"/>
      <c r="X291" s="88">
        <v>0</v>
      </c>
      <c r="Y291" s="88">
        <f t="shared" si="69"/>
        <v>0</v>
      </c>
    </row>
    <row r="292" spans="2:25">
      <c r="B292" s="206">
        <v>5021</v>
      </c>
      <c r="C292" t="s">
        <v>319</v>
      </c>
      <c r="D292" s="190">
        <v>231025.34599999999</v>
      </c>
      <c r="E292" s="85">
        <f t="shared" si="63"/>
        <v>31266.118013262956</v>
      </c>
      <c r="F292" s="86">
        <f t="shared" si="56"/>
        <v>0.81339612671759964</v>
      </c>
      <c r="G292" s="187">
        <f t="shared" si="57"/>
        <v>4307.1421199657816</v>
      </c>
      <c r="H292" s="187">
        <f t="shared" si="58"/>
        <v>31825.473124427161</v>
      </c>
      <c r="I292" s="187">
        <f t="shared" si="59"/>
        <v>1166.9354825178334</v>
      </c>
      <c r="J292" s="87">
        <f t="shared" si="60"/>
        <v>8622.4862803242704</v>
      </c>
      <c r="K292" s="187">
        <f t="shared" si="64"/>
        <v>753.25772745882796</v>
      </c>
      <c r="L292" s="87">
        <f t="shared" si="61"/>
        <v>5565.8213481932798</v>
      </c>
      <c r="M292" s="88">
        <f t="shared" si="65"/>
        <v>37391.294472620444</v>
      </c>
      <c r="N292" s="88">
        <f t="shared" si="66"/>
        <v>268416.64047262043</v>
      </c>
      <c r="O292" s="88">
        <f t="shared" si="67"/>
        <v>36326.517860687563</v>
      </c>
      <c r="P292" s="89">
        <f t="shared" si="62"/>
        <v>0.94504373432246702</v>
      </c>
      <c r="Q292" s="240">
        <v>717.40308881313103</v>
      </c>
      <c r="R292" s="89">
        <f t="shared" si="68"/>
        <v>7.7749200629898861E-3</v>
      </c>
      <c r="S292" s="89">
        <f t="shared" si="68"/>
        <v>-1.0364755721064494E-2</v>
      </c>
      <c r="T292" s="91">
        <v>7389</v>
      </c>
      <c r="U292" s="190">
        <v>229243</v>
      </c>
      <c r="V292" s="190">
        <v>31593.577728776185</v>
      </c>
      <c r="W292" s="196"/>
      <c r="X292" s="88">
        <v>0</v>
      </c>
      <c r="Y292" s="88">
        <f t="shared" si="69"/>
        <v>0</v>
      </c>
    </row>
    <row r="293" spans="2:25">
      <c r="B293" s="206">
        <v>5022</v>
      </c>
      <c r="C293" t="s">
        <v>320</v>
      </c>
      <c r="D293" s="190">
        <v>72802.335000000006</v>
      </c>
      <c r="E293" s="85">
        <f t="shared" si="63"/>
        <v>29308.508454106282</v>
      </c>
      <c r="F293" s="86">
        <f t="shared" si="56"/>
        <v>0.76246840897637136</v>
      </c>
      <c r="G293" s="187">
        <f t="shared" si="57"/>
        <v>5481.7078554597856</v>
      </c>
      <c r="H293" s="187">
        <f t="shared" si="58"/>
        <v>13616.562312962107</v>
      </c>
      <c r="I293" s="187">
        <f t="shared" si="59"/>
        <v>1852.098828222669</v>
      </c>
      <c r="J293" s="87">
        <f t="shared" si="60"/>
        <v>4600.6134893051094</v>
      </c>
      <c r="K293" s="187">
        <f t="shared" si="64"/>
        <v>1438.4210731636636</v>
      </c>
      <c r="L293" s="87">
        <f t="shared" si="61"/>
        <v>3573.0379457385402</v>
      </c>
      <c r="M293" s="88">
        <f t="shared" si="65"/>
        <v>17189.600258700648</v>
      </c>
      <c r="N293" s="88">
        <f t="shared" si="66"/>
        <v>89991.935258700658</v>
      </c>
      <c r="O293" s="88">
        <f t="shared" si="67"/>
        <v>36228.637382729736</v>
      </c>
      <c r="P293" s="89">
        <f t="shared" si="62"/>
        <v>0.94249734843540578</v>
      </c>
      <c r="Q293" s="240">
        <v>-80.927346452594065</v>
      </c>
      <c r="R293" s="89">
        <f t="shared" si="68"/>
        <v>3.9528443327526724E-2</v>
      </c>
      <c r="S293" s="89">
        <f t="shared" si="68"/>
        <v>3.8272974193073281E-2</v>
      </c>
      <c r="T293" s="91">
        <v>2484</v>
      </c>
      <c r="U293" s="190">
        <v>70034</v>
      </c>
      <c r="V293" s="190">
        <v>28228.133817009268</v>
      </c>
      <c r="W293" s="196"/>
      <c r="X293" s="88">
        <v>0</v>
      </c>
      <c r="Y293" s="88">
        <f t="shared" si="69"/>
        <v>0</v>
      </c>
    </row>
    <row r="294" spans="2:25">
      <c r="B294" s="206">
        <v>5025</v>
      </c>
      <c r="C294" t="s">
        <v>321</v>
      </c>
      <c r="D294" s="190">
        <v>187741.07699999999</v>
      </c>
      <c r="E294" s="85">
        <f t="shared" si="63"/>
        <v>33023.936147757253</v>
      </c>
      <c r="F294" s="86">
        <f t="shared" si="56"/>
        <v>0.85912621900040553</v>
      </c>
      <c r="G294" s="187">
        <f t="shared" si="57"/>
        <v>3252.4512392692036</v>
      </c>
      <c r="H294" s="187">
        <f t="shared" si="58"/>
        <v>18490.185295245425</v>
      </c>
      <c r="I294" s="187">
        <f t="shared" si="59"/>
        <v>551.69913544482949</v>
      </c>
      <c r="J294" s="87">
        <f t="shared" si="60"/>
        <v>3136.4095850038557</v>
      </c>
      <c r="K294" s="187">
        <f t="shared" si="64"/>
        <v>138.02138038582399</v>
      </c>
      <c r="L294" s="87">
        <f t="shared" si="61"/>
        <v>784.65154749340934</v>
      </c>
      <c r="M294" s="88">
        <f t="shared" si="65"/>
        <v>19274.836842738834</v>
      </c>
      <c r="N294" s="88">
        <f t="shared" si="66"/>
        <v>207015.91384273884</v>
      </c>
      <c r="O294" s="88">
        <f t="shared" si="67"/>
        <v>36414.408767412286</v>
      </c>
      <c r="P294" s="89">
        <f t="shared" si="62"/>
        <v>0.9473302389366075</v>
      </c>
      <c r="Q294" s="240">
        <v>539.04966029270508</v>
      </c>
      <c r="R294" s="89">
        <f t="shared" si="68"/>
        <v>6.804572192513364E-2</v>
      </c>
      <c r="S294" s="89">
        <f t="shared" si="68"/>
        <v>5.1700958898311E-2</v>
      </c>
      <c r="T294" s="91">
        <v>5685</v>
      </c>
      <c r="U294" s="190">
        <v>175780</v>
      </c>
      <c r="V294" s="190">
        <v>31400.500178635226</v>
      </c>
      <c r="W294" s="196"/>
      <c r="X294" s="88">
        <v>0</v>
      </c>
      <c r="Y294" s="88">
        <f t="shared" si="69"/>
        <v>0</v>
      </c>
    </row>
    <row r="295" spans="2:25">
      <c r="B295" s="206">
        <v>5026</v>
      </c>
      <c r="C295" t="s">
        <v>322</v>
      </c>
      <c r="D295" s="190">
        <v>54821.940999999999</v>
      </c>
      <c r="E295" s="85">
        <f t="shared" si="63"/>
        <v>26939.528746928747</v>
      </c>
      <c r="F295" s="86">
        <f t="shared" si="56"/>
        <v>0.70083879070161759</v>
      </c>
      <c r="G295" s="187">
        <f t="shared" si="57"/>
        <v>6903.0956797663066</v>
      </c>
      <c r="H295" s="187">
        <f t="shared" si="58"/>
        <v>14047.799708324434</v>
      </c>
      <c r="I295" s="187">
        <f t="shared" si="59"/>
        <v>2681.2417257348066</v>
      </c>
      <c r="J295" s="87">
        <f t="shared" si="60"/>
        <v>5456.3269118703311</v>
      </c>
      <c r="K295" s="187">
        <f t="shared" si="64"/>
        <v>2267.5639706758011</v>
      </c>
      <c r="L295" s="87">
        <f t="shared" si="61"/>
        <v>4614.4926803252547</v>
      </c>
      <c r="M295" s="88">
        <f t="shared" si="65"/>
        <v>18662.292388649686</v>
      </c>
      <c r="N295" s="88">
        <f t="shared" si="66"/>
        <v>73484.233388649678</v>
      </c>
      <c r="O295" s="88">
        <f t="shared" si="67"/>
        <v>36110.188397370846</v>
      </c>
      <c r="P295" s="89">
        <f t="shared" si="62"/>
        <v>0.93941586752166772</v>
      </c>
      <c r="Q295" s="240">
        <v>619.72039638444403</v>
      </c>
      <c r="R295" s="89">
        <f t="shared" si="68"/>
        <v>5.4268096153846132E-2</v>
      </c>
      <c r="S295" s="89">
        <f t="shared" si="68"/>
        <v>3.4581517454167411E-2</v>
      </c>
      <c r="T295" s="91">
        <v>2035</v>
      </c>
      <c r="U295" s="190">
        <v>52000</v>
      </c>
      <c r="V295" s="190">
        <v>26039.058587881824</v>
      </c>
      <c r="W295" s="196"/>
      <c r="X295" s="88">
        <v>0</v>
      </c>
      <c r="Y295" s="88">
        <f t="shared" si="69"/>
        <v>0</v>
      </c>
    </row>
    <row r="296" spans="2:25">
      <c r="B296" s="206">
        <v>5027</v>
      </c>
      <c r="C296" t="s">
        <v>323</v>
      </c>
      <c r="D296" s="190">
        <v>169733.14499999999</v>
      </c>
      <c r="E296" s="85">
        <f t="shared" si="63"/>
        <v>27643.834690553747</v>
      </c>
      <c r="F296" s="86">
        <f t="shared" si="56"/>
        <v>0.71916149153469655</v>
      </c>
      <c r="G296" s="187">
        <f t="shared" si="57"/>
        <v>6480.5121135913068</v>
      </c>
      <c r="H296" s="187">
        <f t="shared" si="58"/>
        <v>39790.344377450623</v>
      </c>
      <c r="I296" s="187">
        <f t="shared" si="59"/>
        <v>2434.7346454660565</v>
      </c>
      <c r="J296" s="87">
        <f t="shared" si="60"/>
        <v>14949.270723161588</v>
      </c>
      <c r="K296" s="187">
        <f t="shared" si="64"/>
        <v>2021.056890407051</v>
      </c>
      <c r="L296" s="87">
        <f t="shared" si="61"/>
        <v>12409.289307099294</v>
      </c>
      <c r="M296" s="88">
        <f t="shared" si="65"/>
        <v>52199.633684549917</v>
      </c>
      <c r="N296" s="88">
        <f t="shared" si="66"/>
        <v>221932.77868454991</v>
      </c>
      <c r="O296" s="88">
        <f t="shared" si="67"/>
        <v>36145.4036945521</v>
      </c>
      <c r="P296" s="89">
        <f t="shared" si="62"/>
        <v>0.94033200256332183</v>
      </c>
      <c r="Q296" s="240">
        <v>1446.3101957250692</v>
      </c>
      <c r="R296" s="89">
        <f t="shared" si="68"/>
        <v>6.0739341557613645E-2</v>
      </c>
      <c r="S296" s="89">
        <f t="shared" si="68"/>
        <v>5.9530029604697915E-2</v>
      </c>
      <c r="T296" s="91">
        <v>6140</v>
      </c>
      <c r="U296" s="190">
        <v>160014</v>
      </c>
      <c r="V296" s="190">
        <v>26090.657100929398</v>
      </c>
      <c r="W296" s="196"/>
      <c r="X296" s="88">
        <v>0</v>
      </c>
      <c r="Y296" s="88">
        <f t="shared" si="69"/>
        <v>0</v>
      </c>
    </row>
    <row r="297" spans="2:25">
      <c r="B297" s="206">
        <v>5028</v>
      </c>
      <c r="C297" t="s">
        <v>324</v>
      </c>
      <c r="D297" s="190">
        <v>544525.77300000004</v>
      </c>
      <c r="E297" s="85">
        <f t="shared" si="63"/>
        <v>31009.440375854214</v>
      </c>
      <c r="F297" s="86">
        <f t="shared" si="56"/>
        <v>0.8067185917580395</v>
      </c>
      <c r="G297" s="187">
        <f t="shared" si="57"/>
        <v>4461.1487024110265</v>
      </c>
      <c r="H297" s="187">
        <f t="shared" si="58"/>
        <v>78337.771214337627</v>
      </c>
      <c r="I297" s="187">
        <f t="shared" si="59"/>
        <v>1256.772655610893</v>
      </c>
      <c r="J297" s="87">
        <f t="shared" si="60"/>
        <v>22068.927832527279</v>
      </c>
      <c r="K297" s="187">
        <f t="shared" si="64"/>
        <v>843.09490055188758</v>
      </c>
      <c r="L297" s="87">
        <f t="shared" si="61"/>
        <v>14804.746453691145</v>
      </c>
      <c r="M297" s="88">
        <f t="shared" si="65"/>
        <v>93142.51766802877</v>
      </c>
      <c r="N297" s="88">
        <f t="shared" si="66"/>
        <v>637668.29066802887</v>
      </c>
      <c r="O297" s="88">
        <f t="shared" si="67"/>
        <v>36313.683978817135</v>
      </c>
      <c r="P297" s="89">
        <f t="shared" si="62"/>
        <v>0.94470985757448922</v>
      </c>
      <c r="Q297" s="240">
        <v>5280.5196685557312</v>
      </c>
      <c r="R297" s="89">
        <f t="shared" si="68"/>
        <v>6.2317269593412279E-2</v>
      </c>
      <c r="S297" s="89">
        <f t="shared" si="68"/>
        <v>4.900805550966781E-2</v>
      </c>
      <c r="T297" s="91">
        <v>17560</v>
      </c>
      <c r="U297" s="190">
        <v>512583</v>
      </c>
      <c r="V297" s="190">
        <v>29560.726643598617</v>
      </c>
      <c r="W297" s="196"/>
      <c r="X297" s="88">
        <v>0</v>
      </c>
      <c r="Y297" s="88">
        <f t="shared" si="69"/>
        <v>0</v>
      </c>
    </row>
    <row r="298" spans="2:25">
      <c r="B298" s="206">
        <v>5029</v>
      </c>
      <c r="C298" t="s">
        <v>325</v>
      </c>
      <c r="D298" s="190">
        <v>256296.90599999999</v>
      </c>
      <c r="E298" s="85">
        <f t="shared" si="63"/>
        <v>30209.442008486563</v>
      </c>
      <c r="F298" s="86">
        <f t="shared" si="56"/>
        <v>0.78590642783282116</v>
      </c>
      <c r="G298" s="187">
        <f t="shared" si="57"/>
        <v>4941.1477228316171</v>
      </c>
      <c r="H298" s="187">
        <f t="shared" si="58"/>
        <v>41920.697280503438</v>
      </c>
      <c r="I298" s="187">
        <f t="shared" si="59"/>
        <v>1536.7720841895707</v>
      </c>
      <c r="J298" s="87">
        <f t="shared" si="60"/>
        <v>13037.974362264318</v>
      </c>
      <c r="K298" s="187">
        <f t="shared" si="64"/>
        <v>1123.0943291305653</v>
      </c>
      <c r="L298" s="87">
        <f t="shared" si="61"/>
        <v>9528.3322883437158</v>
      </c>
      <c r="M298" s="88">
        <f t="shared" si="65"/>
        <v>51449.029568847152</v>
      </c>
      <c r="N298" s="88">
        <f t="shared" si="66"/>
        <v>307745.93556884711</v>
      </c>
      <c r="O298" s="88">
        <f t="shared" si="67"/>
        <v>36273.684060448737</v>
      </c>
      <c r="P298" s="89">
        <f t="shared" si="62"/>
        <v>0.94366924937822794</v>
      </c>
      <c r="Q298" s="240">
        <v>3755.757622985584</v>
      </c>
      <c r="R298" s="89">
        <f t="shared" si="68"/>
        <v>6.9240325406758396E-2</v>
      </c>
      <c r="S298" s="89">
        <f t="shared" si="68"/>
        <v>6.3821026256299818E-2</v>
      </c>
      <c r="T298" s="91">
        <v>8484</v>
      </c>
      <c r="U298" s="190">
        <v>239700</v>
      </c>
      <c r="V298" s="190">
        <v>28397.109347233742</v>
      </c>
      <c r="W298" s="196"/>
      <c r="X298" s="88">
        <v>0</v>
      </c>
      <c r="Y298" s="88">
        <f t="shared" si="69"/>
        <v>0</v>
      </c>
    </row>
    <row r="299" spans="2:25">
      <c r="B299" s="206">
        <v>5031</v>
      </c>
      <c r="C299" t="s">
        <v>326</v>
      </c>
      <c r="D299" s="190">
        <v>520301.81099999999</v>
      </c>
      <c r="E299" s="85">
        <f t="shared" si="63"/>
        <v>35195.955557058784</v>
      </c>
      <c r="F299" s="86">
        <f t="shared" si="56"/>
        <v>0.91563186431051036</v>
      </c>
      <c r="G299" s="187">
        <f t="shared" si="57"/>
        <v>1949.2395936882849</v>
      </c>
      <c r="H299" s="187">
        <f t="shared" si="58"/>
        <v>28815.608913493917</v>
      </c>
      <c r="I299" s="187">
        <f t="shared" si="59"/>
        <v>0</v>
      </c>
      <c r="J299" s="87">
        <f t="shared" si="60"/>
        <v>0</v>
      </c>
      <c r="K299" s="187">
        <f t="shared" si="64"/>
        <v>-413.67775505900551</v>
      </c>
      <c r="L299" s="87">
        <f t="shared" si="61"/>
        <v>-6115.3982530372787</v>
      </c>
      <c r="M299" s="88">
        <f t="shared" si="65"/>
        <v>22700.21066045664</v>
      </c>
      <c r="N299" s="88">
        <f t="shared" si="66"/>
        <v>543002.02166045667</v>
      </c>
      <c r="O299" s="88">
        <f t="shared" si="67"/>
        <v>36731.517395688068</v>
      </c>
      <c r="P299" s="89">
        <f t="shared" si="62"/>
        <v>0.95557990171466134</v>
      </c>
      <c r="Q299" s="240">
        <v>2354.6747253977737</v>
      </c>
      <c r="R299" s="89">
        <f t="shared" si="68"/>
        <v>1.2500653851692399E-2</v>
      </c>
      <c r="S299" s="89">
        <f t="shared" si="68"/>
        <v>4.2132575778605526E-3</v>
      </c>
      <c r="T299" s="91">
        <v>14783</v>
      </c>
      <c r="U299" s="190">
        <v>513878</v>
      </c>
      <c r="V299" s="190">
        <v>35048.288091665534</v>
      </c>
      <c r="W299" s="196"/>
      <c r="X299" s="88">
        <v>0</v>
      </c>
      <c r="Y299" s="88">
        <f t="shared" si="69"/>
        <v>0</v>
      </c>
    </row>
    <row r="300" spans="2:25">
      <c r="B300" s="206">
        <v>5032</v>
      </c>
      <c r="C300" t="s">
        <v>327</v>
      </c>
      <c r="D300" s="190">
        <v>125609.462</v>
      </c>
      <c r="E300" s="85">
        <f t="shared" si="63"/>
        <v>29793.515654648956</v>
      </c>
      <c r="F300" s="86">
        <f t="shared" si="56"/>
        <v>0.77508599642947995</v>
      </c>
      <c r="G300" s="187">
        <f t="shared" si="57"/>
        <v>5190.703535134181</v>
      </c>
      <c r="H300" s="187">
        <f t="shared" si="58"/>
        <v>21884.006104125707</v>
      </c>
      <c r="I300" s="187">
        <f t="shared" si="59"/>
        <v>1682.3463080327333</v>
      </c>
      <c r="J300" s="87">
        <f t="shared" si="60"/>
        <v>7092.7720346660035</v>
      </c>
      <c r="K300" s="187">
        <f t="shared" si="64"/>
        <v>1268.6685529737279</v>
      </c>
      <c r="L300" s="87">
        <f t="shared" si="61"/>
        <v>5348.7066193372366</v>
      </c>
      <c r="M300" s="88">
        <f t="shared" si="65"/>
        <v>27232.712723462944</v>
      </c>
      <c r="N300" s="88">
        <f t="shared" si="66"/>
        <v>152842.17472346296</v>
      </c>
      <c r="O300" s="88">
        <f t="shared" si="67"/>
        <v>36252.887742756866</v>
      </c>
      <c r="P300" s="89">
        <f t="shared" si="62"/>
        <v>0.94312822780806105</v>
      </c>
      <c r="Q300" s="240">
        <v>1551.6108473252243</v>
      </c>
      <c r="R300" s="89">
        <f t="shared" si="68"/>
        <v>2.4379889088240087E-2</v>
      </c>
      <c r="S300" s="89">
        <f t="shared" si="68"/>
        <v>6.885735384645859E-3</v>
      </c>
      <c r="T300" s="91">
        <v>4216</v>
      </c>
      <c r="U300" s="190">
        <v>122620</v>
      </c>
      <c r="V300" s="190">
        <v>29589.76833976834</v>
      </c>
      <c r="W300" s="196"/>
      <c r="X300" s="88">
        <v>0</v>
      </c>
      <c r="Y300" s="88">
        <f t="shared" si="69"/>
        <v>0</v>
      </c>
    </row>
    <row r="301" spans="2:25">
      <c r="B301" s="206">
        <v>5033</v>
      </c>
      <c r="C301" t="s">
        <v>328</v>
      </c>
      <c r="D301" s="190">
        <v>38653.178999999996</v>
      </c>
      <c r="E301" s="85">
        <f t="shared" si="63"/>
        <v>50004.112548512283</v>
      </c>
      <c r="F301" s="86">
        <f t="shared" si="56"/>
        <v>1.3008698889212096</v>
      </c>
      <c r="G301" s="187">
        <f t="shared" si="57"/>
        <v>-6935.6546011838145</v>
      </c>
      <c r="H301" s="187">
        <f t="shared" si="58"/>
        <v>-5361.261006715089</v>
      </c>
      <c r="I301" s="187">
        <f t="shared" si="59"/>
        <v>0</v>
      </c>
      <c r="J301" s="87">
        <f t="shared" si="60"/>
        <v>0</v>
      </c>
      <c r="K301" s="187">
        <f t="shared" si="64"/>
        <v>-413.67775505900551</v>
      </c>
      <c r="L301" s="87">
        <f t="shared" si="61"/>
        <v>-319.77290466061123</v>
      </c>
      <c r="M301" s="88">
        <f t="shared" si="65"/>
        <v>-5681.0339113757</v>
      </c>
      <c r="N301" s="88">
        <f t="shared" si="66"/>
        <v>32972.145088624296</v>
      </c>
      <c r="O301" s="88">
        <f t="shared" si="67"/>
        <v>42654.780192269463</v>
      </c>
      <c r="P301" s="89">
        <f t="shared" si="62"/>
        <v>1.1096751115589409</v>
      </c>
      <c r="Q301" s="240">
        <v>-102.80671134867407</v>
      </c>
      <c r="R301" s="89">
        <f t="shared" si="68"/>
        <v>1.590567178301084E-2</v>
      </c>
      <c r="S301" s="89">
        <f t="shared" si="68"/>
        <v>-1.0379080397662169E-2</v>
      </c>
      <c r="T301" s="91">
        <v>773</v>
      </c>
      <c r="U301" s="190">
        <v>38048</v>
      </c>
      <c r="V301" s="190">
        <v>50528.552456839308</v>
      </c>
      <c r="W301" s="196"/>
      <c r="X301" s="88">
        <v>0</v>
      </c>
      <c r="Y301" s="88">
        <f t="shared" si="69"/>
        <v>0</v>
      </c>
    </row>
    <row r="302" spans="2:25">
      <c r="B302" s="206">
        <v>5034</v>
      </c>
      <c r="C302" t="s">
        <v>329</v>
      </c>
      <c r="D302" s="190">
        <v>70148.426999999996</v>
      </c>
      <c r="E302" s="85">
        <f t="shared" si="63"/>
        <v>28585.341075794619</v>
      </c>
      <c r="F302" s="86">
        <f t="shared" si="56"/>
        <v>0.74365502305370246</v>
      </c>
      <c r="G302" s="187">
        <f t="shared" si="57"/>
        <v>5915.608282446784</v>
      </c>
      <c r="H302" s="187">
        <f t="shared" si="58"/>
        <v>14516.902725124408</v>
      </c>
      <c r="I302" s="187">
        <f t="shared" si="59"/>
        <v>2105.2074106317514</v>
      </c>
      <c r="J302" s="87">
        <f t="shared" si="60"/>
        <v>5166.1789856903179</v>
      </c>
      <c r="K302" s="187">
        <f t="shared" si="64"/>
        <v>1691.5296555727459</v>
      </c>
      <c r="L302" s="87">
        <f t="shared" si="61"/>
        <v>4151.0137747755189</v>
      </c>
      <c r="M302" s="88">
        <f t="shared" si="65"/>
        <v>18667.916499899926</v>
      </c>
      <c r="N302" s="88">
        <f t="shared" si="66"/>
        <v>88816.343499899929</v>
      </c>
      <c r="O302" s="88">
        <f t="shared" si="67"/>
        <v>36192.479013814147</v>
      </c>
      <c r="P302" s="89">
        <f t="shared" si="62"/>
        <v>0.94155667913927221</v>
      </c>
      <c r="Q302" s="240">
        <v>1046.4679122002271</v>
      </c>
      <c r="R302" s="89">
        <f t="shared" si="68"/>
        <v>2.3198270077890194E-2</v>
      </c>
      <c r="S302" s="89">
        <f t="shared" si="68"/>
        <v>1.1523636189470856E-2</v>
      </c>
      <c r="T302" s="91">
        <v>2454</v>
      </c>
      <c r="U302" s="190">
        <v>68558</v>
      </c>
      <c r="V302" s="190">
        <v>28259.686727122837</v>
      </c>
      <c r="W302" s="196"/>
      <c r="X302" s="88">
        <v>0</v>
      </c>
      <c r="Y302" s="88">
        <f t="shared" si="69"/>
        <v>0</v>
      </c>
    </row>
    <row r="303" spans="2:25">
      <c r="B303" s="206">
        <v>5035</v>
      </c>
      <c r="C303" t="s">
        <v>330</v>
      </c>
      <c r="D303" s="190">
        <v>786629.14899999998</v>
      </c>
      <c r="E303" s="85">
        <f t="shared" si="63"/>
        <v>31825.429825626084</v>
      </c>
      <c r="F303" s="86">
        <f t="shared" si="56"/>
        <v>0.82794676781767429</v>
      </c>
      <c r="G303" s="187">
        <f t="shared" si="57"/>
        <v>3971.5550325479044</v>
      </c>
      <c r="H303" s="187">
        <f t="shared" si="58"/>
        <v>98164.925739486542</v>
      </c>
      <c r="I303" s="187">
        <f t="shared" si="59"/>
        <v>971.17634819073839</v>
      </c>
      <c r="J303" s="87">
        <f t="shared" si="60"/>
        <v>24004.56579823048</v>
      </c>
      <c r="K303" s="187">
        <f t="shared" si="64"/>
        <v>557.49859313173283</v>
      </c>
      <c r="L303" s="87">
        <f t="shared" si="61"/>
        <v>13779.692726437039</v>
      </c>
      <c r="M303" s="88">
        <f t="shared" si="65"/>
        <v>111944.61846592359</v>
      </c>
      <c r="N303" s="88">
        <f t="shared" si="66"/>
        <v>898573.76746592356</v>
      </c>
      <c r="O303" s="88">
        <f t="shared" si="67"/>
        <v>36354.483451305729</v>
      </c>
      <c r="P303" s="89">
        <f t="shared" si="62"/>
        <v>0.945771266377471</v>
      </c>
      <c r="Q303" s="240">
        <v>6204.1916809506947</v>
      </c>
      <c r="R303" s="89">
        <f t="shared" si="68"/>
        <v>6.0301430666458156E-2</v>
      </c>
      <c r="S303" s="89">
        <f t="shared" si="68"/>
        <v>5.2751442731138444E-2</v>
      </c>
      <c r="T303" s="91">
        <v>24717</v>
      </c>
      <c r="U303" s="190">
        <v>741892</v>
      </c>
      <c r="V303" s="190">
        <v>30230.715944745527</v>
      </c>
      <c r="W303" s="196"/>
      <c r="X303" s="88">
        <v>0</v>
      </c>
      <c r="Y303" s="88">
        <f t="shared" si="69"/>
        <v>0</v>
      </c>
    </row>
    <row r="304" spans="2:25">
      <c r="B304" s="206">
        <v>5036</v>
      </c>
      <c r="C304" t="s">
        <v>331</v>
      </c>
      <c r="D304" s="190">
        <v>75886.221999999994</v>
      </c>
      <c r="E304" s="85">
        <f t="shared" si="63"/>
        <v>28690.443100189033</v>
      </c>
      <c r="F304" s="86">
        <f t="shared" si="56"/>
        <v>0.74638927933445753</v>
      </c>
      <c r="G304" s="187">
        <f t="shared" si="57"/>
        <v>5852.5470678101346</v>
      </c>
      <c r="H304" s="187">
        <f t="shared" si="58"/>
        <v>15479.986994357805</v>
      </c>
      <c r="I304" s="187">
        <f t="shared" si="59"/>
        <v>2068.4217020937062</v>
      </c>
      <c r="J304" s="87">
        <f t="shared" si="60"/>
        <v>5470.9754020378532</v>
      </c>
      <c r="K304" s="187">
        <f t="shared" si="64"/>
        <v>1654.7439470347008</v>
      </c>
      <c r="L304" s="87">
        <f t="shared" si="61"/>
        <v>4376.7977399067831</v>
      </c>
      <c r="M304" s="88">
        <f t="shared" si="65"/>
        <v>19856.784734264587</v>
      </c>
      <c r="N304" s="88">
        <f t="shared" si="66"/>
        <v>95743.006734264578</v>
      </c>
      <c r="O304" s="88">
        <f t="shared" si="67"/>
        <v>36197.734115033869</v>
      </c>
      <c r="P304" s="89">
        <f t="shared" si="62"/>
        <v>0.94169339195330992</v>
      </c>
      <c r="Q304" s="240">
        <v>121.25320377733806</v>
      </c>
      <c r="R304" s="89">
        <f t="shared" si="68"/>
        <v>1.9113143440366281E-2</v>
      </c>
      <c r="S304" s="89">
        <f t="shared" si="68"/>
        <v>1.9113143440366326E-2</v>
      </c>
      <c r="T304" s="91">
        <v>2645</v>
      </c>
      <c r="U304" s="190">
        <v>74463</v>
      </c>
      <c r="V304" s="190">
        <v>28152.362948960301</v>
      </c>
      <c r="W304" s="196"/>
      <c r="X304" s="88">
        <v>0</v>
      </c>
      <c r="Y304" s="88">
        <f t="shared" si="69"/>
        <v>0</v>
      </c>
    </row>
    <row r="305" spans="2:27">
      <c r="B305" s="206">
        <v>5037</v>
      </c>
      <c r="C305" t="s">
        <v>332</v>
      </c>
      <c r="D305" s="190">
        <v>633934.652</v>
      </c>
      <c r="E305" s="85">
        <f t="shared" si="63"/>
        <v>30812.416253523865</v>
      </c>
      <c r="F305" s="86">
        <f t="shared" si="56"/>
        <v>0.801592958383744</v>
      </c>
      <c r="G305" s="187">
        <f t="shared" si="57"/>
        <v>4579.3631758092361</v>
      </c>
      <c r="H305" s="187">
        <f t="shared" si="58"/>
        <v>94215.817979099229</v>
      </c>
      <c r="I305" s="187">
        <f t="shared" si="59"/>
        <v>1325.7310984265152</v>
      </c>
      <c r="J305" s="87">
        <f t="shared" si="60"/>
        <v>27275.591619027124</v>
      </c>
      <c r="K305" s="187">
        <f t="shared" si="64"/>
        <v>912.0533433675098</v>
      </c>
      <c r="L305" s="87">
        <f t="shared" si="61"/>
        <v>18764.585486443146</v>
      </c>
      <c r="M305" s="88">
        <f t="shared" si="65"/>
        <v>112980.40346554237</v>
      </c>
      <c r="N305" s="88">
        <f t="shared" si="66"/>
        <v>746915.05546554236</v>
      </c>
      <c r="O305" s="88">
        <f t="shared" si="67"/>
        <v>36303.832772700611</v>
      </c>
      <c r="P305" s="89">
        <f t="shared" si="62"/>
        <v>0.94445357590577428</v>
      </c>
      <c r="Q305" s="240">
        <v>2633.6850359034579</v>
      </c>
      <c r="R305" s="89">
        <f t="shared" si="68"/>
        <v>5.530018727682845E-2</v>
      </c>
      <c r="S305" s="89">
        <f t="shared" si="68"/>
        <v>4.3502819576154338E-2</v>
      </c>
      <c r="T305" s="91">
        <v>20574</v>
      </c>
      <c r="U305" s="190">
        <v>600715</v>
      </c>
      <c r="V305" s="190">
        <v>29527.87062524577</v>
      </c>
      <c r="W305" s="196"/>
      <c r="X305" s="88">
        <v>0</v>
      </c>
      <c r="Y305" s="88">
        <f t="shared" si="69"/>
        <v>0</v>
      </c>
    </row>
    <row r="306" spans="2:27">
      <c r="B306" s="206">
        <v>5038</v>
      </c>
      <c r="C306" t="s">
        <v>333</v>
      </c>
      <c r="D306" s="190">
        <v>440120.93599999999</v>
      </c>
      <c r="E306" s="85">
        <f t="shared" si="63"/>
        <v>28968.665569670244</v>
      </c>
      <c r="F306" s="86">
        <f t="shared" si="56"/>
        <v>0.75362730865891114</v>
      </c>
      <c r="G306" s="187">
        <f t="shared" si="57"/>
        <v>5685.6135861214088</v>
      </c>
      <c r="H306" s="187">
        <f t="shared" si="58"/>
        <v>86381.527213942551</v>
      </c>
      <c r="I306" s="187">
        <f t="shared" si="59"/>
        <v>1971.0438377752826</v>
      </c>
      <c r="J306" s="87">
        <f t="shared" si="60"/>
        <v>29946.069027319867</v>
      </c>
      <c r="K306" s="187">
        <f t="shared" si="64"/>
        <v>1557.3660827162771</v>
      </c>
      <c r="L306" s="87">
        <f t="shared" si="61"/>
        <v>23661.062894708397</v>
      </c>
      <c r="M306" s="88">
        <f t="shared" si="65"/>
        <v>110042.59010865094</v>
      </c>
      <c r="N306" s="88">
        <f t="shared" si="66"/>
        <v>550163.52610865096</v>
      </c>
      <c r="O306" s="88">
        <f t="shared" si="67"/>
        <v>36211.645238507925</v>
      </c>
      <c r="P306" s="89">
        <f t="shared" si="62"/>
        <v>0.94205529341953254</v>
      </c>
      <c r="Q306" s="240">
        <v>4863.0656912623381</v>
      </c>
      <c r="R306" s="89">
        <f t="shared" si="68"/>
        <v>5.7924528211180604E-2</v>
      </c>
      <c r="S306" s="89">
        <f t="shared" si="68"/>
        <v>4.4624746411119097E-2</v>
      </c>
      <c r="T306" s="91">
        <v>15193</v>
      </c>
      <c r="U306" s="190">
        <v>416023</v>
      </c>
      <c r="V306" s="190">
        <v>27731.169177443007</v>
      </c>
      <c r="W306" s="196"/>
      <c r="X306" s="88">
        <v>0</v>
      </c>
      <c r="Y306" s="88">
        <f t="shared" si="69"/>
        <v>0</v>
      </c>
    </row>
    <row r="307" spans="2:27">
      <c r="B307" s="206">
        <v>5041</v>
      </c>
      <c r="C307" t="s">
        <v>334</v>
      </c>
      <c r="D307" s="190">
        <v>59684.506999999998</v>
      </c>
      <c r="E307" s="85">
        <f t="shared" si="63"/>
        <v>28232.97398297067</v>
      </c>
      <c r="F307" s="86">
        <f t="shared" si="56"/>
        <v>0.73448810222380723</v>
      </c>
      <c r="G307" s="187">
        <f t="shared" si="57"/>
        <v>6127.0285381411531</v>
      </c>
      <c r="H307" s="187">
        <f t="shared" si="58"/>
        <v>12952.538329630397</v>
      </c>
      <c r="I307" s="187">
        <f t="shared" si="59"/>
        <v>2228.5358931201331</v>
      </c>
      <c r="J307" s="87">
        <f t="shared" si="60"/>
        <v>4711.1248780559617</v>
      </c>
      <c r="K307" s="187">
        <f t="shared" si="64"/>
        <v>1814.8581380611276</v>
      </c>
      <c r="L307" s="87">
        <f t="shared" si="61"/>
        <v>3836.6101038612237</v>
      </c>
      <c r="M307" s="88">
        <f t="shared" si="65"/>
        <v>16789.14843349162</v>
      </c>
      <c r="N307" s="88">
        <f t="shared" si="66"/>
        <v>76473.655433491615</v>
      </c>
      <c r="O307" s="88">
        <f t="shared" si="67"/>
        <v>36174.860659172948</v>
      </c>
      <c r="P307" s="89">
        <f t="shared" si="62"/>
        <v>0.94109833309777735</v>
      </c>
      <c r="Q307" s="240">
        <v>400.18162693204795</v>
      </c>
      <c r="R307" s="89">
        <f t="shared" si="68"/>
        <v>3.7955323293102812E-2</v>
      </c>
      <c r="S307" s="89">
        <f t="shared" si="68"/>
        <v>-7.7068550731500566E-3</v>
      </c>
      <c r="T307" s="91">
        <v>2114</v>
      </c>
      <c r="U307" s="190">
        <v>57502</v>
      </c>
      <c r="V307" s="190">
        <v>28452.251360712518</v>
      </c>
      <c r="W307" s="196"/>
      <c r="X307" s="88">
        <v>0</v>
      </c>
      <c r="Y307" s="88">
        <f t="shared" si="69"/>
        <v>0</v>
      </c>
    </row>
    <row r="308" spans="2:27">
      <c r="B308" s="206">
        <v>5042</v>
      </c>
      <c r="C308" t="s">
        <v>335</v>
      </c>
      <c r="D308" s="190">
        <v>41683.576999999997</v>
      </c>
      <c r="E308" s="85">
        <f t="shared" si="63"/>
        <v>32039.644119907764</v>
      </c>
      <c r="F308" s="86">
        <f t="shared" si="56"/>
        <v>0.83351960795031721</v>
      </c>
      <c r="G308" s="187">
        <f t="shared" si="57"/>
        <v>3843.026455978897</v>
      </c>
      <c r="H308" s="187">
        <f t="shared" si="58"/>
        <v>4999.7774192285451</v>
      </c>
      <c r="I308" s="187">
        <f t="shared" si="59"/>
        <v>896.20134519215071</v>
      </c>
      <c r="J308" s="87">
        <f t="shared" si="60"/>
        <v>1165.9579500949881</v>
      </c>
      <c r="K308" s="187">
        <f t="shared" si="64"/>
        <v>482.52359013314521</v>
      </c>
      <c r="L308" s="87">
        <f t="shared" si="61"/>
        <v>627.76319076322193</v>
      </c>
      <c r="M308" s="88">
        <f t="shared" si="65"/>
        <v>5627.5406099917673</v>
      </c>
      <c r="N308" s="88">
        <f t="shared" si="66"/>
        <v>47311.117609991765</v>
      </c>
      <c r="O308" s="88">
        <f t="shared" si="67"/>
        <v>36365.194166019806</v>
      </c>
      <c r="P308" s="89">
        <f t="shared" si="62"/>
        <v>0.94604990838410297</v>
      </c>
      <c r="Q308" s="240">
        <v>-98.637278576818971</v>
      </c>
      <c r="R308" s="89">
        <f t="shared" si="68"/>
        <v>5.1951470031545675E-2</v>
      </c>
      <c r="S308" s="89">
        <f t="shared" si="68"/>
        <v>4.7100041268909855E-2</v>
      </c>
      <c r="T308" s="91">
        <v>1301</v>
      </c>
      <c r="U308" s="190">
        <v>39625</v>
      </c>
      <c r="V308" s="190">
        <v>30598.455598455599</v>
      </c>
      <c r="W308" s="196"/>
      <c r="X308" s="88">
        <v>0</v>
      </c>
      <c r="Y308" s="88">
        <f t="shared" si="69"/>
        <v>0</v>
      </c>
    </row>
    <row r="309" spans="2:27">
      <c r="B309" s="206">
        <v>5043</v>
      </c>
      <c r="C309" s="211" t="s">
        <v>336</v>
      </c>
      <c r="D309" s="190">
        <v>15221.519</v>
      </c>
      <c r="E309" s="85">
        <f t="shared" si="63"/>
        <v>35984.67848699764</v>
      </c>
      <c r="F309" s="86">
        <f t="shared" si="56"/>
        <v>0.93615069482197588</v>
      </c>
      <c r="G309" s="187">
        <f t="shared" si="57"/>
        <v>1476.0058357249711</v>
      </c>
      <c r="H309" s="187">
        <f t="shared" si="58"/>
        <v>624.35046851166283</v>
      </c>
      <c r="I309" s="187">
        <f t="shared" si="59"/>
        <v>0</v>
      </c>
      <c r="J309" s="87">
        <f t="shared" si="60"/>
        <v>0</v>
      </c>
      <c r="K309" s="187">
        <f t="shared" si="64"/>
        <v>-413.67775505900551</v>
      </c>
      <c r="L309" s="87">
        <f t="shared" si="61"/>
        <v>-174.9856903899593</v>
      </c>
      <c r="M309" s="88">
        <f t="shared" si="65"/>
        <v>449.36477812170352</v>
      </c>
      <c r="N309" s="88">
        <f t="shared" si="66"/>
        <v>15670.883778121704</v>
      </c>
      <c r="O309" s="88">
        <f t="shared" si="67"/>
        <v>37047.0065676636</v>
      </c>
      <c r="P309" s="89">
        <f t="shared" si="62"/>
        <v>0.96378743391924726</v>
      </c>
      <c r="Q309" s="240">
        <v>59.516055756154856</v>
      </c>
      <c r="R309" s="89">
        <f t="shared" si="68"/>
        <v>0.12253089970501477</v>
      </c>
      <c r="S309" s="89">
        <f t="shared" si="68"/>
        <v>0.13845332381430586</v>
      </c>
      <c r="T309" s="91">
        <v>423</v>
      </c>
      <c r="U309" s="190">
        <v>13560</v>
      </c>
      <c r="V309" s="190">
        <v>31608.391608391608</v>
      </c>
      <c r="W309" s="196"/>
      <c r="X309" s="88">
        <v>0</v>
      </c>
      <c r="Y309" s="88">
        <f t="shared" si="69"/>
        <v>0</v>
      </c>
    </row>
    <row r="310" spans="2:27">
      <c r="B310" s="206">
        <v>5044</v>
      </c>
      <c r="C310" s="211" t="s">
        <v>337</v>
      </c>
      <c r="D310" s="190">
        <v>35355.239000000001</v>
      </c>
      <c r="E310" s="85">
        <f t="shared" si="63"/>
        <v>43648.443209876546</v>
      </c>
      <c r="F310" s="86">
        <f t="shared" si="56"/>
        <v>1.1355255113252714</v>
      </c>
      <c r="G310" s="187">
        <f t="shared" si="57"/>
        <v>-3122.2529980023724</v>
      </c>
      <c r="H310" s="187">
        <f t="shared" si="58"/>
        <v>-2529.0249283819217</v>
      </c>
      <c r="I310" s="187">
        <f t="shared" si="59"/>
        <v>0</v>
      </c>
      <c r="J310" s="87">
        <f t="shared" si="60"/>
        <v>0</v>
      </c>
      <c r="K310" s="187">
        <f t="shared" si="64"/>
        <v>-413.67775505900551</v>
      </c>
      <c r="L310" s="87">
        <f t="shared" si="61"/>
        <v>-335.07898159779444</v>
      </c>
      <c r="M310" s="88">
        <f t="shared" si="65"/>
        <v>-2864.1039099797163</v>
      </c>
      <c r="N310" s="88">
        <f t="shared" si="66"/>
        <v>32491.135090020285</v>
      </c>
      <c r="O310" s="88">
        <f t="shared" si="67"/>
        <v>40112.512456815166</v>
      </c>
      <c r="P310" s="89">
        <f t="shared" si="62"/>
        <v>1.0435373605205656</v>
      </c>
      <c r="Q310" s="240">
        <v>-89.97220387119296</v>
      </c>
      <c r="R310" s="89">
        <f t="shared" si="68"/>
        <v>6.9782413991346229E-2</v>
      </c>
      <c r="S310" s="89">
        <f t="shared" si="68"/>
        <v>7.5065290109822158E-2</v>
      </c>
      <c r="T310" s="91">
        <v>810</v>
      </c>
      <c r="U310" s="190">
        <v>33049</v>
      </c>
      <c r="V310" s="190">
        <v>40600.737100737097</v>
      </c>
      <c r="W310" s="196"/>
      <c r="X310" s="88">
        <v>0</v>
      </c>
      <c r="Y310" s="88">
        <f t="shared" si="69"/>
        <v>0</v>
      </c>
    </row>
    <row r="311" spans="2:27">
      <c r="B311" s="206">
        <v>5045</v>
      </c>
      <c r="C311" t="s">
        <v>338</v>
      </c>
      <c r="D311" s="190">
        <v>72326.514999999999</v>
      </c>
      <c r="E311" s="85">
        <f t="shared" si="63"/>
        <v>31148.369939707147</v>
      </c>
      <c r="F311" s="86">
        <f t="shared" si="56"/>
        <v>0.81033288020525274</v>
      </c>
      <c r="G311" s="187">
        <f t="shared" si="57"/>
        <v>4377.7909640992666</v>
      </c>
      <c r="H311" s="187">
        <f t="shared" si="58"/>
        <v>10165.230618638498</v>
      </c>
      <c r="I311" s="187">
        <f t="shared" si="59"/>
        <v>1208.1473082623666</v>
      </c>
      <c r="J311" s="87">
        <f t="shared" si="60"/>
        <v>2805.318049785215</v>
      </c>
      <c r="K311" s="187">
        <f t="shared" si="64"/>
        <v>794.4695532033611</v>
      </c>
      <c r="L311" s="87">
        <f t="shared" si="61"/>
        <v>1844.7583025382044</v>
      </c>
      <c r="M311" s="88">
        <f t="shared" si="65"/>
        <v>12009.988921176702</v>
      </c>
      <c r="N311" s="88">
        <f t="shared" si="66"/>
        <v>84336.5039211767</v>
      </c>
      <c r="O311" s="88">
        <f t="shared" si="67"/>
        <v>36320.630457009778</v>
      </c>
      <c r="P311" s="89">
        <f t="shared" si="62"/>
        <v>0.94489057199684978</v>
      </c>
      <c r="Q311" s="240">
        <v>646.85549027258276</v>
      </c>
      <c r="R311" s="89">
        <f t="shared" si="68"/>
        <v>9.5922707436814345E-2</v>
      </c>
      <c r="S311" s="89">
        <f t="shared" si="68"/>
        <v>8.3651393744584662E-2</v>
      </c>
      <c r="T311" s="91">
        <v>2322</v>
      </c>
      <c r="U311" s="190">
        <v>65996</v>
      </c>
      <c r="V311" s="190">
        <v>28743.90243902439</v>
      </c>
      <c r="W311" s="196"/>
      <c r="X311" s="88">
        <v>0</v>
      </c>
      <c r="Y311" s="88">
        <f t="shared" si="69"/>
        <v>0</v>
      </c>
    </row>
    <row r="312" spans="2:27">
      <c r="B312" s="206">
        <v>5046</v>
      </c>
      <c r="C312" t="s">
        <v>339</v>
      </c>
      <c r="D312" s="190">
        <v>32840.677000000003</v>
      </c>
      <c r="E312" s="85">
        <f t="shared" si="63"/>
        <v>26874.531096563016</v>
      </c>
      <c r="F312" s="86">
        <f t="shared" si="56"/>
        <v>0.6991478600580755</v>
      </c>
      <c r="G312" s="187">
        <f t="shared" si="57"/>
        <v>6942.0942699857451</v>
      </c>
      <c r="H312" s="187">
        <f t="shared" si="58"/>
        <v>8483.2391979225795</v>
      </c>
      <c r="I312" s="187">
        <f t="shared" si="59"/>
        <v>2703.9909033628123</v>
      </c>
      <c r="J312" s="87">
        <f t="shared" si="60"/>
        <v>3304.2768839093569</v>
      </c>
      <c r="K312" s="187">
        <f t="shared" si="64"/>
        <v>2290.3131483038069</v>
      </c>
      <c r="L312" s="87">
        <f t="shared" si="61"/>
        <v>2798.7626672272518</v>
      </c>
      <c r="M312" s="88">
        <f t="shared" si="65"/>
        <v>11282.001865149832</v>
      </c>
      <c r="N312" s="88">
        <f t="shared" si="66"/>
        <v>44122.678865149835</v>
      </c>
      <c r="O312" s="88">
        <f t="shared" si="67"/>
        <v>36106.938514852569</v>
      </c>
      <c r="P312" s="89">
        <f t="shared" si="62"/>
        <v>0.9393313209894909</v>
      </c>
      <c r="Q312" s="240">
        <v>257.37469087557292</v>
      </c>
      <c r="R312" s="89">
        <f t="shared" si="68"/>
        <v>9.9527152805678434E-2</v>
      </c>
      <c r="S312" s="89">
        <f t="shared" si="68"/>
        <v>9.4128492480937034E-2</v>
      </c>
      <c r="T312" s="91">
        <v>1222</v>
      </c>
      <c r="U312" s="190">
        <v>29868</v>
      </c>
      <c r="V312" s="190">
        <v>24562.5</v>
      </c>
      <c r="W312" s="196"/>
      <c r="X312" s="88">
        <v>0</v>
      </c>
      <c r="Y312" s="88">
        <f t="shared" si="69"/>
        <v>0</v>
      </c>
    </row>
    <row r="313" spans="2:27">
      <c r="B313" s="206">
        <v>5047</v>
      </c>
      <c r="C313" t="s">
        <v>340</v>
      </c>
      <c r="D313" s="190">
        <v>119910.302</v>
      </c>
      <c r="E313" s="85">
        <f t="shared" si="63"/>
        <v>30558.180937818554</v>
      </c>
      <c r="F313" s="86">
        <f t="shared" si="56"/>
        <v>0.79497896105341337</v>
      </c>
      <c r="G313" s="187">
        <f t="shared" si="57"/>
        <v>4731.9043652324226</v>
      </c>
      <c r="H313" s="187">
        <f t="shared" si="58"/>
        <v>18567.992729172023</v>
      </c>
      <c r="I313" s="187">
        <f t="shared" si="59"/>
        <v>1414.7134589233742</v>
      </c>
      <c r="J313" s="87">
        <f t="shared" si="60"/>
        <v>5551.3356128153209</v>
      </c>
      <c r="K313" s="187">
        <f t="shared" si="64"/>
        <v>1001.0357038643688</v>
      </c>
      <c r="L313" s="87">
        <f t="shared" si="61"/>
        <v>3928.0641019637833</v>
      </c>
      <c r="M313" s="88">
        <f t="shared" si="65"/>
        <v>22496.056831135807</v>
      </c>
      <c r="N313" s="88">
        <f t="shared" si="66"/>
        <v>142406.35883113579</v>
      </c>
      <c r="O313" s="88">
        <f t="shared" si="67"/>
        <v>36291.121006915339</v>
      </c>
      <c r="P313" s="89">
        <f t="shared" si="62"/>
        <v>0.9441228760392576</v>
      </c>
      <c r="Q313" s="240">
        <v>599.05428821256646</v>
      </c>
      <c r="R313" s="89">
        <f t="shared" si="68"/>
        <v>8.6016157517683572E-2</v>
      </c>
      <c r="S313" s="89">
        <f t="shared" si="68"/>
        <v>7.1901268620282524E-2</v>
      </c>
      <c r="T313" s="91">
        <v>3924</v>
      </c>
      <c r="U313" s="190">
        <v>110413</v>
      </c>
      <c r="V313" s="190">
        <v>28508.391427833722</v>
      </c>
      <c r="W313" s="196"/>
      <c r="X313" s="88">
        <v>0</v>
      </c>
      <c r="Y313" s="88">
        <f t="shared" si="69"/>
        <v>0</v>
      </c>
    </row>
    <row r="314" spans="2:27">
      <c r="B314" s="206">
        <v>5049</v>
      </c>
      <c r="C314" t="s">
        <v>341</v>
      </c>
      <c r="D314" s="190">
        <v>39882.754000000001</v>
      </c>
      <c r="E314" s="85">
        <f t="shared" si="63"/>
        <v>35737.234767025097</v>
      </c>
      <c r="F314" s="86">
        <f t="shared" si="56"/>
        <v>0.92971338260685266</v>
      </c>
      <c r="G314" s="187">
        <f t="shared" si="57"/>
        <v>1624.4720677084972</v>
      </c>
      <c r="H314" s="187">
        <f t="shared" si="58"/>
        <v>1812.9108275626827</v>
      </c>
      <c r="I314" s="187">
        <f t="shared" si="59"/>
        <v>0</v>
      </c>
      <c r="J314" s="87">
        <f t="shared" si="60"/>
        <v>0</v>
      </c>
      <c r="K314" s="187">
        <f t="shared" si="64"/>
        <v>-413.67775505900551</v>
      </c>
      <c r="L314" s="87">
        <f t="shared" si="61"/>
        <v>-461.66437464585016</v>
      </c>
      <c r="M314" s="88">
        <f t="shared" si="65"/>
        <v>1351.2464529168326</v>
      </c>
      <c r="N314" s="88">
        <f t="shared" si="66"/>
        <v>41234.000452916836</v>
      </c>
      <c r="O314" s="88">
        <f t="shared" si="67"/>
        <v>36948.029079674583</v>
      </c>
      <c r="P314" s="89">
        <f t="shared" si="62"/>
        <v>0.96121250903319799</v>
      </c>
      <c r="Q314" s="240">
        <v>-37.705623111416799</v>
      </c>
      <c r="R314" s="89">
        <f t="shared" si="68"/>
        <v>-7.9903989652770659E-3</v>
      </c>
      <c r="S314" s="89">
        <f t="shared" si="68"/>
        <v>-1.5101578901009568E-2</v>
      </c>
      <c r="T314" s="91">
        <v>1116</v>
      </c>
      <c r="U314" s="190">
        <v>40204</v>
      </c>
      <c r="V314" s="190">
        <v>36285.198555956675</v>
      </c>
      <c r="W314" s="196"/>
      <c r="X314" s="88">
        <v>0</v>
      </c>
      <c r="Y314" s="88">
        <f t="shared" si="69"/>
        <v>0</v>
      </c>
    </row>
    <row r="315" spans="2:27">
      <c r="B315" s="206">
        <v>5052</v>
      </c>
      <c r="C315" t="s">
        <v>342</v>
      </c>
      <c r="D315" s="190">
        <v>19731.863000000001</v>
      </c>
      <c r="E315" s="85">
        <f t="shared" si="63"/>
        <v>32668.647350993382</v>
      </c>
      <c r="F315" s="86">
        <f t="shared" si="56"/>
        <v>0.84988328928871892</v>
      </c>
      <c r="G315" s="187">
        <f t="shared" si="57"/>
        <v>3465.6245173275261</v>
      </c>
      <c r="H315" s="187">
        <f t="shared" si="58"/>
        <v>2093.2372084658259</v>
      </c>
      <c r="I315" s="187">
        <f t="shared" si="59"/>
        <v>676.05021431218427</v>
      </c>
      <c r="J315" s="87">
        <f t="shared" si="60"/>
        <v>408.33432944455927</v>
      </c>
      <c r="K315" s="187">
        <f t="shared" si="64"/>
        <v>262.37245925317876</v>
      </c>
      <c r="L315" s="87">
        <f t="shared" si="61"/>
        <v>158.47296538891999</v>
      </c>
      <c r="M315" s="88">
        <f t="shared" si="65"/>
        <v>2251.7101738547458</v>
      </c>
      <c r="N315" s="88">
        <f t="shared" si="66"/>
        <v>21983.573173854747</v>
      </c>
      <c r="O315" s="88">
        <f t="shared" si="67"/>
        <v>36396.644327574089</v>
      </c>
      <c r="P315" s="89">
        <f t="shared" si="62"/>
        <v>0.9468680924510231</v>
      </c>
      <c r="Q315" s="240">
        <v>-117.27307087656027</v>
      </c>
      <c r="R315" s="89">
        <f t="shared" si="68"/>
        <v>0.21247775592970389</v>
      </c>
      <c r="S315" s="89">
        <f t="shared" si="68"/>
        <v>0.16831465885941679</v>
      </c>
      <c r="T315" s="91">
        <v>604</v>
      </c>
      <c r="U315" s="190">
        <v>16274</v>
      </c>
      <c r="V315" s="190">
        <v>27962.199312714776</v>
      </c>
      <c r="W315" s="196"/>
      <c r="X315" s="88">
        <v>0</v>
      </c>
      <c r="Y315" s="88">
        <f t="shared" si="69"/>
        <v>0</v>
      </c>
    </row>
    <row r="316" spans="2:27">
      <c r="B316" s="206">
        <v>5053</v>
      </c>
      <c r="C316" t="s">
        <v>343</v>
      </c>
      <c r="D316" s="190">
        <v>208352.375</v>
      </c>
      <c r="E316" s="85">
        <f t="shared" si="63"/>
        <v>30030.610406457192</v>
      </c>
      <c r="F316" s="86">
        <f t="shared" si="56"/>
        <v>0.78125407756779341</v>
      </c>
      <c r="G316" s="187">
        <f t="shared" si="57"/>
        <v>5048.4466840492396</v>
      </c>
      <c r="H316" s="187">
        <f t="shared" si="58"/>
        <v>35026.123093933624</v>
      </c>
      <c r="I316" s="187">
        <f t="shared" si="59"/>
        <v>1599.3631448998508</v>
      </c>
      <c r="J316" s="87">
        <f t="shared" si="60"/>
        <v>11096.381499315165</v>
      </c>
      <c r="K316" s="187">
        <f t="shared" si="64"/>
        <v>1185.6853898408453</v>
      </c>
      <c r="L316" s="87">
        <f t="shared" si="61"/>
        <v>8226.2852347157841</v>
      </c>
      <c r="M316" s="88">
        <f t="shared" si="65"/>
        <v>43252.408328649406</v>
      </c>
      <c r="N316" s="88">
        <f t="shared" si="66"/>
        <v>251604.78332864941</v>
      </c>
      <c r="O316" s="88">
        <f t="shared" si="67"/>
        <v>36264.742480347282</v>
      </c>
      <c r="P316" s="89">
        <f t="shared" si="62"/>
        <v>0.94343663186497684</v>
      </c>
      <c r="Q316" s="240">
        <v>1363.3656555603593</v>
      </c>
      <c r="R316" s="92">
        <f t="shared" si="68"/>
        <v>2.224216093690971E-2</v>
      </c>
      <c r="S316" s="92">
        <f t="shared" si="68"/>
        <v>7.9502195112999101E-3</v>
      </c>
      <c r="T316" s="91">
        <v>6938</v>
      </c>
      <c r="U316" s="190">
        <v>203819</v>
      </c>
      <c r="V316" s="190">
        <v>29793.743604736152</v>
      </c>
      <c r="W316" s="196"/>
      <c r="X316" s="88">
        <v>0</v>
      </c>
      <c r="Y316" s="88">
        <f t="shared" si="69"/>
        <v>0</v>
      </c>
      <c r="Z316" s="1"/>
    </row>
    <row r="317" spans="2:27">
      <c r="B317" s="206">
        <v>5054</v>
      </c>
      <c r="C317" t="s">
        <v>344</v>
      </c>
      <c r="D317" s="190">
        <v>280649.19799999997</v>
      </c>
      <c r="E317" s="85">
        <f t="shared" si="63"/>
        <v>28000.518607203427</v>
      </c>
      <c r="F317" s="86">
        <f t="shared" si="56"/>
        <v>0.72844071565015101</v>
      </c>
      <c r="G317" s="187">
        <f t="shared" si="57"/>
        <v>6266.5017636014991</v>
      </c>
      <c r="H317" s="187">
        <f t="shared" si="58"/>
        <v>62809.147176577826</v>
      </c>
      <c r="I317" s="187">
        <f t="shared" si="59"/>
        <v>2309.8952746386685</v>
      </c>
      <c r="J317" s="87">
        <f t="shared" si="60"/>
        <v>23152.080337703374</v>
      </c>
      <c r="K317" s="187">
        <f t="shared" si="64"/>
        <v>1896.2175195796631</v>
      </c>
      <c r="L317" s="87">
        <f t="shared" si="61"/>
        <v>19005.788198746963</v>
      </c>
      <c r="M317" s="88">
        <f t="shared" si="65"/>
        <v>81814.935375324785</v>
      </c>
      <c r="N317" s="88">
        <f t="shared" si="66"/>
        <v>362464.13337532477</v>
      </c>
      <c r="O317" s="88">
        <f t="shared" si="67"/>
        <v>36163.237890384597</v>
      </c>
      <c r="P317" s="89">
        <f t="shared" si="62"/>
        <v>0.9407959637690948</v>
      </c>
      <c r="Q317" s="240">
        <v>3526.8077490965516</v>
      </c>
      <c r="R317" s="92">
        <f t="shared" si="68"/>
        <v>5.86221389018814E-2</v>
      </c>
      <c r="S317" s="92">
        <f t="shared" si="68"/>
        <v>5.3763651583764352E-2</v>
      </c>
      <c r="T317" s="91">
        <v>10023</v>
      </c>
      <c r="U317" s="190">
        <v>265108</v>
      </c>
      <c r="V317" s="190">
        <v>26571.915405432494</v>
      </c>
      <c r="W317" s="196"/>
      <c r="X317" s="88">
        <v>0</v>
      </c>
      <c r="Y317" s="88">
        <f t="shared" si="69"/>
        <v>0</v>
      </c>
      <c r="Z317" s="1"/>
      <c r="AA317" s="1"/>
    </row>
    <row r="318" spans="2:27">
      <c r="B318" s="206">
        <v>5055</v>
      </c>
      <c r="C318" t="s">
        <v>345</v>
      </c>
      <c r="D318" s="190">
        <v>200826.89199999999</v>
      </c>
      <c r="E318" s="85">
        <f t="shared" si="63"/>
        <v>32960.26456589529</v>
      </c>
      <c r="F318" s="86">
        <f t="shared" si="56"/>
        <v>0.85746978637111226</v>
      </c>
      <c r="G318" s="187">
        <f t="shared" si="57"/>
        <v>3290.6541883863815</v>
      </c>
      <c r="H318" s="187">
        <f t="shared" si="58"/>
        <v>20049.955969838225</v>
      </c>
      <c r="I318" s="187">
        <f t="shared" si="59"/>
        <v>573.98418909651662</v>
      </c>
      <c r="J318" s="87">
        <f t="shared" si="60"/>
        <v>3497.285664165076</v>
      </c>
      <c r="K318" s="187">
        <f t="shared" si="64"/>
        <v>160.30643403751111</v>
      </c>
      <c r="L318" s="87">
        <f t="shared" si="61"/>
        <v>976.74710259055519</v>
      </c>
      <c r="M318" s="88">
        <f t="shared" si="65"/>
        <v>21026.70307242878</v>
      </c>
      <c r="N318" s="88">
        <f t="shared" si="66"/>
        <v>221853.59507242878</v>
      </c>
      <c r="O318" s="88">
        <f t="shared" si="67"/>
        <v>36411.225188319186</v>
      </c>
      <c r="P318" s="89">
        <f t="shared" si="62"/>
        <v>0.94724741730514284</v>
      </c>
      <c r="Q318" s="240">
        <v>803.04328261448245</v>
      </c>
      <c r="R318" s="92">
        <f t="shared" si="68"/>
        <v>5.1257057607244708E-2</v>
      </c>
      <c r="S318" s="92">
        <f t="shared" si="68"/>
        <v>1.4507057070506936E-2</v>
      </c>
      <c r="T318" s="91">
        <v>6093</v>
      </c>
      <c r="U318" s="190">
        <v>191035</v>
      </c>
      <c r="V318" s="190">
        <v>32488.945578231294</v>
      </c>
      <c r="W318" s="196"/>
      <c r="X318" s="88">
        <v>0</v>
      </c>
      <c r="Y318" s="88">
        <f t="shared" si="69"/>
        <v>0</v>
      </c>
      <c r="Z318" s="1"/>
      <c r="AA318" s="1"/>
    </row>
    <row r="319" spans="2:27">
      <c r="B319" s="206">
        <v>5056</v>
      </c>
      <c r="C319" t="s">
        <v>346</v>
      </c>
      <c r="D319" s="190">
        <v>175495.14300000001</v>
      </c>
      <c r="E319" s="85">
        <f t="shared" si="63"/>
        <v>32969.217170768366</v>
      </c>
      <c r="F319" s="86">
        <f t="shared" si="56"/>
        <v>0.8577026906966414</v>
      </c>
      <c r="G319" s="187">
        <f t="shared" si="57"/>
        <v>3285.2826254625352</v>
      </c>
      <c r="H319" s="187">
        <f t="shared" si="58"/>
        <v>17487.559415337073</v>
      </c>
      <c r="I319" s="187">
        <f t="shared" si="59"/>
        <v>570.8507773909397</v>
      </c>
      <c r="J319" s="87">
        <f t="shared" si="60"/>
        <v>3038.6386880519722</v>
      </c>
      <c r="K319" s="187">
        <f t="shared" si="64"/>
        <v>157.17302233193419</v>
      </c>
      <c r="L319" s="87">
        <f t="shared" si="61"/>
        <v>836.63199787288568</v>
      </c>
      <c r="M319" s="88">
        <f t="shared" si="65"/>
        <v>18324.191413209959</v>
      </c>
      <c r="N319" s="88">
        <f t="shared" si="66"/>
        <v>193819.33441320996</v>
      </c>
      <c r="O319" s="88">
        <f t="shared" si="67"/>
        <v>36411.672818562838</v>
      </c>
      <c r="P319" s="89">
        <f t="shared" si="62"/>
        <v>0.94725906252141923</v>
      </c>
      <c r="Q319" s="240">
        <v>1632.9783380365297</v>
      </c>
      <c r="R319" s="92">
        <f t="shared" si="68"/>
        <v>5.9868482081385725E-2</v>
      </c>
      <c r="S319" s="92">
        <f t="shared" si="68"/>
        <v>5.1505815117752714E-2</v>
      </c>
      <c r="T319" s="91">
        <v>5323</v>
      </c>
      <c r="U319" s="190">
        <v>165582</v>
      </c>
      <c r="V319" s="190">
        <v>31354.288960424165</v>
      </c>
      <c r="W319" s="196"/>
      <c r="X319" s="88">
        <v>0</v>
      </c>
      <c r="Y319" s="88">
        <f t="shared" si="69"/>
        <v>0</v>
      </c>
      <c r="Z319" s="1"/>
      <c r="AA319" s="1"/>
    </row>
    <row r="320" spans="2:27">
      <c r="B320" s="206">
        <v>5057</v>
      </c>
      <c r="C320" t="s">
        <v>347</v>
      </c>
      <c r="D320" s="190">
        <v>343697.641</v>
      </c>
      <c r="E320" s="85">
        <f t="shared" si="63"/>
        <v>32664.668409047707</v>
      </c>
      <c r="F320" s="86">
        <f t="shared" si="56"/>
        <v>0.84977977608744226</v>
      </c>
      <c r="G320" s="187">
        <f t="shared" si="57"/>
        <v>3468.0118824949313</v>
      </c>
      <c r="H320" s="187">
        <f t="shared" si="58"/>
        <v>36490.421027611665</v>
      </c>
      <c r="I320" s="187">
        <f t="shared" si="59"/>
        <v>677.44284399317075</v>
      </c>
      <c r="J320" s="87">
        <f t="shared" si="60"/>
        <v>7128.0536044961427</v>
      </c>
      <c r="K320" s="187">
        <f t="shared" si="64"/>
        <v>263.76508893416525</v>
      </c>
      <c r="L320" s="87">
        <f t="shared" si="61"/>
        <v>2775.3362657652865</v>
      </c>
      <c r="M320" s="88">
        <f t="shared" si="65"/>
        <v>39265.757293376948</v>
      </c>
      <c r="N320" s="88">
        <f t="shared" si="66"/>
        <v>382963.39829337696</v>
      </c>
      <c r="O320" s="88">
        <f t="shared" si="67"/>
        <v>36396.445380476805</v>
      </c>
      <c r="P320" s="89">
        <f t="shared" si="62"/>
        <v>0.94686291679095924</v>
      </c>
      <c r="Q320" s="240">
        <v>5704.2349585048141</v>
      </c>
      <c r="R320" s="92">
        <f t="shared" si="68"/>
        <v>8.4685041532013741E-2</v>
      </c>
      <c r="S320" s="92">
        <f t="shared" si="68"/>
        <v>7.9530674294169032E-2</v>
      </c>
      <c r="T320" s="91">
        <v>10522</v>
      </c>
      <c r="U320" s="190">
        <v>316864</v>
      </c>
      <c r="V320" s="190">
        <v>30258.212375859435</v>
      </c>
      <c r="W320" s="196"/>
      <c r="X320" s="88">
        <v>0</v>
      </c>
      <c r="Y320" s="88">
        <f t="shared" si="69"/>
        <v>0</v>
      </c>
      <c r="Z320" s="1"/>
      <c r="AA320" s="1"/>
    </row>
    <row r="321" spans="2:27">
      <c r="B321" s="206">
        <v>5058</v>
      </c>
      <c r="C321" t="s">
        <v>348</v>
      </c>
      <c r="D321" s="190">
        <v>140629.04500000001</v>
      </c>
      <c r="E321" s="85">
        <f t="shared" si="63"/>
        <v>32410.473611431207</v>
      </c>
      <c r="F321" s="86">
        <f t="shared" si="56"/>
        <v>0.84316683284564564</v>
      </c>
      <c r="G321" s="187">
        <f t="shared" si="57"/>
        <v>3620.5287610648306</v>
      </c>
      <c r="H321" s="187">
        <f t="shared" si="58"/>
        <v>15709.474294260301</v>
      </c>
      <c r="I321" s="187">
        <f t="shared" si="59"/>
        <v>766.41102315894545</v>
      </c>
      <c r="J321" s="87">
        <f t="shared" si="60"/>
        <v>3325.4574294866643</v>
      </c>
      <c r="K321" s="187">
        <f t="shared" si="64"/>
        <v>352.73326809993995</v>
      </c>
      <c r="L321" s="87">
        <f t="shared" si="61"/>
        <v>1530.5096502856393</v>
      </c>
      <c r="M321" s="88">
        <f t="shared" si="65"/>
        <v>17239.98394454594</v>
      </c>
      <c r="N321" s="88">
        <f t="shared" si="66"/>
        <v>157869.02894454595</v>
      </c>
      <c r="O321" s="88">
        <f t="shared" si="67"/>
        <v>36383.73564059598</v>
      </c>
      <c r="P321" s="89">
        <f t="shared" si="62"/>
        <v>0.94653226962886938</v>
      </c>
      <c r="Q321" s="240">
        <v>275.18715184868779</v>
      </c>
      <c r="R321" s="92">
        <f t="shared" si="68"/>
        <v>9.2128706335523447E-2</v>
      </c>
      <c r="S321" s="92">
        <f t="shared" si="68"/>
        <v>7.0230758086804748E-2</v>
      </c>
      <c r="T321" s="91">
        <v>4339</v>
      </c>
      <c r="U321" s="190">
        <v>128766</v>
      </c>
      <c r="V321" s="190">
        <v>30283.63123236124</v>
      </c>
      <c r="W321" s="196"/>
      <c r="X321" s="88">
        <v>0</v>
      </c>
      <c r="Y321" s="88">
        <f t="shared" si="69"/>
        <v>0</v>
      </c>
      <c r="Z321" s="1"/>
      <c r="AA321" s="1"/>
    </row>
    <row r="322" spans="2:27">
      <c r="B322" s="206">
        <v>5059</v>
      </c>
      <c r="C322" t="s">
        <v>349</v>
      </c>
      <c r="D322" s="190">
        <v>574562.66700000002</v>
      </c>
      <c r="E322" s="85">
        <f t="shared" si="63"/>
        <v>30573.227637950298</v>
      </c>
      <c r="F322" s="86">
        <f t="shared" si="56"/>
        <v>0.79537040483936239</v>
      </c>
      <c r="G322" s="187">
        <f t="shared" si="57"/>
        <v>4722.876345153376</v>
      </c>
      <c r="H322" s="187">
        <f t="shared" si="58"/>
        <v>88757.015154467386</v>
      </c>
      <c r="I322" s="187">
        <f t="shared" si="59"/>
        <v>1409.4471138772635</v>
      </c>
      <c r="J322" s="87">
        <f t="shared" si="60"/>
        <v>26487.739611095414</v>
      </c>
      <c r="K322" s="187">
        <f t="shared" si="64"/>
        <v>995.76935881825807</v>
      </c>
      <c r="L322" s="87">
        <f t="shared" si="61"/>
        <v>18713.493560271523</v>
      </c>
      <c r="M322" s="88">
        <f t="shared" si="65"/>
        <v>107470.50871473891</v>
      </c>
      <c r="N322" s="88">
        <f t="shared" si="66"/>
        <v>682033.1757147389</v>
      </c>
      <c r="O322" s="88">
        <f t="shared" si="67"/>
        <v>36291.873341921935</v>
      </c>
      <c r="P322" s="89">
        <f t="shared" si="62"/>
        <v>0.94414244822855531</v>
      </c>
      <c r="Q322" s="240">
        <v>5194.2688029253477</v>
      </c>
      <c r="R322" s="92">
        <f t="shared" si="68"/>
        <v>5.3634444312003184E-2</v>
      </c>
      <c r="S322" s="92">
        <f t="shared" si="68"/>
        <v>4.7859722460029702E-2</v>
      </c>
      <c r="T322" s="91">
        <v>18793</v>
      </c>
      <c r="U322" s="190">
        <v>545315</v>
      </c>
      <c r="V322" s="190">
        <v>29176.832530765114</v>
      </c>
      <c r="W322" s="196"/>
      <c r="X322" s="88">
        <v>0</v>
      </c>
      <c r="Y322" s="88">
        <f t="shared" si="69"/>
        <v>0</v>
      </c>
      <c r="Z322" s="1"/>
      <c r="AA322" s="1"/>
    </row>
    <row r="323" spans="2:27">
      <c r="B323" s="206">
        <v>5060</v>
      </c>
      <c r="C323" t="s">
        <v>350</v>
      </c>
      <c r="D323" s="190">
        <v>407989.636</v>
      </c>
      <c r="E323" s="85">
        <f t="shared" si="63"/>
        <v>40929.939406099518</v>
      </c>
      <c r="F323" s="86">
        <f t="shared" si="56"/>
        <v>1.0648029335008895</v>
      </c>
      <c r="G323" s="187">
        <f t="shared" si="57"/>
        <v>-1491.1507157361557</v>
      </c>
      <c r="H323" s="187">
        <f t="shared" si="58"/>
        <v>-14863.790334457999</v>
      </c>
      <c r="I323" s="187">
        <f t="shared" si="59"/>
        <v>0</v>
      </c>
      <c r="J323" s="87">
        <f t="shared" si="60"/>
        <v>0</v>
      </c>
      <c r="K323" s="187">
        <f t="shared" si="64"/>
        <v>-413.67775505900551</v>
      </c>
      <c r="L323" s="87">
        <f t="shared" si="61"/>
        <v>-4123.539862428167</v>
      </c>
      <c r="M323" s="88">
        <f t="shared" si="65"/>
        <v>-18987.330196886167</v>
      </c>
      <c r="N323" s="88">
        <f t="shared" si="66"/>
        <v>389002.30580311385</v>
      </c>
      <c r="O323" s="88">
        <f t="shared" si="67"/>
        <v>39025.110935304365</v>
      </c>
      <c r="P323" s="89">
        <f t="shared" si="62"/>
        <v>1.015248329390813</v>
      </c>
      <c r="Q323" s="240">
        <v>-3723.0580071456825</v>
      </c>
      <c r="R323" s="89">
        <f t="shared" si="68"/>
        <v>-3.2505244286774627E-2</v>
      </c>
      <c r="S323" s="89">
        <f t="shared" si="68"/>
        <v>-4.0075929574257846E-2</v>
      </c>
      <c r="T323" s="91">
        <v>9968</v>
      </c>
      <c r="U323" s="190">
        <v>421697</v>
      </c>
      <c r="V323" s="190">
        <v>42638.725985844292</v>
      </c>
      <c r="W323" s="196"/>
      <c r="X323" s="88">
        <v>0</v>
      </c>
      <c r="Y323" s="88">
        <f t="shared" si="69"/>
        <v>0</v>
      </c>
    </row>
    <row r="324" spans="2:27" ht="28.5" customHeight="1">
      <c r="B324" s="206">
        <v>5061</v>
      </c>
      <c r="C324" t="s">
        <v>351</v>
      </c>
      <c r="D324" s="190">
        <v>57996.654000000002</v>
      </c>
      <c r="E324" s="85">
        <f t="shared" si="63"/>
        <v>29620.354443309501</v>
      </c>
      <c r="F324" s="86">
        <f t="shared" si="56"/>
        <v>0.77058116284120093</v>
      </c>
      <c r="G324" s="187">
        <f t="shared" si="57"/>
        <v>5294.6002619378542</v>
      </c>
      <c r="H324" s="187">
        <f t="shared" si="58"/>
        <v>10366.827312874319</v>
      </c>
      <c r="I324" s="187">
        <f t="shared" si="59"/>
        <v>1742.9527320015425</v>
      </c>
      <c r="J324" s="87">
        <f t="shared" si="60"/>
        <v>3412.7014492590206</v>
      </c>
      <c r="K324" s="187">
        <f t="shared" si="64"/>
        <v>1329.274976942537</v>
      </c>
      <c r="L324" s="87">
        <f t="shared" si="61"/>
        <v>2602.7204048534873</v>
      </c>
      <c r="M324" s="88">
        <f t="shared" si="65"/>
        <v>12969.547717727806</v>
      </c>
      <c r="N324" s="88">
        <f t="shared" si="66"/>
        <v>70966.201717727803</v>
      </c>
      <c r="O324" s="88">
        <f t="shared" si="67"/>
        <v>36244.229682189893</v>
      </c>
      <c r="P324" s="89">
        <f t="shared" si="62"/>
        <v>0.94290298612864709</v>
      </c>
      <c r="Q324" s="240">
        <v>215.53224192665039</v>
      </c>
      <c r="R324" s="89">
        <f t="shared" si="68"/>
        <v>3.1968932384341675E-2</v>
      </c>
      <c r="S324" s="89">
        <f t="shared" si="68"/>
        <v>3.1441879814176059E-2</v>
      </c>
      <c r="T324" s="91">
        <v>1958</v>
      </c>
      <c r="U324" s="190">
        <v>56200</v>
      </c>
      <c r="V324" s="190">
        <v>28717.424629535002</v>
      </c>
      <c r="W324" s="196"/>
      <c r="X324" s="88">
        <v>0</v>
      </c>
      <c r="Y324" s="88">
        <f t="shared" si="69"/>
        <v>0</v>
      </c>
    </row>
    <row r="325" spans="2:27">
      <c r="B325" s="206">
        <v>5501</v>
      </c>
      <c r="C325" t="s">
        <v>352</v>
      </c>
      <c r="D325" s="190">
        <v>2907691.7390000001</v>
      </c>
      <c r="E325" s="85">
        <f t="shared" si="63"/>
        <v>36925.414172328405</v>
      </c>
      <c r="F325" s="86">
        <f t="shared" si="56"/>
        <v>0.96062417638398112</v>
      </c>
      <c r="G325" s="187">
        <f t="shared" si="57"/>
        <v>911.56442452651243</v>
      </c>
      <c r="H325" s="187">
        <f t="shared" si="58"/>
        <v>71781.140609340218</v>
      </c>
      <c r="I325" s="187">
        <f t="shared" si="59"/>
        <v>0</v>
      </c>
      <c r="J325" s="87">
        <f t="shared" si="60"/>
        <v>0</v>
      </c>
      <c r="K325" s="187">
        <f t="shared" si="64"/>
        <v>-413.67775505900551</v>
      </c>
      <c r="L325" s="87">
        <f t="shared" si="61"/>
        <v>-32575.05482212139</v>
      </c>
      <c r="M325" s="88">
        <f t="shared" si="65"/>
        <v>39206.085787218828</v>
      </c>
      <c r="N325" s="88">
        <f t="shared" si="66"/>
        <v>2946897.8247872191</v>
      </c>
      <c r="O325" s="88">
        <f t="shared" si="67"/>
        <v>37423.300841795914</v>
      </c>
      <c r="P325" s="89">
        <f t="shared" si="62"/>
        <v>0.97357682654404953</v>
      </c>
      <c r="Q325" s="240">
        <v>9507.594440941979</v>
      </c>
      <c r="R325" s="89">
        <f t="shared" si="68"/>
        <v>2.6452935779525056E-2</v>
      </c>
      <c r="S325" s="89">
        <f t="shared" si="68"/>
        <v>1.6637467360679579E-2</v>
      </c>
      <c r="T325" s="91">
        <v>78745</v>
      </c>
      <c r="U325" s="190">
        <v>2832757</v>
      </c>
      <c r="V325" s="190">
        <v>36321.122679249158</v>
      </c>
      <c r="W325" s="196"/>
      <c r="X325" s="88">
        <v>0</v>
      </c>
      <c r="Y325" s="88">
        <f t="shared" si="69"/>
        <v>0</v>
      </c>
    </row>
    <row r="326" spans="2:27">
      <c r="B326" s="206">
        <v>5503</v>
      </c>
      <c r="C326" t="s">
        <v>353</v>
      </c>
      <c r="D326" s="190">
        <v>850030.31599999999</v>
      </c>
      <c r="E326" s="85">
        <f t="shared" si="63"/>
        <v>33925.220146871005</v>
      </c>
      <c r="F326" s="86">
        <f t="shared" si="56"/>
        <v>0.88257335476701071</v>
      </c>
      <c r="G326" s="187">
        <f t="shared" si="57"/>
        <v>2711.6808398009525</v>
      </c>
      <c r="H326" s="187">
        <f t="shared" si="58"/>
        <v>67943.875122052676</v>
      </c>
      <c r="I326" s="187">
        <f t="shared" si="59"/>
        <v>236.24973575501642</v>
      </c>
      <c r="J326" s="87">
        <f t="shared" si="60"/>
        <v>5919.4733790776918</v>
      </c>
      <c r="K326" s="187">
        <f t="shared" si="64"/>
        <v>-177.42801930398909</v>
      </c>
      <c r="L326" s="87">
        <f t="shared" si="61"/>
        <v>-4445.6364516807507</v>
      </c>
      <c r="M326" s="88">
        <f t="shared" si="65"/>
        <v>63498.238670371924</v>
      </c>
      <c r="N326" s="88">
        <f t="shared" si="66"/>
        <v>913528.55467037193</v>
      </c>
      <c r="O326" s="88">
        <f t="shared" si="67"/>
        <v>36459.472967367976</v>
      </c>
      <c r="P326" s="89">
        <f t="shared" si="62"/>
        <v>0.94850259572493778</v>
      </c>
      <c r="Q326" s="240">
        <v>10849.086703173838</v>
      </c>
      <c r="R326" s="89">
        <f t="shared" si="68"/>
        <v>2.9941532910304974E-2</v>
      </c>
      <c r="S326" s="89">
        <f t="shared" si="68"/>
        <v>2.3652378434918738E-2</v>
      </c>
      <c r="T326" s="91">
        <v>25056</v>
      </c>
      <c r="U326" s="190">
        <v>825319</v>
      </c>
      <c r="V326" s="190">
        <v>33141.348431915831</v>
      </c>
      <c r="W326" s="196"/>
      <c r="X326" s="88">
        <v>0</v>
      </c>
      <c r="Y326" s="88">
        <f t="shared" si="69"/>
        <v>0</v>
      </c>
    </row>
    <row r="327" spans="2:27">
      <c r="B327" s="206">
        <v>5510</v>
      </c>
      <c r="C327" t="s">
        <v>354</v>
      </c>
      <c r="D327" s="190">
        <v>81630.937999999995</v>
      </c>
      <c r="E327" s="85">
        <f t="shared" si="63"/>
        <v>28692.772583479786</v>
      </c>
      <c r="F327" s="86">
        <f t="shared" ref="F327:F362" si="70">E327/E$365</f>
        <v>0.74644988144326896</v>
      </c>
      <c r="G327" s="187">
        <f t="shared" ref="G327:G363" si="71">($E$365+$Y$365-E327-Y327)*0.6</f>
        <v>5851.1493778356835</v>
      </c>
      <c r="H327" s="187">
        <f t="shared" ref="H327:H362" si="72">G327*T327/1000</f>
        <v>16646.519979942521</v>
      </c>
      <c r="I327" s="187">
        <f t="shared" ref="I327:I362" si="73">IF(E327+Y327&lt;(E$365+Y$365)*0.9,((E$365+Y$365)*0.9-E327-Y327)*0.35,0)</f>
        <v>2067.6063829419431</v>
      </c>
      <c r="J327" s="87">
        <f t="shared" ref="J327:J363" si="74">I327*T327/1000</f>
        <v>5882.340159469828</v>
      </c>
      <c r="K327" s="187">
        <f t="shared" si="64"/>
        <v>1653.9286278829377</v>
      </c>
      <c r="L327" s="87">
        <f t="shared" ref="L327:L362" si="75">K327*T327/1000</f>
        <v>4705.4269463269584</v>
      </c>
      <c r="M327" s="88">
        <f t="shared" si="65"/>
        <v>21351.94692626948</v>
      </c>
      <c r="N327" s="88">
        <f t="shared" si="66"/>
        <v>102982.88492626947</v>
      </c>
      <c r="O327" s="88">
        <f t="shared" si="67"/>
        <v>36197.85058919841</v>
      </c>
      <c r="P327" s="89">
        <f t="shared" ref="P327:P362" si="76">O327/O$365</f>
        <v>0.94169642205875059</v>
      </c>
      <c r="Q327" s="240">
        <v>1377.1440127586211</v>
      </c>
      <c r="R327" s="89">
        <f t="shared" si="68"/>
        <v>8.0017173173861783E-2</v>
      </c>
      <c r="S327" s="89">
        <f t="shared" si="68"/>
        <v>8.7989180427517549E-2</v>
      </c>
      <c r="T327" s="91">
        <v>2845</v>
      </c>
      <c r="U327" s="190">
        <v>75583</v>
      </c>
      <c r="V327" s="190">
        <v>26372.295882763436</v>
      </c>
      <c r="W327" s="196"/>
      <c r="X327" s="88">
        <v>0</v>
      </c>
      <c r="Y327" s="88">
        <f t="shared" si="69"/>
        <v>0</v>
      </c>
    </row>
    <row r="328" spans="2:27">
      <c r="B328" s="206">
        <v>5512</v>
      </c>
      <c r="C328" t="s">
        <v>355</v>
      </c>
      <c r="D328" s="190">
        <v>129413.50599999999</v>
      </c>
      <c r="E328" s="85">
        <f t="shared" ref="E328:E362" si="77">D328/T328*1000</f>
        <v>30229.737444522307</v>
      </c>
      <c r="F328" s="86">
        <f t="shared" si="70"/>
        <v>0.78643441883747722</v>
      </c>
      <c r="G328" s="187">
        <f t="shared" si="71"/>
        <v>4928.9704612101714</v>
      </c>
      <c r="H328" s="187">
        <f t="shared" si="72"/>
        <v>21100.922544440742</v>
      </c>
      <c r="I328" s="187">
        <f t="shared" si="73"/>
        <v>1529.6686815770606</v>
      </c>
      <c r="J328" s="87">
        <f t="shared" si="74"/>
        <v>6548.5116258313965</v>
      </c>
      <c r="K328" s="187">
        <f t="shared" ref="K328:K362" si="78">I328+J$367</f>
        <v>1115.9909265180552</v>
      </c>
      <c r="L328" s="87">
        <f t="shared" si="75"/>
        <v>4777.5571564237944</v>
      </c>
      <c r="M328" s="88">
        <f t="shared" ref="M328:M363" si="79">H328+L328</f>
        <v>25878.479700864536</v>
      </c>
      <c r="N328" s="88">
        <f t="shared" ref="N328:N362" si="80">D328+M328</f>
        <v>155291.98570086452</v>
      </c>
      <c r="O328" s="88">
        <f t="shared" ref="O328:O362" si="81">N328/T328*1000</f>
        <v>36274.698832250528</v>
      </c>
      <c r="P328" s="89">
        <f t="shared" si="76"/>
        <v>0.94369564892846081</v>
      </c>
      <c r="Q328" s="240">
        <v>2470.0063952441451</v>
      </c>
      <c r="R328" s="89">
        <f t="shared" ref="R328:S362" si="82">(D328-U328)/U328</f>
        <v>1.4432432850719583E-3</v>
      </c>
      <c r="S328" s="89">
        <f t="shared" si="82"/>
        <v>-1.6101312483762481E-2</v>
      </c>
      <c r="T328" s="91">
        <v>4281</v>
      </c>
      <c r="U328" s="190">
        <v>129227</v>
      </c>
      <c r="V328" s="190">
        <v>30724.441274369947</v>
      </c>
      <c r="W328" s="196"/>
      <c r="X328" s="88">
        <v>0</v>
      </c>
      <c r="Y328" s="88">
        <f t="shared" ref="Y328:Y362" si="83">X328*1000/T328</f>
        <v>0</v>
      </c>
    </row>
    <row r="329" spans="2:27">
      <c r="B329" s="206">
        <v>5514</v>
      </c>
      <c r="C329" t="s">
        <v>356</v>
      </c>
      <c r="D329" s="190">
        <v>47739.048000000003</v>
      </c>
      <c r="E329" s="85">
        <f t="shared" si="77"/>
        <v>36414.22425629291</v>
      </c>
      <c r="F329" s="86">
        <f t="shared" si="70"/>
        <v>0.94732543883223308</v>
      </c>
      <c r="G329" s="187">
        <f t="shared" si="71"/>
        <v>1218.2783741478095</v>
      </c>
      <c r="H329" s="187">
        <f t="shared" si="72"/>
        <v>1597.1629485077781</v>
      </c>
      <c r="I329" s="187">
        <f t="shared" si="73"/>
        <v>0</v>
      </c>
      <c r="J329" s="87">
        <f t="shared" si="74"/>
        <v>0</v>
      </c>
      <c r="K329" s="187">
        <f t="shared" si="78"/>
        <v>-413.67775505900551</v>
      </c>
      <c r="L329" s="87">
        <f t="shared" si="75"/>
        <v>-542.33153688235632</v>
      </c>
      <c r="M329" s="88">
        <f t="shared" si="79"/>
        <v>1054.8314116254219</v>
      </c>
      <c r="N329" s="88">
        <f t="shared" si="80"/>
        <v>48793.879411625421</v>
      </c>
      <c r="O329" s="88">
        <f t="shared" si="81"/>
        <v>37218.82487538171</v>
      </c>
      <c r="P329" s="89">
        <f t="shared" si="76"/>
        <v>0.96825733152335014</v>
      </c>
      <c r="Q329" s="240">
        <v>-319.13896478411039</v>
      </c>
      <c r="R329" s="89">
        <f>(D329-U329)/U329</f>
        <v>-1.560854503464198E-2</v>
      </c>
      <c r="S329" s="89">
        <f t="shared" si="82"/>
        <v>-3.9636406635626932E-2</v>
      </c>
      <c r="T329" s="91">
        <v>1311</v>
      </c>
      <c r="U329" s="190">
        <v>48496</v>
      </c>
      <c r="V329" s="190">
        <v>37917.122752150113</v>
      </c>
      <c r="W329" s="196"/>
      <c r="X329" s="88">
        <v>0</v>
      </c>
      <c r="Y329" s="88">
        <f t="shared" si="83"/>
        <v>0</v>
      </c>
    </row>
    <row r="330" spans="2:27">
      <c r="B330" s="206">
        <v>5516</v>
      </c>
      <c r="C330" t="s">
        <v>357</v>
      </c>
      <c r="D330" s="190">
        <v>49375.74</v>
      </c>
      <c r="E330" s="85">
        <f t="shared" si="77"/>
        <v>46145.551401869154</v>
      </c>
      <c r="F330" s="86">
        <f t="shared" si="70"/>
        <v>1.2004884251894092</v>
      </c>
      <c r="G330" s="187">
        <f t="shared" si="71"/>
        <v>-4620.5179131979367</v>
      </c>
      <c r="H330" s="187">
        <f t="shared" si="72"/>
        <v>-4943.9541671217921</v>
      </c>
      <c r="I330" s="187">
        <f t="shared" si="73"/>
        <v>0</v>
      </c>
      <c r="J330" s="87">
        <f t="shared" si="74"/>
        <v>0</v>
      </c>
      <c r="K330" s="187">
        <f t="shared" si="78"/>
        <v>-413.67775505900551</v>
      </c>
      <c r="L330" s="87">
        <f t="shared" si="75"/>
        <v>-442.63519791313587</v>
      </c>
      <c r="M330" s="88">
        <f t="shared" si="79"/>
        <v>-5386.5893650349281</v>
      </c>
      <c r="N330" s="88">
        <f t="shared" si="80"/>
        <v>43989.150634965074</v>
      </c>
      <c r="O330" s="88">
        <f t="shared" si="81"/>
        <v>41111.355733612225</v>
      </c>
      <c r="P330" s="89">
        <f t="shared" si="76"/>
        <v>1.0695225260662211</v>
      </c>
      <c r="Q330" s="240">
        <v>-22.826059434774834</v>
      </c>
      <c r="R330" s="89">
        <f t="shared" si="82"/>
        <v>0.15207755844883097</v>
      </c>
      <c r="S330" s="89">
        <f t="shared" si="82"/>
        <v>0.16176793043578364</v>
      </c>
      <c r="T330" s="91">
        <v>1070</v>
      </c>
      <c r="U330" s="190">
        <v>42858</v>
      </c>
      <c r="V330" s="190">
        <v>39720.111214087119</v>
      </c>
      <c r="W330" s="196"/>
      <c r="X330" s="88">
        <v>0</v>
      </c>
      <c r="Y330" s="88">
        <f t="shared" si="83"/>
        <v>0</v>
      </c>
    </row>
    <row r="331" spans="2:27">
      <c r="B331" s="206">
        <v>5518</v>
      </c>
      <c r="C331" t="s">
        <v>358</v>
      </c>
      <c r="D331" s="190">
        <v>24834.466</v>
      </c>
      <c r="E331" s="85">
        <f t="shared" si="77"/>
        <v>25187.08519269777</v>
      </c>
      <c r="F331" s="86">
        <f t="shared" si="70"/>
        <v>0.65524851951099394</v>
      </c>
      <c r="G331" s="187">
        <f t="shared" si="71"/>
        <v>7954.5618123048926</v>
      </c>
      <c r="H331" s="187">
        <f t="shared" si="72"/>
        <v>7843.1979469326243</v>
      </c>
      <c r="I331" s="187">
        <f t="shared" si="73"/>
        <v>3294.5969697156484</v>
      </c>
      <c r="J331" s="87">
        <f t="shared" si="74"/>
        <v>3248.4726121396293</v>
      </c>
      <c r="K331" s="187">
        <f t="shared" si="78"/>
        <v>2880.9192146566429</v>
      </c>
      <c r="L331" s="87">
        <f t="shared" si="75"/>
        <v>2840.5863456514503</v>
      </c>
      <c r="M331" s="88">
        <f t="shared" si="79"/>
        <v>10683.784292584074</v>
      </c>
      <c r="N331" s="88">
        <f t="shared" si="80"/>
        <v>35518.250292584074</v>
      </c>
      <c r="O331" s="88">
        <f t="shared" si="81"/>
        <v>36022.566219659304</v>
      </c>
      <c r="P331" s="89">
        <f t="shared" si="76"/>
        <v>0.93713635396213668</v>
      </c>
      <c r="Q331" s="240">
        <v>629.47306227767695</v>
      </c>
      <c r="R331" s="89">
        <f t="shared" si="82"/>
        <v>0.13461558845029242</v>
      </c>
      <c r="S331" s="89">
        <f t="shared" si="82"/>
        <v>0.13116341120348624</v>
      </c>
      <c r="T331" s="91">
        <v>986</v>
      </c>
      <c r="U331" s="190">
        <v>21888</v>
      </c>
      <c r="V331" s="190">
        <v>22266.531027466939</v>
      </c>
      <c r="W331" s="196"/>
      <c r="X331" s="88">
        <v>0</v>
      </c>
      <c r="Y331" s="88">
        <f t="shared" si="83"/>
        <v>0</v>
      </c>
    </row>
    <row r="332" spans="2:27">
      <c r="B332" s="206">
        <v>5520</v>
      </c>
      <c r="C332" t="s">
        <v>359</v>
      </c>
      <c r="D332" s="190">
        <v>148856.31700000001</v>
      </c>
      <c r="E332" s="85">
        <f t="shared" si="77"/>
        <v>37344.786001003515</v>
      </c>
      <c r="F332" s="86">
        <f t="shared" si="70"/>
        <v>0.97153424270414634</v>
      </c>
      <c r="G332" s="187">
        <f t="shared" si="71"/>
        <v>659.94132732144647</v>
      </c>
      <c r="H332" s="187">
        <f t="shared" si="72"/>
        <v>2630.5261307032856</v>
      </c>
      <c r="I332" s="187">
        <f t="shared" si="73"/>
        <v>0</v>
      </c>
      <c r="J332" s="87">
        <f t="shared" si="74"/>
        <v>0</v>
      </c>
      <c r="K332" s="187">
        <f t="shared" si="78"/>
        <v>-413.67775505900551</v>
      </c>
      <c r="L332" s="87">
        <f t="shared" si="75"/>
        <v>-1648.919531665196</v>
      </c>
      <c r="M332" s="88">
        <f t="shared" si="79"/>
        <v>981.6065990380896</v>
      </c>
      <c r="N332" s="88">
        <f t="shared" si="80"/>
        <v>149837.9235990381</v>
      </c>
      <c r="O332" s="88">
        <f t="shared" si="81"/>
        <v>37591.049573265955</v>
      </c>
      <c r="P332" s="89">
        <f t="shared" si="76"/>
        <v>0.97794085307211553</v>
      </c>
      <c r="Q332" s="240">
        <v>2516.36108662893</v>
      </c>
      <c r="R332" s="89">
        <f t="shared" si="82"/>
        <v>5.9430323260216716E-2</v>
      </c>
      <c r="S332" s="89">
        <f t="shared" si="82"/>
        <v>4.9596173245006377E-2</v>
      </c>
      <c r="T332" s="91">
        <v>3986</v>
      </c>
      <c r="U332" s="190">
        <v>140506</v>
      </c>
      <c r="V332" s="190">
        <v>35580.146872625985</v>
      </c>
      <c r="W332" s="196"/>
      <c r="X332" s="88">
        <v>0</v>
      </c>
      <c r="Y332" s="88">
        <f t="shared" si="83"/>
        <v>0</v>
      </c>
    </row>
    <row r="333" spans="2:27">
      <c r="B333" s="206">
        <v>5522</v>
      </c>
      <c r="C333" t="s">
        <v>360</v>
      </c>
      <c r="D333" s="190">
        <v>62645.832000000002</v>
      </c>
      <c r="E333" s="85">
        <f t="shared" si="77"/>
        <v>30278.314161430644</v>
      </c>
      <c r="F333" s="86">
        <f t="shared" si="70"/>
        <v>0.78769815466055382</v>
      </c>
      <c r="G333" s="187">
        <f t="shared" si="71"/>
        <v>4899.8244310651689</v>
      </c>
      <c r="H333" s="187">
        <f t="shared" si="72"/>
        <v>10137.736747873836</v>
      </c>
      <c r="I333" s="187">
        <f t="shared" si="73"/>
        <v>1512.6668306591425</v>
      </c>
      <c r="J333" s="87">
        <f t="shared" si="74"/>
        <v>3129.7076726337659</v>
      </c>
      <c r="K333" s="187">
        <f t="shared" si="78"/>
        <v>1098.9890756001371</v>
      </c>
      <c r="L333" s="87">
        <f t="shared" si="75"/>
        <v>2273.8083974166839</v>
      </c>
      <c r="M333" s="88">
        <f t="shared" si="79"/>
        <v>12411.54514529052</v>
      </c>
      <c r="N333" s="88">
        <f t="shared" si="80"/>
        <v>75057.37714529052</v>
      </c>
      <c r="O333" s="88">
        <f t="shared" si="81"/>
        <v>36277.127668095949</v>
      </c>
      <c r="P333" s="89">
        <f t="shared" si="76"/>
        <v>0.94375883571961472</v>
      </c>
      <c r="Q333" s="240">
        <v>441.97333991126834</v>
      </c>
      <c r="R333" s="89">
        <f t="shared" si="82"/>
        <v>5.7046013667426003E-2</v>
      </c>
      <c r="S333" s="89">
        <f t="shared" si="82"/>
        <v>4.6317175442672054E-2</v>
      </c>
      <c r="T333" s="91">
        <v>2069</v>
      </c>
      <c r="U333" s="190">
        <v>59265</v>
      </c>
      <c r="V333" s="190">
        <v>28937.98828125</v>
      </c>
      <c r="W333" s="196"/>
      <c r="X333" s="88">
        <v>0</v>
      </c>
      <c r="Y333" s="88">
        <f t="shared" si="83"/>
        <v>0</v>
      </c>
    </row>
    <row r="334" spans="2:27">
      <c r="B334" s="206">
        <v>5524</v>
      </c>
      <c r="C334" t="s">
        <v>361</v>
      </c>
      <c r="D334" s="190">
        <v>232039.12599999999</v>
      </c>
      <c r="E334" s="85">
        <f t="shared" si="77"/>
        <v>34560.48942508192</v>
      </c>
      <c r="F334" s="86">
        <f t="shared" si="70"/>
        <v>0.89910004893800599</v>
      </c>
      <c r="G334" s="187">
        <f t="shared" si="71"/>
        <v>2330.5192728744032</v>
      </c>
      <c r="H334" s="187">
        <f t="shared" si="72"/>
        <v>15647.106398078744</v>
      </c>
      <c r="I334" s="187">
        <f t="shared" si="73"/>
        <v>13.905488381196118</v>
      </c>
      <c r="J334" s="87">
        <f t="shared" si="74"/>
        <v>93.361448991350741</v>
      </c>
      <c r="K334" s="187">
        <f t="shared" si="78"/>
        <v>-399.7722666778094</v>
      </c>
      <c r="L334" s="87">
        <f t="shared" si="75"/>
        <v>-2684.0709984748123</v>
      </c>
      <c r="M334" s="88">
        <f t="shared" si="79"/>
        <v>12963.035399603932</v>
      </c>
      <c r="N334" s="88">
        <f t="shared" si="80"/>
        <v>245002.16139960391</v>
      </c>
      <c r="O334" s="88">
        <f t="shared" si="81"/>
        <v>36491.236431278507</v>
      </c>
      <c r="P334" s="89">
        <f t="shared" si="76"/>
        <v>0.94932893043348721</v>
      </c>
      <c r="Q334" s="240">
        <v>3358.5941680145952</v>
      </c>
      <c r="R334" s="89">
        <f t="shared" si="82"/>
        <v>6.8270917545232679E-2</v>
      </c>
      <c r="S334" s="89">
        <f t="shared" si="82"/>
        <v>7.909046213758833E-2</v>
      </c>
      <c r="T334" s="91">
        <v>6714</v>
      </c>
      <c r="U334" s="190">
        <v>217210</v>
      </c>
      <c r="V334" s="190">
        <v>32027.425538189327</v>
      </c>
      <c r="W334" s="196"/>
      <c r="X334" s="88">
        <v>0</v>
      </c>
      <c r="Y334" s="88">
        <f t="shared" si="83"/>
        <v>0</v>
      </c>
    </row>
    <row r="335" spans="2:27">
      <c r="B335" s="206">
        <v>5526</v>
      </c>
      <c r="C335" t="s">
        <v>362</v>
      </c>
      <c r="D335" s="190">
        <v>109113.21799999999</v>
      </c>
      <c r="E335" s="85">
        <f t="shared" si="77"/>
        <v>31309.388235294115</v>
      </c>
      <c r="F335" s="86">
        <f t="shared" si="70"/>
        <v>0.81452181270738011</v>
      </c>
      <c r="G335" s="187">
        <f t="shared" si="71"/>
        <v>4281.1799867470863</v>
      </c>
      <c r="H335" s="187">
        <f t="shared" si="72"/>
        <v>14919.912253813596</v>
      </c>
      <c r="I335" s="187">
        <f t="shared" si="73"/>
        <v>1151.7909048069278</v>
      </c>
      <c r="J335" s="87">
        <f t="shared" si="74"/>
        <v>4013.9913032521431</v>
      </c>
      <c r="K335" s="187">
        <f t="shared" si="78"/>
        <v>738.11314974792231</v>
      </c>
      <c r="L335" s="87">
        <f t="shared" si="75"/>
        <v>2572.3243268715091</v>
      </c>
      <c r="M335" s="88">
        <f t="shared" si="79"/>
        <v>17492.236580685105</v>
      </c>
      <c r="N335" s="88">
        <f t="shared" si="80"/>
        <v>126605.45458068509</v>
      </c>
      <c r="O335" s="88">
        <f t="shared" si="81"/>
        <v>36328.68137178912</v>
      </c>
      <c r="P335" s="89">
        <f t="shared" si="76"/>
        <v>0.94510001862195603</v>
      </c>
      <c r="Q335" s="240">
        <v>1672.4399614986905</v>
      </c>
      <c r="R335" s="89">
        <f t="shared" si="82"/>
        <v>5.2018145355675907E-2</v>
      </c>
      <c r="S335" s="89">
        <f t="shared" si="82"/>
        <v>3.4811535804664839E-2</v>
      </c>
      <c r="T335" s="91">
        <v>3485</v>
      </c>
      <c r="U335" s="190">
        <v>103718</v>
      </c>
      <c r="V335" s="190">
        <v>30256.1260210035</v>
      </c>
      <c r="W335" s="196"/>
      <c r="X335" s="88">
        <v>0</v>
      </c>
      <c r="Y335" s="88">
        <f t="shared" si="83"/>
        <v>0</v>
      </c>
    </row>
    <row r="336" spans="2:27">
      <c r="B336" s="206">
        <v>5528</v>
      </c>
      <c r="C336" t="s">
        <v>363</v>
      </c>
      <c r="D336" s="190">
        <v>32210.832999999999</v>
      </c>
      <c r="E336" s="85">
        <f t="shared" si="77"/>
        <v>30019.415657036345</v>
      </c>
      <c r="F336" s="86">
        <f t="shared" si="70"/>
        <v>0.78096284327338472</v>
      </c>
      <c r="G336" s="187">
        <f t="shared" si="71"/>
        <v>5055.1635337017478</v>
      </c>
      <c r="H336" s="187">
        <f t="shared" si="72"/>
        <v>5424.1904716619756</v>
      </c>
      <c r="I336" s="187">
        <f t="shared" si="73"/>
        <v>1603.2813071971473</v>
      </c>
      <c r="J336" s="87">
        <f t="shared" si="74"/>
        <v>1720.320842622539</v>
      </c>
      <c r="K336" s="187">
        <f t="shared" si="78"/>
        <v>1189.6035521381418</v>
      </c>
      <c r="L336" s="87">
        <f t="shared" si="75"/>
        <v>1276.4446114442262</v>
      </c>
      <c r="M336" s="88">
        <f t="shared" si="79"/>
        <v>6700.6350831062018</v>
      </c>
      <c r="N336" s="88">
        <f t="shared" si="80"/>
        <v>38911.4680831062</v>
      </c>
      <c r="O336" s="88">
        <f t="shared" si="81"/>
        <v>36264.182742876234</v>
      </c>
      <c r="P336" s="89">
        <f t="shared" si="76"/>
        <v>0.94342207015025625</v>
      </c>
      <c r="Q336" s="240">
        <v>514.16674718453214</v>
      </c>
      <c r="R336" s="89">
        <f t="shared" si="82"/>
        <v>0.12806727603838336</v>
      </c>
      <c r="S336" s="89">
        <f t="shared" si="82"/>
        <v>0.11019482152519365</v>
      </c>
      <c r="T336" s="91">
        <v>1073</v>
      </c>
      <c r="U336" s="190">
        <v>28554</v>
      </c>
      <c r="V336" s="190">
        <v>27039.772727272728</v>
      </c>
      <c r="W336" s="196"/>
      <c r="X336" s="88">
        <v>0</v>
      </c>
      <c r="Y336" s="88">
        <f t="shared" si="83"/>
        <v>0</v>
      </c>
    </row>
    <row r="337" spans="2:25">
      <c r="B337" s="206">
        <v>5530</v>
      </c>
      <c r="C337" t="s">
        <v>364</v>
      </c>
      <c r="D337" s="190">
        <v>493746.43400000001</v>
      </c>
      <c r="E337" s="85">
        <f t="shared" si="77"/>
        <v>33150.693836444203</v>
      </c>
      <c r="F337" s="86">
        <f t="shared" si="70"/>
        <v>0.86242385297485369</v>
      </c>
      <c r="G337" s="187">
        <f t="shared" si="71"/>
        <v>3176.3966260570332</v>
      </c>
      <c r="H337" s="187">
        <f t="shared" si="72"/>
        <v>47309.251348493453</v>
      </c>
      <c r="I337" s="187">
        <f t="shared" si="73"/>
        <v>507.33394440439696</v>
      </c>
      <c r="J337" s="87">
        <f t="shared" si="74"/>
        <v>7556.2317679590878</v>
      </c>
      <c r="K337" s="187">
        <f t="shared" si="78"/>
        <v>93.656189345391454</v>
      </c>
      <c r="L337" s="87">
        <f t="shared" si="75"/>
        <v>1394.9152841102602</v>
      </c>
      <c r="M337" s="88">
        <f t="shared" si="79"/>
        <v>48704.166632603716</v>
      </c>
      <c r="N337" s="88">
        <f t="shared" si="80"/>
        <v>542450.60063260375</v>
      </c>
      <c r="O337" s="88">
        <f t="shared" si="81"/>
        <v>36420.746651846632</v>
      </c>
      <c r="P337" s="89">
        <f t="shared" si="76"/>
        <v>0.94749512063532992</v>
      </c>
      <c r="Q337" s="240">
        <v>4964.909190835453</v>
      </c>
      <c r="R337" s="89">
        <f t="shared" si="82"/>
        <v>1.9008771278088747E-2</v>
      </c>
      <c r="S337" s="89">
        <f t="shared" si="82"/>
        <v>1.6066823032825039E-2</v>
      </c>
      <c r="T337" s="91">
        <v>14894</v>
      </c>
      <c r="U337" s="190">
        <v>484536</v>
      </c>
      <c r="V337" s="190">
        <v>32626.489798666753</v>
      </c>
      <c r="W337" s="196"/>
      <c r="X337" s="88">
        <v>0</v>
      </c>
      <c r="Y337" s="88">
        <f t="shared" si="83"/>
        <v>0</v>
      </c>
    </row>
    <row r="338" spans="2:25">
      <c r="B338" s="206">
        <v>5532</v>
      </c>
      <c r="C338" t="s">
        <v>365</v>
      </c>
      <c r="D338" s="190">
        <v>161351.77900000001</v>
      </c>
      <c r="E338" s="85">
        <f t="shared" si="77"/>
        <v>28962.803625919943</v>
      </c>
      <c r="F338" s="86">
        <f t="shared" si="70"/>
        <v>0.75347480867987604</v>
      </c>
      <c r="G338" s="187">
        <f t="shared" si="71"/>
        <v>5689.1307523715886</v>
      </c>
      <c r="H338" s="187">
        <f t="shared" si="72"/>
        <v>31694.147421462119</v>
      </c>
      <c r="I338" s="187">
        <f t="shared" si="73"/>
        <v>1973.0955180878877</v>
      </c>
      <c r="J338" s="87">
        <f t="shared" si="74"/>
        <v>10992.115131267623</v>
      </c>
      <c r="K338" s="187">
        <f t="shared" si="78"/>
        <v>1559.4177630288823</v>
      </c>
      <c r="L338" s="87">
        <f t="shared" si="75"/>
        <v>8687.5163578339034</v>
      </c>
      <c r="M338" s="88">
        <f t="shared" si="79"/>
        <v>40381.663779296025</v>
      </c>
      <c r="N338" s="88">
        <f t="shared" si="80"/>
        <v>201733.44277929602</v>
      </c>
      <c r="O338" s="88">
        <f t="shared" si="81"/>
        <v>36211.352141320414</v>
      </c>
      <c r="P338" s="89">
        <f t="shared" si="76"/>
        <v>0.94204766842058085</v>
      </c>
      <c r="Q338" s="240">
        <v>1664.4181731733406</v>
      </c>
      <c r="R338" s="89">
        <f t="shared" si="82"/>
        <v>6.2818423739419746E-2</v>
      </c>
      <c r="S338" s="89">
        <f t="shared" si="82"/>
        <v>5.2516468097357452E-2</v>
      </c>
      <c r="T338" s="91">
        <v>5571</v>
      </c>
      <c r="U338" s="190">
        <v>151815</v>
      </c>
      <c r="V338" s="190">
        <v>27517.672648178359</v>
      </c>
      <c r="W338" s="196"/>
      <c r="X338" s="88">
        <v>0</v>
      </c>
      <c r="Y338" s="88">
        <f t="shared" si="83"/>
        <v>0</v>
      </c>
    </row>
    <row r="339" spans="2:25">
      <c r="B339" s="206">
        <v>5534</v>
      </c>
      <c r="C339" t="s">
        <v>366</v>
      </c>
      <c r="D339" s="190">
        <v>69854.304999999993</v>
      </c>
      <c r="E339" s="85">
        <f t="shared" si="77"/>
        <v>31226.779168529276</v>
      </c>
      <c r="F339" s="86">
        <f t="shared" si="70"/>
        <v>0.81237271652250131</v>
      </c>
      <c r="G339" s="187">
        <f t="shared" si="71"/>
        <v>4330.7454268059892</v>
      </c>
      <c r="H339" s="187">
        <f t="shared" si="72"/>
        <v>9687.8775197649975</v>
      </c>
      <c r="I339" s="187">
        <f t="shared" si="73"/>
        <v>1180.7040781746214</v>
      </c>
      <c r="J339" s="87">
        <f t="shared" si="74"/>
        <v>2641.2350228766281</v>
      </c>
      <c r="K339" s="187">
        <f t="shared" si="78"/>
        <v>767.02632311561592</v>
      </c>
      <c r="L339" s="87">
        <f t="shared" si="75"/>
        <v>1715.8378848096329</v>
      </c>
      <c r="M339" s="88">
        <f t="shared" si="79"/>
        <v>11403.71540457463</v>
      </c>
      <c r="N339" s="88">
        <f t="shared" si="80"/>
        <v>81258.020404574621</v>
      </c>
      <c r="O339" s="88">
        <f t="shared" si="81"/>
        <v>36324.550918450885</v>
      </c>
      <c r="P339" s="89">
        <f t="shared" si="76"/>
        <v>0.94499256381271224</v>
      </c>
      <c r="Q339" s="240">
        <v>50.240681455534286</v>
      </c>
      <c r="R339" s="89">
        <f t="shared" si="82"/>
        <v>3.610548395902375E-3</v>
      </c>
      <c r="S339" s="89">
        <f t="shared" si="82"/>
        <v>-2.599977623267585E-2</v>
      </c>
      <c r="T339" s="91">
        <v>2237</v>
      </c>
      <c r="U339" s="190">
        <v>69603</v>
      </c>
      <c r="V339" s="190">
        <v>32060.34085674804</v>
      </c>
      <c r="W339" s="196"/>
      <c r="X339" s="88">
        <v>0</v>
      </c>
      <c r="Y339" s="88">
        <f t="shared" si="83"/>
        <v>0</v>
      </c>
    </row>
    <row r="340" spans="2:25">
      <c r="B340" s="206">
        <v>5536</v>
      </c>
      <c r="C340" t="s">
        <v>367</v>
      </c>
      <c r="D340" s="190">
        <v>79558.675000000003</v>
      </c>
      <c r="E340" s="85">
        <f t="shared" si="77"/>
        <v>29004.25628873496</v>
      </c>
      <c r="F340" s="86">
        <f t="shared" si="70"/>
        <v>0.75455321039772161</v>
      </c>
      <c r="G340" s="187">
        <f t="shared" si="71"/>
        <v>5664.2591546825797</v>
      </c>
      <c r="H340" s="187">
        <f t="shared" si="72"/>
        <v>15537.062861294316</v>
      </c>
      <c r="I340" s="187">
        <f t="shared" si="73"/>
        <v>1958.5870861026322</v>
      </c>
      <c r="J340" s="87">
        <f t="shared" si="74"/>
        <v>5372.4043771795205</v>
      </c>
      <c r="K340" s="187">
        <f t="shared" si="78"/>
        <v>1544.9093310436267</v>
      </c>
      <c r="L340" s="87">
        <f t="shared" si="75"/>
        <v>4237.6862950526684</v>
      </c>
      <c r="M340" s="88">
        <f t="shared" si="79"/>
        <v>19774.749156346985</v>
      </c>
      <c r="N340" s="88">
        <f t="shared" si="80"/>
        <v>99333.424156346984</v>
      </c>
      <c r="O340" s="88">
        <f t="shared" si="81"/>
        <v>36213.424774461164</v>
      </c>
      <c r="P340" s="89">
        <f t="shared" si="76"/>
        <v>0.94210158850647308</v>
      </c>
      <c r="Q340" s="240">
        <v>827.15053217816239</v>
      </c>
      <c r="R340" s="89">
        <f t="shared" si="82"/>
        <v>6.0881348925899789E-2</v>
      </c>
      <c r="S340" s="89">
        <f t="shared" si="82"/>
        <v>4.9665322998502244E-2</v>
      </c>
      <c r="T340" s="91">
        <v>2743</v>
      </c>
      <c r="U340" s="190">
        <v>74993</v>
      </c>
      <c r="V340" s="190">
        <v>27631.908621960207</v>
      </c>
      <c r="W340" s="196"/>
      <c r="X340" s="88">
        <v>0</v>
      </c>
      <c r="Y340" s="88">
        <f t="shared" si="83"/>
        <v>0</v>
      </c>
    </row>
    <row r="341" spans="2:25">
      <c r="B341" s="206">
        <v>5538</v>
      </c>
      <c r="C341" t="s">
        <v>368</v>
      </c>
      <c r="D341" s="190">
        <v>57220.508000000002</v>
      </c>
      <c r="E341" s="85">
        <f t="shared" si="77"/>
        <v>31353.703013698632</v>
      </c>
      <c r="F341" s="86">
        <f t="shared" si="70"/>
        <v>0.81567467310070729</v>
      </c>
      <c r="G341" s="187">
        <f t="shared" si="71"/>
        <v>4254.5911197043761</v>
      </c>
      <c r="H341" s="187">
        <f t="shared" si="72"/>
        <v>7764.6287934604861</v>
      </c>
      <c r="I341" s="187">
        <f t="shared" si="73"/>
        <v>1136.2807323653467</v>
      </c>
      <c r="J341" s="87">
        <f t="shared" si="74"/>
        <v>2073.7123365667576</v>
      </c>
      <c r="K341" s="187">
        <f t="shared" si="78"/>
        <v>722.60297730634124</v>
      </c>
      <c r="L341" s="87">
        <f t="shared" si="75"/>
        <v>1318.7504335840729</v>
      </c>
      <c r="M341" s="88">
        <f t="shared" si="79"/>
        <v>9083.3792270445592</v>
      </c>
      <c r="N341" s="88">
        <f t="shared" si="80"/>
        <v>66303.887227044557</v>
      </c>
      <c r="O341" s="88">
        <f t="shared" si="81"/>
        <v>36330.897110709346</v>
      </c>
      <c r="P341" s="89">
        <f t="shared" si="76"/>
        <v>0.9451576616416224</v>
      </c>
      <c r="Q341" s="240">
        <v>140.71800695410639</v>
      </c>
      <c r="R341" s="89">
        <f t="shared" si="82"/>
        <v>8.4296748275600727E-2</v>
      </c>
      <c r="S341" s="89">
        <f t="shared" si="82"/>
        <v>9.0832235525481184E-2</v>
      </c>
      <c r="T341" s="91">
        <v>1825</v>
      </c>
      <c r="U341" s="190">
        <v>52772</v>
      </c>
      <c r="V341" s="190">
        <v>28742.919389978211</v>
      </c>
      <c r="W341" s="196"/>
      <c r="X341" s="88">
        <v>0</v>
      </c>
      <c r="Y341" s="88">
        <f t="shared" si="83"/>
        <v>0</v>
      </c>
    </row>
    <row r="342" spans="2:25">
      <c r="B342" s="206">
        <v>5540</v>
      </c>
      <c r="C342" t="s">
        <v>369</v>
      </c>
      <c r="D342" s="190">
        <v>56263.02</v>
      </c>
      <c r="E342" s="85">
        <f t="shared" si="77"/>
        <v>28502.036474164132</v>
      </c>
      <c r="F342" s="86">
        <f t="shared" si="70"/>
        <v>0.74148783234984694</v>
      </c>
      <c r="G342" s="187">
        <f t="shared" si="71"/>
        <v>5965.5910434250764</v>
      </c>
      <c r="H342" s="187">
        <f t="shared" si="72"/>
        <v>11776.076719721101</v>
      </c>
      <c r="I342" s="187">
        <f t="shared" si="73"/>
        <v>2134.364021202422</v>
      </c>
      <c r="J342" s="87">
        <f t="shared" si="74"/>
        <v>4213.234577853581</v>
      </c>
      <c r="K342" s="187">
        <f t="shared" si="78"/>
        <v>1720.6862661434166</v>
      </c>
      <c r="L342" s="87">
        <f t="shared" si="75"/>
        <v>3396.6346893671043</v>
      </c>
      <c r="M342" s="88">
        <f t="shared" si="79"/>
        <v>15172.711409088206</v>
      </c>
      <c r="N342" s="88">
        <f t="shared" si="80"/>
        <v>71435.731409088199</v>
      </c>
      <c r="O342" s="88">
        <f t="shared" si="81"/>
        <v>36188.313783732621</v>
      </c>
      <c r="P342" s="89">
        <f t="shared" si="76"/>
        <v>0.94144831960407938</v>
      </c>
      <c r="Q342" s="240">
        <v>817.82250064516484</v>
      </c>
      <c r="R342" s="89">
        <f t="shared" si="82"/>
        <v>5.5789453931319136E-2</v>
      </c>
      <c r="S342" s="89">
        <f t="shared" si="82"/>
        <v>6.9695495371143987E-2</v>
      </c>
      <c r="T342" s="91">
        <v>1974</v>
      </c>
      <c r="U342" s="190">
        <v>53290</v>
      </c>
      <c r="V342" s="190">
        <v>26645</v>
      </c>
      <c r="W342" s="196"/>
      <c r="X342" s="88">
        <v>0</v>
      </c>
      <c r="Y342" s="88">
        <f t="shared" si="83"/>
        <v>0</v>
      </c>
    </row>
    <row r="343" spans="2:25">
      <c r="B343" s="206">
        <v>5542</v>
      </c>
      <c r="C343" t="s">
        <v>370</v>
      </c>
      <c r="D343" s="190">
        <v>83220.27</v>
      </c>
      <c r="E343" s="85">
        <f t="shared" si="77"/>
        <v>29785.350751610596</v>
      </c>
      <c r="F343" s="86">
        <f t="shared" si="70"/>
        <v>0.77487358437040665</v>
      </c>
      <c r="G343" s="187">
        <f t="shared" si="71"/>
        <v>5195.6024769571968</v>
      </c>
      <c r="H343" s="187">
        <f t="shared" si="72"/>
        <v>14516.513320618407</v>
      </c>
      <c r="I343" s="187">
        <f t="shared" si="73"/>
        <v>1685.2040240961592</v>
      </c>
      <c r="J343" s="87">
        <f t="shared" si="74"/>
        <v>4708.4600433246687</v>
      </c>
      <c r="K343" s="187">
        <f t="shared" si="78"/>
        <v>1271.5262690371537</v>
      </c>
      <c r="L343" s="87">
        <f t="shared" si="75"/>
        <v>3552.6443956898074</v>
      </c>
      <c r="M343" s="88">
        <f t="shared" si="79"/>
        <v>18069.157716308215</v>
      </c>
      <c r="N343" s="88">
        <f t="shared" si="80"/>
        <v>101289.42771630822</v>
      </c>
      <c r="O343" s="88">
        <f t="shared" si="81"/>
        <v>36252.479497604945</v>
      </c>
      <c r="P343" s="89">
        <f t="shared" si="76"/>
        <v>0.9431176072051074</v>
      </c>
      <c r="Q343" s="240">
        <v>655.79784746837322</v>
      </c>
      <c r="R343" s="89">
        <f t="shared" si="82"/>
        <v>3.9395873404441388E-2</v>
      </c>
      <c r="S343" s="89">
        <f t="shared" si="82"/>
        <v>3.7907833499782197E-2</v>
      </c>
      <c r="T343" s="91">
        <v>2794</v>
      </c>
      <c r="U343" s="190">
        <v>80066</v>
      </c>
      <c r="V343" s="190">
        <v>28697.491039426524</v>
      </c>
      <c r="W343" s="196"/>
      <c r="X343" s="88">
        <v>0</v>
      </c>
      <c r="Y343" s="88">
        <f t="shared" si="83"/>
        <v>0</v>
      </c>
    </row>
    <row r="344" spans="2:25">
      <c r="B344" s="206">
        <v>5544</v>
      </c>
      <c r="C344" t="s">
        <v>371</v>
      </c>
      <c r="D344" s="190">
        <v>144052.84700000001</v>
      </c>
      <c r="E344" s="85">
        <f t="shared" si="77"/>
        <v>30048.570504797666</v>
      </c>
      <c r="F344" s="86">
        <f t="shared" si="70"/>
        <v>0.78172131415979407</v>
      </c>
      <c r="G344" s="187">
        <f t="shared" si="71"/>
        <v>5037.6706250449552</v>
      </c>
      <c r="H344" s="187">
        <f t="shared" si="72"/>
        <v>24150.592976465516</v>
      </c>
      <c r="I344" s="187">
        <f t="shared" si="73"/>
        <v>1593.0771104806847</v>
      </c>
      <c r="J344" s="87">
        <f t="shared" si="74"/>
        <v>7637.211667644403</v>
      </c>
      <c r="K344" s="187">
        <f t="shared" si="78"/>
        <v>1179.3993554216793</v>
      </c>
      <c r="L344" s="87">
        <f t="shared" si="75"/>
        <v>5654.0405098915307</v>
      </c>
      <c r="M344" s="88">
        <f t="shared" si="79"/>
        <v>29804.633486357045</v>
      </c>
      <c r="N344" s="88">
        <f t="shared" si="80"/>
        <v>173857.48048635706</v>
      </c>
      <c r="O344" s="88">
        <f t="shared" si="81"/>
        <v>36265.640485264303</v>
      </c>
      <c r="P344" s="89">
        <f t="shared" si="76"/>
        <v>0.94345999369457689</v>
      </c>
      <c r="Q344" s="240">
        <v>1978.2693372810973</v>
      </c>
      <c r="R344" s="89">
        <f t="shared" si="82"/>
        <v>5.0039704638889765E-2</v>
      </c>
      <c r="S344" s="89">
        <f t="shared" si="82"/>
        <v>4.5220999277593231E-2</v>
      </c>
      <c r="T344" s="91">
        <v>4794</v>
      </c>
      <c r="U344" s="190">
        <v>137188</v>
      </c>
      <c r="V344" s="190">
        <v>28748.533109807209</v>
      </c>
      <c r="W344" s="196"/>
      <c r="X344" s="88">
        <v>0</v>
      </c>
      <c r="Y344" s="88">
        <f t="shared" si="83"/>
        <v>0</v>
      </c>
    </row>
    <row r="345" spans="2:25">
      <c r="B345" s="206">
        <v>5546</v>
      </c>
      <c r="C345" t="s">
        <v>372</v>
      </c>
      <c r="D345" s="190">
        <v>32158.665000000001</v>
      </c>
      <c r="E345" s="85">
        <f t="shared" si="77"/>
        <v>27794.870354364735</v>
      </c>
      <c r="F345" s="86">
        <f t="shared" si="70"/>
        <v>0.7230907232956707</v>
      </c>
      <c r="G345" s="187">
        <f t="shared" si="71"/>
        <v>6389.8907153047139</v>
      </c>
      <c r="H345" s="187">
        <f t="shared" si="72"/>
        <v>7393.1035576075537</v>
      </c>
      <c r="I345" s="187">
        <f t="shared" si="73"/>
        <v>2381.8721631322105</v>
      </c>
      <c r="J345" s="87">
        <f t="shared" si="74"/>
        <v>2755.8260927439678</v>
      </c>
      <c r="K345" s="187">
        <f t="shared" si="78"/>
        <v>1968.1944080732051</v>
      </c>
      <c r="L345" s="87">
        <f t="shared" si="75"/>
        <v>2277.2009301406983</v>
      </c>
      <c r="M345" s="88">
        <f t="shared" si="79"/>
        <v>9670.3044877482516</v>
      </c>
      <c r="N345" s="88">
        <f t="shared" si="80"/>
        <v>41828.969487748254</v>
      </c>
      <c r="O345" s="88">
        <f t="shared" si="81"/>
        <v>36152.95547774266</v>
      </c>
      <c r="P345" s="89">
        <f t="shared" si="76"/>
        <v>0.94052846415137081</v>
      </c>
      <c r="Q345" s="240">
        <v>2802.614542956665</v>
      </c>
      <c r="R345" s="89">
        <f t="shared" si="82"/>
        <v>1.280753968253971E-2</v>
      </c>
      <c r="S345" s="89">
        <f t="shared" si="82"/>
        <v>-2.1332040306759375E-2</v>
      </c>
      <c r="T345" s="91">
        <v>1157</v>
      </c>
      <c r="U345" s="190">
        <v>31752</v>
      </c>
      <c r="V345" s="190">
        <v>28400.715563506259</v>
      </c>
      <c r="W345" s="196"/>
      <c r="X345" s="88">
        <v>0</v>
      </c>
      <c r="Y345" s="88">
        <f t="shared" si="83"/>
        <v>0</v>
      </c>
    </row>
    <row r="346" spans="2:25">
      <c r="B346" s="206">
        <v>5601</v>
      </c>
      <c r="C346" t="s">
        <v>373</v>
      </c>
      <c r="D346" s="190">
        <v>699558.87600000005</v>
      </c>
      <c r="E346" s="85">
        <f t="shared" si="77"/>
        <v>32225.85572139304</v>
      </c>
      <c r="F346" s="86">
        <f t="shared" si="70"/>
        <v>0.83836395080521697</v>
      </c>
      <c r="G346" s="187">
        <f t="shared" si="71"/>
        <v>3731.299495087731</v>
      </c>
      <c r="H346" s="187">
        <f t="shared" si="72"/>
        <v>80999.049439364462</v>
      </c>
      <c r="I346" s="187">
        <f t="shared" si="73"/>
        <v>831.02728467230406</v>
      </c>
      <c r="J346" s="87">
        <f t="shared" si="74"/>
        <v>18039.940295666376</v>
      </c>
      <c r="K346" s="187">
        <f t="shared" si="78"/>
        <v>417.34952961329856</v>
      </c>
      <c r="L346" s="87">
        <f t="shared" si="75"/>
        <v>9059.8235888454856</v>
      </c>
      <c r="M346" s="88">
        <f t="shared" si="79"/>
        <v>90058.873028209942</v>
      </c>
      <c r="N346" s="88">
        <f t="shared" si="80"/>
        <v>789617.74902820995</v>
      </c>
      <c r="O346" s="88">
        <f t="shared" si="81"/>
        <v>36374.504746094062</v>
      </c>
      <c r="P346" s="89">
        <f t="shared" si="76"/>
        <v>0.94629212552684772</v>
      </c>
      <c r="Q346" s="240">
        <v>5188.8379288272117</v>
      </c>
      <c r="R346" s="89">
        <f t="shared" si="82"/>
        <v>-7.5137780110802257E-3</v>
      </c>
      <c r="S346" s="89">
        <f t="shared" si="82"/>
        <v>-2.5390234285157423E-2</v>
      </c>
      <c r="T346" s="91">
        <v>21708</v>
      </c>
      <c r="U346" s="190">
        <v>704855</v>
      </c>
      <c r="V346" s="190">
        <v>33065.393817141252</v>
      </c>
      <c r="W346" s="196"/>
      <c r="X346" s="88">
        <v>0</v>
      </c>
      <c r="Y346" s="88">
        <f t="shared" si="83"/>
        <v>0</v>
      </c>
    </row>
    <row r="347" spans="2:25">
      <c r="B347" s="206">
        <v>5603</v>
      </c>
      <c r="C347" t="s">
        <v>374</v>
      </c>
      <c r="D347" s="190">
        <v>405499.70400000003</v>
      </c>
      <c r="E347" s="85">
        <f t="shared" si="77"/>
        <v>35764.659022755339</v>
      </c>
      <c r="F347" s="86">
        <f t="shared" si="70"/>
        <v>0.93042683169508389</v>
      </c>
      <c r="G347" s="187">
        <f t="shared" si="71"/>
        <v>1608.017514270352</v>
      </c>
      <c r="H347" s="187">
        <f t="shared" si="72"/>
        <v>18231.702576797252</v>
      </c>
      <c r="I347" s="187">
        <f t="shared" si="73"/>
        <v>0</v>
      </c>
      <c r="J347" s="87">
        <f t="shared" si="74"/>
        <v>0</v>
      </c>
      <c r="K347" s="187">
        <f t="shared" si="78"/>
        <v>-413.67775505900551</v>
      </c>
      <c r="L347" s="87">
        <f t="shared" si="75"/>
        <v>-4690.2783868590041</v>
      </c>
      <c r="M347" s="88">
        <f t="shared" si="79"/>
        <v>13541.424189938247</v>
      </c>
      <c r="N347" s="88">
        <f t="shared" si="80"/>
        <v>419041.12818993826</v>
      </c>
      <c r="O347" s="88">
        <f t="shared" si="81"/>
        <v>36958.998781966686</v>
      </c>
      <c r="P347" s="89">
        <f t="shared" si="76"/>
        <v>0.96149788866849062</v>
      </c>
      <c r="Q347" s="240">
        <v>3472.6259616153293</v>
      </c>
      <c r="R347" s="89">
        <f t="shared" si="82"/>
        <v>7.1924372336092711E-3</v>
      </c>
      <c r="S347" s="89">
        <f t="shared" si="82"/>
        <v>4.7051036436867536E-3</v>
      </c>
      <c r="T347" s="91">
        <v>11338</v>
      </c>
      <c r="U347" s="190">
        <v>402604</v>
      </c>
      <c r="V347" s="190">
        <v>35597.170645446509</v>
      </c>
      <c r="W347" s="196"/>
      <c r="X347" s="88">
        <v>0</v>
      </c>
      <c r="Y347" s="88">
        <f t="shared" si="83"/>
        <v>0</v>
      </c>
    </row>
    <row r="348" spans="2:25">
      <c r="B348" s="206">
        <v>5605</v>
      </c>
      <c r="C348" t="s">
        <v>375</v>
      </c>
      <c r="D348" s="190">
        <v>324570.38099999999</v>
      </c>
      <c r="E348" s="85">
        <f t="shared" si="77"/>
        <v>32253.838914836528</v>
      </c>
      <c r="F348" s="86">
        <f t="shared" si="70"/>
        <v>0.83909194080226324</v>
      </c>
      <c r="G348" s="187">
        <f t="shared" si="71"/>
        <v>3714.5095790216383</v>
      </c>
      <c r="H348" s="187">
        <f t="shared" si="72"/>
        <v>37379.109893694746</v>
      </c>
      <c r="I348" s="187">
        <f t="shared" si="73"/>
        <v>821.23316696708332</v>
      </c>
      <c r="J348" s="87">
        <f t="shared" si="74"/>
        <v>8264.0693591897598</v>
      </c>
      <c r="K348" s="187">
        <f t="shared" si="78"/>
        <v>407.55541190807782</v>
      </c>
      <c r="L348" s="87">
        <f t="shared" si="75"/>
        <v>4101.2301100309869</v>
      </c>
      <c r="M348" s="88">
        <f t="shared" si="79"/>
        <v>41480.340003725731</v>
      </c>
      <c r="N348" s="88">
        <f t="shared" si="80"/>
        <v>366050.72100372572</v>
      </c>
      <c r="O348" s="88">
        <f t="shared" si="81"/>
        <v>36375.903905766245</v>
      </c>
      <c r="P348" s="89">
        <f t="shared" si="76"/>
        <v>0.94632852502670028</v>
      </c>
      <c r="Q348" s="240">
        <v>3573.2189208927521</v>
      </c>
      <c r="R348" s="89">
        <f t="shared" si="82"/>
        <v>5.807690502192301E-2</v>
      </c>
      <c r="S348" s="89">
        <f t="shared" si="82"/>
        <v>3.5680961389838159E-2</v>
      </c>
      <c r="T348" s="91">
        <v>10063</v>
      </c>
      <c r="U348" s="190">
        <v>306755</v>
      </c>
      <c r="V348" s="190">
        <v>31142.639593908629</v>
      </c>
      <c r="W348" s="196"/>
      <c r="X348" s="88">
        <v>0</v>
      </c>
      <c r="Y348" s="88">
        <f t="shared" si="83"/>
        <v>0</v>
      </c>
    </row>
    <row r="349" spans="2:25">
      <c r="B349" s="206">
        <v>5607</v>
      </c>
      <c r="C349" t="s">
        <v>376</v>
      </c>
      <c r="D349" s="190">
        <v>181250.454</v>
      </c>
      <c r="E349" s="85">
        <f t="shared" si="77"/>
        <v>31212.408128121231</v>
      </c>
      <c r="F349" s="86">
        <f t="shared" si="70"/>
        <v>0.8119988501985832</v>
      </c>
      <c r="G349" s="187">
        <f t="shared" si="71"/>
        <v>4339.3680510508166</v>
      </c>
      <c r="H349" s="187">
        <f t="shared" si="72"/>
        <v>25198.710272452092</v>
      </c>
      <c r="I349" s="187">
        <f t="shared" si="73"/>
        <v>1185.7339423174371</v>
      </c>
      <c r="J349" s="87">
        <f t="shared" si="74"/>
        <v>6885.5570030373574</v>
      </c>
      <c r="K349" s="187">
        <f t="shared" si="78"/>
        <v>772.05618725843169</v>
      </c>
      <c r="L349" s="87">
        <f t="shared" si="75"/>
        <v>4483.3302794097135</v>
      </c>
      <c r="M349" s="88">
        <f t="shared" si="79"/>
        <v>29682.040551861806</v>
      </c>
      <c r="N349" s="88">
        <f t="shared" si="80"/>
        <v>210932.4945518618</v>
      </c>
      <c r="O349" s="88">
        <f t="shared" si="81"/>
        <v>36323.832366430477</v>
      </c>
      <c r="P349" s="89">
        <f t="shared" si="76"/>
        <v>0.94497387049651616</v>
      </c>
      <c r="Q349" s="240">
        <v>-3975.3171482287216</v>
      </c>
      <c r="R349" s="89">
        <f t="shared" si="82"/>
        <v>3.2319075500068337E-2</v>
      </c>
      <c r="S349" s="89">
        <f t="shared" si="82"/>
        <v>-5.7240245786324348E-3</v>
      </c>
      <c r="T349" s="91">
        <v>5807</v>
      </c>
      <c r="U349" s="190">
        <v>175576</v>
      </c>
      <c r="V349" s="190">
        <v>31392.097264437693</v>
      </c>
      <c r="W349" s="196"/>
      <c r="X349" s="88">
        <v>0</v>
      </c>
      <c r="Y349" s="88">
        <f t="shared" si="83"/>
        <v>0</v>
      </c>
    </row>
    <row r="350" spans="2:25">
      <c r="B350" s="206">
        <v>5610</v>
      </c>
      <c r="C350" t="s">
        <v>377</v>
      </c>
      <c r="D350" s="190">
        <v>74517.081000000006</v>
      </c>
      <c r="E350" s="85">
        <f t="shared" si="77"/>
        <v>29051.493567251462</v>
      </c>
      <c r="F350" s="86">
        <f t="shared" si="70"/>
        <v>0.75578210038546179</v>
      </c>
      <c r="G350" s="187">
        <f t="shared" si="71"/>
        <v>5635.916787572678</v>
      </c>
      <c r="H350" s="187">
        <f t="shared" si="72"/>
        <v>14456.126560123919</v>
      </c>
      <c r="I350" s="187">
        <f t="shared" si="73"/>
        <v>1942.0540386218561</v>
      </c>
      <c r="J350" s="87">
        <f t="shared" si="74"/>
        <v>4981.3686090650608</v>
      </c>
      <c r="K350" s="187">
        <f t="shared" si="78"/>
        <v>1528.3762835628506</v>
      </c>
      <c r="L350" s="87">
        <f t="shared" si="75"/>
        <v>3920.2851673387117</v>
      </c>
      <c r="M350" s="88">
        <f t="shared" si="79"/>
        <v>18376.41172746263</v>
      </c>
      <c r="N350" s="88">
        <f t="shared" si="80"/>
        <v>92893.492727462639</v>
      </c>
      <c r="O350" s="88">
        <f t="shared" si="81"/>
        <v>36215.786638386991</v>
      </c>
      <c r="P350" s="89">
        <f t="shared" si="76"/>
        <v>0.94216303300586024</v>
      </c>
      <c r="Q350" s="240">
        <v>910.42416018482618</v>
      </c>
      <c r="R350" s="89">
        <f t="shared" si="82"/>
        <v>5.4049465316283886E-2</v>
      </c>
      <c r="S350" s="89">
        <f t="shared" si="82"/>
        <v>4.5008885106943314E-2</v>
      </c>
      <c r="T350" s="91">
        <v>2565</v>
      </c>
      <c r="U350" s="190">
        <v>70696</v>
      </c>
      <c r="V350" s="190">
        <v>27800.235941801024</v>
      </c>
      <c r="W350" s="196"/>
      <c r="X350" s="88">
        <v>0</v>
      </c>
      <c r="Y350" s="88">
        <f t="shared" si="83"/>
        <v>0</v>
      </c>
    </row>
    <row r="351" spans="2:25">
      <c r="B351" s="206">
        <v>5612</v>
      </c>
      <c r="C351" t="s">
        <v>378</v>
      </c>
      <c r="D351" s="190">
        <v>71698.937999999995</v>
      </c>
      <c r="E351" s="85">
        <f t="shared" si="77"/>
        <v>25175.188904494382</v>
      </c>
      <c r="F351" s="86">
        <f t="shared" si="70"/>
        <v>0.65493903450416169</v>
      </c>
      <c r="G351" s="187">
        <f t="shared" si="71"/>
        <v>7961.6995852269256</v>
      </c>
      <c r="H351" s="187">
        <f t="shared" si="72"/>
        <v>22674.920418726284</v>
      </c>
      <c r="I351" s="187">
        <f t="shared" si="73"/>
        <v>3298.7606705868343</v>
      </c>
      <c r="J351" s="87">
        <f t="shared" si="74"/>
        <v>9394.8703898313051</v>
      </c>
      <c r="K351" s="187">
        <f t="shared" si="78"/>
        <v>2885.0829155278288</v>
      </c>
      <c r="L351" s="87">
        <f t="shared" si="75"/>
        <v>8216.7161434232567</v>
      </c>
      <c r="M351" s="88">
        <f t="shared" si="79"/>
        <v>30891.636562149542</v>
      </c>
      <c r="N351" s="88">
        <f t="shared" si="80"/>
        <v>102590.57456214953</v>
      </c>
      <c r="O351" s="88">
        <f t="shared" si="81"/>
        <v>36021.971405249133</v>
      </c>
      <c r="P351" s="89">
        <f t="shared" si="76"/>
        <v>0.93712087971179503</v>
      </c>
      <c r="Q351" s="240">
        <v>815.91870189332622</v>
      </c>
      <c r="R351" s="89">
        <f t="shared" si="82"/>
        <v>0.12238283683724417</v>
      </c>
      <c r="S351" s="89">
        <f t="shared" si="82"/>
        <v>0.12198874174004015</v>
      </c>
      <c r="T351" s="91">
        <v>2848</v>
      </c>
      <c r="U351" s="190">
        <v>63881</v>
      </c>
      <c r="V351" s="190">
        <v>22438.004917456972</v>
      </c>
      <c r="W351" s="196"/>
      <c r="X351" s="88">
        <v>0</v>
      </c>
      <c r="Y351" s="88">
        <f t="shared" si="83"/>
        <v>0</v>
      </c>
    </row>
    <row r="352" spans="2:25">
      <c r="B352" s="206">
        <v>5614</v>
      </c>
      <c r="C352" t="s">
        <v>379</v>
      </c>
      <c r="D352" s="190">
        <v>28385.683000000001</v>
      </c>
      <c r="E352" s="85">
        <f t="shared" si="77"/>
        <v>32853.799768518518</v>
      </c>
      <c r="F352" s="86">
        <f t="shared" si="70"/>
        <v>0.85470007719962815</v>
      </c>
      <c r="G352" s="187">
        <f t="shared" si="71"/>
        <v>3354.5330668124443</v>
      </c>
      <c r="H352" s="187">
        <f t="shared" si="72"/>
        <v>2898.3165697259519</v>
      </c>
      <c r="I352" s="187">
        <f t="shared" si="73"/>
        <v>611.24686817838665</v>
      </c>
      <c r="J352" s="87">
        <f t="shared" si="74"/>
        <v>528.11729410612611</v>
      </c>
      <c r="K352" s="187">
        <f t="shared" si="78"/>
        <v>197.56911311938114</v>
      </c>
      <c r="L352" s="87">
        <f t="shared" si="75"/>
        <v>170.69971373514531</v>
      </c>
      <c r="M352" s="88">
        <f t="shared" si="79"/>
        <v>3069.0162834610974</v>
      </c>
      <c r="N352" s="88">
        <f t="shared" si="80"/>
        <v>31454.699283461097</v>
      </c>
      <c r="O352" s="88">
        <f t="shared" si="81"/>
        <v>36405.901948450344</v>
      </c>
      <c r="P352" s="89">
        <f t="shared" si="76"/>
        <v>0.94710893184656852</v>
      </c>
      <c r="Q352" s="240">
        <v>289.35697079910096</v>
      </c>
      <c r="R352" s="89">
        <f t="shared" si="82"/>
        <v>0.17870953409185286</v>
      </c>
      <c r="S352" s="89">
        <f t="shared" si="82"/>
        <v>0.17598103979997359</v>
      </c>
      <c r="T352" s="91">
        <v>864</v>
      </c>
      <c r="U352" s="190">
        <v>24082</v>
      </c>
      <c r="V352" s="190">
        <v>27937.354988399071</v>
      </c>
      <c r="W352" s="196"/>
      <c r="X352" s="88">
        <v>0</v>
      </c>
      <c r="Y352" s="88">
        <f t="shared" si="83"/>
        <v>0</v>
      </c>
    </row>
    <row r="353" spans="2:28">
      <c r="B353" s="206">
        <v>5616</v>
      </c>
      <c r="C353" t="s">
        <v>380</v>
      </c>
      <c r="D353" s="190">
        <v>27423.353999999999</v>
      </c>
      <c r="E353" s="85">
        <f t="shared" si="77"/>
        <v>28011.597548518897</v>
      </c>
      <c r="F353" s="86">
        <f t="shared" si="70"/>
        <v>0.72872893716681997</v>
      </c>
      <c r="G353" s="187">
        <f t="shared" si="71"/>
        <v>6259.8543988122165</v>
      </c>
      <c r="H353" s="187">
        <f t="shared" si="72"/>
        <v>6128.3974564371601</v>
      </c>
      <c r="I353" s="187">
        <f t="shared" si="73"/>
        <v>2306.0176451782536</v>
      </c>
      <c r="J353" s="87">
        <f t="shared" si="74"/>
        <v>2257.5912746295103</v>
      </c>
      <c r="K353" s="187">
        <f t="shared" si="78"/>
        <v>1892.3398901192481</v>
      </c>
      <c r="L353" s="87">
        <f t="shared" si="75"/>
        <v>1852.6007524267441</v>
      </c>
      <c r="M353" s="88">
        <f t="shared" si="79"/>
        <v>7980.9982088639044</v>
      </c>
      <c r="N353" s="88">
        <f t="shared" si="80"/>
        <v>35404.3522088639</v>
      </c>
      <c r="O353" s="88">
        <f t="shared" si="81"/>
        <v>36163.791837450357</v>
      </c>
      <c r="P353" s="89">
        <f t="shared" si="76"/>
        <v>0.94081037484492791</v>
      </c>
      <c r="Q353" s="240">
        <v>426.39137096332888</v>
      </c>
      <c r="R353" s="89">
        <f t="shared" si="82"/>
        <v>3.785921356394048E-2</v>
      </c>
      <c r="S353" s="89">
        <f t="shared" si="82"/>
        <v>2.8318117627193353E-2</v>
      </c>
      <c r="T353" s="91">
        <v>979</v>
      </c>
      <c r="U353" s="190">
        <v>26423</v>
      </c>
      <c r="V353" s="190">
        <v>27240.206185567011</v>
      </c>
      <c r="W353" s="196"/>
      <c r="X353" s="88">
        <v>0</v>
      </c>
      <c r="Y353" s="88">
        <f t="shared" si="83"/>
        <v>0</v>
      </c>
    </row>
    <row r="354" spans="2:28">
      <c r="B354" s="206">
        <v>5618</v>
      </c>
      <c r="C354" t="s">
        <v>381</v>
      </c>
      <c r="D354" s="190">
        <v>39134.553</v>
      </c>
      <c r="E354" s="85">
        <f t="shared" si="77"/>
        <v>35161.323450134776</v>
      </c>
      <c r="F354" s="86">
        <f t="shared" si="70"/>
        <v>0.91473090111386057</v>
      </c>
      <c r="G354" s="187">
        <f t="shared" si="71"/>
        <v>1970.0188578426896</v>
      </c>
      <c r="H354" s="187">
        <f t="shared" si="72"/>
        <v>2192.6309887789134</v>
      </c>
      <c r="I354" s="187">
        <f t="shared" si="73"/>
        <v>0</v>
      </c>
      <c r="J354" s="87">
        <f t="shared" si="74"/>
        <v>0</v>
      </c>
      <c r="K354" s="187">
        <f t="shared" si="78"/>
        <v>-413.67775505900551</v>
      </c>
      <c r="L354" s="87">
        <f t="shared" si="75"/>
        <v>-460.42334138067309</v>
      </c>
      <c r="M354" s="88">
        <f t="shared" si="79"/>
        <v>1732.2076473982404</v>
      </c>
      <c r="N354" s="88">
        <f t="shared" si="80"/>
        <v>40866.760647398238</v>
      </c>
      <c r="O354" s="88">
        <f t="shared" si="81"/>
        <v>36717.664552918446</v>
      </c>
      <c r="P354" s="89">
        <f t="shared" si="76"/>
        <v>0.95521951643600089</v>
      </c>
      <c r="Q354" s="240">
        <v>76.349000606621303</v>
      </c>
      <c r="R354" s="89">
        <f t="shared" si="82"/>
        <v>2.0058725400755893E-2</v>
      </c>
      <c r="S354" s="89">
        <f t="shared" si="82"/>
        <v>2.5557694270841036E-2</v>
      </c>
      <c r="T354" s="91">
        <v>1113</v>
      </c>
      <c r="U354" s="190">
        <v>38365</v>
      </c>
      <c r="V354" s="190">
        <v>34285.075960679176</v>
      </c>
      <c r="W354" s="196"/>
      <c r="X354" s="88">
        <v>0</v>
      </c>
      <c r="Y354" s="88">
        <f t="shared" si="83"/>
        <v>0</v>
      </c>
    </row>
    <row r="355" spans="2:28">
      <c r="B355" s="206">
        <v>5620</v>
      </c>
      <c r="C355" t="s">
        <v>382</v>
      </c>
      <c r="D355" s="190">
        <v>100251.88</v>
      </c>
      <c r="E355" s="85">
        <f t="shared" si="77"/>
        <v>33972.172145035584</v>
      </c>
      <c r="F355" s="86">
        <f t="shared" si="70"/>
        <v>0.88379482311279378</v>
      </c>
      <c r="G355" s="187">
        <f t="shared" si="71"/>
        <v>2683.5096409022049</v>
      </c>
      <c r="H355" s="187">
        <f t="shared" si="72"/>
        <v>7919.0369503024058</v>
      </c>
      <c r="I355" s="187">
        <f t="shared" si="73"/>
        <v>219.81653639741378</v>
      </c>
      <c r="J355" s="87">
        <f t="shared" si="74"/>
        <v>648.67859890876798</v>
      </c>
      <c r="K355" s="187">
        <f t="shared" si="78"/>
        <v>-193.86121866159172</v>
      </c>
      <c r="L355" s="87">
        <f t="shared" si="75"/>
        <v>-572.08445627035712</v>
      </c>
      <c r="M355" s="88">
        <f t="shared" si="79"/>
        <v>7346.9524940320489</v>
      </c>
      <c r="N355" s="88">
        <f t="shared" si="80"/>
        <v>107598.83249403206</v>
      </c>
      <c r="O355" s="88">
        <f t="shared" si="81"/>
        <v>36461.820567276198</v>
      </c>
      <c r="P355" s="89">
        <f t="shared" si="76"/>
        <v>0.94856366914222678</v>
      </c>
      <c r="Q355" s="240">
        <v>455.35064551866526</v>
      </c>
      <c r="R355" s="89">
        <f t="shared" si="82"/>
        <v>2.4086052260608462E-2</v>
      </c>
      <c r="S355" s="89">
        <f t="shared" si="82"/>
        <v>1.7492478898035995E-2</v>
      </c>
      <c r="T355" s="91">
        <v>2951</v>
      </c>
      <c r="U355" s="190">
        <v>97894</v>
      </c>
      <c r="V355" s="190">
        <v>33388.130968622099</v>
      </c>
      <c r="W355" s="196"/>
      <c r="X355" s="88">
        <v>0</v>
      </c>
      <c r="Y355" s="88">
        <f t="shared" si="83"/>
        <v>0</v>
      </c>
    </row>
    <row r="356" spans="2:28">
      <c r="B356" s="206">
        <v>5622</v>
      </c>
      <c r="C356" t="s">
        <v>383</v>
      </c>
      <c r="D356" s="190">
        <v>126085.004</v>
      </c>
      <c r="E356" s="85">
        <f t="shared" si="77"/>
        <v>32420.931859089742</v>
      </c>
      <c r="F356" s="86">
        <f t="shared" si="70"/>
        <v>0.84343890685669154</v>
      </c>
      <c r="G356" s="187">
        <f t="shared" si="71"/>
        <v>3614.2538124697098</v>
      </c>
      <c r="H356" s="187">
        <f t="shared" si="72"/>
        <v>14055.8330766947</v>
      </c>
      <c r="I356" s="187">
        <f t="shared" si="73"/>
        <v>762.75063647845832</v>
      </c>
      <c r="J356" s="87">
        <f t="shared" si="74"/>
        <v>2966.3372252647246</v>
      </c>
      <c r="K356" s="187">
        <f t="shared" si="78"/>
        <v>349.07288141945281</v>
      </c>
      <c r="L356" s="87">
        <f t="shared" si="75"/>
        <v>1357.5444358402522</v>
      </c>
      <c r="M356" s="88">
        <f t="shared" si="79"/>
        <v>15413.377512534953</v>
      </c>
      <c r="N356" s="88">
        <f t="shared" si="80"/>
        <v>141498.38151253495</v>
      </c>
      <c r="O356" s="88">
        <f t="shared" si="81"/>
        <v>36384.258552978899</v>
      </c>
      <c r="P356" s="89">
        <f t="shared" si="76"/>
        <v>0.94654587332942153</v>
      </c>
      <c r="Q356" s="240">
        <v>2556.2442816408275</v>
      </c>
      <c r="R356" s="89">
        <f t="shared" si="82"/>
        <v>6.4232994302595492E-2</v>
      </c>
      <c r="S356" s="89">
        <f t="shared" si="82"/>
        <v>5.7118039853670984E-2</v>
      </c>
      <c r="T356" s="91">
        <v>3889</v>
      </c>
      <c r="U356" s="190">
        <v>118475</v>
      </c>
      <c r="V356" s="190">
        <v>30669.169039606524</v>
      </c>
      <c r="W356" s="196"/>
      <c r="X356" s="88">
        <v>0</v>
      </c>
      <c r="Y356" s="88">
        <f t="shared" si="83"/>
        <v>0</v>
      </c>
    </row>
    <row r="357" spans="2:28">
      <c r="B357" s="206">
        <v>5624</v>
      </c>
      <c r="C357" t="s">
        <v>384</v>
      </c>
      <c r="D357" s="190">
        <v>40125.856</v>
      </c>
      <c r="E357" s="85">
        <f t="shared" si="77"/>
        <v>33025.395884773665</v>
      </c>
      <c r="F357" s="86">
        <f t="shared" si="70"/>
        <v>0.85916419443549708</v>
      </c>
      <c r="G357" s="187">
        <f t="shared" si="71"/>
        <v>3251.5753970593564</v>
      </c>
      <c r="H357" s="187">
        <f t="shared" si="72"/>
        <v>3950.6641074271179</v>
      </c>
      <c r="I357" s="187">
        <f t="shared" si="73"/>
        <v>551.18822748908531</v>
      </c>
      <c r="J357" s="87">
        <f t="shared" si="74"/>
        <v>669.69369639923866</v>
      </c>
      <c r="K357" s="187">
        <f t="shared" si="78"/>
        <v>137.5104724300798</v>
      </c>
      <c r="L357" s="87">
        <f t="shared" si="75"/>
        <v>167.07522400254695</v>
      </c>
      <c r="M357" s="88">
        <f t="shared" si="79"/>
        <v>4117.7393314296651</v>
      </c>
      <c r="N357" s="88">
        <f t="shared" si="80"/>
        <v>44243.595331429664</v>
      </c>
      <c r="O357" s="88">
        <f t="shared" si="81"/>
        <v>36414.481754263099</v>
      </c>
      <c r="P357" s="89">
        <f t="shared" si="76"/>
        <v>0.94733213770836189</v>
      </c>
      <c r="Q357" s="240">
        <v>106.32354956123618</v>
      </c>
      <c r="R357" s="89">
        <f t="shared" si="82"/>
        <v>-8.1115340881000707E-3</v>
      </c>
      <c r="S357" s="89">
        <f t="shared" si="82"/>
        <v>8.6852609711066315E-4</v>
      </c>
      <c r="T357" s="91">
        <v>1215</v>
      </c>
      <c r="U357" s="190">
        <v>40454</v>
      </c>
      <c r="V357" s="190">
        <v>32996.737357259379</v>
      </c>
      <c r="W357" s="196"/>
      <c r="X357" s="88">
        <v>0</v>
      </c>
      <c r="Y357" s="88">
        <f t="shared" si="83"/>
        <v>0</v>
      </c>
    </row>
    <row r="358" spans="2:28">
      <c r="B358" s="206">
        <v>5626</v>
      </c>
      <c r="C358" t="s">
        <v>385</v>
      </c>
      <c r="D358" s="190">
        <v>30717.725999999999</v>
      </c>
      <c r="E358" s="85">
        <f t="shared" si="77"/>
        <v>28708.155140186915</v>
      </c>
      <c r="F358" s="86">
        <f t="shared" si="70"/>
        <v>0.74685006262467712</v>
      </c>
      <c r="G358" s="187">
        <f t="shared" si="71"/>
        <v>5841.9198438114063</v>
      </c>
      <c r="H358" s="187">
        <f t="shared" si="72"/>
        <v>6250.8542328782041</v>
      </c>
      <c r="I358" s="187">
        <f t="shared" si="73"/>
        <v>2062.2224880944477</v>
      </c>
      <c r="J358" s="87">
        <f t="shared" si="74"/>
        <v>2206.5780622610591</v>
      </c>
      <c r="K358" s="187">
        <f t="shared" si="78"/>
        <v>1648.5447330354423</v>
      </c>
      <c r="L358" s="87">
        <f t="shared" si="75"/>
        <v>1763.9428643479232</v>
      </c>
      <c r="M358" s="88">
        <f t="shared" si="79"/>
        <v>8014.7970972261273</v>
      </c>
      <c r="N358" s="88">
        <f t="shared" si="80"/>
        <v>38732.523097226127</v>
      </c>
      <c r="O358" s="88">
        <f t="shared" si="81"/>
        <v>36198.619717033762</v>
      </c>
      <c r="P358" s="89">
        <f t="shared" si="76"/>
        <v>0.94171643111782088</v>
      </c>
      <c r="Q358" s="240">
        <v>202.28505804980705</v>
      </c>
      <c r="R358" s="89">
        <f t="shared" si="82"/>
        <v>1.8965235852185985E-2</v>
      </c>
      <c r="S358" s="89">
        <f t="shared" si="82"/>
        <v>3.7283725123402607E-3</v>
      </c>
      <c r="T358" s="91">
        <v>1070</v>
      </c>
      <c r="U358" s="190">
        <v>30146</v>
      </c>
      <c r="V358" s="190">
        <v>28601.518026565464</v>
      </c>
      <c r="W358" s="196"/>
      <c r="X358" s="88">
        <v>0</v>
      </c>
      <c r="Y358" s="88">
        <f t="shared" si="83"/>
        <v>0</v>
      </c>
    </row>
    <row r="359" spans="2:28">
      <c r="B359" s="206">
        <v>5628</v>
      </c>
      <c r="C359" t="s">
        <v>386</v>
      </c>
      <c r="D359" s="190">
        <v>86553.483999999997</v>
      </c>
      <c r="E359" s="85">
        <f t="shared" si="77"/>
        <v>30834.871392946206</v>
      </c>
      <c r="F359" s="86">
        <f t="shared" si="70"/>
        <v>0.80217713462920215</v>
      </c>
      <c r="G359" s="187">
        <f t="shared" si="71"/>
        <v>4565.8900921558316</v>
      </c>
      <c r="H359" s="187">
        <f t="shared" si="72"/>
        <v>12816.453488681418</v>
      </c>
      <c r="I359" s="187">
        <f t="shared" si="73"/>
        <v>1317.8717996286957</v>
      </c>
      <c r="J359" s="87">
        <f t="shared" si="74"/>
        <v>3699.2661415577491</v>
      </c>
      <c r="K359" s="187">
        <f t="shared" si="78"/>
        <v>904.19404456969028</v>
      </c>
      <c r="L359" s="87">
        <f t="shared" si="75"/>
        <v>2538.0726831071206</v>
      </c>
      <c r="M359" s="88">
        <f t="shared" si="79"/>
        <v>15354.526171788539</v>
      </c>
      <c r="N359" s="88">
        <f t="shared" si="80"/>
        <v>101908.01017178854</v>
      </c>
      <c r="O359" s="88">
        <f t="shared" si="81"/>
        <v>36304.95552967173</v>
      </c>
      <c r="P359" s="89">
        <f t="shared" si="76"/>
        <v>0.94448278471804725</v>
      </c>
      <c r="Q359" s="240">
        <v>165.13351705215791</v>
      </c>
      <c r="R359" s="89">
        <f t="shared" si="82"/>
        <v>1.6996063778537567E-2</v>
      </c>
      <c r="S359" s="89">
        <f t="shared" si="82"/>
        <v>1.5909142442116046E-2</v>
      </c>
      <c r="T359" s="91">
        <v>2807</v>
      </c>
      <c r="U359" s="190">
        <v>85107</v>
      </c>
      <c r="V359" s="190">
        <v>30351.99714693295</v>
      </c>
      <c r="W359" s="196"/>
      <c r="X359" s="88">
        <v>0</v>
      </c>
      <c r="Y359" s="88">
        <f t="shared" si="83"/>
        <v>0</v>
      </c>
    </row>
    <row r="360" spans="2:28">
      <c r="B360" s="206">
        <v>5630</v>
      </c>
      <c r="C360" t="s">
        <v>387</v>
      </c>
      <c r="D360" s="190">
        <v>26616.296999999999</v>
      </c>
      <c r="E360" s="85">
        <f t="shared" si="77"/>
        <v>29838.897982062779</v>
      </c>
      <c r="F360" s="86">
        <f t="shared" si="70"/>
        <v>0.77626662938570989</v>
      </c>
      <c r="G360" s="187">
        <f t="shared" si="71"/>
        <v>5163.4741386858877</v>
      </c>
      <c r="H360" s="187">
        <f t="shared" si="72"/>
        <v>4605.8189317078113</v>
      </c>
      <c r="I360" s="187">
        <f t="shared" si="73"/>
        <v>1666.4624934378953</v>
      </c>
      <c r="J360" s="87">
        <f t="shared" si="74"/>
        <v>1486.4845441466025</v>
      </c>
      <c r="K360" s="187">
        <f t="shared" si="78"/>
        <v>1252.7847383788899</v>
      </c>
      <c r="L360" s="87">
        <f t="shared" si="75"/>
        <v>1117.4839866339696</v>
      </c>
      <c r="M360" s="88">
        <f t="shared" si="79"/>
        <v>5723.3029183417812</v>
      </c>
      <c r="N360" s="88">
        <f t="shared" si="80"/>
        <v>32339.599918341781</v>
      </c>
      <c r="O360" s="88">
        <f t="shared" si="81"/>
        <v>36255.156859127557</v>
      </c>
      <c r="P360" s="89">
        <f t="shared" si="76"/>
        <v>0.94318725945587256</v>
      </c>
      <c r="Q360" s="240">
        <v>358.07693605647728</v>
      </c>
      <c r="R360" s="89">
        <f t="shared" si="82"/>
        <v>-7.166485298733917E-2</v>
      </c>
      <c r="S360" s="89">
        <f t="shared" si="82"/>
        <v>-5.5013101471417018E-2</v>
      </c>
      <c r="T360" s="91">
        <v>892</v>
      </c>
      <c r="U360" s="190">
        <v>28671</v>
      </c>
      <c r="V360" s="190">
        <v>31575.991189427314</v>
      </c>
      <c r="W360" s="196"/>
      <c r="X360" s="88">
        <v>0</v>
      </c>
      <c r="Y360" s="88">
        <f t="shared" si="83"/>
        <v>0</v>
      </c>
    </row>
    <row r="361" spans="2:28">
      <c r="B361" s="206">
        <v>5632</v>
      </c>
      <c r="C361" t="s">
        <v>388</v>
      </c>
      <c r="D361" s="190">
        <v>61777.601000000002</v>
      </c>
      <c r="E361" s="85">
        <f t="shared" si="77"/>
        <v>29236.914813061998</v>
      </c>
      <c r="F361" s="86">
        <f t="shared" si="70"/>
        <v>0.76060588193357292</v>
      </c>
      <c r="G361" s="187">
        <f t="shared" si="71"/>
        <v>5524.6640400863562</v>
      </c>
      <c r="H361" s="187">
        <f t="shared" si="72"/>
        <v>11673.615116702471</v>
      </c>
      <c r="I361" s="187">
        <f t="shared" si="73"/>
        <v>1877.1566025881687</v>
      </c>
      <c r="J361" s="87">
        <f t="shared" si="74"/>
        <v>3966.4319012688002</v>
      </c>
      <c r="K361" s="187">
        <f t="shared" si="78"/>
        <v>1463.4788475291632</v>
      </c>
      <c r="L361" s="87">
        <f t="shared" si="75"/>
        <v>3092.3308048291219</v>
      </c>
      <c r="M361" s="88">
        <f t="shared" si="79"/>
        <v>14765.945921531593</v>
      </c>
      <c r="N361" s="88">
        <f t="shared" si="80"/>
        <v>76543.546921531597</v>
      </c>
      <c r="O361" s="88">
        <f t="shared" si="81"/>
        <v>36225.05770067752</v>
      </c>
      <c r="P361" s="89">
        <f t="shared" si="76"/>
        <v>0.9424042220832658</v>
      </c>
      <c r="Q361" s="240">
        <v>756.41816388715051</v>
      </c>
      <c r="R361" s="89">
        <f t="shared" si="82"/>
        <v>-6.4882523007992216E-2</v>
      </c>
      <c r="S361" s="89">
        <f t="shared" si="82"/>
        <v>-6.3112305351594747E-2</v>
      </c>
      <c r="T361" s="91">
        <v>2113</v>
      </c>
      <c r="U361" s="190">
        <v>66064</v>
      </c>
      <c r="V361" s="190">
        <v>31206.424185167692</v>
      </c>
      <c r="W361" s="196"/>
      <c r="X361" s="88">
        <v>0</v>
      </c>
      <c r="Y361" s="88">
        <f t="shared" si="83"/>
        <v>0</v>
      </c>
    </row>
    <row r="362" spans="2:28">
      <c r="B362" s="206">
        <v>5634</v>
      </c>
      <c r="C362" t="s">
        <v>389</v>
      </c>
      <c r="D362" s="190">
        <v>56591.425999999999</v>
      </c>
      <c r="E362" s="85">
        <f t="shared" si="77"/>
        <v>28697.477687626775</v>
      </c>
      <c r="F362" s="86">
        <f t="shared" si="70"/>
        <v>0.74657228594156144</v>
      </c>
      <c r="G362" s="187">
        <f t="shared" si="71"/>
        <v>5848.32631534749</v>
      </c>
      <c r="H362" s="187">
        <f t="shared" si="72"/>
        <v>11532.89949386525</v>
      </c>
      <c r="I362" s="187">
        <f t="shared" si="73"/>
        <v>2065.9595964904966</v>
      </c>
      <c r="J362" s="87">
        <f t="shared" si="74"/>
        <v>4074.0723242792596</v>
      </c>
      <c r="K362" s="187">
        <f t="shared" si="78"/>
        <v>1652.2818414314911</v>
      </c>
      <c r="L362" s="87">
        <f t="shared" si="75"/>
        <v>3258.2997913029003</v>
      </c>
      <c r="M362" s="88">
        <f t="shared" si="79"/>
        <v>14791.19928516815</v>
      </c>
      <c r="N362" s="88">
        <f t="shared" si="80"/>
        <v>71382.625285168149</v>
      </c>
      <c r="O362" s="88">
        <f t="shared" si="81"/>
        <v>36198.085844405752</v>
      </c>
      <c r="P362" s="89">
        <f t="shared" si="76"/>
        <v>0.94170254228366501</v>
      </c>
      <c r="Q362" s="240">
        <v>-1386.740225444657</v>
      </c>
      <c r="R362" s="89">
        <f t="shared" si="82"/>
        <v>4.9855780647076277E-2</v>
      </c>
      <c r="S362" s="89">
        <f t="shared" si="82"/>
        <v>2.9092912774238561E-2</v>
      </c>
      <c r="T362" s="91">
        <v>1972</v>
      </c>
      <c r="U362" s="190">
        <v>53904</v>
      </c>
      <c r="V362" s="190">
        <v>27886.187273667874</v>
      </c>
      <c r="W362" s="196"/>
      <c r="X362" s="88">
        <v>0</v>
      </c>
      <c r="Y362" s="88">
        <f t="shared" si="83"/>
        <v>0</v>
      </c>
    </row>
    <row r="363" spans="2:28">
      <c r="B363" s="206">
        <v>5636</v>
      </c>
      <c r="C363" t="s">
        <v>390</v>
      </c>
      <c r="D363" s="190">
        <v>28731.350999999999</v>
      </c>
      <c r="E363" s="85">
        <f t="shared" ref="E363" si="84">D363/T363*1000</f>
        <v>33447.440046565775</v>
      </c>
      <c r="F363" s="86">
        <f t="shared" ref="F363" si="85">E363/E$365</f>
        <v>0.87014378219115818</v>
      </c>
      <c r="G363" s="187">
        <f t="shared" si="71"/>
        <v>2998.3488999840906</v>
      </c>
      <c r="H363" s="187">
        <f t="shared" ref="H363" si="86">G363*T363/1000</f>
        <v>2575.5817050863338</v>
      </c>
      <c r="I363" s="187">
        <f t="shared" ref="I363" si="87">IF(E363+Y363&lt;(E$365+Y$365)*0.9,((E$365+Y$365)*0.9-E363-Y363)*0.35,0)</f>
        <v>403.47277086184693</v>
      </c>
      <c r="J363" s="87">
        <f t="shared" si="74"/>
        <v>346.58311017032651</v>
      </c>
      <c r="K363" s="187">
        <f t="shared" ref="K363" si="88">I363+J$367</f>
        <v>-10.204984197158581</v>
      </c>
      <c r="L363" s="87">
        <f t="shared" ref="L363" si="89">K363*T363/1000</f>
        <v>-8.7660814253592214</v>
      </c>
      <c r="M363" s="88">
        <f t="shared" si="79"/>
        <v>2566.8156236609748</v>
      </c>
      <c r="N363" s="88">
        <f t="shared" ref="N363" si="90">D363+M363</f>
        <v>31298.166623660974</v>
      </c>
      <c r="O363" s="88">
        <f t="shared" ref="O363" si="91">N363/T363*1000</f>
        <v>36435.583962352706</v>
      </c>
      <c r="P363" s="89">
        <f t="shared" ref="P363" si="92">O363/O$365</f>
        <v>0.94788111709614498</v>
      </c>
      <c r="Q363" s="240">
        <v>141.20840557456495</v>
      </c>
      <c r="R363" s="89">
        <f t="shared" ref="R363" si="93">(D363-U363)/U363</f>
        <v>0.12592487655772391</v>
      </c>
      <c r="S363" s="89">
        <f t="shared" ref="S363" si="94">(E363-V363)/V363</f>
        <v>0.13247857199752444</v>
      </c>
      <c r="T363" s="91">
        <v>859</v>
      </c>
      <c r="U363" s="190">
        <v>25518</v>
      </c>
      <c r="V363" s="190">
        <v>29534.722222222223</v>
      </c>
      <c r="W363" s="196"/>
      <c r="X363" s="88">
        <v>0</v>
      </c>
      <c r="Y363" s="88">
        <f t="shared" ref="Y363" si="95">X363*1000/T363</f>
        <v>0</v>
      </c>
    </row>
    <row r="364" spans="2:28">
      <c r="B364" s="85"/>
      <c r="C364" s="85"/>
      <c r="D364" s="85"/>
      <c r="E364" s="85"/>
      <c r="F364" s="86"/>
      <c r="G364" s="187"/>
      <c r="H364" s="187"/>
      <c r="I364" s="187"/>
      <c r="J364" s="87"/>
      <c r="K364" s="187"/>
      <c r="L364" s="87"/>
      <c r="M364" s="88"/>
      <c r="N364" s="88"/>
      <c r="O364" s="88"/>
      <c r="P364" s="89"/>
      <c r="Q364" s="90"/>
      <c r="R364" s="89"/>
      <c r="S364" s="89"/>
      <c r="T364" s="91"/>
      <c r="U364" s="1"/>
      <c r="V364" s="125"/>
      <c r="X364" s="88"/>
      <c r="Y364" s="88"/>
    </row>
    <row r="365" spans="2:28" ht="23.25" customHeight="1">
      <c r="B365" s="203"/>
      <c r="C365" s="212" t="s">
        <v>391</v>
      </c>
      <c r="D365" s="166">
        <f>SUM(D7:D363)</f>
        <v>213344145.97700018</v>
      </c>
      <c r="E365" s="213">
        <f>D365/T365*1000</f>
        <v>38438.980696201594</v>
      </c>
      <c r="F365" s="214">
        <f>E365/E$365</f>
        <v>1</v>
      </c>
      <c r="G365" s="215">
        <f>($E$365-E365)*0.6</f>
        <v>0</v>
      </c>
      <c r="H365" s="166">
        <f>SUM(H7:H363)</f>
        <v>9.7150859801331535E-8</v>
      </c>
      <c r="I365" s="216">
        <f>IF(E365&lt;E$365*0.9,(E$365*0.9-E365)*0.35,0)</f>
        <v>0</v>
      </c>
      <c r="J365" s="166">
        <f>SUM(J7:J363)</f>
        <v>2295995.5171617577</v>
      </c>
      <c r="K365" s="94"/>
      <c r="L365" s="166">
        <f>SUM(L7:L363)</f>
        <v>1.6673240565978631E-10</v>
      </c>
      <c r="M365" s="166">
        <f>SUM(M7:M363)</f>
        <v>1.004545993055217E-7</v>
      </c>
      <c r="N365" s="166">
        <f>SUM(N7:N363)</f>
        <v>213344145.97700012</v>
      </c>
      <c r="O365" s="217">
        <f t="shared" ref="O365" si="96">N365/T365*1000</f>
        <v>38438.980696201579</v>
      </c>
      <c r="P365" s="218">
        <f>O365/O$365</f>
        <v>1</v>
      </c>
      <c r="Q365" s="166">
        <f>SUM(Q7:Q363)</f>
        <v>3.091508915531449E-8</v>
      </c>
      <c r="R365" s="218">
        <f>(D365-U365)/U365</f>
        <v>1.3536256082180986E-2</v>
      </c>
      <c r="S365" s="218">
        <f>(E365-V365)/V365</f>
        <v>2.3569035321759232E-3</v>
      </c>
      <c r="T365" s="166">
        <f>SUM(T7:T363)</f>
        <v>5550203</v>
      </c>
      <c r="U365" s="166">
        <f>SUM(U7:U363)</f>
        <v>210494834</v>
      </c>
      <c r="V365" s="241">
        <v>38348.596753060316</v>
      </c>
      <c r="W365" s="204"/>
      <c r="X365" s="95">
        <f>SUM(X7:X362)</f>
        <v>31677.877999999997</v>
      </c>
      <c r="Y365" s="96">
        <f>X365*1000/T365</f>
        <v>5.7075170043329937</v>
      </c>
      <c r="Z365" s="1"/>
      <c r="AA365" s="45"/>
      <c r="AB365" s="1"/>
    </row>
    <row r="367" spans="2:28" ht="19.5" customHeight="1">
      <c r="B367" s="189" t="s">
        <v>392</v>
      </c>
      <c r="C367" s="101" t="s">
        <v>393</v>
      </c>
      <c r="D367" s="97"/>
      <c r="E367" s="97"/>
      <c r="F367" s="97"/>
      <c r="G367" s="97"/>
      <c r="H367" s="97"/>
      <c r="I367" s="97"/>
      <c r="J367" s="98">
        <f>-J365*1000/$T$365</f>
        <v>-413.67775505900551</v>
      </c>
      <c r="S367" s="99"/>
    </row>
    <row r="368" spans="2:28" ht="20.25" customHeight="1">
      <c r="B368" s="100"/>
      <c r="C368" s="101" t="s">
        <v>394</v>
      </c>
      <c r="D368" s="101"/>
      <c r="E368" s="101"/>
      <c r="F368" s="101"/>
      <c r="G368" s="101"/>
      <c r="H368" s="101"/>
      <c r="I368" s="101"/>
      <c r="J368" s="102">
        <f>J365/D365</f>
        <v>1.0761933525981445E-2</v>
      </c>
    </row>
    <row r="369" spans="2:10" ht="21.75" customHeight="1">
      <c r="B369" s="100" t="s">
        <v>395</v>
      </c>
      <c r="C369" s="101" t="s">
        <v>448</v>
      </c>
      <c r="D369" s="165"/>
      <c r="E369" s="103"/>
      <c r="F369" s="103"/>
      <c r="G369" s="103"/>
      <c r="H369" s="103"/>
      <c r="I369" s="103"/>
      <c r="J369" s="103"/>
    </row>
    <row r="371" spans="2:10">
      <c r="C371" s="229" t="s">
        <v>396</v>
      </c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5"/>
  <sheetViews>
    <sheetView workbookViewId="0">
      <selection activeCell="A2" sqref="A2"/>
    </sheetView>
  </sheetViews>
  <sheetFormatPr baseColWidth="10" defaultColWidth="11.42578125" defaultRowHeight="15"/>
  <cols>
    <col min="2" max="2" width="18.85546875" customWidth="1"/>
    <col min="11" max="11" width="12.5703125" customWidth="1"/>
  </cols>
  <sheetData>
    <row r="1" spans="1:20" ht="33" customHeight="1">
      <c r="A1" s="48"/>
      <c r="B1" s="2"/>
      <c r="C1" s="262" t="s">
        <v>397</v>
      </c>
      <c r="D1" s="262"/>
      <c r="E1" s="262"/>
      <c r="F1" s="263" t="s">
        <v>398</v>
      </c>
      <c r="G1" s="263"/>
      <c r="H1" s="263" t="s">
        <v>399</v>
      </c>
      <c r="I1" s="263"/>
      <c r="J1" s="263"/>
      <c r="K1" s="4" t="s">
        <v>400</v>
      </c>
      <c r="L1" s="49" t="s">
        <v>9</v>
      </c>
      <c r="M1" s="44"/>
      <c r="N1" s="264" t="s">
        <v>401</v>
      </c>
      <c r="O1" s="265"/>
      <c r="Q1" s="120"/>
    </row>
    <row r="2" spans="1:20">
      <c r="A2" s="108"/>
      <c r="B2" s="109"/>
      <c r="C2" s="266" t="s">
        <v>447</v>
      </c>
      <c r="D2" s="266"/>
      <c r="E2" s="266"/>
      <c r="F2" s="267" t="str">
        <f>C2</f>
        <v>Jan-des</v>
      </c>
      <c r="G2" s="267"/>
      <c r="H2" s="267" t="str">
        <f>C2</f>
        <v>Jan-des</v>
      </c>
      <c r="I2" s="268"/>
      <c r="J2" s="268"/>
      <c r="K2" s="105" t="s">
        <v>402</v>
      </c>
      <c r="L2" s="106" t="s">
        <v>16</v>
      </c>
      <c r="M2" s="107"/>
      <c r="N2" s="269" t="str">
        <f>C2</f>
        <v>Jan-des</v>
      </c>
      <c r="O2" s="270"/>
      <c r="P2" s="26"/>
      <c r="Q2" s="252" t="str">
        <f>C2</f>
        <v>Jan-des</v>
      </c>
      <c r="R2" s="253"/>
      <c r="S2" s="254"/>
      <c r="T2" s="254"/>
    </row>
    <row r="3" spans="1:20">
      <c r="C3" s="255"/>
      <c r="D3" s="256"/>
      <c r="E3" s="46" t="s">
        <v>19</v>
      </c>
      <c r="F3" s="3"/>
      <c r="G3" s="3"/>
      <c r="H3" s="257"/>
      <c r="I3" s="257"/>
      <c r="J3" s="47" t="s">
        <v>25</v>
      </c>
      <c r="K3" s="104" t="str">
        <f>RIGHT(C2,3)</f>
        <v>des</v>
      </c>
      <c r="L3" s="193" t="s">
        <v>403</v>
      </c>
      <c r="M3" s="44"/>
      <c r="N3" s="117" t="s">
        <v>404</v>
      </c>
      <c r="O3" s="50" t="s">
        <v>404</v>
      </c>
      <c r="Q3" s="258" t="s">
        <v>10</v>
      </c>
      <c r="R3" s="259"/>
      <c r="S3" s="260"/>
      <c r="T3" s="261"/>
    </row>
    <row r="4" spans="1:20">
      <c r="A4" s="48" t="s">
        <v>405</v>
      </c>
      <c r="B4" s="2" t="s">
        <v>406</v>
      </c>
      <c r="C4" s="110" t="s">
        <v>29</v>
      </c>
      <c r="D4" s="110" t="s">
        <v>30</v>
      </c>
      <c r="E4" s="110" t="s">
        <v>31</v>
      </c>
      <c r="F4" s="110" t="s">
        <v>30</v>
      </c>
      <c r="G4" s="110" t="s">
        <v>29</v>
      </c>
      <c r="H4" s="110" t="s">
        <v>29</v>
      </c>
      <c r="I4" s="110" t="s">
        <v>30</v>
      </c>
      <c r="J4" s="110" t="s">
        <v>33</v>
      </c>
      <c r="K4" s="111" t="s">
        <v>407</v>
      </c>
      <c r="L4" s="112"/>
      <c r="M4" s="113"/>
      <c r="N4" s="118" t="s">
        <v>34</v>
      </c>
      <c r="O4" s="114" t="s">
        <v>408</v>
      </c>
      <c r="P4" s="115"/>
      <c r="Q4" s="122" t="s">
        <v>34</v>
      </c>
      <c r="R4" s="116" t="s">
        <v>409</v>
      </c>
      <c r="S4" s="21"/>
      <c r="T4" s="21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51"/>
      <c r="M5" s="29"/>
      <c r="N5" s="119"/>
      <c r="O5" s="6"/>
      <c r="Q5" s="123"/>
      <c r="R5" s="8"/>
      <c r="S5" s="22"/>
      <c r="T5" s="22"/>
    </row>
    <row r="6" spans="1:20">
      <c r="A6" s="9"/>
      <c r="B6" s="10"/>
      <c r="C6" s="230"/>
      <c r="D6" s="11"/>
      <c r="E6" s="11"/>
      <c r="F6" s="11"/>
      <c r="G6" s="11"/>
      <c r="H6" s="11"/>
      <c r="I6" s="11"/>
      <c r="J6" s="11"/>
      <c r="K6" s="231"/>
      <c r="L6" s="12"/>
      <c r="N6" s="120"/>
      <c r="Q6" s="124"/>
      <c r="R6" s="23"/>
      <c r="S6" s="23"/>
      <c r="T6" s="23"/>
    </row>
    <row r="7" spans="1:20">
      <c r="A7" s="19">
        <v>3</v>
      </c>
      <c r="B7" t="s">
        <v>35</v>
      </c>
      <c r="C7" s="194">
        <v>6634490.5710000005</v>
      </c>
      <c r="D7" s="52">
        <f t="shared" ref="D7:D21" si="0">C7*1000/L7</f>
        <v>9243.9712014601992</v>
      </c>
      <c r="E7" s="37">
        <f>D7/D$23</f>
        <v>1.2306537016389558</v>
      </c>
      <c r="F7" s="53">
        <f t="shared" ref="F7:F10" si="1">($D$23-D7)*0.875</f>
        <v>-1515.9720813771592</v>
      </c>
      <c r="G7" s="52">
        <f t="shared" ref="G7:G10" si="2">(F7*L7)/1000</f>
        <v>-1088028.3225252009</v>
      </c>
      <c r="H7" s="52">
        <f>G7+C7</f>
        <v>5546462.2484747991</v>
      </c>
      <c r="I7" s="54">
        <f t="shared" ref="I7:I10" si="3">H7*1000/L7</f>
        <v>7727.9991200830409</v>
      </c>
      <c r="J7" s="37">
        <f>I7/I$23</f>
        <v>1.0288317127048698</v>
      </c>
      <c r="K7" s="232">
        <v>-91430.334096143488</v>
      </c>
      <c r="L7" s="63">
        <v>717710</v>
      </c>
      <c r="N7" s="121">
        <f>(C7-Q7)/Q7</f>
        <v>-7.8643301757141931E-2</v>
      </c>
      <c r="O7" s="27">
        <f>(D7-R7)/R7</f>
        <v>-8.9777223039916892E-2</v>
      </c>
      <c r="Q7" s="1">
        <v>7200784</v>
      </c>
      <c r="R7" s="24">
        <v>10155.723890290634</v>
      </c>
      <c r="S7" s="24"/>
      <c r="T7" s="1"/>
    </row>
    <row r="8" spans="1:20">
      <c r="A8" s="19">
        <v>11</v>
      </c>
      <c r="B8" t="s">
        <v>410</v>
      </c>
      <c r="C8" s="194">
        <v>4092633.159</v>
      </c>
      <c r="D8" s="52">
        <f t="shared" si="0"/>
        <v>8194.8214798454992</v>
      </c>
      <c r="E8" s="37">
        <f t="shared" ref="E8:E21" si="4">D8/D$23</f>
        <v>1.0909799661480168</v>
      </c>
      <c r="F8" s="53">
        <f t="shared" si="1"/>
        <v>-597.96607496429681</v>
      </c>
      <c r="G8" s="52">
        <f t="shared" si="2"/>
        <v>-298634.42326044425</v>
      </c>
      <c r="H8" s="52">
        <f t="shared" ref="H8:H10" si="5">G8+C8</f>
        <v>3793998.7357395557</v>
      </c>
      <c r="I8" s="54">
        <f t="shared" si="3"/>
        <v>7596.855404881203</v>
      </c>
      <c r="J8" s="37">
        <f t="shared" ref="J8:J21" si="6">I8/I$23</f>
        <v>1.0113724957685022</v>
      </c>
      <c r="K8" s="232">
        <v>2821.6344539615093</v>
      </c>
      <c r="L8" s="63">
        <v>499417</v>
      </c>
      <c r="N8" s="121">
        <f>(C8-Q8)/Q8</f>
        <v>2.1344891894441415E-2</v>
      </c>
      <c r="O8" s="27">
        <f t="shared" ref="O8:O10" si="7">(D8-R8)/R8</f>
        <v>6.8923515303408022E-3</v>
      </c>
      <c r="Q8" s="1">
        <v>4007102</v>
      </c>
      <c r="R8" s="24">
        <v>8138.7265156900576</v>
      </c>
      <c r="S8" s="24"/>
      <c r="T8" s="1"/>
    </row>
    <row r="9" spans="1:20">
      <c r="A9" s="20">
        <v>15</v>
      </c>
      <c r="B9" t="s">
        <v>411</v>
      </c>
      <c r="C9" s="194">
        <v>1894450.7479999999</v>
      </c>
      <c r="D9" s="52">
        <f t="shared" si="0"/>
        <v>7000.3057674116117</v>
      </c>
      <c r="E9" s="37">
        <f t="shared" si="4"/>
        <v>0.93195359629731356</v>
      </c>
      <c r="F9" s="53">
        <f t="shared" si="1"/>
        <v>447.23517341535478</v>
      </c>
      <c r="G9" s="52">
        <f t="shared" si="2"/>
        <v>121032.57157035696</v>
      </c>
      <c r="H9" s="52">
        <f t="shared" si="5"/>
        <v>2015483.319570357</v>
      </c>
      <c r="I9" s="54">
        <f t="shared" si="3"/>
        <v>7447.540940826967</v>
      </c>
      <c r="J9" s="37">
        <f t="shared" si="6"/>
        <v>0.99149419953716444</v>
      </c>
      <c r="K9" s="232">
        <v>8850.2192354420986</v>
      </c>
      <c r="L9" s="63">
        <v>270624</v>
      </c>
      <c r="N9" s="121">
        <f t="shared" ref="N9:N10" si="8">(C9-Q9)/Q9</f>
        <v>3.516920934949571E-2</v>
      </c>
      <c r="O9" s="27">
        <f t="shared" si="7"/>
        <v>2.6528263816503382E-2</v>
      </c>
      <c r="Q9" s="1">
        <v>1830088</v>
      </c>
      <c r="R9" s="24">
        <v>6819.3989529186001</v>
      </c>
      <c r="S9" s="24"/>
      <c r="T9" s="1"/>
    </row>
    <row r="10" spans="1:20">
      <c r="A10" s="20">
        <v>18</v>
      </c>
      <c r="B10" t="s">
        <v>412</v>
      </c>
      <c r="C10" s="194">
        <v>1653486.236</v>
      </c>
      <c r="D10" s="52">
        <f t="shared" si="0"/>
        <v>6802.2027060938535</v>
      </c>
      <c r="E10" s="37">
        <f t="shared" si="4"/>
        <v>0.9055800539740535</v>
      </c>
      <c r="F10" s="53">
        <f t="shared" si="1"/>
        <v>620.57535206839316</v>
      </c>
      <c r="G10" s="52">
        <f t="shared" si="2"/>
        <v>150850.07715613709</v>
      </c>
      <c r="H10" s="52">
        <f t="shared" si="5"/>
        <v>1804336.3131561372</v>
      </c>
      <c r="I10" s="54">
        <f t="shared" si="3"/>
        <v>7422.7780581622474</v>
      </c>
      <c r="J10" s="37">
        <f t="shared" si="6"/>
        <v>0.98819750674675688</v>
      </c>
      <c r="K10" s="232">
        <v>11264.424353052716</v>
      </c>
      <c r="L10" s="63">
        <v>243081</v>
      </c>
      <c r="N10" s="121">
        <f t="shared" si="8"/>
        <v>2.3220989107417149E-2</v>
      </c>
      <c r="O10" s="27">
        <f t="shared" si="7"/>
        <v>1.4814851584338411E-2</v>
      </c>
      <c r="Q10" s="1">
        <v>1615962</v>
      </c>
      <c r="R10" s="24">
        <v>6702.9002339433555</v>
      </c>
      <c r="S10" s="24"/>
      <c r="T10" s="1"/>
    </row>
    <row r="11" spans="1:20">
      <c r="A11" s="20">
        <v>31</v>
      </c>
      <c r="B11" t="s">
        <v>413</v>
      </c>
      <c r="C11" s="194">
        <v>2005235.334</v>
      </c>
      <c r="D11" s="52">
        <f t="shared" si="0"/>
        <v>6423.9067313360156</v>
      </c>
      <c r="E11" s="37">
        <f t="shared" si="4"/>
        <v>0.85521735470717231</v>
      </c>
      <c r="F11" s="53">
        <f t="shared" ref="F11:F21" si="9">($D$23-D11)*0.875</f>
        <v>951.58432998150136</v>
      </c>
      <c r="G11" s="52">
        <f t="shared" ref="G11:G21" si="10">(F11*L11)/1000</f>
        <v>297038.95177238563</v>
      </c>
      <c r="H11" s="52">
        <f t="shared" ref="H11:H21" si="11">G11+C11</f>
        <v>2302274.2857723855</v>
      </c>
      <c r="I11" s="54">
        <f t="shared" ref="I11:I21" si="12">H11*1000/L11</f>
        <v>7375.4910613175171</v>
      </c>
      <c r="J11" s="37">
        <f t="shared" si="6"/>
        <v>0.98190216933839669</v>
      </c>
      <c r="K11" s="232">
        <v>9375.0194368634839</v>
      </c>
      <c r="L11" s="63">
        <v>312152</v>
      </c>
      <c r="N11" s="121">
        <f t="shared" ref="N11:N21" si="13">(C11-Q11)/Q11</f>
        <v>1.7847722471338655E-2</v>
      </c>
      <c r="O11" s="27">
        <f t="shared" ref="O11:O21" si="14">(D11-R11)/R11</f>
        <v>8.0948375373584673E-3</v>
      </c>
      <c r="Q11" s="1">
        <v>1970074</v>
      </c>
      <c r="R11" s="24">
        <v>6372.3238053958939</v>
      </c>
      <c r="S11" s="24"/>
      <c r="T11" s="1"/>
    </row>
    <row r="12" spans="1:20">
      <c r="A12" s="20">
        <v>32</v>
      </c>
      <c r="B12" t="s">
        <v>414</v>
      </c>
      <c r="C12" s="194">
        <v>6080924.4859999996</v>
      </c>
      <c r="D12" s="52">
        <f t="shared" si="0"/>
        <v>8343.7149490328666</v>
      </c>
      <c r="E12" s="37">
        <f t="shared" si="4"/>
        <v>1.1108022151589565</v>
      </c>
      <c r="F12" s="53">
        <f t="shared" si="9"/>
        <v>-728.24786050324326</v>
      </c>
      <c r="G12" s="52">
        <f t="shared" si="10"/>
        <v>-530749.22547834518</v>
      </c>
      <c r="H12" s="52">
        <f t="shared" si="11"/>
        <v>5550175.260521654</v>
      </c>
      <c r="I12" s="54">
        <f t="shared" si="12"/>
        <v>7615.4670885296218</v>
      </c>
      <c r="J12" s="37">
        <f t="shared" si="6"/>
        <v>1.0138502768948694</v>
      </c>
      <c r="K12" s="232">
        <v>-8766.7145470988471</v>
      </c>
      <c r="L12" s="63">
        <v>728803</v>
      </c>
      <c r="N12" s="121">
        <f t="shared" si="13"/>
        <v>-7.0329125077523641E-3</v>
      </c>
      <c r="O12" s="27">
        <f t="shared" si="14"/>
        <v>-2.4449276435196857E-2</v>
      </c>
      <c r="Q12" s="1">
        <v>6123994</v>
      </c>
      <c r="R12" s="24">
        <v>8552.8253400742997</v>
      </c>
      <c r="S12" s="24"/>
      <c r="T12" s="1"/>
    </row>
    <row r="13" spans="1:20">
      <c r="A13" s="20">
        <v>33</v>
      </c>
      <c r="B13" t="s">
        <v>415</v>
      </c>
      <c r="C13" s="194">
        <v>1923926.9269999999</v>
      </c>
      <c r="D13" s="52">
        <f t="shared" si="0"/>
        <v>7130.435317750047</v>
      </c>
      <c r="E13" s="37">
        <f t="shared" si="4"/>
        <v>0.94927779704680437</v>
      </c>
      <c r="F13" s="53">
        <f t="shared" si="9"/>
        <v>333.37181686922384</v>
      </c>
      <c r="G13" s="52">
        <f t="shared" si="10"/>
        <v>89950.050255837108</v>
      </c>
      <c r="H13" s="52">
        <f t="shared" si="11"/>
        <v>2013876.9772558371</v>
      </c>
      <c r="I13" s="54">
        <f t="shared" si="12"/>
        <v>7463.807134619271</v>
      </c>
      <c r="J13" s="37">
        <f t="shared" si="6"/>
        <v>0.99365972463085073</v>
      </c>
      <c r="K13" s="232">
        <v>-1266.4307814023341</v>
      </c>
      <c r="L13" s="63">
        <v>269819</v>
      </c>
      <c r="N13" s="121">
        <f t="shared" si="13"/>
        <v>-8.0979571403677654E-3</v>
      </c>
      <c r="O13" s="27">
        <f t="shared" si="14"/>
        <v>-1.8240525811401807E-2</v>
      </c>
      <c r="Q13" s="1">
        <v>1939634</v>
      </c>
      <c r="R13" s="24">
        <v>7262.9147008162963</v>
      </c>
      <c r="S13" s="24"/>
      <c r="T13" s="1"/>
    </row>
    <row r="14" spans="1:20">
      <c r="A14" s="20">
        <v>34</v>
      </c>
      <c r="B14" t="s">
        <v>416</v>
      </c>
      <c r="C14" s="194">
        <v>2426915.85</v>
      </c>
      <c r="D14" s="52">
        <f t="shared" si="0"/>
        <v>6449.3490635231092</v>
      </c>
      <c r="E14" s="37">
        <f t="shared" si="4"/>
        <v>0.85860450289294654</v>
      </c>
      <c r="F14" s="53">
        <f t="shared" si="9"/>
        <v>929.32228931779446</v>
      </c>
      <c r="G14" s="52">
        <f t="shared" si="10"/>
        <v>349707.69475944334</v>
      </c>
      <c r="H14" s="52">
        <f t="shared" si="11"/>
        <v>2776623.5447594435</v>
      </c>
      <c r="I14" s="54">
        <f t="shared" si="12"/>
        <v>7378.6713528409036</v>
      </c>
      <c r="J14" s="37">
        <f t="shared" si="6"/>
        <v>0.98232556286161843</v>
      </c>
      <c r="K14" s="232">
        <v>9668.3502790801576</v>
      </c>
      <c r="L14" s="63">
        <v>376304</v>
      </c>
      <c r="N14" s="121">
        <f t="shared" si="13"/>
        <v>4.8865720652350585E-2</v>
      </c>
      <c r="O14" s="27">
        <f t="shared" si="14"/>
        <v>4.1406951496387109E-2</v>
      </c>
      <c r="Q14" s="1">
        <v>2313848</v>
      </c>
      <c r="R14" s="24">
        <v>6192.9191602342435</v>
      </c>
      <c r="S14" s="24"/>
      <c r="T14" s="1"/>
    </row>
    <row r="15" spans="1:20">
      <c r="A15" s="20">
        <v>39</v>
      </c>
      <c r="B15" t="s">
        <v>417</v>
      </c>
      <c r="C15" s="194">
        <v>1756777.9269999999</v>
      </c>
      <c r="D15" s="52">
        <f t="shared" si="0"/>
        <v>6850.85296296874</v>
      </c>
      <c r="E15" s="37">
        <f t="shared" si="4"/>
        <v>0.91205688275293462</v>
      </c>
      <c r="F15" s="53">
        <f t="shared" si="9"/>
        <v>578.00637730286746</v>
      </c>
      <c r="G15" s="52">
        <f t="shared" si="10"/>
        <v>148219.33134452891</v>
      </c>
      <c r="H15" s="52">
        <f t="shared" si="11"/>
        <v>1904997.2583445287</v>
      </c>
      <c r="I15" s="54">
        <f t="shared" si="12"/>
        <v>7428.8593402716069</v>
      </c>
      <c r="J15" s="37">
        <f t="shared" si="6"/>
        <v>0.98900711034411681</v>
      </c>
      <c r="K15" s="232">
        <v>4840.1276513647754</v>
      </c>
      <c r="L15" s="63">
        <v>256432</v>
      </c>
      <c r="N15" s="121">
        <f t="shared" si="13"/>
        <v>-1.978809402519641E-2</v>
      </c>
      <c r="O15" s="27">
        <f t="shared" si="14"/>
        <v>-3.0785433099451927E-2</v>
      </c>
      <c r="Q15" s="1">
        <v>1792243</v>
      </c>
      <c r="R15" s="24">
        <v>7068.4585198477644</v>
      </c>
      <c r="S15" s="24"/>
      <c r="T15" s="1"/>
    </row>
    <row r="16" spans="1:20">
      <c r="A16" s="20">
        <v>40</v>
      </c>
      <c r="B16" t="s">
        <v>418</v>
      </c>
      <c r="C16" s="194">
        <v>1186191.882</v>
      </c>
      <c r="D16" s="52">
        <f t="shared" si="0"/>
        <v>6698.1296945672611</v>
      </c>
      <c r="E16" s="37">
        <f t="shared" si="4"/>
        <v>0.8917247709918128</v>
      </c>
      <c r="F16" s="53">
        <f t="shared" si="9"/>
        <v>711.63923715416149</v>
      </c>
      <c r="G16" s="52">
        <f t="shared" si="10"/>
        <v>126026.32742534192</v>
      </c>
      <c r="H16" s="52">
        <f t="shared" si="11"/>
        <v>1312218.2094253418</v>
      </c>
      <c r="I16" s="54">
        <f t="shared" si="12"/>
        <v>7409.7689317214226</v>
      </c>
      <c r="J16" s="37">
        <f t="shared" si="6"/>
        <v>0.98646559637397668</v>
      </c>
      <c r="K16" s="232">
        <v>8185.8819208650093</v>
      </c>
      <c r="L16" s="63">
        <v>177093</v>
      </c>
      <c r="N16" s="121">
        <f t="shared" si="13"/>
        <v>2.0435414564402187E-2</v>
      </c>
      <c r="O16" s="27">
        <f t="shared" si="14"/>
        <v>1.1521377384326627E-2</v>
      </c>
      <c r="Q16" s="1">
        <v>1162437</v>
      </c>
      <c r="R16" s="24">
        <v>6621.8370113816318</v>
      </c>
      <c r="S16" s="24"/>
      <c r="T16" s="1"/>
    </row>
    <row r="17" spans="1:20">
      <c r="A17" s="20">
        <v>42</v>
      </c>
      <c r="B17" t="s">
        <v>419</v>
      </c>
      <c r="C17" s="194">
        <v>2062567.7890000001</v>
      </c>
      <c r="D17" s="52">
        <f t="shared" si="0"/>
        <v>6448.5470970767547</v>
      </c>
      <c r="E17" s="37">
        <f t="shared" si="4"/>
        <v>0.85849773676891961</v>
      </c>
      <c r="F17" s="53">
        <f t="shared" si="9"/>
        <v>930.02400995835467</v>
      </c>
      <c r="G17" s="52">
        <f t="shared" si="10"/>
        <v>297468.17958517972</v>
      </c>
      <c r="H17" s="52">
        <f t="shared" si="11"/>
        <v>2360035.9685851797</v>
      </c>
      <c r="I17" s="54">
        <f t="shared" si="12"/>
        <v>7378.5711070351099</v>
      </c>
      <c r="J17" s="37">
        <f t="shared" si="6"/>
        <v>0.98231221709611516</v>
      </c>
      <c r="K17" s="232">
        <v>11916.663670303358</v>
      </c>
      <c r="L17" s="63">
        <v>319850</v>
      </c>
      <c r="N17" s="121">
        <f t="shared" si="13"/>
        <v>2.8537698844086343E-2</v>
      </c>
      <c r="O17" s="27">
        <f t="shared" si="14"/>
        <v>1.6321301414326493E-2</v>
      </c>
      <c r="Q17" s="1">
        <v>2005340</v>
      </c>
      <c r="R17" s="24">
        <v>6344.9886252535189</v>
      </c>
      <c r="S17" s="24"/>
      <c r="T17" s="1"/>
    </row>
    <row r="18" spans="1:20">
      <c r="A18" s="20">
        <v>46</v>
      </c>
      <c r="B18" t="s">
        <v>420</v>
      </c>
      <c r="C18" s="194">
        <v>4919255.8540000003</v>
      </c>
      <c r="D18" s="52">
        <f t="shared" si="0"/>
        <v>7552.9915660856232</v>
      </c>
      <c r="E18" s="37">
        <f t="shared" si="4"/>
        <v>1.0055328848041856</v>
      </c>
      <c r="F18" s="53">
        <f t="shared" si="9"/>
        <v>-36.364900424405278</v>
      </c>
      <c r="G18" s="52">
        <f t="shared" si="10"/>
        <v>-23684.423281514733</v>
      </c>
      <c r="H18" s="52">
        <f t="shared" si="11"/>
        <v>4895571.4307184853</v>
      </c>
      <c r="I18" s="54">
        <f t="shared" si="12"/>
        <v>7516.626665661217</v>
      </c>
      <c r="J18" s="37">
        <f t="shared" si="6"/>
        <v>1.0006916106005233</v>
      </c>
      <c r="K18" s="232">
        <v>12977.732343096672</v>
      </c>
      <c r="L18" s="63">
        <v>651299</v>
      </c>
      <c r="N18" s="121">
        <f t="shared" si="13"/>
        <v>2.6329298331044665E-2</v>
      </c>
      <c r="O18" s="27">
        <f t="shared" si="14"/>
        <v>1.8302076662197762E-2</v>
      </c>
      <c r="Q18" s="1">
        <v>4793058</v>
      </c>
      <c r="R18" s="24">
        <v>7417.2406589240254</v>
      </c>
      <c r="S18" s="24"/>
      <c r="T18" s="1"/>
    </row>
    <row r="19" spans="1:20">
      <c r="A19" s="20">
        <v>50</v>
      </c>
      <c r="B19" t="s">
        <v>421</v>
      </c>
      <c r="C19" s="194">
        <v>3362271.446</v>
      </c>
      <c r="D19" s="52">
        <f t="shared" si="0"/>
        <v>6961.8587324725231</v>
      </c>
      <c r="E19" s="37">
        <f t="shared" si="4"/>
        <v>0.9268351266662791</v>
      </c>
      <c r="F19" s="53">
        <f t="shared" si="9"/>
        <v>480.87632898705726</v>
      </c>
      <c r="G19" s="52">
        <f t="shared" si="10"/>
        <v>232242.10834227325</v>
      </c>
      <c r="H19" s="52">
        <f t="shared" si="11"/>
        <v>3594513.5543422732</v>
      </c>
      <c r="I19" s="54">
        <f t="shared" si="12"/>
        <v>7442.7350614595807</v>
      </c>
      <c r="J19" s="37">
        <f t="shared" si="6"/>
        <v>0.99085439083328508</v>
      </c>
      <c r="K19" s="232">
        <v>7857.844958585425</v>
      </c>
      <c r="L19" s="63">
        <v>482956</v>
      </c>
      <c r="N19" s="121">
        <f t="shared" si="13"/>
        <v>2.0633666413906696E-2</v>
      </c>
      <c r="O19" s="27">
        <f t="shared" si="14"/>
        <v>1.115337705518079E-2</v>
      </c>
      <c r="Q19" s="1">
        <v>3294298</v>
      </c>
      <c r="R19" s="24">
        <v>6885.0669843459364</v>
      </c>
      <c r="S19" s="24"/>
      <c r="T19" s="1"/>
    </row>
    <row r="20" spans="1:20">
      <c r="A20" s="20">
        <v>55</v>
      </c>
      <c r="B20" t="s">
        <v>422</v>
      </c>
      <c r="C20" s="194">
        <v>1189689.0430000001</v>
      </c>
      <c r="D20" s="52">
        <f t="shared" si="0"/>
        <v>7014.262384293379</v>
      </c>
      <c r="E20" s="37">
        <f t="shared" si="4"/>
        <v>0.9338116464635875</v>
      </c>
      <c r="F20" s="53">
        <f t="shared" si="9"/>
        <v>435.02313364380836</v>
      </c>
      <c r="G20" s="52">
        <f t="shared" si="10"/>
        <v>73784.273697326338</v>
      </c>
      <c r="H20" s="52">
        <f t="shared" si="11"/>
        <v>1263473.3166973265</v>
      </c>
      <c r="I20" s="54">
        <f t="shared" si="12"/>
        <v>7449.2855179371882</v>
      </c>
      <c r="J20" s="37">
        <f t="shared" si="6"/>
        <v>0.9917264558079486</v>
      </c>
      <c r="K20" s="232">
        <v>10683.357456675454</v>
      </c>
      <c r="L20" s="63">
        <v>169610</v>
      </c>
      <c r="N20" s="121">
        <f t="shared" si="13"/>
        <v>3.3806525980091907E-2</v>
      </c>
      <c r="O20" s="27">
        <f t="shared" si="14"/>
        <v>2.6065624571007917E-2</v>
      </c>
      <c r="Q20" s="1">
        <v>1150785</v>
      </c>
      <c r="R20" s="24">
        <v>6836.0757989782587</v>
      </c>
      <c r="S20" s="24"/>
      <c r="T20" s="1"/>
    </row>
    <row r="21" spans="1:20">
      <c r="A21" s="20">
        <v>56</v>
      </c>
      <c r="B21" t="s">
        <v>423</v>
      </c>
      <c r="C21" s="194">
        <v>501153.39199999999</v>
      </c>
      <c r="D21" s="52">
        <f t="shared" si="0"/>
        <v>6677.3265825483322</v>
      </c>
      <c r="E21" s="37">
        <f t="shared" si="4"/>
        <v>0.88895524410193449</v>
      </c>
      <c r="F21" s="53">
        <f t="shared" si="9"/>
        <v>729.84196017072429</v>
      </c>
      <c r="G21" s="52">
        <f t="shared" si="10"/>
        <v>54776.828636693375</v>
      </c>
      <c r="H21" s="52">
        <f t="shared" si="11"/>
        <v>555930.22063669341</v>
      </c>
      <c r="I21" s="54">
        <f t="shared" si="12"/>
        <v>7407.1685427190569</v>
      </c>
      <c r="J21" s="37">
        <f t="shared" si="6"/>
        <v>0.98611940551274202</v>
      </c>
      <c r="K21" s="232">
        <v>3022.2236653499203</v>
      </c>
      <c r="L21" s="63">
        <v>75053</v>
      </c>
      <c r="N21" s="121">
        <f t="shared" si="13"/>
        <v>1.9194842540902743E-2</v>
      </c>
      <c r="O21" s="27">
        <f t="shared" si="14"/>
        <v>6.4163747004301512E-3</v>
      </c>
      <c r="Q21" s="1">
        <v>491715</v>
      </c>
      <c r="R21" s="24">
        <v>6634.755505181347</v>
      </c>
      <c r="S21" s="24"/>
      <c r="T21" s="1"/>
    </row>
    <row r="22" spans="1:20">
      <c r="A22" s="13"/>
      <c r="B22" s="9"/>
      <c r="C22" s="55"/>
      <c r="D22" s="52"/>
      <c r="E22" s="37"/>
      <c r="F22" s="56"/>
      <c r="G22" s="52"/>
      <c r="H22" s="52"/>
      <c r="I22" s="54"/>
      <c r="J22" s="37"/>
      <c r="K22" s="57"/>
      <c r="L22" s="14"/>
      <c r="N22" s="121"/>
      <c r="O22" s="27"/>
      <c r="Q22" s="15"/>
      <c r="R22" s="15"/>
      <c r="S22" s="15"/>
      <c r="T22" s="25"/>
    </row>
    <row r="23" spans="1:20">
      <c r="A23" s="16" t="s">
        <v>391</v>
      </c>
      <c r="B23" s="17"/>
      <c r="C23" s="58">
        <f>SUM(C7:C21)</f>
        <v>41689970.644000001</v>
      </c>
      <c r="D23" s="58">
        <f>C23*1000/L23</f>
        <v>7511.4316798863028</v>
      </c>
      <c r="E23" s="59">
        <f>D23/D$23</f>
        <v>1</v>
      </c>
      <c r="F23" s="60"/>
      <c r="G23" s="58">
        <f>SUM(G7:G21)</f>
        <v>-1.3242242857813835E-9</v>
      </c>
      <c r="H23" s="58">
        <f>SUM(H7:H22)</f>
        <v>41689970.643999994</v>
      </c>
      <c r="I23" s="61">
        <f>H23*1000/L23</f>
        <v>7511.4316798863019</v>
      </c>
      <c r="J23" s="59">
        <f>I23/I$23</f>
        <v>1</v>
      </c>
      <c r="K23" s="62">
        <f>SUM(K7:K21)</f>
        <v>-4.0890881791710854E-9</v>
      </c>
      <c r="L23" s="18">
        <f>SUM(L7:L21)</f>
        <v>5550203</v>
      </c>
      <c r="N23" s="227">
        <f>(C23-Q23)/Q23</f>
        <v>-3.337276436300518E-5</v>
      </c>
      <c r="O23" s="127">
        <f>(D23-R23)/R23</f>
        <v>-1.106305167029467E-2</v>
      </c>
      <c r="Q23" s="126">
        <f>SUM(Q7:Q21)</f>
        <v>41691362</v>
      </c>
      <c r="R23" s="236">
        <v>7595.4606535562862</v>
      </c>
      <c r="S23" s="15"/>
      <c r="T23" s="24"/>
    </row>
    <row r="25" spans="1:20">
      <c r="A25" s="64" t="s">
        <v>392</v>
      </c>
      <c r="B25" s="172" t="str">
        <f>komm!C369</f>
        <v>Utbetales/trekkes ved 2. termin rammetilskudd i februar 2025</v>
      </c>
      <c r="C25" s="65"/>
      <c r="D25" s="65"/>
      <c r="E25" s="65"/>
      <c r="O25" s="66"/>
      <c r="Q25" s="45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B1:T63"/>
  <sheetViews>
    <sheetView tabSelected="1" zoomScale="85" zoomScaleNormal="85" workbookViewId="0">
      <selection activeCell="O6" sqref="O6"/>
    </sheetView>
  </sheetViews>
  <sheetFormatPr baseColWidth="10" defaultColWidth="11.5703125" defaultRowHeight="15"/>
  <cols>
    <col min="1" max="1" width="11.5703125" style="29"/>
    <col min="2" max="2" width="23" style="29" customWidth="1"/>
    <col min="3" max="3" width="12.85546875" style="29" customWidth="1"/>
    <col min="4" max="5" width="13.85546875" style="29" customWidth="1"/>
    <col min="6" max="6" width="14.85546875" style="29" customWidth="1"/>
    <col min="7" max="7" width="11.5703125" style="29" bestFit="1" customWidth="1"/>
    <col min="8" max="8" width="12.140625" style="29" customWidth="1"/>
    <col min="9" max="9" width="15.28515625" style="29" customWidth="1"/>
    <col min="10" max="10" width="14.85546875" style="29" customWidth="1"/>
    <col min="11" max="13" width="14.5703125" style="29" customWidth="1"/>
    <col min="14" max="14" width="13.85546875" style="29" customWidth="1"/>
    <col min="15" max="15" width="11.5703125" style="29" bestFit="1" customWidth="1"/>
    <col min="16" max="16" width="12.42578125" style="29" bestFit="1" customWidth="1"/>
    <col min="17" max="17" width="12.5703125" style="29" bestFit="1" customWidth="1"/>
    <col min="18" max="18" width="13.85546875" style="29" bestFit="1" customWidth="1"/>
    <col min="19" max="19" width="12.28515625" style="29" customWidth="1"/>
    <col min="20" max="16384" width="11.5703125" style="29"/>
  </cols>
  <sheetData>
    <row r="1" spans="2:18">
      <c r="B1" s="133" t="s">
        <v>424</v>
      </c>
      <c r="C1" s="272"/>
      <c r="D1" s="272"/>
      <c r="E1" s="129"/>
      <c r="F1" s="129"/>
      <c r="G1" s="272"/>
      <c r="H1" s="272"/>
      <c r="I1" s="129"/>
      <c r="J1" s="129"/>
      <c r="K1" s="272"/>
      <c r="L1" s="272"/>
      <c r="M1" s="156"/>
    </row>
    <row r="2" spans="2:18">
      <c r="B2" s="134"/>
      <c r="C2" s="132" t="s">
        <v>425</v>
      </c>
      <c r="D2" s="132">
        <v>2023</v>
      </c>
      <c r="E2" s="132">
        <v>-2024</v>
      </c>
      <c r="F2" s="132"/>
      <c r="G2" s="132" t="s">
        <v>425</v>
      </c>
      <c r="H2" s="132">
        <v>2023</v>
      </c>
      <c r="I2" s="132">
        <v>-2024</v>
      </c>
      <c r="J2" s="132"/>
      <c r="K2" s="132" t="str">
        <f>G2</f>
        <v>2022 -</v>
      </c>
      <c r="L2" s="132">
        <f>H2</f>
        <v>2023</v>
      </c>
      <c r="M2" s="132">
        <f>I2</f>
        <v>-2024</v>
      </c>
    </row>
    <row r="3" spans="2:18">
      <c r="B3" s="7" t="s">
        <v>426</v>
      </c>
      <c r="C3" s="28">
        <v>25046985</v>
      </c>
      <c r="D3" s="28">
        <v>25063955</v>
      </c>
      <c r="E3" s="28">
        <v>25701680.805999998</v>
      </c>
      <c r="F3" s="7"/>
      <c r="G3" s="28">
        <v>5183875</v>
      </c>
      <c r="H3" s="28">
        <v>4993742</v>
      </c>
      <c r="I3" s="28">
        <v>5090096.4759999998</v>
      </c>
      <c r="J3" s="7"/>
      <c r="K3" s="28">
        <f t="shared" ref="K3:K14" si="0">C3+G3</f>
        <v>30230860</v>
      </c>
      <c r="L3" s="28">
        <f t="shared" ref="L3:L14" si="1">D3+H3</f>
        <v>30057697</v>
      </c>
      <c r="M3" s="28">
        <f t="shared" ref="M3:M14" si="2">E3+I3</f>
        <v>30791777.281999998</v>
      </c>
      <c r="P3" s="162"/>
      <c r="Q3" s="162"/>
      <c r="R3" s="162"/>
    </row>
    <row r="4" spans="2:18">
      <c r="B4" s="7" t="s">
        <v>427</v>
      </c>
      <c r="C4" s="28">
        <v>26348339</v>
      </c>
      <c r="D4" s="28">
        <v>26304885</v>
      </c>
      <c r="E4" s="28">
        <v>26869918</v>
      </c>
      <c r="F4" s="7"/>
      <c r="G4" s="28">
        <v>5437205</v>
      </c>
      <c r="H4" s="28">
        <v>5229541</v>
      </c>
      <c r="I4" s="28">
        <v>5310162</v>
      </c>
      <c r="J4" s="28"/>
      <c r="K4" s="28">
        <f t="shared" si="0"/>
        <v>31785544</v>
      </c>
      <c r="L4" s="28">
        <f t="shared" si="1"/>
        <v>31534426</v>
      </c>
      <c r="M4" s="28">
        <f t="shared" si="2"/>
        <v>32180080</v>
      </c>
      <c r="P4" s="162"/>
      <c r="Q4" s="162"/>
    </row>
    <row r="5" spans="2:18">
      <c r="B5" s="7" t="s">
        <v>428</v>
      </c>
      <c r="C5" s="28">
        <v>58238448</v>
      </c>
      <c r="D5" s="28">
        <v>60452989</v>
      </c>
      <c r="E5" s="28">
        <v>61849967</v>
      </c>
      <c r="F5" s="28"/>
      <c r="G5" s="28">
        <v>11795438</v>
      </c>
      <c r="H5" s="28">
        <v>11982449</v>
      </c>
      <c r="I5" s="28">
        <v>12068811</v>
      </c>
      <c r="J5" s="28"/>
      <c r="K5" s="28">
        <f t="shared" si="0"/>
        <v>70033886</v>
      </c>
      <c r="L5" s="28">
        <f t="shared" si="1"/>
        <v>72435438</v>
      </c>
      <c r="M5" s="28">
        <f t="shared" si="2"/>
        <v>73918778</v>
      </c>
      <c r="N5" s="162"/>
      <c r="P5" s="162"/>
    </row>
    <row r="6" spans="2:18">
      <c r="B6" s="7" t="s">
        <v>429</v>
      </c>
      <c r="C6" s="28">
        <v>60397398</v>
      </c>
      <c r="D6" s="28">
        <v>62209675</v>
      </c>
      <c r="E6" s="28">
        <v>63631848</v>
      </c>
      <c r="F6" s="28"/>
      <c r="G6" s="28">
        <v>12221762</v>
      </c>
      <c r="H6" s="28">
        <v>12319395</v>
      </c>
      <c r="I6" s="28">
        <v>12407989</v>
      </c>
      <c r="J6" s="28"/>
      <c r="K6" s="28">
        <f t="shared" si="0"/>
        <v>72619160</v>
      </c>
      <c r="L6" s="28">
        <f t="shared" si="1"/>
        <v>74529070</v>
      </c>
      <c r="M6" s="28">
        <f t="shared" si="2"/>
        <v>76039837</v>
      </c>
      <c r="O6" s="162"/>
      <c r="P6" s="162"/>
    </row>
    <row r="7" spans="2:18">
      <c r="B7" s="7" t="s">
        <v>430</v>
      </c>
      <c r="C7" s="28">
        <v>97791092</v>
      </c>
      <c r="D7" s="28">
        <v>99697151</v>
      </c>
      <c r="E7" s="28">
        <v>104018526</v>
      </c>
      <c r="F7" s="28"/>
      <c r="G7" s="28">
        <v>19699908</v>
      </c>
      <c r="H7" s="28">
        <v>19731661</v>
      </c>
      <c r="I7" s="237">
        <v>20231818</v>
      </c>
      <c r="J7" s="28"/>
      <c r="K7" s="28">
        <f t="shared" si="0"/>
        <v>117491000</v>
      </c>
      <c r="L7" s="28">
        <f t="shared" si="1"/>
        <v>119428812</v>
      </c>
      <c r="M7" s="28">
        <f t="shared" si="2"/>
        <v>124250344</v>
      </c>
      <c r="O7" s="162"/>
      <c r="P7" s="162"/>
      <c r="Q7" s="162"/>
    </row>
    <row r="8" spans="2:18">
      <c r="B8" s="7" t="s">
        <v>431</v>
      </c>
      <c r="C8" s="28">
        <v>102840296</v>
      </c>
      <c r="D8" s="28">
        <v>104847661</v>
      </c>
      <c r="E8" s="28">
        <v>109061725.594</v>
      </c>
      <c r="F8" s="28"/>
      <c r="G8" s="28">
        <v>20707889</v>
      </c>
      <c r="H8" s="28">
        <v>20742396</v>
      </c>
      <c r="I8" s="28">
        <v>21201261</v>
      </c>
      <c r="J8" s="28"/>
      <c r="K8" s="28">
        <f t="shared" si="0"/>
        <v>123548185</v>
      </c>
      <c r="L8" s="28">
        <f t="shared" si="1"/>
        <v>125590057</v>
      </c>
      <c r="M8" s="28">
        <f t="shared" si="2"/>
        <v>130262986.594</v>
      </c>
      <c r="O8" s="162"/>
      <c r="P8" s="162"/>
      <c r="Q8" s="162"/>
      <c r="R8" s="162"/>
    </row>
    <row r="9" spans="2:18">
      <c r="B9" s="7" t="s">
        <v>432</v>
      </c>
      <c r="C9" s="28">
        <v>124903414</v>
      </c>
      <c r="D9" s="28">
        <v>127895476</v>
      </c>
      <c r="E9" s="28">
        <v>132737375</v>
      </c>
      <c r="F9" s="28"/>
      <c r="G9" s="28">
        <v>25114257</v>
      </c>
      <c r="H9" s="28">
        <v>25309163</v>
      </c>
      <c r="I9" s="28">
        <v>25785293</v>
      </c>
      <c r="J9" s="28"/>
      <c r="K9" s="28">
        <f t="shared" si="0"/>
        <v>150017671</v>
      </c>
      <c r="L9" s="28">
        <f t="shared" si="1"/>
        <v>153204639</v>
      </c>
      <c r="M9" s="28">
        <f t="shared" si="2"/>
        <v>158522668</v>
      </c>
      <c r="O9" s="162"/>
      <c r="P9" s="162"/>
      <c r="Q9" s="162"/>
      <c r="R9" s="162"/>
    </row>
    <row r="10" spans="2:18">
      <c r="B10" s="7" t="s">
        <v>433</v>
      </c>
      <c r="C10" s="28">
        <v>129404724</v>
      </c>
      <c r="D10" s="28">
        <v>130669635</v>
      </c>
      <c r="E10" s="28">
        <v>135520524.042</v>
      </c>
      <c r="F10" s="28"/>
      <c r="G10" s="28">
        <v>26034503</v>
      </c>
      <c r="H10" s="28">
        <v>25857833</v>
      </c>
      <c r="I10" s="28">
        <v>26332332</v>
      </c>
      <c r="J10" s="28"/>
      <c r="K10" s="28">
        <f t="shared" si="0"/>
        <v>155439227</v>
      </c>
      <c r="L10" s="28">
        <f t="shared" si="1"/>
        <v>156527468</v>
      </c>
      <c r="M10" s="28">
        <f t="shared" si="2"/>
        <v>161852856.042</v>
      </c>
      <c r="O10" s="162"/>
      <c r="P10" s="162"/>
      <c r="Q10" s="162"/>
    </row>
    <row r="11" spans="2:18">
      <c r="B11" s="7" t="s">
        <v>434</v>
      </c>
      <c r="C11" s="28">
        <v>165668406</v>
      </c>
      <c r="D11" s="28">
        <v>167176502</v>
      </c>
      <c r="E11" s="28">
        <v>173127354.21100006</v>
      </c>
      <c r="F11" s="28"/>
      <c r="G11" s="28">
        <v>33286461</v>
      </c>
      <c r="H11" s="28">
        <v>33077457</v>
      </c>
      <c r="I11" s="28">
        <v>33607413</v>
      </c>
      <c r="J11" s="28"/>
      <c r="K11" s="28">
        <f t="shared" si="0"/>
        <v>198954867</v>
      </c>
      <c r="L11" s="28">
        <f t="shared" si="1"/>
        <v>200253959</v>
      </c>
      <c r="M11" s="28">
        <f t="shared" si="2"/>
        <v>206734767.21100006</v>
      </c>
    </row>
    <row r="12" spans="2:18" ht="15.75" thickBot="1">
      <c r="B12" s="7" t="s">
        <v>435</v>
      </c>
      <c r="C12" s="28">
        <v>167290401</v>
      </c>
      <c r="D12" s="28">
        <v>168506575</v>
      </c>
      <c r="E12" s="28">
        <v>174472885</v>
      </c>
      <c r="F12" s="28"/>
      <c r="G12" s="28">
        <v>33623340</v>
      </c>
      <c r="H12" s="28">
        <v>33339082</v>
      </c>
      <c r="I12" s="28">
        <v>33870624</v>
      </c>
      <c r="J12" s="28"/>
      <c r="K12" s="28">
        <f t="shared" si="0"/>
        <v>200913741</v>
      </c>
      <c r="L12" s="28">
        <f t="shared" si="1"/>
        <v>201845657</v>
      </c>
      <c r="M12" s="28">
        <f t="shared" si="2"/>
        <v>208343509</v>
      </c>
      <c r="O12" s="162"/>
    </row>
    <row r="13" spans="2:18">
      <c r="B13" s="7" t="s">
        <v>436</v>
      </c>
      <c r="C13" s="28">
        <v>216186638</v>
      </c>
      <c r="D13" s="28">
        <v>205956451.00000006</v>
      </c>
      <c r="E13" s="28">
        <v>209184111.38100013</v>
      </c>
      <c r="F13" s="30" t="s">
        <v>30</v>
      </c>
      <c r="G13" s="28">
        <v>43645701</v>
      </c>
      <c r="H13" s="28">
        <v>40808867</v>
      </c>
      <c r="I13" s="28">
        <v>40903622.478</v>
      </c>
      <c r="J13" s="30" t="s">
        <v>30</v>
      </c>
      <c r="K13" s="28">
        <f t="shared" si="0"/>
        <v>259832339</v>
      </c>
      <c r="L13" s="28">
        <f t="shared" si="1"/>
        <v>246765318.00000006</v>
      </c>
      <c r="M13" s="28">
        <f t="shared" si="2"/>
        <v>250087733.85900015</v>
      </c>
      <c r="N13" s="31"/>
      <c r="O13" s="135"/>
    </row>
    <row r="14" spans="2:18">
      <c r="B14" s="38" t="s">
        <v>437</v>
      </c>
      <c r="C14" s="28">
        <v>220842958</v>
      </c>
      <c r="D14" s="28">
        <v>210494834</v>
      </c>
      <c r="E14" s="28">
        <v>213344145.97700018</v>
      </c>
      <c r="F14" s="197">
        <f>E14*1000/$O$15</f>
        <v>38438.980696201594</v>
      </c>
      <c r="G14" s="28">
        <v>44561358</v>
      </c>
      <c r="H14" s="28">
        <v>41690857.868000008</v>
      </c>
      <c r="I14" s="28">
        <v>41689971</v>
      </c>
      <c r="J14" s="197">
        <f>I14*1000/$O$15</f>
        <v>7511.4317440281011</v>
      </c>
      <c r="K14" s="28">
        <f t="shared" si="0"/>
        <v>265404316</v>
      </c>
      <c r="L14" s="28">
        <f t="shared" si="1"/>
        <v>252185691.868</v>
      </c>
      <c r="M14" s="28">
        <f t="shared" si="2"/>
        <v>255034116.97700018</v>
      </c>
      <c r="N14" s="162"/>
      <c r="O14" s="191" t="s">
        <v>438</v>
      </c>
      <c r="P14" s="191"/>
    </row>
    <row r="15" spans="2:18">
      <c r="B15" s="130" t="s">
        <v>439</v>
      </c>
      <c r="C15" s="133"/>
      <c r="D15" s="198"/>
      <c r="E15" s="198">
        <v>220250000</v>
      </c>
      <c r="F15" s="199">
        <f>E15*1000/$O$15</f>
        <v>39683.233207866448</v>
      </c>
      <c r="G15" s="133"/>
      <c r="H15" s="200"/>
      <c r="I15" s="201">
        <v>43250000</v>
      </c>
      <c r="J15" s="199">
        <f>I15*1000/$O$15</f>
        <v>7792.5077695356367</v>
      </c>
      <c r="K15" s="133"/>
      <c r="L15" s="202"/>
      <c r="M15" s="202">
        <f>E15+I15</f>
        <v>263500000</v>
      </c>
      <c r="N15" s="32"/>
      <c r="O15" s="192">
        <v>5550203</v>
      </c>
      <c r="P15" s="191"/>
    </row>
    <row r="16" spans="2:18">
      <c r="B16" s="7" t="s">
        <v>440</v>
      </c>
      <c r="C16" s="38"/>
      <c r="D16" s="167"/>
      <c r="E16" s="167">
        <v>220400000</v>
      </c>
      <c r="F16" s="41">
        <f>E16*1000/$O$15</f>
        <v>39710.259246373513</v>
      </c>
      <c r="G16" s="38"/>
      <c r="H16" s="168"/>
      <c r="I16" s="168">
        <v>43100000</v>
      </c>
      <c r="J16" s="41">
        <f>I16*1000/$O$15</f>
        <v>7765.4817310285771</v>
      </c>
      <c r="K16" s="38"/>
      <c r="L16" s="42"/>
      <c r="M16" s="42">
        <f>E16+I16</f>
        <v>263500000</v>
      </c>
      <c r="N16" s="32"/>
      <c r="O16" s="136"/>
    </row>
    <row r="17" spans="2:20">
      <c r="B17" s="40" t="s">
        <v>441</v>
      </c>
      <c r="C17" s="43"/>
      <c r="D17" s="38"/>
      <c r="E17" s="38">
        <v>218400000</v>
      </c>
      <c r="F17" s="41">
        <f>E17*1000/$O$15</f>
        <v>39349.912066279379</v>
      </c>
      <c r="G17" s="43"/>
      <c r="H17" s="38"/>
      <c r="I17" s="38">
        <v>42600000</v>
      </c>
      <c r="J17" s="41">
        <f>I17*1000/$O$15</f>
        <v>7675.3949360050437</v>
      </c>
      <c r="K17" s="43"/>
      <c r="L17" s="38"/>
      <c r="M17" s="38">
        <f>E17+I17</f>
        <v>261000000</v>
      </c>
      <c r="N17" s="33"/>
      <c r="O17" s="146"/>
    </row>
    <row r="18" spans="2:20" ht="15.75" thickBot="1">
      <c r="B18" s="40"/>
      <c r="C18" s="195"/>
      <c r="D18" s="195"/>
      <c r="E18" s="169"/>
      <c r="F18" s="170">
        <f>E18*1000/$O$15</f>
        <v>0</v>
      </c>
      <c r="G18" s="43"/>
      <c r="H18" s="38"/>
      <c r="I18" s="38"/>
      <c r="J18" s="170">
        <f>I18*1000/$O$15</f>
        <v>0</v>
      </c>
      <c r="K18" s="43"/>
      <c r="L18" s="38"/>
      <c r="M18" s="38">
        <f>E18+I18</f>
        <v>0</v>
      </c>
      <c r="N18" s="33"/>
      <c r="O18" s="146"/>
    </row>
    <row r="19" spans="2:20">
      <c r="B19" s="137"/>
      <c r="C19" s="138"/>
      <c r="D19" s="139"/>
      <c r="E19" s="139"/>
      <c r="F19" s="140"/>
      <c r="G19" s="138"/>
      <c r="H19" s="139"/>
      <c r="I19" s="139"/>
      <c r="J19" s="140"/>
      <c r="K19" s="138"/>
      <c r="L19" s="141"/>
      <c r="M19" s="141"/>
      <c r="N19" s="33"/>
      <c r="O19" s="32"/>
      <c r="P19" s="145"/>
      <c r="Q19" s="145"/>
    </row>
    <row r="20" spans="2:20">
      <c r="B20" s="158"/>
      <c r="C20" s="158"/>
      <c r="D20" s="158"/>
      <c r="E20" s="239"/>
      <c r="F20" s="140"/>
      <c r="G20" s="138"/>
      <c r="H20" s="142"/>
      <c r="I20" s="239"/>
      <c r="J20" s="140"/>
      <c r="K20" s="138"/>
      <c r="L20" s="141"/>
      <c r="M20" s="141"/>
      <c r="N20" s="143"/>
      <c r="O20" s="32"/>
      <c r="P20" s="145"/>
    </row>
    <row r="21" spans="2:20">
      <c r="B21" s="159"/>
      <c r="C21" s="160"/>
      <c r="D21" s="161"/>
      <c r="E21" s="161"/>
      <c r="F21" s="140"/>
      <c r="G21" s="138"/>
      <c r="H21" s="142"/>
      <c r="I21" s="142"/>
      <c r="J21" s="140"/>
      <c r="K21" s="138"/>
      <c r="L21" s="141"/>
      <c r="M21" s="141"/>
      <c r="N21" s="33"/>
      <c r="O21" s="32"/>
    </row>
    <row r="22" spans="2:20">
      <c r="B22" s="34" t="s">
        <v>442</v>
      </c>
      <c r="C22" s="272"/>
      <c r="D22" s="272"/>
      <c r="E22" s="272"/>
      <c r="F22" s="35"/>
      <c r="G22" s="272"/>
      <c r="H22" s="272"/>
      <c r="I22" s="129"/>
      <c r="J22" s="35"/>
      <c r="K22" s="272"/>
      <c r="L22" s="272"/>
      <c r="M22" s="272"/>
    </row>
    <row r="23" spans="2:20">
      <c r="B23" s="36" t="s">
        <v>443</v>
      </c>
      <c r="C23" s="132" t="str">
        <f t="shared" ref="C23:L23" si="3">C2</f>
        <v>2022 -</v>
      </c>
      <c r="D23" s="132">
        <f>D2</f>
        <v>2023</v>
      </c>
      <c r="E23" s="132">
        <f>E2</f>
        <v>-2024</v>
      </c>
      <c r="F23" s="132"/>
      <c r="G23" s="132" t="str">
        <f t="shared" si="3"/>
        <v>2022 -</v>
      </c>
      <c r="H23" s="132">
        <f t="shared" si="3"/>
        <v>2023</v>
      </c>
      <c r="I23" s="132">
        <f t="shared" si="3"/>
        <v>-2024</v>
      </c>
      <c r="J23" s="132"/>
      <c r="K23" s="132" t="str">
        <f t="shared" si="3"/>
        <v>2022 -</v>
      </c>
      <c r="L23" s="132">
        <f t="shared" si="3"/>
        <v>2023</v>
      </c>
      <c r="M23" s="132">
        <f t="shared" ref="M23" si="4">M2</f>
        <v>-2024</v>
      </c>
      <c r="P23"/>
      <c r="R23" s="44"/>
      <c r="S23" s="44"/>
      <c r="T23" s="44"/>
    </row>
    <row r="24" spans="2:20">
      <c r="B24" s="7" t="s">
        <v>426</v>
      </c>
      <c r="C24" s="37">
        <v>0.19071798478692495</v>
      </c>
      <c r="D24" s="37">
        <f>(D3-C3)/C3</f>
        <v>6.775266564019582E-4</v>
      </c>
      <c r="E24" s="37">
        <f>(E3-D3)/D3</f>
        <v>2.5443941548729958E-2</v>
      </c>
      <c r="F24" s="7"/>
      <c r="G24" s="37">
        <v>0.21789441089515518</v>
      </c>
      <c r="H24" s="37">
        <f>(H3-G3)/G3</f>
        <v>-3.6677774830604519E-2</v>
      </c>
      <c r="I24" s="37">
        <f>(I3-H3)/H3</f>
        <v>1.9295044878169475E-2</v>
      </c>
      <c r="J24" s="7"/>
      <c r="K24" s="37">
        <v>0.19529161023657679</v>
      </c>
      <c r="L24" s="37">
        <f>(L3-K3)/K3</f>
        <v>-5.7280209693009064E-3</v>
      </c>
      <c r="M24" s="37">
        <f>(M3-L3)/L3</f>
        <v>2.4422372811862391E-2</v>
      </c>
      <c r="O24" s="144"/>
      <c r="P24"/>
      <c r="R24" s="171"/>
      <c r="S24" s="31"/>
      <c r="T24" s="145"/>
    </row>
    <row r="25" spans="2:20">
      <c r="B25" s="7" t="s">
        <v>427</v>
      </c>
      <c r="C25" s="37">
        <v>0.18706135092763768</v>
      </c>
      <c r="D25" s="37">
        <f t="shared" ref="D25:D30" si="5">(D4-C4)/C4</f>
        <v>-1.6492121192155603E-3</v>
      </c>
      <c r="E25" s="37">
        <f t="shared" ref="E25:E35" si="6">(E4-D4)/D4</f>
        <v>2.1480154731716182E-2</v>
      </c>
      <c r="F25" s="7"/>
      <c r="G25" s="37">
        <v>0.21441677471374504</v>
      </c>
      <c r="H25" s="37">
        <f t="shared" ref="H25:H30" si="7">(H4-G4)/G4</f>
        <v>-3.8193152548046283E-2</v>
      </c>
      <c r="I25" s="37">
        <f t="shared" ref="I25:I35" si="8">(I4-H4)/H4</f>
        <v>1.5416458155696647E-2</v>
      </c>
      <c r="J25" s="7"/>
      <c r="K25" s="37">
        <v>0.1916530304678177</v>
      </c>
      <c r="L25" s="37">
        <f t="shared" ref="L25:L29" si="9">(L4-K4)/K4</f>
        <v>-7.9003838977869945E-3</v>
      </c>
      <c r="M25" s="37">
        <f t="shared" ref="M25:M35" si="10">(M4-L4)/L4</f>
        <v>2.0474575944398037E-2</v>
      </c>
      <c r="O25" s="144"/>
      <c r="P25"/>
      <c r="R25" s="171"/>
      <c r="S25" s="31"/>
      <c r="T25" s="145"/>
    </row>
    <row r="26" spans="2:20">
      <c r="B26" s="7" t="s">
        <v>428</v>
      </c>
      <c r="C26" s="37">
        <v>8.88802359492845E-2</v>
      </c>
      <c r="D26" s="37">
        <f t="shared" si="5"/>
        <v>3.8025412353021495E-2</v>
      </c>
      <c r="E26" s="37">
        <f t="shared" si="6"/>
        <v>2.3108501715274989E-2</v>
      </c>
      <c r="F26" s="7"/>
      <c r="G26" s="37">
        <v>7.772182725496124E-2</v>
      </c>
      <c r="H26" s="37">
        <f t="shared" si="7"/>
        <v>1.5854519348921167E-2</v>
      </c>
      <c r="I26" s="37">
        <f t="shared" si="8"/>
        <v>7.2073747194751261E-3</v>
      </c>
      <c r="J26" s="7"/>
      <c r="K26" s="37">
        <v>8.6984731203032878E-2</v>
      </c>
      <c r="L26" s="37">
        <f t="shared" si="9"/>
        <v>3.4291285792708973E-2</v>
      </c>
      <c r="M26" s="37">
        <f t="shared" si="10"/>
        <v>2.0478098027101044E-2</v>
      </c>
      <c r="O26" s="144"/>
      <c r="P26"/>
      <c r="R26" s="171"/>
      <c r="S26" s="171"/>
      <c r="T26" s="145"/>
    </row>
    <row r="27" spans="2:20">
      <c r="B27" s="7" t="s">
        <v>429</v>
      </c>
      <c r="C27" s="37">
        <v>9.3784666680478412E-2</v>
      </c>
      <c r="D27" s="37">
        <f t="shared" si="5"/>
        <v>3.0005878730073769E-2</v>
      </c>
      <c r="E27" s="37">
        <f t="shared" si="6"/>
        <v>2.2860961739472198E-2</v>
      </c>
      <c r="F27" s="7"/>
      <c r="G27" s="37">
        <v>8.3334625997186745E-2</v>
      </c>
      <c r="H27" s="37">
        <f t="shared" si="7"/>
        <v>7.9884553471095254E-3</v>
      </c>
      <c r="I27" s="37">
        <f t="shared" si="8"/>
        <v>7.1914245788855706E-3</v>
      </c>
      <c r="J27" s="7"/>
      <c r="K27" s="37">
        <v>9.201184396934145E-2</v>
      </c>
      <c r="L27" s="37">
        <f t="shared" si="9"/>
        <v>2.6300359299116102E-2</v>
      </c>
      <c r="M27" s="37">
        <f t="shared" si="10"/>
        <v>2.027084196810721E-2</v>
      </c>
      <c r="O27" s="144"/>
      <c r="R27" s="171"/>
    </row>
    <row r="28" spans="2:20">
      <c r="B28" s="7" t="s">
        <v>430</v>
      </c>
      <c r="C28" s="37">
        <v>0.12414225621717354</v>
      </c>
      <c r="D28" s="37">
        <f t="shared" si="5"/>
        <v>1.949113115538172E-2</v>
      </c>
      <c r="E28" s="37">
        <f t="shared" si="6"/>
        <v>4.334501995949714E-2</v>
      </c>
      <c r="F28" s="7"/>
      <c r="G28" s="37">
        <v>0.10399978749305865</v>
      </c>
      <c r="H28" s="37">
        <f t="shared" si="7"/>
        <v>1.6118349385184946E-3</v>
      </c>
      <c r="I28" s="37">
        <f t="shared" si="8"/>
        <v>2.534794207137453E-2</v>
      </c>
      <c r="J28" s="7"/>
      <c r="K28" s="37">
        <v>0.12071380458122613</v>
      </c>
      <c r="L28" s="37">
        <f t="shared" si="9"/>
        <v>1.6493280336366191E-2</v>
      </c>
      <c r="M28" s="37">
        <f t="shared" si="10"/>
        <v>4.0371598103144488E-2</v>
      </c>
      <c r="O28" s="144"/>
      <c r="R28" s="171"/>
    </row>
    <row r="29" spans="2:20">
      <c r="B29" s="7" t="s">
        <v>431</v>
      </c>
      <c r="C29" s="37">
        <v>0.13394565487367316</v>
      </c>
      <c r="D29" s="37">
        <f t="shared" si="5"/>
        <v>1.951924564666753E-2</v>
      </c>
      <c r="E29" s="37">
        <f t="shared" si="6"/>
        <v>4.0192261360985408E-2</v>
      </c>
      <c r="F29" s="7"/>
      <c r="G29" s="37">
        <v>0.11344475619176839</v>
      </c>
      <c r="H29" s="37">
        <f t="shared" si="7"/>
        <v>1.6663697588875429E-3</v>
      </c>
      <c r="I29" s="37">
        <f t="shared" si="8"/>
        <v>2.2122082714070256E-2</v>
      </c>
      <c r="J29" s="7"/>
      <c r="K29" s="37">
        <v>0.13045700221438322</v>
      </c>
      <c r="L29" s="37">
        <f t="shared" si="9"/>
        <v>1.6526928339740482E-2</v>
      </c>
      <c r="M29" s="37">
        <f t="shared" si="10"/>
        <v>3.7207798974085958E-2</v>
      </c>
      <c r="O29" s="144"/>
    </row>
    <row r="30" spans="2:20">
      <c r="B30" s="7" t="s">
        <v>432</v>
      </c>
      <c r="C30" s="37">
        <v>0.10559415528621811</v>
      </c>
      <c r="D30" s="37">
        <f t="shared" si="5"/>
        <v>2.3955005745479464E-2</v>
      </c>
      <c r="E30" s="37">
        <f t="shared" si="6"/>
        <v>3.7858250748447113E-2</v>
      </c>
      <c r="F30" s="7"/>
      <c r="G30" s="37">
        <v>8.2000718368055961E-2</v>
      </c>
      <c r="H30" s="37">
        <f t="shared" si="7"/>
        <v>7.7607711030431839E-3</v>
      </c>
      <c r="I30" s="37">
        <f t="shared" si="8"/>
        <v>1.8812554172573784E-2</v>
      </c>
      <c r="J30" s="7"/>
      <c r="K30" s="37">
        <v>0.10157296296468447</v>
      </c>
      <c r="L30" s="37">
        <f t="shared" ref="L30:L35" si="11">(L9-K9)/K9</f>
        <v>2.1243950654319915E-2</v>
      </c>
      <c r="M30" s="37">
        <f t="shared" si="10"/>
        <v>3.4711931927857619E-2</v>
      </c>
      <c r="O30" s="144"/>
    </row>
    <row r="31" spans="2:20">
      <c r="B31" s="7" t="s">
        <v>433</v>
      </c>
      <c r="C31" s="37">
        <v>0.11626707417611175</v>
      </c>
      <c r="D31" s="37">
        <f>(D10-C10)/C10</f>
        <v>9.774844077562423E-3</v>
      </c>
      <c r="E31" s="37">
        <f t="shared" si="6"/>
        <v>3.7123307507516919E-2</v>
      </c>
      <c r="F31" s="7"/>
      <c r="G31" s="37">
        <v>9.3629953338264668E-2</v>
      </c>
      <c r="H31" s="37">
        <f>(H10-G10)/G10</f>
        <v>-6.7859947240014526E-3</v>
      </c>
      <c r="I31" s="37">
        <f t="shared" si="8"/>
        <v>1.8350300274582173E-2</v>
      </c>
      <c r="J31" s="7"/>
      <c r="K31" s="37">
        <v>0.11241047480797835</v>
      </c>
      <c r="L31" s="37">
        <f t="shared" si="11"/>
        <v>7.0010705856122148E-3</v>
      </c>
      <c r="M31" s="37">
        <f t="shared" si="10"/>
        <v>3.4022067245092061E-2</v>
      </c>
      <c r="O31" s="144"/>
    </row>
    <row r="32" spans="2:20">
      <c r="B32" s="7" t="s">
        <v>434</v>
      </c>
      <c r="C32" s="37">
        <v>0.10022929644670268</v>
      </c>
      <c r="D32" s="37">
        <f>(D11-C11)/C11</f>
        <v>9.10309959763843E-3</v>
      </c>
      <c r="E32" s="37">
        <f t="shared" si="6"/>
        <v>3.5596223989661266E-2</v>
      </c>
      <c r="F32" s="7"/>
      <c r="G32" s="37">
        <v>7.5351622284985556E-2</v>
      </c>
      <c r="H32" s="37">
        <f>(H11-G11)/G11</f>
        <v>-6.2789492700951292E-3</v>
      </c>
      <c r="I32" s="37">
        <f t="shared" si="8"/>
        <v>1.6021666961882831E-2</v>
      </c>
      <c r="J32" s="7"/>
      <c r="K32" s="37">
        <v>9.5987226461542535E-2</v>
      </c>
      <c r="L32" s="37">
        <f t="shared" si="11"/>
        <v>6.5295814050128267E-3</v>
      </c>
      <c r="M32" s="37">
        <f t="shared" si="10"/>
        <v>3.2362946747035624E-2</v>
      </c>
      <c r="O32" s="144"/>
    </row>
    <row r="33" spans="2:19">
      <c r="B33" s="7" t="s">
        <v>435</v>
      </c>
      <c r="C33" s="37">
        <v>9.7573038196394943E-2</v>
      </c>
      <c r="D33" s="37">
        <f>(D12-C12)/C12</f>
        <v>7.2698373172050681E-3</v>
      </c>
      <c r="E33" s="37">
        <f t="shared" si="6"/>
        <v>3.5406986344598129E-2</v>
      </c>
      <c r="F33" s="7"/>
      <c r="G33" s="37">
        <v>7.3429833028006611E-2</v>
      </c>
      <c r="H33" s="37">
        <f>(H12-G12)/G12</f>
        <v>-8.4541868832781041E-3</v>
      </c>
      <c r="I33" s="37">
        <f t="shared" si="8"/>
        <v>1.5943510382199485E-2</v>
      </c>
      <c r="J33" s="7"/>
      <c r="K33" s="37">
        <v>9.3457238038095261E-2</v>
      </c>
      <c r="L33" s="37">
        <f t="shared" si="11"/>
        <v>4.638388570943985E-3</v>
      </c>
      <c r="M33" s="37">
        <f t="shared" si="10"/>
        <v>3.2192181375495239E-2</v>
      </c>
      <c r="O33" s="144"/>
    </row>
    <row r="34" spans="2:19">
      <c r="B34" s="38" t="s">
        <v>436</v>
      </c>
      <c r="C34" s="39">
        <v>0.13610393658121803</v>
      </c>
      <c r="D34" s="39">
        <f>(D13-C13)/C13</f>
        <v>-4.7321088364397156E-2</v>
      </c>
      <c r="E34" s="37">
        <f t="shared" si="6"/>
        <v>1.5671567291670175E-2</v>
      </c>
      <c r="F34" s="38"/>
      <c r="G34" s="39">
        <v>0.11056539758734973</v>
      </c>
      <c r="H34" s="39">
        <f>(H13-G13)/G13</f>
        <v>-6.4996871054952235E-2</v>
      </c>
      <c r="I34" s="37">
        <f t="shared" si="8"/>
        <v>2.3219335640952765E-3</v>
      </c>
      <c r="J34" s="38"/>
      <c r="K34" s="39">
        <v>0.13173230159837249</v>
      </c>
      <c r="L34" s="39">
        <f t="shared" si="11"/>
        <v>-5.0290202714143063E-2</v>
      </c>
      <c r="M34" s="37">
        <f t="shared" si="10"/>
        <v>1.3463868771867228E-2</v>
      </c>
      <c r="O34" s="144"/>
    </row>
    <row r="35" spans="2:19">
      <c r="B35" s="234" t="s">
        <v>437</v>
      </c>
      <c r="C35" s="235">
        <v>0.12700596682061102</v>
      </c>
      <c r="D35" s="235">
        <f>(D14-C14)/C14</f>
        <v>-4.6857387229888491E-2</v>
      </c>
      <c r="E35" s="37">
        <f t="shared" si="6"/>
        <v>1.3536256082180986E-2</v>
      </c>
      <c r="F35" s="234"/>
      <c r="G35" s="235">
        <v>0.10162638708359681</v>
      </c>
      <c r="H35" s="235">
        <f>(H14-G14)/G14</f>
        <v>-6.4416801031961179E-2</v>
      </c>
      <c r="I35" s="37">
        <f t="shared" si="8"/>
        <v>-2.1272481435045861E-5</v>
      </c>
      <c r="J35" s="234"/>
      <c r="K35" s="235">
        <v>0.12266336426832546</v>
      </c>
      <c r="L35" s="235">
        <f t="shared" si="11"/>
        <v>-4.9805611043642561E-2</v>
      </c>
      <c r="M35" s="37">
        <f t="shared" si="10"/>
        <v>1.1294951303149704E-2</v>
      </c>
      <c r="O35" s="144"/>
    </row>
    <row r="36" spans="2:19">
      <c r="B36" s="233" t="str">
        <f>B15</f>
        <v>Anslag NB2024</v>
      </c>
      <c r="D36" s="39"/>
      <c r="E36" s="39">
        <f>(E15-D$14)/D$14</f>
        <v>4.6343968707564576E-2</v>
      </c>
      <c r="H36" s="39"/>
      <c r="I36" s="39">
        <f>(I15-H$14)/H$14</f>
        <v>3.7397698481918693E-2</v>
      </c>
      <c r="L36" s="39"/>
      <c r="M36" s="39">
        <f>(M15-L$14)/L$14</f>
        <v>4.4864988367072693E-2</v>
      </c>
      <c r="P36" s="31"/>
      <c r="Q36" s="145"/>
      <c r="R36" s="145"/>
      <c r="S36" s="145"/>
    </row>
    <row r="37" spans="2:19">
      <c r="B37" s="130" t="str">
        <f>B16</f>
        <v>Anslag RNB2024</v>
      </c>
      <c r="D37" s="39"/>
      <c r="E37" s="39">
        <f>(E16-D$14)/D$14</f>
        <v>4.7056575269680968E-2</v>
      </c>
      <c r="H37" s="39"/>
      <c r="I37" s="39">
        <f>(I16-H$14)/H$14</f>
        <v>3.3799787388917819E-2</v>
      </c>
      <c r="L37" s="39"/>
      <c r="M37" s="39">
        <f>(M16-L$14)/L$14</f>
        <v>4.4864988367072693E-2</v>
      </c>
      <c r="P37" s="31"/>
      <c r="Q37" s="145"/>
      <c r="R37" s="145"/>
      <c r="S37" s="145"/>
    </row>
    <row r="38" spans="2:19">
      <c r="B38" s="7" t="str">
        <f>B17</f>
        <v>Anslag NB2025</v>
      </c>
      <c r="D38" s="39"/>
      <c r="E38" s="39">
        <f>(E17-D$14)/D$14</f>
        <v>3.7555154441462443E-2</v>
      </c>
      <c r="H38" s="39"/>
      <c r="I38" s="39">
        <f>(I17-H$14)/H$14</f>
        <v>2.1806750412248235E-2</v>
      </c>
      <c r="L38" s="37"/>
      <c r="M38" s="39">
        <f>(M17-L$14)/L$14</f>
        <v>3.4951658306664038E-2</v>
      </c>
      <c r="P38" s="31"/>
      <c r="Q38" s="145"/>
      <c r="R38" s="145"/>
      <c r="S38" s="145"/>
    </row>
    <row r="39" spans="2:19">
      <c r="B39" s="7">
        <f>B18</f>
        <v>0</v>
      </c>
      <c r="D39" s="39"/>
      <c r="E39" s="39"/>
      <c r="H39" s="39"/>
      <c r="I39" s="39"/>
      <c r="L39" s="37"/>
      <c r="M39" s="37"/>
    </row>
    <row r="40" spans="2:19">
      <c r="B40" s="137"/>
      <c r="D40" s="146"/>
      <c r="E40" s="146"/>
      <c r="G40" s="147"/>
      <c r="H40" s="146"/>
      <c r="I40" s="146"/>
      <c r="L40" s="146"/>
      <c r="M40" s="146"/>
    </row>
    <row r="41" spans="2:19">
      <c r="B41" s="142"/>
      <c r="C41" s="148"/>
      <c r="D41" s="149"/>
      <c r="E41" s="149"/>
      <c r="F41" s="148"/>
      <c r="G41" s="148"/>
      <c r="H41" s="149"/>
      <c r="I41" s="149"/>
      <c r="J41" s="148"/>
      <c r="K41" s="148"/>
      <c r="L41" s="149"/>
      <c r="M41" s="149"/>
    </row>
    <row r="42" spans="2:19">
      <c r="B42" s="7" t="s">
        <v>444</v>
      </c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</row>
    <row r="43" spans="2:19">
      <c r="B43" s="164"/>
      <c r="C43" s="132" t="str">
        <f>C23</f>
        <v>2022 -</v>
      </c>
      <c r="D43" s="132">
        <f>D23</f>
        <v>2023</v>
      </c>
      <c r="E43" s="132">
        <f>E23</f>
        <v>-2024</v>
      </c>
      <c r="F43" s="205" t="s">
        <v>445</v>
      </c>
      <c r="G43" s="132" t="str">
        <f>G23</f>
        <v>2022 -</v>
      </c>
      <c r="H43" s="132">
        <f>H23</f>
        <v>2023</v>
      </c>
      <c r="I43" s="132">
        <f>I23</f>
        <v>-2024</v>
      </c>
      <c r="J43" s="150" t="str">
        <f>F43</f>
        <v>endring 23-24</v>
      </c>
      <c r="K43" s="132" t="str">
        <f>K23</f>
        <v>2022 -</v>
      </c>
      <c r="L43" s="132">
        <f>L23</f>
        <v>2023</v>
      </c>
      <c r="M43" s="132">
        <f>M23</f>
        <v>-2024</v>
      </c>
      <c r="N43" s="150" t="str">
        <f>J43</f>
        <v>endring 23-24</v>
      </c>
    </row>
    <row r="44" spans="2:19">
      <c r="B44" s="31" t="str">
        <f>B3</f>
        <v>Januar</v>
      </c>
      <c r="C44" s="31">
        <v>21035195</v>
      </c>
      <c r="D44" s="31">
        <f>D3</f>
        <v>25063955</v>
      </c>
      <c r="E44" s="31">
        <f>E3</f>
        <v>25701680.805999998</v>
      </c>
      <c r="F44" s="151">
        <f t="shared" ref="F44:F54" si="12">(E44-D44)/D44</f>
        <v>2.5443941548729958E-2</v>
      </c>
      <c r="G44" s="31">
        <v>4256424</v>
      </c>
      <c r="H44" s="31">
        <f>H3</f>
        <v>4993742</v>
      </c>
      <c r="I44" s="31">
        <f>I3</f>
        <v>5090096.4759999998</v>
      </c>
      <c r="J44" s="151">
        <f t="shared" ref="J44:J54" si="13">(I44-H44)/H44</f>
        <v>1.9295044878169475E-2</v>
      </c>
      <c r="K44" s="31">
        <f t="shared" ref="K44:K56" si="14">C44+G44</f>
        <v>25291619</v>
      </c>
      <c r="L44" s="31">
        <f t="shared" ref="L44:M56" si="15">D44+H44</f>
        <v>30057697</v>
      </c>
      <c r="M44" s="31">
        <f t="shared" ref="M44:M56" si="16">E44+I44</f>
        <v>30791777.281999998</v>
      </c>
      <c r="N44" s="151">
        <f t="shared" ref="N44:N55" si="17">(M44-L44)/L44</f>
        <v>2.4422372811862391E-2</v>
      </c>
      <c r="P44" s="145"/>
    </row>
    <row r="45" spans="2:19">
      <c r="B45" s="31" t="str">
        <f t="shared" ref="B45:B55" si="18">B4</f>
        <v>Februar</v>
      </c>
      <c r="C45" s="31">
        <v>1161079</v>
      </c>
      <c r="D45" s="31">
        <f>D4-D3</f>
        <v>1240930</v>
      </c>
      <c r="E45" s="31">
        <f>E4-E3</f>
        <v>1168237.194000002</v>
      </c>
      <c r="F45" s="151">
        <f t="shared" si="12"/>
        <v>-5.8579296173029906E-2</v>
      </c>
      <c r="G45" s="31">
        <v>220791</v>
      </c>
      <c r="H45" s="31">
        <f>H4-H3</f>
        <v>235799</v>
      </c>
      <c r="I45" s="31">
        <f>I4-I3</f>
        <v>220065.52400000021</v>
      </c>
      <c r="J45" s="151">
        <f t="shared" si="13"/>
        <v>-6.6724099762932795E-2</v>
      </c>
      <c r="K45" s="31">
        <f t="shared" si="14"/>
        <v>1381870</v>
      </c>
      <c r="L45" s="31">
        <f t="shared" si="15"/>
        <v>1476729</v>
      </c>
      <c r="M45" s="31">
        <f t="shared" si="15"/>
        <v>1388302.7180000022</v>
      </c>
      <c r="N45" s="151">
        <f t="shared" si="17"/>
        <v>-5.9879830354789401E-2</v>
      </c>
      <c r="P45" s="145"/>
    </row>
    <row r="46" spans="2:19">
      <c r="B46" s="31" t="str">
        <f t="shared" si="18"/>
        <v>Mars</v>
      </c>
      <c r="C46" s="31">
        <v>31288440</v>
      </c>
      <c r="D46" s="31">
        <f t="shared" ref="D46:E55" si="19">D5-D4</f>
        <v>34148104</v>
      </c>
      <c r="E46" s="31">
        <f>E5-E4</f>
        <v>34980049</v>
      </c>
      <c r="F46" s="151">
        <f t="shared" si="12"/>
        <v>2.4362846030924586E-2</v>
      </c>
      <c r="G46" s="31">
        <v>6467574</v>
      </c>
      <c r="H46" s="31">
        <f t="shared" ref="H46:I50" si="20">H5-H4</f>
        <v>6752908</v>
      </c>
      <c r="I46" s="31">
        <f>I5-I4</f>
        <v>6758649</v>
      </c>
      <c r="J46" s="151">
        <f t="shared" si="13"/>
        <v>8.5015226032992012E-4</v>
      </c>
      <c r="K46" s="31">
        <f t="shared" si="14"/>
        <v>37756014</v>
      </c>
      <c r="L46" s="31">
        <f t="shared" si="15"/>
        <v>40901012</v>
      </c>
      <c r="M46" s="31">
        <f t="shared" si="16"/>
        <v>41738698</v>
      </c>
      <c r="N46" s="151">
        <f t="shared" si="17"/>
        <v>2.0480813530970823E-2</v>
      </c>
      <c r="P46" s="145"/>
    </row>
    <row r="47" spans="2:19">
      <c r="B47" s="31" t="str">
        <f t="shared" si="18"/>
        <v>April</v>
      </c>
      <c r="C47" s="31">
        <v>1734014</v>
      </c>
      <c r="D47" s="31">
        <f t="shared" si="19"/>
        <v>1756686</v>
      </c>
      <c r="E47" s="31">
        <f t="shared" si="19"/>
        <v>1781881</v>
      </c>
      <c r="F47" s="151">
        <f t="shared" si="12"/>
        <v>1.4342346896371918E-2</v>
      </c>
      <c r="G47" s="31">
        <v>336824</v>
      </c>
      <c r="H47" s="31">
        <f t="shared" si="20"/>
        <v>336946</v>
      </c>
      <c r="I47" s="31">
        <f>I6-I5</f>
        <v>339178</v>
      </c>
      <c r="J47" s="151">
        <f t="shared" si="13"/>
        <v>6.6242068462008747E-3</v>
      </c>
      <c r="K47" s="31">
        <f t="shared" si="14"/>
        <v>2070838</v>
      </c>
      <c r="L47" s="31">
        <f t="shared" si="15"/>
        <v>2093632</v>
      </c>
      <c r="M47" s="31">
        <f t="shared" si="16"/>
        <v>2121059</v>
      </c>
      <c r="N47" s="151">
        <f t="shared" si="17"/>
        <v>1.3100200990431939E-2</v>
      </c>
      <c r="P47" s="145"/>
    </row>
    <row r="48" spans="2:19">
      <c r="B48" s="31" t="str">
        <f t="shared" si="18"/>
        <v>Mai</v>
      </c>
      <c r="C48" s="31">
        <v>31773013</v>
      </c>
      <c r="D48" s="31">
        <f t="shared" si="19"/>
        <v>37487476</v>
      </c>
      <c r="E48" s="31">
        <f t="shared" si="19"/>
        <v>40386678</v>
      </c>
      <c r="F48" s="151">
        <f t="shared" si="12"/>
        <v>7.7337882123619098E-2</v>
      </c>
      <c r="G48" s="31">
        <v>6562510</v>
      </c>
      <c r="H48" s="31">
        <f t="shared" si="20"/>
        <v>7412266</v>
      </c>
      <c r="I48" s="31">
        <f>I7-I6</f>
        <v>7823829</v>
      </c>
      <c r="J48" s="151">
        <f t="shared" si="13"/>
        <v>5.5524585868882738E-2</v>
      </c>
      <c r="K48" s="31">
        <f t="shared" si="14"/>
        <v>38335523</v>
      </c>
      <c r="L48" s="31">
        <f t="shared" si="15"/>
        <v>44899742</v>
      </c>
      <c r="M48" s="31">
        <f t="shared" si="16"/>
        <v>48210507</v>
      </c>
      <c r="N48" s="151">
        <f t="shared" si="17"/>
        <v>7.3736837953322767E-2</v>
      </c>
      <c r="O48" s="151"/>
      <c r="P48" s="145"/>
      <c r="Q48" s="152"/>
    </row>
    <row r="49" spans="2:17">
      <c r="B49" s="31" t="str">
        <f t="shared" si="18"/>
        <v>Juni</v>
      </c>
      <c r="C49" s="31">
        <v>3700697</v>
      </c>
      <c r="D49" s="31">
        <f t="shared" si="19"/>
        <v>5150510</v>
      </c>
      <c r="E49" s="31">
        <f t="shared" si="19"/>
        <v>5043199.5939999968</v>
      </c>
      <c r="F49" s="151">
        <f t="shared" si="12"/>
        <v>-2.0834908776024747E-2</v>
      </c>
      <c r="G49" s="31">
        <v>753916</v>
      </c>
      <c r="H49" s="31">
        <f t="shared" si="20"/>
        <v>1010735</v>
      </c>
      <c r="I49" s="31">
        <f t="shared" si="20"/>
        <v>969443</v>
      </c>
      <c r="J49" s="151">
        <f t="shared" si="13"/>
        <v>-4.0853438339426257E-2</v>
      </c>
      <c r="K49" s="31">
        <f t="shared" si="14"/>
        <v>4454613</v>
      </c>
      <c r="L49" s="31">
        <f t="shared" si="15"/>
        <v>6161245</v>
      </c>
      <c r="M49" s="31">
        <f t="shared" si="16"/>
        <v>6012642.5939999968</v>
      </c>
      <c r="N49" s="151">
        <f t="shared" si="17"/>
        <v>-2.4118892529026718E-2</v>
      </c>
      <c r="P49" s="145"/>
    </row>
    <row r="50" spans="2:17">
      <c r="B50" s="31" t="str">
        <f t="shared" si="18"/>
        <v>Juli</v>
      </c>
      <c r="C50" s="31">
        <v>22281580</v>
      </c>
      <c r="D50" s="31">
        <f t="shared" si="19"/>
        <v>23047815</v>
      </c>
      <c r="E50" s="31">
        <f>E9-E8</f>
        <v>23675649.406000003</v>
      </c>
      <c r="F50" s="151">
        <f t="shared" si="12"/>
        <v>2.7240517419981167E-2</v>
      </c>
      <c r="G50" s="31">
        <v>4612904</v>
      </c>
      <c r="H50" s="31">
        <f t="shared" si="20"/>
        <v>4566767</v>
      </c>
      <c r="I50" s="31">
        <f t="shared" si="20"/>
        <v>4584032</v>
      </c>
      <c r="J50" s="151">
        <f t="shared" si="13"/>
        <v>3.7805738720631029E-3</v>
      </c>
      <c r="K50" s="31">
        <f t="shared" si="14"/>
        <v>26894484</v>
      </c>
      <c r="L50" s="31">
        <f t="shared" si="15"/>
        <v>27614582</v>
      </c>
      <c r="M50" s="31">
        <f t="shared" si="16"/>
        <v>28259681.406000003</v>
      </c>
      <c r="N50" s="151">
        <f t="shared" si="17"/>
        <v>2.3360824581737404E-2</v>
      </c>
      <c r="P50" s="171"/>
      <c r="Q50" s="238"/>
    </row>
    <row r="51" spans="2:17">
      <c r="B51" s="31" t="str">
        <f t="shared" si="18"/>
        <v>August</v>
      </c>
      <c r="C51" s="31">
        <v>2952293</v>
      </c>
      <c r="D51" s="31">
        <f t="shared" si="19"/>
        <v>2774159</v>
      </c>
      <c r="E51" s="31">
        <f t="shared" si="19"/>
        <v>2783149.0419999957</v>
      </c>
      <c r="F51" s="151">
        <f t="shared" si="12"/>
        <v>3.240636892116028E-3</v>
      </c>
      <c r="G51" s="31">
        <v>594644</v>
      </c>
      <c r="H51" s="31">
        <f t="shared" ref="H51:I55" si="21">H10-H9</f>
        <v>548670</v>
      </c>
      <c r="I51" s="31">
        <f t="shared" si="21"/>
        <v>547039</v>
      </c>
      <c r="J51" s="151">
        <f t="shared" si="13"/>
        <v>-2.9726429365556709E-3</v>
      </c>
      <c r="K51" s="31">
        <f t="shared" si="14"/>
        <v>3546937</v>
      </c>
      <c r="L51" s="31">
        <f t="shared" si="15"/>
        <v>3322829</v>
      </c>
      <c r="M51" s="31">
        <f t="shared" si="16"/>
        <v>3330188.0419999957</v>
      </c>
      <c r="N51" s="151">
        <f t="shared" si="17"/>
        <v>2.2146917581361268E-3</v>
      </c>
      <c r="P51" s="171"/>
      <c r="Q51" s="238"/>
    </row>
    <row r="52" spans="2:17">
      <c r="B52" s="31" t="str">
        <f t="shared" si="18"/>
        <v>September</v>
      </c>
      <c r="C52" s="31">
        <v>34649943</v>
      </c>
      <c r="D52" s="31">
        <f t="shared" si="19"/>
        <v>36506867</v>
      </c>
      <c r="E52" s="31">
        <f t="shared" si="19"/>
        <v>37606830.169000059</v>
      </c>
      <c r="F52" s="151">
        <f t="shared" si="12"/>
        <v>3.0130308607420608E-2</v>
      </c>
      <c r="G52" s="31">
        <v>7148438</v>
      </c>
      <c r="H52" s="31">
        <f t="shared" si="21"/>
        <v>7219624</v>
      </c>
      <c r="I52" s="31">
        <f t="shared" si="21"/>
        <v>7275081</v>
      </c>
      <c r="J52" s="151">
        <f t="shared" si="13"/>
        <v>7.681424960635069E-3</v>
      </c>
      <c r="K52" s="31">
        <f t="shared" si="14"/>
        <v>41798381</v>
      </c>
      <c r="L52" s="31">
        <f t="shared" si="15"/>
        <v>43726491</v>
      </c>
      <c r="M52" s="31">
        <f t="shared" si="16"/>
        <v>44881911.169000059</v>
      </c>
      <c r="N52" s="151">
        <f t="shared" si="17"/>
        <v>2.6423802655467125E-2</v>
      </c>
      <c r="P52" s="171"/>
      <c r="Q52" s="238"/>
    </row>
    <row r="53" spans="2:17">
      <c r="B53" s="31" t="str">
        <f t="shared" si="18"/>
        <v>Oktober</v>
      </c>
      <c r="C53" s="31">
        <v>1842218</v>
      </c>
      <c r="D53" s="31">
        <f t="shared" si="19"/>
        <v>1330073</v>
      </c>
      <c r="E53" s="31">
        <f t="shared" si="19"/>
        <v>1345530.7889999449</v>
      </c>
      <c r="F53" s="151">
        <f t="shared" si="12"/>
        <v>1.1621759858252085E-2</v>
      </c>
      <c r="G53" s="31">
        <v>369252</v>
      </c>
      <c r="H53" s="31">
        <f t="shared" si="21"/>
        <v>261625</v>
      </c>
      <c r="I53" s="31">
        <f t="shared" si="21"/>
        <v>263211</v>
      </c>
      <c r="J53" s="151">
        <f t="shared" si="13"/>
        <v>6.062111801242236E-3</v>
      </c>
      <c r="K53" s="31">
        <f t="shared" si="14"/>
        <v>2211470</v>
      </c>
      <c r="L53" s="31">
        <f t="shared" si="15"/>
        <v>1591698</v>
      </c>
      <c r="M53" s="31">
        <f t="shared" si="16"/>
        <v>1608741.7889999449</v>
      </c>
      <c r="N53" s="151">
        <f t="shared" si="17"/>
        <v>1.0707928890998747E-2</v>
      </c>
      <c r="O53" s="31"/>
      <c r="P53" s="171"/>
      <c r="Q53" s="31"/>
    </row>
    <row r="54" spans="2:17">
      <c r="B54" s="31" t="str">
        <f t="shared" si="18"/>
        <v>November</v>
      </c>
      <c r="C54" s="31">
        <v>37869257</v>
      </c>
      <c r="D54" s="31">
        <f t="shared" si="19"/>
        <v>37449876.00000006</v>
      </c>
      <c r="E54" s="31">
        <f t="shared" si="19"/>
        <v>34711226.381000131</v>
      </c>
      <c r="F54" s="151">
        <f t="shared" si="12"/>
        <v>-7.3128402855056826E-2</v>
      </c>
      <c r="G54" s="31">
        <v>7977156</v>
      </c>
      <c r="H54" s="31">
        <f t="shared" si="21"/>
        <v>7469785</v>
      </c>
      <c r="I54" s="31">
        <f t="shared" si="21"/>
        <v>7032998.4780000001</v>
      </c>
      <c r="J54" s="151">
        <f t="shared" si="13"/>
        <v>-5.8473774278643878E-2</v>
      </c>
      <c r="K54" s="31">
        <f t="shared" si="14"/>
        <v>45846413</v>
      </c>
      <c r="L54" s="31">
        <f t="shared" si="15"/>
        <v>44919661.00000006</v>
      </c>
      <c r="M54" s="31">
        <f t="shared" si="16"/>
        <v>41744224.859000131</v>
      </c>
      <c r="N54" s="151">
        <f t="shared" si="17"/>
        <v>-7.0691453815733912E-2</v>
      </c>
      <c r="P54" s="145"/>
    </row>
    <row r="55" spans="2:17">
      <c r="B55" s="31" t="str">
        <f t="shared" si="18"/>
        <v>Desember</v>
      </c>
      <c r="C55" s="31">
        <v>5667718</v>
      </c>
      <c r="D55" s="31">
        <f t="shared" si="19"/>
        <v>4538382.9999999404</v>
      </c>
      <c r="E55" s="31">
        <f t="shared" si="19"/>
        <v>4160034.5960000455</v>
      </c>
      <c r="F55" s="151">
        <f t="shared" ref="F55" si="22">(E55-D55)/D55</f>
        <v>-8.3366345237918402E-2</v>
      </c>
      <c r="G55" s="31">
        <v>1150085</v>
      </c>
      <c r="H55" s="31">
        <f t="shared" si="21"/>
        <v>881990.86800000817</v>
      </c>
      <c r="I55" s="31">
        <f t="shared" si="21"/>
        <v>786348.52199999988</v>
      </c>
      <c r="J55" s="151">
        <f t="shared" ref="J55" si="23">(I55-H55)/H55</f>
        <v>-0.10843915676461108</v>
      </c>
      <c r="K55" s="31">
        <f t="shared" si="14"/>
        <v>6817803</v>
      </c>
      <c r="L55" s="31">
        <f t="shared" si="15"/>
        <v>5420373.8679999486</v>
      </c>
      <c r="M55" s="31">
        <f t="shared" si="16"/>
        <v>4946383.1180000454</v>
      </c>
      <c r="N55" s="151">
        <f t="shared" si="17"/>
        <v>-8.7446135920288451E-2</v>
      </c>
      <c r="P55" s="145"/>
    </row>
    <row r="56" spans="2:17">
      <c r="B56" s="153" t="s">
        <v>446</v>
      </c>
      <c r="C56" s="153">
        <f>SUM(C44:C55)</f>
        <v>195955447</v>
      </c>
      <c r="D56" s="153">
        <f>SUM(D44:D55)</f>
        <v>210494834</v>
      </c>
      <c r="E56" s="153">
        <f>SUM(E44:E55)</f>
        <v>213344145.97700018</v>
      </c>
      <c r="F56" s="154"/>
      <c r="G56" s="153">
        <f>SUM(G44:G55)</f>
        <v>40450518</v>
      </c>
      <c r="H56" s="153">
        <f>SUM(H44:H55)</f>
        <v>41690857.868000008</v>
      </c>
      <c r="I56" s="153">
        <f>SUM(I44:I55)</f>
        <v>41689971</v>
      </c>
      <c r="J56" s="154"/>
      <c r="K56" s="153">
        <f t="shared" si="14"/>
        <v>236405965</v>
      </c>
      <c r="L56" s="153">
        <f t="shared" si="15"/>
        <v>252185691.868</v>
      </c>
      <c r="M56" s="153">
        <f t="shared" si="16"/>
        <v>255034116.97700018</v>
      </c>
      <c r="N56" s="154"/>
    </row>
    <row r="57" spans="2:17">
      <c r="B57" s="35"/>
      <c r="C57" s="131"/>
      <c r="D57" s="35"/>
      <c r="E57" s="35"/>
      <c r="F57" s="155"/>
      <c r="G57" s="131"/>
      <c r="H57" s="35"/>
      <c r="I57" s="35"/>
      <c r="J57" s="155"/>
      <c r="K57" s="131"/>
      <c r="L57" s="35"/>
      <c r="M57" s="35"/>
      <c r="N57" s="155"/>
    </row>
    <row r="58" spans="2:17">
      <c r="B58" s="31"/>
      <c r="D58" s="31"/>
      <c r="E58" s="31"/>
      <c r="H58" s="31"/>
      <c r="I58" s="31"/>
      <c r="L58" s="31"/>
      <c r="M58" s="31"/>
    </row>
    <row r="59" spans="2:17">
      <c r="B59" s="31"/>
      <c r="E59" s="31"/>
      <c r="F59" s="156"/>
      <c r="G59" s="156"/>
      <c r="H59" s="156"/>
      <c r="I59" s="31"/>
      <c r="J59" s="156"/>
      <c r="K59" s="156"/>
      <c r="L59" s="157"/>
      <c r="M59" s="157"/>
    </row>
    <row r="60" spans="2:17">
      <c r="B60" s="31"/>
      <c r="F60" s="145"/>
      <c r="H60" s="31"/>
      <c r="I60" s="31"/>
      <c r="J60" s="145"/>
      <c r="L60" s="145"/>
      <c r="M60" s="145"/>
    </row>
    <row r="61" spans="2:17">
      <c r="B61" s="31"/>
      <c r="F61" s="145"/>
      <c r="J61" s="145"/>
      <c r="L61" s="145"/>
      <c r="M61" s="145"/>
    </row>
    <row r="62" spans="2:17">
      <c r="B62" s="31"/>
      <c r="F62" s="145"/>
      <c r="J62" s="145"/>
      <c r="L62" s="145"/>
      <c r="M62" s="145"/>
    </row>
    <row r="63" spans="2:17">
      <c r="B63" s="31"/>
      <c r="F63" s="145"/>
      <c r="J63" s="145"/>
      <c r="L63" s="145"/>
      <c r="M63" s="145"/>
    </row>
  </sheetData>
  <sheetProtection sheet="1" objects="1" scenarios="1"/>
  <mergeCells count="9">
    <mergeCell ref="C42:F42"/>
    <mergeCell ref="G42:J42"/>
    <mergeCell ref="K42:N42"/>
    <mergeCell ref="C1:D1"/>
    <mergeCell ref="G1:H1"/>
    <mergeCell ref="K1:L1"/>
    <mergeCell ref="G22:H22"/>
    <mergeCell ref="C22:E22"/>
    <mergeCell ref="K22:M2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7fdc8cb-b975-41ad-b711-24278f7b87ff" xsi:nil="true"/>
    <lcf76f155ced4ddcb4097134ff3c332f xmlns="098bea25-4f28-4914-94d6-5ba8f88f4d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ADB0A88E2F6E4387B046B8F41D8F89" ma:contentTypeVersion="18" ma:contentTypeDescription="Opprett et nytt dokument." ma:contentTypeScope="" ma:versionID="d7c7b7c1db494211f93fa30ddb130c5d">
  <xsd:schema xmlns:xsd="http://www.w3.org/2001/XMLSchema" xmlns:xs="http://www.w3.org/2001/XMLSchema" xmlns:p="http://schemas.microsoft.com/office/2006/metadata/properties" xmlns:ns1="http://schemas.microsoft.com/sharepoint/v3" xmlns:ns2="098bea25-4f28-4914-94d6-5ba8f88f4dd3" xmlns:ns3="27fdc8cb-b975-41ad-b711-24278f7b87ff" targetNamespace="http://schemas.microsoft.com/office/2006/metadata/properties" ma:root="true" ma:fieldsID="1d1a2c5d6aa22914295590f7c4788433" ns1:_="" ns2:_="" ns3:_="">
    <xsd:import namespace="http://schemas.microsoft.com/sharepoint/v3"/>
    <xsd:import namespace="098bea25-4f28-4914-94d6-5ba8f88f4dd3"/>
    <xsd:import namespace="27fdc8cb-b975-41ad-b711-24278f7b8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bea25-4f28-4914-94d6-5ba8f88f4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a5af897e-8ee3-44e6-a379-8efb93aa5b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c8cb-b975-41ad-b711-24278f7b8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0043ba-a3c0-4c18-b7a6-93f07f5c214e}" ma:internalName="TaxCatchAll" ma:showField="CatchAllData" ma:web="27fdc8cb-b975-41ad-b711-24278f7b8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119B3F-A1A4-49D6-A62B-D450AA07DD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0EBCF5-BAC8-4773-8432-1E5C233BCC13}">
  <ds:schemaRefs>
    <ds:schemaRef ds:uri="http://purl.org/dc/dcmitype/"/>
    <ds:schemaRef ds:uri="http://purl.org/dc/terms/"/>
    <ds:schemaRef ds:uri="http://schemas.microsoft.com/sharepoint/v3"/>
    <ds:schemaRef ds:uri="http://schemas.microsoft.com/office/2006/metadata/properties"/>
    <ds:schemaRef ds:uri="098bea25-4f28-4914-94d6-5ba8f88f4dd3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7fdc8cb-b975-41ad-b711-24278f7b87ff"/>
  </ds:schemaRefs>
</ds:datastoreItem>
</file>

<file path=customXml/itemProps3.xml><?xml version="1.0" encoding="utf-8"?>
<ds:datastoreItem xmlns:ds="http://schemas.openxmlformats.org/officeDocument/2006/customXml" ds:itemID="{E58C3415-F33C-45E5-A32A-57F58B8D6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98bea25-4f28-4914-94d6-5ba8f88f4dd3"/>
    <ds:schemaRef ds:uri="27fdc8cb-b975-41ad-b711-24278f7b8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1ae18b6-de6f-4b87-a2fc-90d6217d954e}" enabled="0" method="" siteId="{e1ae18b6-de6f-4b87-a2fc-90d6217d95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Manager/>
  <Company>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Ingunn Monsen;Martin.Fjordholm@ks.no;anita.ekle.kildahl@ks.no</dc:creator>
  <cp:keywords/>
  <dc:description/>
  <cp:lastModifiedBy>Martin Fjordholm</cp:lastModifiedBy>
  <cp:revision/>
  <dcterms:created xsi:type="dcterms:W3CDTF">2019-11-19T09:55:59Z</dcterms:created>
  <dcterms:modified xsi:type="dcterms:W3CDTF">2025-01-17T12:16:11Z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03f36b60-9bc9-481a-9b89-f361ef18a744</vt:lpwstr>
  </property>
  <property fmtid="{D5CDD505-2E9C-101B-9397-08002B2CF9AE}" pid="3" name="ContentTypeId">
    <vt:lpwstr>0x01010033ADB0A88E2F6E4387B046B8F41D8F89</vt:lpwstr>
  </property>
  <property fmtid="{D5CDD505-2E9C-101B-9397-08002B2CF9AE}" pid="4" name="MediaServiceImageTags">
    <vt:lpwstr/>
  </property>
</Properties>
</file>