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ksiskyen.sharepoint.com/sites/msteams_9bb418/Shared Documents/Gammel L/Kommuneøkonomi/Skatt oppdatering/2025/Nett2025/"/>
    </mc:Choice>
  </mc:AlternateContent>
  <xr:revisionPtr revIDLastSave="484" documentId="8_{7F261650-9DE9-4550-9851-D8D461FBE7B6}" xr6:coauthVersionLast="47" xr6:coauthVersionMax="47" xr10:uidLastSave="{1CBE82BC-1946-4F26-B0C1-EE57CF2F58BF}"/>
  <bookViews>
    <workbookView xWindow="1650" yWindow="3015" windowWidth="21600" windowHeight="12645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7" i="1"/>
  <c r="D15" i="4"/>
  <c r="H15" i="4"/>
  <c r="E7" i="1" l="1"/>
  <c r="K23" i="3"/>
  <c r="Q23" i="3"/>
  <c r="U365" i="1"/>
  <c r="D36" i="4"/>
  <c r="D24" i="4"/>
  <c r="C24" i="4" l="1"/>
  <c r="C35" i="4"/>
  <c r="F55" i="4"/>
  <c r="F54" i="4"/>
  <c r="F53" i="4"/>
  <c r="F52" i="4"/>
  <c r="F51" i="4"/>
  <c r="F50" i="4"/>
  <c r="F49" i="4"/>
  <c r="F48" i="4"/>
  <c r="F47" i="4"/>
  <c r="F46" i="4"/>
  <c r="F45" i="4"/>
  <c r="F44" i="4"/>
  <c r="B55" i="4"/>
  <c r="B54" i="4"/>
  <c r="B53" i="4"/>
  <c r="B52" i="4"/>
  <c r="B51" i="4"/>
  <c r="B50" i="4"/>
  <c r="B49" i="4"/>
  <c r="B48" i="4"/>
  <c r="B47" i="4"/>
  <c r="B46" i="4"/>
  <c r="B45" i="4"/>
  <c r="B44" i="4"/>
  <c r="C44" i="4"/>
  <c r="H2" i="4"/>
  <c r="L2" i="4" s="1"/>
  <c r="G2" i="4"/>
  <c r="K2" i="4" s="1"/>
  <c r="F2" i="4"/>
  <c r="J2" i="4" s="1"/>
  <c r="D365" i="1"/>
  <c r="N11" i="3" l="1"/>
  <c r="N12" i="3"/>
  <c r="N13" i="3"/>
  <c r="N14" i="3"/>
  <c r="N15" i="3"/>
  <c r="N16" i="3"/>
  <c r="N17" i="3"/>
  <c r="N18" i="3"/>
  <c r="N19" i="3"/>
  <c r="N20" i="3"/>
  <c r="N21" i="3"/>
  <c r="D11" i="3"/>
  <c r="O11" i="3" s="1"/>
  <c r="D12" i="3"/>
  <c r="O12" i="3" s="1"/>
  <c r="D13" i="3"/>
  <c r="O13" i="3" s="1"/>
  <c r="D14" i="3"/>
  <c r="O14" i="3" s="1"/>
  <c r="D15" i="3"/>
  <c r="O15" i="3" s="1"/>
  <c r="D16" i="3"/>
  <c r="O16" i="3" s="1"/>
  <c r="D17" i="3"/>
  <c r="O17" i="3" s="1"/>
  <c r="D18" i="3"/>
  <c r="O18" i="3" s="1"/>
  <c r="D19" i="3"/>
  <c r="O19" i="3" s="1"/>
  <c r="D20" i="3"/>
  <c r="O20" i="3" s="1"/>
  <c r="D21" i="3"/>
  <c r="O21" i="3" s="1"/>
  <c r="Y92" i="1" l="1"/>
  <c r="E363" i="1"/>
  <c r="S363" i="1" s="1"/>
  <c r="Y363" i="1"/>
  <c r="R363" i="1"/>
  <c r="Q365" i="1"/>
  <c r="L15" i="4"/>
  <c r="H36" i="4"/>
  <c r="T365" i="1" l="1"/>
  <c r="E365" i="1" s="1"/>
  <c r="R365" i="1"/>
  <c r="K3" i="3"/>
  <c r="S365" i="1" l="1"/>
  <c r="F363" i="1"/>
  <c r="F365" i="1"/>
  <c r="I365" i="1"/>
  <c r="G365" i="1"/>
  <c r="H24" i="4"/>
  <c r="X365" i="1" l="1"/>
  <c r="I43" i="4" l="1"/>
  <c r="H44" i="4"/>
  <c r="H46" i="4"/>
  <c r="H47" i="4"/>
  <c r="H48" i="4"/>
  <c r="H49" i="4"/>
  <c r="H50" i="4"/>
  <c r="H51" i="4"/>
  <c r="H52" i="4"/>
  <c r="H53" i="4"/>
  <c r="H54" i="4"/>
  <c r="H55" i="4"/>
  <c r="D44" i="4"/>
  <c r="D46" i="4"/>
  <c r="L46" i="4" s="1"/>
  <c r="D47" i="4"/>
  <c r="L47" i="4" s="1"/>
  <c r="D48" i="4"/>
  <c r="D49" i="4"/>
  <c r="D50" i="4"/>
  <c r="D51" i="4"/>
  <c r="D52" i="4"/>
  <c r="D53" i="4"/>
  <c r="L53" i="4" s="1"/>
  <c r="D54" i="4"/>
  <c r="L54" i="4" s="1"/>
  <c r="D55" i="4"/>
  <c r="L55" i="4" s="1"/>
  <c r="L16" i="4"/>
  <c r="L17" i="4"/>
  <c r="L18" i="4"/>
  <c r="D23" i="4"/>
  <c r="D43" i="4" s="1"/>
  <c r="I16" i="4"/>
  <c r="I17" i="4"/>
  <c r="I18" i="4"/>
  <c r="I15" i="4"/>
  <c r="I14" i="4"/>
  <c r="E16" i="4"/>
  <c r="E17" i="4"/>
  <c r="E18" i="4"/>
  <c r="E15" i="4"/>
  <c r="E14" i="4"/>
  <c r="A38" i="4"/>
  <c r="A37" i="4"/>
  <c r="H23" i="4"/>
  <c r="H43" i="4" s="1"/>
  <c r="L3" i="4"/>
  <c r="L4" i="4"/>
  <c r="L5" i="4"/>
  <c r="L6" i="4"/>
  <c r="L7" i="4"/>
  <c r="L8" i="4"/>
  <c r="L9" i="4"/>
  <c r="L10" i="4"/>
  <c r="L11" i="4"/>
  <c r="L12" i="4"/>
  <c r="L13" i="4"/>
  <c r="L14" i="4"/>
  <c r="G55" i="4"/>
  <c r="C55" i="4"/>
  <c r="G54" i="4"/>
  <c r="C54" i="4"/>
  <c r="C34" i="4"/>
  <c r="L48" i="4" l="1"/>
  <c r="L23" i="4"/>
  <c r="L43" i="4" s="1"/>
  <c r="L52" i="4"/>
  <c r="L50" i="4"/>
  <c r="L51" i="4"/>
  <c r="L49" i="4"/>
  <c r="E44" i="4"/>
  <c r="L45" i="4"/>
  <c r="D56" i="4"/>
  <c r="H56" i="4"/>
  <c r="L44" i="4"/>
  <c r="K55" i="4"/>
  <c r="L56" i="4" l="1"/>
  <c r="R15" i="1"/>
  <c r="R23" i="1"/>
  <c r="R31" i="1"/>
  <c r="R39" i="1"/>
  <c r="R47" i="1"/>
  <c r="R55" i="1"/>
  <c r="E210" i="1"/>
  <c r="E218" i="1"/>
  <c r="E226" i="1"/>
  <c r="S226" i="1" s="1"/>
  <c r="E234" i="1"/>
  <c r="S234" i="1" s="1"/>
  <c r="E242" i="1"/>
  <c r="S242" i="1" s="1"/>
  <c r="E250" i="1"/>
  <c r="S250" i="1" s="1"/>
  <c r="E257" i="1"/>
  <c r="S257" i="1" s="1"/>
  <c r="E258" i="1"/>
  <c r="S258" i="1" s="1"/>
  <c r="E265" i="1"/>
  <c r="S265" i="1" s="1"/>
  <c r="E266" i="1"/>
  <c r="E273" i="1"/>
  <c r="S273" i="1" s="1"/>
  <c r="E274" i="1"/>
  <c r="E281" i="1"/>
  <c r="E282" i="1"/>
  <c r="E289" i="1"/>
  <c r="E290" i="1"/>
  <c r="E297" i="1"/>
  <c r="E298" i="1"/>
  <c r="E305" i="1"/>
  <c r="S305" i="1" s="1"/>
  <c r="E306" i="1"/>
  <c r="E313" i="1"/>
  <c r="S313" i="1" s="1"/>
  <c r="E314" i="1"/>
  <c r="E321" i="1"/>
  <c r="S321" i="1" s="1"/>
  <c r="E322" i="1"/>
  <c r="E329" i="1"/>
  <c r="E330" i="1"/>
  <c r="E337" i="1"/>
  <c r="E338" i="1"/>
  <c r="E345" i="1"/>
  <c r="E346" i="1"/>
  <c r="E353" i="1"/>
  <c r="E354" i="1"/>
  <c r="R356" i="1"/>
  <c r="R357" i="1"/>
  <c r="R360" i="1"/>
  <c r="E361" i="1"/>
  <c r="E362" i="1"/>
  <c r="Y365" i="1"/>
  <c r="Y362" i="1"/>
  <c r="Y361" i="1"/>
  <c r="Y360" i="1"/>
  <c r="E360" i="1"/>
  <c r="Y359" i="1"/>
  <c r="Y358" i="1"/>
  <c r="R358" i="1"/>
  <c r="E358" i="1"/>
  <c r="Y357" i="1"/>
  <c r="Y356" i="1"/>
  <c r="E356" i="1"/>
  <c r="Y355" i="1"/>
  <c r="R355" i="1"/>
  <c r="E355" i="1"/>
  <c r="Y354" i="1"/>
  <c r="Y353" i="1"/>
  <c r="R353" i="1"/>
  <c r="Y352" i="1"/>
  <c r="R352" i="1"/>
  <c r="E352" i="1"/>
  <c r="Y351" i="1"/>
  <c r="Y350" i="1"/>
  <c r="R350" i="1"/>
  <c r="E350" i="1"/>
  <c r="Y349" i="1"/>
  <c r="R349" i="1"/>
  <c r="E349" i="1"/>
  <c r="Y348" i="1"/>
  <c r="R348" i="1"/>
  <c r="E348" i="1"/>
  <c r="Y347" i="1"/>
  <c r="R347" i="1"/>
  <c r="E347" i="1"/>
  <c r="Y346" i="1"/>
  <c r="Y345" i="1"/>
  <c r="Y344" i="1"/>
  <c r="R344" i="1"/>
  <c r="E344" i="1"/>
  <c r="Y343" i="1"/>
  <c r="Y342" i="1"/>
  <c r="R342" i="1"/>
  <c r="E342" i="1"/>
  <c r="Y341" i="1"/>
  <c r="R341" i="1"/>
  <c r="E341" i="1"/>
  <c r="Y340" i="1"/>
  <c r="R340" i="1"/>
  <c r="E340" i="1"/>
  <c r="Y339" i="1"/>
  <c r="R339" i="1"/>
  <c r="E339" i="1"/>
  <c r="Y338" i="1"/>
  <c r="Y337" i="1"/>
  <c r="R337" i="1"/>
  <c r="Y336" i="1"/>
  <c r="R336" i="1"/>
  <c r="E336" i="1"/>
  <c r="Y335" i="1"/>
  <c r="Y334" i="1"/>
  <c r="R334" i="1"/>
  <c r="E334" i="1"/>
  <c r="Y333" i="1"/>
  <c r="R333" i="1"/>
  <c r="E333" i="1"/>
  <c r="Y332" i="1"/>
  <c r="R332" i="1"/>
  <c r="E332" i="1"/>
  <c r="Y331" i="1"/>
  <c r="R331" i="1"/>
  <c r="E331" i="1"/>
  <c r="Y330" i="1"/>
  <c r="Y329" i="1"/>
  <c r="Y328" i="1"/>
  <c r="R328" i="1"/>
  <c r="E328" i="1"/>
  <c r="Y327" i="1"/>
  <c r="Y326" i="1"/>
  <c r="R326" i="1"/>
  <c r="E326" i="1"/>
  <c r="S326" i="1" s="1"/>
  <c r="Y325" i="1"/>
  <c r="R325" i="1"/>
  <c r="E325" i="1"/>
  <c r="S325" i="1" s="1"/>
  <c r="Y324" i="1"/>
  <c r="R324" i="1"/>
  <c r="E324" i="1"/>
  <c r="S324" i="1" s="1"/>
  <c r="Y323" i="1"/>
  <c r="R323" i="1"/>
  <c r="E323" i="1"/>
  <c r="S323" i="1" s="1"/>
  <c r="Y322" i="1"/>
  <c r="Y321" i="1"/>
  <c r="R321" i="1"/>
  <c r="Y320" i="1"/>
  <c r="R320" i="1"/>
  <c r="E320" i="1"/>
  <c r="S320" i="1" s="1"/>
  <c r="Y319" i="1"/>
  <c r="Y318" i="1"/>
  <c r="R318" i="1"/>
  <c r="E318" i="1"/>
  <c r="Y317" i="1"/>
  <c r="R317" i="1"/>
  <c r="E317" i="1"/>
  <c r="S317" i="1" s="1"/>
  <c r="Y316" i="1"/>
  <c r="R316" i="1"/>
  <c r="E316" i="1"/>
  <c r="S316" i="1" s="1"/>
  <c r="Y315" i="1"/>
  <c r="R315" i="1"/>
  <c r="E315" i="1"/>
  <c r="S315" i="1" s="1"/>
  <c r="Y314" i="1"/>
  <c r="Y313" i="1"/>
  <c r="Y312" i="1"/>
  <c r="R312" i="1"/>
  <c r="E312" i="1"/>
  <c r="S312" i="1" s="1"/>
  <c r="Y311" i="1"/>
  <c r="Y310" i="1"/>
  <c r="R310" i="1"/>
  <c r="E310" i="1"/>
  <c r="Y309" i="1"/>
  <c r="R309" i="1"/>
  <c r="E309" i="1"/>
  <c r="Y308" i="1"/>
  <c r="R308" i="1"/>
  <c r="E308" i="1"/>
  <c r="Y307" i="1"/>
  <c r="R307" i="1"/>
  <c r="E307" i="1"/>
  <c r="Y306" i="1"/>
  <c r="Y305" i="1"/>
  <c r="R305" i="1"/>
  <c r="Y304" i="1"/>
  <c r="R304" i="1"/>
  <c r="E304" i="1"/>
  <c r="Y303" i="1"/>
  <c r="Y302" i="1"/>
  <c r="R302" i="1"/>
  <c r="E302" i="1"/>
  <c r="Y301" i="1"/>
  <c r="R301" i="1"/>
  <c r="E301" i="1"/>
  <c r="Y300" i="1"/>
  <c r="R300" i="1"/>
  <c r="E300" i="1"/>
  <c r="S300" i="1" s="1"/>
  <c r="Y299" i="1"/>
  <c r="R299" i="1"/>
  <c r="E299" i="1"/>
  <c r="Y298" i="1"/>
  <c r="R298" i="1"/>
  <c r="Y297" i="1"/>
  <c r="Y296" i="1"/>
  <c r="R296" i="1"/>
  <c r="E296" i="1"/>
  <c r="S296" i="1" s="1"/>
  <c r="Y295" i="1"/>
  <c r="Y294" i="1"/>
  <c r="R294" i="1"/>
  <c r="E294" i="1"/>
  <c r="S294" i="1" s="1"/>
  <c r="Y293" i="1"/>
  <c r="R293" i="1"/>
  <c r="E293" i="1"/>
  <c r="Y292" i="1"/>
  <c r="R292" i="1"/>
  <c r="E292" i="1"/>
  <c r="Y291" i="1"/>
  <c r="R291" i="1"/>
  <c r="E291" i="1"/>
  <c r="S291" i="1" s="1"/>
  <c r="Y290" i="1"/>
  <c r="Y289" i="1"/>
  <c r="R289" i="1"/>
  <c r="Y288" i="1"/>
  <c r="R288" i="1"/>
  <c r="E288" i="1"/>
  <c r="S288" i="1" s="1"/>
  <c r="Y287" i="1"/>
  <c r="Y286" i="1"/>
  <c r="R286" i="1"/>
  <c r="E286" i="1"/>
  <c r="S286" i="1" s="1"/>
  <c r="Y285" i="1"/>
  <c r="R285" i="1"/>
  <c r="E285" i="1"/>
  <c r="Y284" i="1"/>
  <c r="R284" i="1"/>
  <c r="E284" i="1"/>
  <c r="S284" i="1" s="1"/>
  <c r="Y283" i="1"/>
  <c r="R283" i="1"/>
  <c r="E283" i="1"/>
  <c r="Y282" i="1"/>
  <c r="R282" i="1"/>
  <c r="Y281" i="1"/>
  <c r="Y280" i="1"/>
  <c r="R280" i="1"/>
  <c r="E280" i="1"/>
  <c r="Y279" i="1"/>
  <c r="Y278" i="1"/>
  <c r="R278" i="1"/>
  <c r="E278" i="1"/>
  <c r="Y277" i="1"/>
  <c r="R277" i="1"/>
  <c r="E277" i="1"/>
  <c r="S277" i="1" s="1"/>
  <c r="Y276" i="1"/>
  <c r="R276" i="1"/>
  <c r="E276" i="1"/>
  <c r="S276" i="1" s="1"/>
  <c r="Y275" i="1"/>
  <c r="R275" i="1"/>
  <c r="E275" i="1"/>
  <c r="Y274" i="1"/>
  <c r="Y273" i="1"/>
  <c r="R273" i="1"/>
  <c r="Y272" i="1"/>
  <c r="R272" i="1"/>
  <c r="E272" i="1"/>
  <c r="Y271" i="1"/>
  <c r="Y270" i="1"/>
  <c r="R270" i="1"/>
  <c r="E270" i="1"/>
  <c r="S270" i="1" s="1"/>
  <c r="Y269" i="1"/>
  <c r="R269" i="1"/>
  <c r="E269" i="1"/>
  <c r="S269" i="1" s="1"/>
  <c r="Y268" i="1"/>
  <c r="R268" i="1"/>
  <c r="E268" i="1"/>
  <c r="Y267" i="1"/>
  <c r="R267" i="1"/>
  <c r="E267" i="1"/>
  <c r="Y266" i="1"/>
  <c r="R266" i="1"/>
  <c r="Y265" i="1"/>
  <c r="Y264" i="1"/>
  <c r="R264" i="1"/>
  <c r="E264" i="1"/>
  <c r="Y263" i="1"/>
  <c r="Y262" i="1"/>
  <c r="R262" i="1"/>
  <c r="E262" i="1"/>
  <c r="S262" i="1" s="1"/>
  <c r="Y261" i="1"/>
  <c r="R261" i="1"/>
  <c r="E261" i="1"/>
  <c r="Y260" i="1"/>
  <c r="R260" i="1"/>
  <c r="E260" i="1"/>
  <c r="Y259" i="1"/>
  <c r="R259" i="1"/>
  <c r="E259" i="1"/>
  <c r="Y258" i="1"/>
  <c r="Y257" i="1"/>
  <c r="R257" i="1"/>
  <c r="Y256" i="1"/>
  <c r="R256" i="1"/>
  <c r="E256" i="1"/>
  <c r="Y255" i="1"/>
  <c r="Y254" i="1"/>
  <c r="R254" i="1"/>
  <c r="E254" i="1"/>
  <c r="S254" i="1" s="1"/>
  <c r="Y253" i="1"/>
  <c r="R253" i="1"/>
  <c r="E253" i="1"/>
  <c r="S253" i="1" s="1"/>
  <c r="Y252" i="1"/>
  <c r="R252" i="1"/>
  <c r="E252" i="1"/>
  <c r="S252" i="1" s="1"/>
  <c r="Y251" i="1"/>
  <c r="R251" i="1"/>
  <c r="E251" i="1"/>
  <c r="Y250" i="1"/>
  <c r="R250" i="1"/>
  <c r="Y249" i="1"/>
  <c r="R249" i="1"/>
  <c r="E249" i="1"/>
  <c r="S249" i="1" s="1"/>
  <c r="Y248" i="1"/>
  <c r="R248" i="1"/>
  <c r="E248" i="1"/>
  <c r="Y247" i="1"/>
  <c r="Y246" i="1"/>
  <c r="R246" i="1"/>
  <c r="E246" i="1"/>
  <c r="S246" i="1" s="1"/>
  <c r="Y245" i="1"/>
  <c r="R245" i="1"/>
  <c r="E245" i="1"/>
  <c r="S245" i="1" s="1"/>
  <c r="Y244" i="1"/>
  <c r="R244" i="1"/>
  <c r="E244" i="1"/>
  <c r="S244" i="1" s="1"/>
  <c r="Y243" i="1"/>
  <c r="R243" i="1"/>
  <c r="E243" i="1"/>
  <c r="Y242" i="1"/>
  <c r="R242" i="1"/>
  <c r="Y241" i="1"/>
  <c r="R241" i="1"/>
  <c r="E241" i="1"/>
  <c r="Y240" i="1"/>
  <c r="R240" i="1"/>
  <c r="E240" i="1"/>
  <c r="S240" i="1" s="1"/>
  <c r="Y239" i="1"/>
  <c r="Y238" i="1"/>
  <c r="R238" i="1"/>
  <c r="E238" i="1"/>
  <c r="Y237" i="1"/>
  <c r="R237" i="1"/>
  <c r="E237" i="1"/>
  <c r="Y236" i="1"/>
  <c r="R236" i="1"/>
  <c r="E236" i="1"/>
  <c r="S236" i="1" s="1"/>
  <c r="Y235" i="1"/>
  <c r="R235" i="1"/>
  <c r="E235" i="1"/>
  <c r="Y234" i="1"/>
  <c r="R234" i="1"/>
  <c r="Y233" i="1"/>
  <c r="R233" i="1"/>
  <c r="E233" i="1"/>
  <c r="Y232" i="1"/>
  <c r="R232" i="1"/>
  <c r="E232" i="1"/>
  <c r="Y231" i="1"/>
  <c r="Y230" i="1"/>
  <c r="R230" i="1"/>
  <c r="E230" i="1"/>
  <c r="Y229" i="1"/>
  <c r="R229" i="1"/>
  <c r="E229" i="1"/>
  <c r="Y228" i="1"/>
  <c r="R228" i="1"/>
  <c r="E228" i="1"/>
  <c r="S228" i="1" s="1"/>
  <c r="Y227" i="1"/>
  <c r="R227" i="1"/>
  <c r="E227" i="1"/>
  <c r="S227" i="1" s="1"/>
  <c r="Y226" i="1"/>
  <c r="R226" i="1"/>
  <c r="Y225" i="1"/>
  <c r="R225" i="1"/>
  <c r="E225" i="1"/>
  <c r="Y224" i="1"/>
  <c r="R224" i="1"/>
  <c r="E224" i="1"/>
  <c r="Y223" i="1"/>
  <c r="Y222" i="1"/>
  <c r="R222" i="1"/>
  <c r="E222" i="1"/>
  <c r="Y221" i="1"/>
  <c r="R221" i="1"/>
  <c r="E221" i="1"/>
  <c r="Y220" i="1"/>
  <c r="R220" i="1"/>
  <c r="E220" i="1"/>
  <c r="S220" i="1" s="1"/>
  <c r="Y219" i="1"/>
  <c r="R219" i="1"/>
  <c r="E219" i="1"/>
  <c r="Y218" i="1"/>
  <c r="R218" i="1"/>
  <c r="Y217" i="1"/>
  <c r="R217" i="1"/>
  <c r="E217" i="1"/>
  <c r="Y216" i="1"/>
  <c r="R216" i="1"/>
  <c r="E216" i="1"/>
  <c r="Y215" i="1"/>
  <c r="Y214" i="1"/>
  <c r="R214" i="1"/>
  <c r="E214" i="1"/>
  <c r="Y213" i="1"/>
  <c r="R213" i="1"/>
  <c r="E213" i="1"/>
  <c r="Y212" i="1"/>
  <c r="R212" i="1"/>
  <c r="E212" i="1"/>
  <c r="S212" i="1" s="1"/>
  <c r="Y211" i="1"/>
  <c r="R211" i="1"/>
  <c r="E211" i="1"/>
  <c r="S211" i="1" s="1"/>
  <c r="Y210" i="1"/>
  <c r="R210" i="1"/>
  <c r="Y209" i="1"/>
  <c r="R209" i="1"/>
  <c r="E209" i="1"/>
  <c r="Y208" i="1"/>
  <c r="R208" i="1"/>
  <c r="E208" i="1"/>
  <c r="Y207" i="1"/>
  <c r="Y206" i="1"/>
  <c r="R206" i="1"/>
  <c r="E206" i="1"/>
  <c r="Y205" i="1"/>
  <c r="R205" i="1"/>
  <c r="E205" i="1"/>
  <c r="S205" i="1" s="1"/>
  <c r="Y204" i="1"/>
  <c r="R204" i="1"/>
  <c r="E204" i="1"/>
  <c r="Y203" i="1"/>
  <c r="R203" i="1"/>
  <c r="E203" i="1"/>
  <c r="Y202" i="1"/>
  <c r="R202" i="1"/>
  <c r="E202" i="1"/>
  <c r="Y201" i="1"/>
  <c r="R201" i="1"/>
  <c r="E201" i="1"/>
  <c r="Y200" i="1"/>
  <c r="R200" i="1"/>
  <c r="E200" i="1"/>
  <c r="Y199" i="1"/>
  <c r="Y198" i="1"/>
  <c r="R198" i="1"/>
  <c r="E198" i="1"/>
  <c r="S198" i="1" s="1"/>
  <c r="Y197" i="1"/>
  <c r="R197" i="1"/>
  <c r="E197" i="1"/>
  <c r="Y196" i="1"/>
  <c r="R196" i="1"/>
  <c r="E196" i="1"/>
  <c r="S196" i="1" s="1"/>
  <c r="Y195" i="1"/>
  <c r="R195" i="1"/>
  <c r="E195" i="1"/>
  <c r="Y194" i="1"/>
  <c r="R194" i="1"/>
  <c r="E194" i="1"/>
  <c r="Y193" i="1"/>
  <c r="R193" i="1"/>
  <c r="E193" i="1"/>
  <c r="S193" i="1" s="1"/>
  <c r="Y192" i="1"/>
  <c r="R192" i="1"/>
  <c r="E192" i="1"/>
  <c r="S192" i="1" s="1"/>
  <c r="Y191" i="1"/>
  <c r="Y190" i="1"/>
  <c r="R190" i="1"/>
  <c r="E190" i="1"/>
  <c r="Y189" i="1"/>
  <c r="R189" i="1"/>
  <c r="E189" i="1"/>
  <c r="Y188" i="1"/>
  <c r="R188" i="1"/>
  <c r="E188" i="1"/>
  <c r="S188" i="1" s="1"/>
  <c r="Y187" i="1"/>
  <c r="R187" i="1"/>
  <c r="E187" i="1"/>
  <c r="Y186" i="1"/>
  <c r="R186" i="1"/>
  <c r="E186" i="1"/>
  <c r="Y185" i="1"/>
  <c r="R185" i="1"/>
  <c r="E185" i="1"/>
  <c r="S185" i="1" s="1"/>
  <c r="Y184" i="1"/>
  <c r="R184" i="1"/>
  <c r="E184" i="1"/>
  <c r="S184" i="1" s="1"/>
  <c r="Y183" i="1"/>
  <c r="Y182" i="1"/>
  <c r="R182" i="1"/>
  <c r="E182" i="1"/>
  <c r="Y181" i="1"/>
  <c r="R181" i="1"/>
  <c r="E181" i="1"/>
  <c r="Y180" i="1"/>
  <c r="R180" i="1"/>
  <c r="E180" i="1"/>
  <c r="S180" i="1" s="1"/>
  <c r="Y179" i="1"/>
  <c r="R179" i="1"/>
  <c r="E179" i="1"/>
  <c r="Y178" i="1"/>
  <c r="R178" i="1"/>
  <c r="E178" i="1"/>
  <c r="Y177" i="1"/>
  <c r="R177" i="1"/>
  <c r="E177" i="1"/>
  <c r="S177" i="1" s="1"/>
  <c r="Y176" i="1"/>
  <c r="R176" i="1"/>
  <c r="E176" i="1"/>
  <c r="Y175" i="1"/>
  <c r="Y174" i="1"/>
  <c r="R174" i="1"/>
  <c r="E174" i="1"/>
  <c r="S174" i="1" s="1"/>
  <c r="Y173" i="1"/>
  <c r="R173" i="1"/>
  <c r="E173" i="1"/>
  <c r="S173" i="1" s="1"/>
  <c r="Y172" i="1"/>
  <c r="R172" i="1"/>
  <c r="E172" i="1"/>
  <c r="Y171" i="1"/>
  <c r="R171" i="1"/>
  <c r="E171" i="1"/>
  <c r="Y170" i="1"/>
  <c r="R170" i="1"/>
  <c r="E170" i="1"/>
  <c r="Y169" i="1"/>
  <c r="R169" i="1"/>
  <c r="E169" i="1"/>
  <c r="S169" i="1" s="1"/>
  <c r="Y168" i="1"/>
  <c r="R168" i="1"/>
  <c r="E168" i="1"/>
  <c r="S168" i="1" s="1"/>
  <c r="Y167" i="1"/>
  <c r="Y166" i="1"/>
  <c r="R166" i="1"/>
  <c r="E166" i="1"/>
  <c r="S166" i="1" s="1"/>
  <c r="Y165" i="1"/>
  <c r="R165" i="1"/>
  <c r="E165" i="1"/>
  <c r="Y164" i="1"/>
  <c r="R164" i="1"/>
  <c r="E164" i="1"/>
  <c r="S164" i="1" s="1"/>
  <c r="Y163" i="1"/>
  <c r="R163" i="1"/>
  <c r="E163" i="1"/>
  <c r="Y162" i="1"/>
  <c r="R162" i="1"/>
  <c r="E162" i="1"/>
  <c r="Y161" i="1"/>
  <c r="R161" i="1"/>
  <c r="E161" i="1"/>
  <c r="S161" i="1" s="1"/>
  <c r="Y160" i="1"/>
  <c r="R160" i="1"/>
  <c r="E160" i="1"/>
  <c r="S160" i="1" s="1"/>
  <c r="Y159" i="1"/>
  <c r="Y158" i="1"/>
  <c r="R158" i="1"/>
  <c r="E158" i="1"/>
  <c r="S158" i="1" s="1"/>
  <c r="Y157" i="1"/>
  <c r="R157" i="1"/>
  <c r="E157" i="1"/>
  <c r="Y156" i="1"/>
  <c r="R156" i="1"/>
  <c r="E156" i="1"/>
  <c r="S156" i="1" s="1"/>
  <c r="Y155" i="1"/>
  <c r="R155" i="1"/>
  <c r="E155" i="1"/>
  <c r="Y154" i="1"/>
  <c r="R154" i="1"/>
  <c r="E154" i="1"/>
  <c r="S154" i="1" s="1"/>
  <c r="Y153" i="1"/>
  <c r="R153" i="1"/>
  <c r="E153" i="1"/>
  <c r="Y152" i="1"/>
  <c r="R152" i="1"/>
  <c r="E152" i="1"/>
  <c r="Y151" i="1"/>
  <c r="Y150" i="1"/>
  <c r="R150" i="1"/>
  <c r="E150" i="1"/>
  <c r="S150" i="1" s="1"/>
  <c r="Y149" i="1"/>
  <c r="R149" i="1"/>
  <c r="E149" i="1"/>
  <c r="Y148" i="1"/>
  <c r="R148" i="1"/>
  <c r="E148" i="1"/>
  <c r="S148" i="1" s="1"/>
  <c r="Y147" i="1"/>
  <c r="R147" i="1"/>
  <c r="E147" i="1"/>
  <c r="Y146" i="1"/>
  <c r="R146" i="1"/>
  <c r="E146" i="1"/>
  <c r="Y145" i="1"/>
  <c r="R145" i="1"/>
  <c r="E145" i="1"/>
  <c r="Y144" i="1"/>
  <c r="R144" i="1"/>
  <c r="E144" i="1"/>
  <c r="Y143" i="1"/>
  <c r="Y142" i="1"/>
  <c r="R142" i="1"/>
  <c r="E142" i="1"/>
  <c r="Y141" i="1"/>
  <c r="R141" i="1"/>
  <c r="E141" i="1"/>
  <c r="Y140" i="1"/>
  <c r="R140" i="1"/>
  <c r="E140" i="1"/>
  <c r="Y139" i="1"/>
  <c r="R139" i="1"/>
  <c r="E139" i="1"/>
  <c r="Y138" i="1"/>
  <c r="R138" i="1"/>
  <c r="E138" i="1"/>
  <c r="S138" i="1" s="1"/>
  <c r="Y137" i="1"/>
  <c r="R137" i="1"/>
  <c r="E137" i="1"/>
  <c r="Y136" i="1"/>
  <c r="R136" i="1"/>
  <c r="E136" i="1"/>
  <c r="S136" i="1" s="1"/>
  <c r="Y135" i="1"/>
  <c r="Y134" i="1"/>
  <c r="R134" i="1"/>
  <c r="E134" i="1"/>
  <c r="S134" i="1" s="1"/>
  <c r="Y133" i="1"/>
  <c r="R133" i="1"/>
  <c r="E133" i="1"/>
  <c r="Y132" i="1"/>
  <c r="R132" i="1"/>
  <c r="E132" i="1"/>
  <c r="Y131" i="1"/>
  <c r="R131" i="1"/>
  <c r="E131" i="1"/>
  <c r="S131" i="1" s="1"/>
  <c r="Y130" i="1"/>
  <c r="R130" i="1"/>
  <c r="E130" i="1"/>
  <c r="Y129" i="1"/>
  <c r="R129" i="1"/>
  <c r="E129" i="1"/>
  <c r="Y128" i="1"/>
  <c r="R128" i="1"/>
  <c r="E128" i="1"/>
  <c r="S128" i="1" s="1"/>
  <c r="Y127" i="1"/>
  <c r="Y126" i="1"/>
  <c r="R126" i="1"/>
  <c r="E126" i="1"/>
  <c r="S126" i="1" s="1"/>
  <c r="Y125" i="1"/>
  <c r="R125" i="1"/>
  <c r="E125" i="1"/>
  <c r="Y124" i="1"/>
  <c r="R124" i="1"/>
  <c r="E124" i="1"/>
  <c r="S124" i="1" s="1"/>
  <c r="Y123" i="1"/>
  <c r="R123" i="1"/>
  <c r="E123" i="1"/>
  <c r="Y122" i="1"/>
  <c r="R122" i="1"/>
  <c r="E122" i="1"/>
  <c r="Y121" i="1"/>
  <c r="R121" i="1"/>
  <c r="E121" i="1"/>
  <c r="Y120" i="1"/>
  <c r="R120" i="1"/>
  <c r="E120" i="1"/>
  <c r="S120" i="1" s="1"/>
  <c r="Y119" i="1"/>
  <c r="Y118" i="1"/>
  <c r="R118" i="1"/>
  <c r="E118" i="1"/>
  <c r="S118" i="1" s="1"/>
  <c r="Y117" i="1"/>
  <c r="R117" i="1"/>
  <c r="E117" i="1"/>
  <c r="Y116" i="1"/>
  <c r="R116" i="1"/>
  <c r="E116" i="1"/>
  <c r="S116" i="1" s="1"/>
  <c r="Y115" i="1"/>
  <c r="R115" i="1"/>
  <c r="E115" i="1"/>
  <c r="Y114" i="1"/>
  <c r="R114" i="1"/>
  <c r="E114" i="1"/>
  <c r="Y113" i="1"/>
  <c r="R113" i="1"/>
  <c r="E113" i="1"/>
  <c r="Y112" i="1"/>
  <c r="R112" i="1"/>
  <c r="E112" i="1"/>
  <c r="S112" i="1" s="1"/>
  <c r="Y111" i="1"/>
  <c r="Y110" i="1"/>
  <c r="R110" i="1"/>
  <c r="E110" i="1"/>
  <c r="S110" i="1" s="1"/>
  <c r="Y109" i="1"/>
  <c r="R109" i="1"/>
  <c r="E109" i="1"/>
  <c r="Y108" i="1"/>
  <c r="R108" i="1"/>
  <c r="E108" i="1"/>
  <c r="Y107" i="1"/>
  <c r="R107" i="1"/>
  <c r="E107" i="1"/>
  <c r="Y106" i="1"/>
  <c r="R106" i="1"/>
  <c r="E106" i="1"/>
  <c r="Y105" i="1"/>
  <c r="R105" i="1"/>
  <c r="E105" i="1"/>
  <c r="Y104" i="1"/>
  <c r="R104" i="1"/>
  <c r="E104" i="1"/>
  <c r="S104" i="1" s="1"/>
  <c r="Y103" i="1"/>
  <c r="Y102" i="1"/>
  <c r="R102" i="1"/>
  <c r="E102" i="1"/>
  <c r="Y101" i="1"/>
  <c r="R101" i="1"/>
  <c r="E101" i="1"/>
  <c r="Y100" i="1"/>
  <c r="R100" i="1"/>
  <c r="E100" i="1"/>
  <c r="S100" i="1" s="1"/>
  <c r="Y99" i="1"/>
  <c r="R99" i="1"/>
  <c r="E99" i="1"/>
  <c r="S99" i="1" s="1"/>
  <c r="Y98" i="1"/>
  <c r="R98" i="1"/>
  <c r="E98" i="1"/>
  <c r="Y97" i="1"/>
  <c r="R97" i="1"/>
  <c r="E97" i="1"/>
  <c r="Y96" i="1"/>
  <c r="R96" i="1"/>
  <c r="E96" i="1"/>
  <c r="Y95" i="1"/>
  <c r="Y94" i="1"/>
  <c r="R94" i="1"/>
  <c r="E94" i="1"/>
  <c r="Y93" i="1"/>
  <c r="R93" i="1"/>
  <c r="E93" i="1"/>
  <c r="R92" i="1"/>
  <c r="E92" i="1"/>
  <c r="S92" i="1" s="1"/>
  <c r="Y91" i="1"/>
  <c r="R91" i="1"/>
  <c r="E91" i="1"/>
  <c r="Y90" i="1"/>
  <c r="R90" i="1"/>
  <c r="E90" i="1"/>
  <c r="Y89" i="1"/>
  <c r="R89" i="1"/>
  <c r="E89" i="1"/>
  <c r="Y88" i="1"/>
  <c r="R88" i="1"/>
  <c r="E88" i="1"/>
  <c r="Y87" i="1"/>
  <c r="Y86" i="1"/>
  <c r="R86" i="1"/>
  <c r="E86" i="1"/>
  <c r="Y85" i="1"/>
  <c r="R85" i="1"/>
  <c r="E85" i="1"/>
  <c r="Y84" i="1"/>
  <c r="R84" i="1"/>
  <c r="E84" i="1"/>
  <c r="S84" i="1" s="1"/>
  <c r="Y83" i="1"/>
  <c r="R83" i="1"/>
  <c r="E83" i="1"/>
  <c r="Y82" i="1"/>
  <c r="R82" i="1"/>
  <c r="E82" i="1"/>
  <c r="S82" i="1" s="1"/>
  <c r="Y81" i="1"/>
  <c r="R81" i="1"/>
  <c r="E81" i="1"/>
  <c r="Y80" i="1"/>
  <c r="R80" i="1"/>
  <c r="E80" i="1"/>
  <c r="S80" i="1" s="1"/>
  <c r="Y79" i="1"/>
  <c r="Y78" i="1"/>
  <c r="R78" i="1"/>
  <c r="E78" i="1"/>
  <c r="S78" i="1" s="1"/>
  <c r="Y77" i="1"/>
  <c r="R77" i="1"/>
  <c r="E77" i="1"/>
  <c r="Y76" i="1"/>
  <c r="R76" i="1"/>
  <c r="E76" i="1"/>
  <c r="Y75" i="1"/>
  <c r="R75" i="1"/>
  <c r="E75" i="1"/>
  <c r="S75" i="1" s="1"/>
  <c r="Y74" i="1"/>
  <c r="R74" i="1"/>
  <c r="E74" i="1"/>
  <c r="Y73" i="1"/>
  <c r="R73" i="1"/>
  <c r="E73" i="1"/>
  <c r="Y72" i="1"/>
  <c r="R72" i="1"/>
  <c r="E72" i="1"/>
  <c r="S72" i="1" s="1"/>
  <c r="Y71" i="1"/>
  <c r="Y70" i="1"/>
  <c r="R70" i="1"/>
  <c r="E70" i="1"/>
  <c r="S70" i="1" s="1"/>
  <c r="Y69" i="1"/>
  <c r="R69" i="1"/>
  <c r="E69" i="1"/>
  <c r="Y68" i="1"/>
  <c r="R68" i="1"/>
  <c r="E68" i="1"/>
  <c r="Y67" i="1"/>
  <c r="R67" i="1"/>
  <c r="E67" i="1"/>
  <c r="S67" i="1" s="1"/>
  <c r="Y66" i="1"/>
  <c r="R66" i="1"/>
  <c r="E66" i="1"/>
  <c r="Y65" i="1"/>
  <c r="R65" i="1"/>
  <c r="E65" i="1"/>
  <c r="Y64" i="1"/>
  <c r="R64" i="1"/>
  <c r="E64" i="1"/>
  <c r="S64" i="1" s="1"/>
  <c r="Y63" i="1"/>
  <c r="Y62" i="1"/>
  <c r="R62" i="1"/>
  <c r="E62" i="1"/>
  <c r="S62" i="1" s="1"/>
  <c r="Y61" i="1"/>
  <c r="R61" i="1"/>
  <c r="E61" i="1"/>
  <c r="Y60" i="1"/>
  <c r="R60" i="1"/>
  <c r="E60" i="1"/>
  <c r="Y59" i="1"/>
  <c r="R59" i="1"/>
  <c r="E59" i="1"/>
  <c r="S59" i="1" s="1"/>
  <c r="Y58" i="1"/>
  <c r="R58" i="1"/>
  <c r="E58" i="1"/>
  <c r="Y57" i="1"/>
  <c r="R57" i="1"/>
  <c r="E57" i="1"/>
  <c r="Y56" i="1"/>
  <c r="R56" i="1"/>
  <c r="E56" i="1"/>
  <c r="S56" i="1" s="1"/>
  <c r="Y55" i="1"/>
  <c r="Y54" i="1"/>
  <c r="R54" i="1"/>
  <c r="E54" i="1"/>
  <c r="Y53" i="1"/>
  <c r="R53" i="1"/>
  <c r="E53" i="1"/>
  <c r="Y52" i="1"/>
  <c r="R52" i="1"/>
  <c r="E52" i="1"/>
  <c r="S52" i="1" s="1"/>
  <c r="Y51" i="1"/>
  <c r="R51" i="1"/>
  <c r="E51" i="1"/>
  <c r="Y50" i="1"/>
  <c r="R50" i="1"/>
  <c r="E50" i="1"/>
  <c r="Y49" i="1"/>
  <c r="R49" i="1"/>
  <c r="E49" i="1"/>
  <c r="Y48" i="1"/>
  <c r="R48" i="1"/>
  <c r="E48" i="1"/>
  <c r="S48" i="1" s="1"/>
  <c r="Y47" i="1"/>
  <c r="Y46" i="1"/>
  <c r="R46" i="1"/>
  <c r="E46" i="1"/>
  <c r="Y45" i="1"/>
  <c r="R45" i="1"/>
  <c r="E45" i="1"/>
  <c r="Y44" i="1"/>
  <c r="R44" i="1"/>
  <c r="E44" i="1"/>
  <c r="S44" i="1" s="1"/>
  <c r="Y43" i="1"/>
  <c r="R43" i="1"/>
  <c r="E43" i="1"/>
  <c r="S43" i="1" s="1"/>
  <c r="Y42" i="1"/>
  <c r="R42" i="1"/>
  <c r="E42" i="1"/>
  <c r="Y41" i="1"/>
  <c r="R41" i="1"/>
  <c r="E41" i="1"/>
  <c r="Y40" i="1"/>
  <c r="R40" i="1"/>
  <c r="E40" i="1"/>
  <c r="S40" i="1" s="1"/>
  <c r="Y39" i="1"/>
  <c r="E39" i="1"/>
  <c r="Y38" i="1"/>
  <c r="R38" i="1"/>
  <c r="E38" i="1"/>
  <c r="Y37" i="1"/>
  <c r="R37" i="1"/>
  <c r="E37" i="1"/>
  <c r="Y36" i="1"/>
  <c r="R36" i="1"/>
  <c r="E36" i="1"/>
  <c r="S36" i="1" s="1"/>
  <c r="Y35" i="1"/>
  <c r="R35" i="1"/>
  <c r="E35" i="1"/>
  <c r="S35" i="1" s="1"/>
  <c r="Y34" i="1"/>
  <c r="R34" i="1"/>
  <c r="E34" i="1"/>
  <c r="Y33" i="1"/>
  <c r="R33" i="1"/>
  <c r="E33" i="1"/>
  <c r="Y32" i="1"/>
  <c r="R32" i="1"/>
  <c r="E32" i="1"/>
  <c r="S32" i="1" s="1"/>
  <c r="Y31" i="1"/>
  <c r="E31" i="1"/>
  <c r="S31" i="1" s="1"/>
  <c r="Y30" i="1"/>
  <c r="R30" i="1"/>
  <c r="E30" i="1"/>
  <c r="Y29" i="1"/>
  <c r="R29" i="1"/>
  <c r="E29" i="1"/>
  <c r="Y28" i="1"/>
  <c r="R28" i="1"/>
  <c r="E28" i="1"/>
  <c r="S28" i="1" s="1"/>
  <c r="Y27" i="1"/>
  <c r="R27" i="1"/>
  <c r="E27" i="1"/>
  <c r="S27" i="1" s="1"/>
  <c r="Y26" i="1"/>
  <c r="R26" i="1"/>
  <c r="E26" i="1"/>
  <c r="Y25" i="1"/>
  <c r="R25" i="1"/>
  <c r="E25" i="1"/>
  <c r="Y24" i="1"/>
  <c r="R24" i="1"/>
  <c r="E24" i="1"/>
  <c r="Y23" i="1"/>
  <c r="E23" i="1"/>
  <c r="Y22" i="1"/>
  <c r="R22" i="1"/>
  <c r="E22" i="1"/>
  <c r="S22" i="1" s="1"/>
  <c r="Y21" i="1"/>
  <c r="R21" i="1"/>
  <c r="E21" i="1"/>
  <c r="Y20" i="1"/>
  <c r="R20" i="1"/>
  <c r="E20" i="1"/>
  <c r="S20" i="1" s="1"/>
  <c r="Y19" i="1"/>
  <c r="R19" i="1"/>
  <c r="E19" i="1"/>
  <c r="S19" i="1" s="1"/>
  <c r="Y18" i="1"/>
  <c r="R18" i="1"/>
  <c r="E18" i="1"/>
  <c r="Y17" i="1"/>
  <c r="R17" i="1"/>
  <c r="E17" i="1"/>
  <c r="Y16" i="1"/>
  <c r="R16" i="1"/>
  <c r="E16" i="1"/>
  <c r="Y15" i="1"/>
  <c r="E15" i="1"/>
  <c r="S15" i="1" s="1"/>
  <c r="Y14" i="1"/>
  <c r="R14" i="1"/>
  <c r="E14" i="1"/>
  <c r="Y13" i="1"/>
  <c r="R13" i="1"/>
  <c r="E13" i="1"/>
  <c r="Y12" i="1"/>
  <c r="R12" i="1"/>
  <c r="E12" i="1"/>
  <c r="S12" i="1" s="1"/>
  <c r="Y11" i="1"/>
  <c r="R11" i="1"/>
  <c r="E11" i="1"/>
  <c r="S11" i="1" s="1"/>
  <c r="Y10" i="1"/>
  <c r="R10" i="1"/>
  <c r="E10" i="1"/>
  <c r="Y9" i="1"/>
  <c r="R9" i="1"/>
  <c r="E9" i="1"/>
  <c r="Y8" i="1"/>
  <c r="R8" i="1"/>
  <c r="E8" i="1"/>
  <c r="Y7" i="1"/>
  <c r="R7" i="1"/>
  <c r="U2" i="1"/>
  <c r="V2" i="1" s="1"/>
  <c r="N2" i="1"/>
  <c r="Q2" i="1" s="1"/>
  <c r="M2" i="1"/>
  <c r="B25" i="3"/>
  <c r="G53" i="4"/>
  <c r="C53" i="4"/>
  <c r="C33" i="4"/>
  <c r="G52" i="4"/>
  <c r="C52" i="4"/>
  <c r="C32" i="4"/>
  <c r="I363" i="1" l="1"/>
  <c r="J363" i="1" s="1"/>
  <c r="H74" i="1"/>
  <c r="H363" i="1"/>
  <c r="S332" i="1"/>
  <c r="S349" i="1"/>
  <c r="S354" i="1"/>
  <c r="S333" i="1"/>
  <c r="S350" i="1"/>
  <c r="S358" i="1"/>
  <c r="S346" i="1"/>
  <c r="S362" i="1"/>
  <c r="S344" i="1"/>
  <c r="S348" i="1"/>
  <c r="S338" i="1"/>
  <c r="S336" i="1"/>
  <c r="S334" i="1"/>
  <c r="S341" i="1"/>
  <c r="I341" i="1"/>
  <c r="S352" i="1"/>
  <c r="S360" i="1"/>
  <c r="S330" i="1"/>
  <c r="R359" i="1"/>
  <c r="E359" i="1"/>
  <c r="R319" i="1"/>
  <c r="E319" i="1"/>
  <c r="S319" i="1" s="1"/>
  <c r="R287" i="1"/>
  <c r="E287" i="1"/>
  <c r="S287" i="1" s="1"/>
  <c r="R255" i="1"/>
  <c r="E255" i="1"/>
  <c r="S255" i="1" s="1"/>
  <c r="R223" i="1"/>
  <c r="E223" i="1"/>
  <c r="S223" i="1" s="1"/>
  <c r="R191" i="1"/>
  <c r="E191" i="1"/>
  <c r="S191" i="1" s="1"/>
  <c r="R159" i="1"/>
  <c r="E159" i="1"/>
  <c r="S159" i="1" s="1"/>
  <c r="R127" i="1"/>
  <c r="E127" i="1"/>
  <c r="S127" i="1" s="1"/>
  <c r="R95" i="1"/>
  <c r="E95" i="1"/>
  <c r="S95" i="1" s="1"/>
  <c r="E357" i="1"/>
  <c r="R335" i="1"/>
  <c r="E335" i="1"/>
  <c r="S335" i="1" s="1"/>
  <c r="R303" i="1"/>
  <c r="E303" i="1"/>
  <c r="S303" i="1" s="1"/>
  <c r="R279" i="1"/>
  <c r="E279" i="1"/>
  <c r="S279" i="1" s="1"/>
  <c r="R247" i="1"/>
  <c r="E247" i="1"/>
  <c r="S247" i="1" s="1"/>
  <c r="R215" i="1"/>
  <c r="E215" i="1"/>
  <c r="S215" i="1" s="1"/>
  <c r="R175" i="1"/>
  <c r="E175" i="1"/>
  <c r="S175" i="1" s="1"/>
  <c r="R143" i="1"/>
  <c r="E143" i="1"/>
  <c r="S143" i="1" s="1"/>
  <c r="R111" i="1"/>
  <c r="E111" i="1"/>
  <c r="S111" i="1" s="1"/>
  <c r="R79" i="1"/>
  <c r="E79" i="1"/>
  <c r="S79" i="1" s="1"/>
  <c r="R343" i="1"/>
  <c r="E343" i="1"/>
  <c r="R311" i="1"/>
  <c r="E311" i="1"/>
  <c r="S311" i="1" s="1"/>
  <c r="R271" i="1"/>
  <c r="E271" i="1"/>
  <c r="S271" i="1" s="1"/>
  <c r="R239" i="1"/>
  <c r="E239" i="1"/>
  <c r="S239" i="1" s="1"/>
  <c r="R199" i="1"/>
  <c r="E199" i="1"/>
  <c r="S199" i="1" s="1"/>
  <c r="R167" i="1"/>
  <c r="E167" i="1"/>
  <c r="S167" i="1" s="1"/>
  <c r="R135" i="1"/>
  <c r="E135" i="1"/>
  <c r="S135" i="1" s="1"/>
  <c r="R103" i="1"/>
  <c r="E103" i="1"/>
  <c r="R71" i="1"/>
  <c r="E71" i="1"/>
  <c r="S71" i="1" s="1"/>
  <c r="R290" i="1"/>
  <c r="R306" i="1"/>
  <c r="R322" i="1"/>
  <c r="R338" i="1"/>
  <c r="R354" i="1"/>
  <c r="E55" i="1"/>
  <c r="S55" i="1" s="1"/>
  <c r="R361" i="1"/>
  <c r="R351" i="1"/>
  <c r="E351" i="1"/>
  <c r="R327" i="1"/>
  <c r="E327" i="1"/>
  <c r="S327" i="1" s="1"/>
  <c r="R295" i="1"/>
  <c r="E295" i="1"/>
  <c r="S295" i="1" s="1"/>
  <c r="R263" i="1"/>
  <c r="E263" i="1"/>
  <c r="S263" i="1" s="1"/>
  <c r="R231" i="1"/>
  <c r="E231" i="1"/>
  <c r="S231" i="1" s="1"/>
  <c r="R207" i="1"/>
  <c r="E207" i="1"/>
  <c r="S207" i="1" s="1"/>
  <c r="R183" i="1"/>
  <c r="E183" i="1"/>
  <c r="S183" i="1" s="1"/>
  <c r="R151" i="1"/>
  <c r="E151" i="1"/>
  <c r="S151" i="1" s="1"/>
  <c r="R119" i="1"/>
  <c r="E119" i="1"/>
  <c r="S119" i="1" s="1"/>
  <c r="R87" i="1"/>
  <c r="E87" i="1"/>
  <c r="S87" i="1" s="1"/>
  <c r="R63" i="1"/>
  <c r="E63" i="1"/>
  <c r="S63" i="1" s="1"/>
  <c r="R258" i="1"/>
  <c r="R274" i="1"/>
  <c r="E47" i="1"/>
  <c r="S47" i="1" s="1"/>
  <c r="R265" i="1"/>
  <c r="R281" i="1"/>
  <c r="R297" i="1"/>
  <c r="R313" i="1"/>
  <c r="R329" i="1"/>
  <c r="R345" i="1"/>
  <c r="R362" i="1"/>
  <c r="R314" i="1"/>
  <c r="R330" i="1"/>
  <c r="R346" i="1"/>
  <c r="I358" i="1"/>
  <c r="S214" i="1"/>
  <c r="S232" i="1"/>
  <c r="S103" i="1"/>
  <c r="S285" i="1"/>
  <c r="S30" i="1"/>
  <c r="S77" i="1"/>
  <c r="S93" i="1"/>
  <c r="S145" i="1"/>
  <c r="S165" i="1"/>
  <c r="S182" i="1"/>
  <c r="S200" i="1"/>
  <c r="S123" i="1"/>
  <c r="S172" i="1"/>
  <c r="S275" i="1"/>
  <c r="S117" i="1"/>
  <c r="S342" i="1"/>
  <c r="S29" i="1"/>
  <c r="S132" i="1"/>
  <c r="S309" i="1"/>
  <c r="S69" i="1"/>
  <c r="S224" i="1"/>
  <c r="S259" i="1"/>
  <c r="S7" i="1"/>
  <c r="S21" i="1"/>
  <c r="S267" i="1"/>
  <c r="S39" i="1"/>
  <c r="S101" i="1"/>
  <c r="S14" i="1"/>
  <c r="S38" i="1"/>
  <c r="S91" i="1"/>
  <c r="S107" i="1"/>
  <c r="S190" i="1"/>
  <c r="S210" i="1"/>
  <c r="S53" i="1"/>
  <c r="S23" i="1"/>
  <c r="S51" i="1"/>
  <c r="S37" i="1"/>
  <c r="S45" i="1"/>
  <c r="S60" i="1"/>
  <c r="S76" i="1"/>
  <c r="S197" i="1"/>
  <c r="S46" i="1"/>
  <c r="S54" i="1"/>
  <c r="S13" i="1"/>
  <c r="S61" i="1"/>
  <c r="S108" i="1"/>
  <c r="S142" i="1"/>
  <c r="S68" i="1"/>
  <c r="S83" i="1"/>
  <c r="S189" i="1"/>
  <c r="S125" i="1"/>
  <c r="S153" i="1"/>
  <c r="S261" i="1"/>
  <c r="S266" i="1"/>
  <c r="S292" i="1"/>
  <c r="S85" i="1"/>
  <c r="S140" i="1"/>
  <c r="S208" i="1"/>
  <c r="S243" i="1"/>
  <c r="S260" i="1"/>
  <c r="S274" i="1"/>
  <c r="S304" i="1"/>
  <c r="S308" i="1"/>
  <c r="S109" i="1"/>
  <c r="S216" i="1"/>
  <c r="S251" i="1"/>
  <c r="S202" i="1"/>
  <c r="S268" i="1"/>
  <c r="S340" i="1"/>
  <c r="S218" i="1"/>
  <c r="S102" i="1"/>
  <c r="S115" i="1"/>
  <c r="S133" i="1"/>
  <c r="S310" i="1"/>
  <c r="S318" i="1"/>
  <c r="S328" i="1"/>
  <c r="S356" i="1"/>
  <c r="S73" i="1"/>
  <c r="S33" i="1"/>
  <c r="S58" i="1"/>
  <c r="S10" i="1"/>
  <c r="S18" i="1"/>
  <c r="S9" i="1"/>
  <c r="S17" i="1"/>
  <c r="S26" i="1"/>
  <c r="S57" i="1"/>
  <c r="S149" i="1"/>
  <c r="S96" i="1"/>
  <c r="S122" i="1"/>
  <c r="S25" i="1"/>
  <c r="S42" i="1"/>
  <c r="S86" i="1"/>
  <c r="S50" i="1"/>
  <c r="S8" i="1"/>
  <c r="S16" i="1"/>
  <c r="S49" i="1"/>
  <c r="S74" i="1"/>
  <c r="S209" i="1"/>
  <c r="S90" i="1"/>
  <c r="S65" i="1"/>
  <c r="S230" i="1"/>
  <c r="S94" i="1"/>
  <c r="S24" i="1"/>
  <c r="S34" i="1"/>
  <c r="S66" i="1"/>
  <c r="S41" i="1"/>
  <c r="S114" i="1"/>
  <c r="S137" i="1"/>
  <c r="S181" i="1"/>
  <c r="S106" i="1"/>
  <c r="S129" i="1"/>
  <c r="S88" i="1"/>
  <c r="S113" i="1"/>
  <c r="S121" i="1"/>
  <c r="S157" i="1"/>
  <c r="S81" i="1"/>
  <c r="S98" i="1"/>
  <c r="S89" i="1"/>
  <c r="S97" i="1"/>
  <c r="S105" i="1"/>
  <c r="S130" i="1"/>
  <c r="S171" i="1"/>
  <c r="S139" i="1"/>
  <c r="S146" i="1"/>
  <c r="S152" i="1"/>
  <c r="S307" i="1"/>
  <c r="S163" i="1"/>
  <c r="S141" i="1"/>
  <c r="S147" i="1"/>
  <c r="S170" i="1"/>
  <c r="S144" i="1"/>
  <c r="S155" i="1"/>
  <c r="S162" i="1"/>
  <c r="S213" i="1"/>
  <c r="S219" i="1"/>
  <c r="S235" i="1"/>
  <c r="S264" i="1"/>
  <c r="S178" i="1"/>
  <c r="S186" i="1"/>
  <c r="S187" i="1"/>
  <c r="S206" i="1"/>
  <c r="S229" i="1"/>
  <c r="S241" i="1"/>
  <c r="S179" i="1"/>
  <c r="S225" i="1"/>
  <c r="S176" i="1"/>
  <c r="S194" i="1"/>
  <c r="S195" i="1"/>
  <c r="S221" i="1"/>
  <c r="S222" i="1"/>
  <c r="S203" i="1"/>
  <c r="S233" i="1"/>
  <c r="S290" i="1"/>
  <c r="S204" i="1"/>
  <c r="S280" i="1"/>
  <c r="S237" i="1"/>
  <c r="S238" i="1"/>
  <c r="S201" i="1"/>
  <c r="S217" i="1"/>
  <c r="S248" i="1"/>
  <c r="S256" i="1"/>
  <c r="S299" i="1"/>
  <c r="S278" i="1"/>
  <c r="S297" i="1"/>
  <c r="S272" i="1"/>
  <c r="S289" i="1"/>
  <c r="S298" i="1"/>
  <c r="S306" i="1"/>
  <c r="S281" i="1"/>
  <c r="S282" i="1"/>
  <c r="S283" i="1"/>
  <c r="S361" i="1"/>
  <c r="S302" i="1"/>
  <c r="S314" i="1"/>
  <c r="S322" i="1"/>
  <c r="S337" i="1"/>
  <c r="S293" i="1"/>
  <c r="S301" i="1"/>
  <c r="S331" i="1"/>
  <c r="S329" i="1"/>
  <c r="S345" i="1"/>
  <c r="S353" i="1"/>
  <c r="S339" i="1"/>
  <c r="S347" i="1"/>
  <c r="S355" i="1"/>
  <c r="K52" i="4"/>
  <c r="C51" i="4"/>
  <c r="C31" i="4"/>
  <c r="I340" i="1" l="1"/>
  <c r="I345" i="1"/>
  <c r="J345" i="1" s="1"/>
  <c r="I362" i="1"/>
  <c r="J362" i="1" s="1"/>
  <c r="I330" i="1"/>
  <c r="J330" i="1" s="1"/>
  <c r="I329" i="1"/>
  <c r="J329" i="1" s="1"/>
  <c r="I356" i="1"/>
  <c r="J356" i="1" s="1"/>
  <c r="I361" i="1"/>
  <c r="J361" i="1" s="1"/>
  <c r="I349" i="1"/>
  <c r="J349" i="1" s="1"/>
  <c r="I355" i="1"/>
  <c r="I350" i="1"/>
  <c r="J350" i="1" s="1"/>
  <c r="I337" i="1"/>
  <c r="I360" i="1"/>
  <c r="J360" i="1" s="1"/>
  <c r="I334" i="1"/>
  <c r="J334" i="1" s="1"/>
  <c r="I348" i="1"/>
  <c r="J348" i="1" s="1"/>
  <c r="I347" i="1"/>
  <c r="J347" i="1" s="1"/>
  <c r="I333" i="1"/>
  <c r="J333" i="1" s="1"/>
  <c r="I335" i="1"/>
  <c r="J335" i="1" s="1"/>
  <c r="I346" i="1"/>
  <c r="I339" i="1"/>
  <c r="J339" i="1" s="1"/>
  <c r="I352" i="1"/>
  <c r="J352" i="1" s="1"/>
  <c r="I336" i="1"/>
  <c r="J336" i="1" s="1"/>
  <c r="I344" i="1"/>
  <c r="J344" i="1" s="1"/>
  <c r="I354" i="1"/>
  <c r="J354" i="1" s="1"/>
  <c r="I332" i="1"/>
  <c r="J332" i="1" s="1"/>
  <c r="S357" i="1"/>
  <c r="I357" i="1"/>
  <c r="J357" i="1" s="1"/>
  <c r="S351" i="1"/>
  <c r="I351" i="1"/>
  <c r="J351" i="1" s="1"/>
  <c r="S343" i="1"/>
  <c r="I343" i="1"/>
  <c r="J343" i="1" s="1"/>
  <c r="I8" i="1"/>
  <c r="J8" i="1" s="1"/>
  <c r="I16" i="1"/>
  <c r="J16" i="1" s="1"/>
  <c r="I24" i="1"/>
  <c r="J24" i="1" s="1"/>
  <c r="I32" i="1"/>
  <c r="J32" i="1" s="1"/>
  <c r="I40" i="1"/>
  <c r="J40" i="1" s="1"/>
  <c r="I48" i="1"/>
  <c r="J48" i="1" s="1"/>
  <c r="I56" i="1"/>
  <c r="J56" i="1" s="1"/>
  <c r="I64" i="1"/>
  <c r="J64" i="1" s="1"/>
  <c r="I72" i="1"/>
  <c r="J72" i="1" s="1"/>
  <c r="I80" i="1"/>
  <c r="J80" i="1" s="1"/>
  <c r="I88" i="1"/>
  <c r="J88" i="1" s="1"/>
  <c r="I96" i="1"/>
  <c r="J96" i="1" s="1"/>
  <c r="I104" i="1"/>
  <c r="J104" i="1" s="1"/>
  <c r="I112" i="1"/>
  <c r="J112" i="1" s="1"/>
  <c r="I120" i="1"/>
  <c r="J120" i="1" s="1"/>
  <c r="I128" i="1"/>
  <c r="J128" i="1" s="1"/>
  <c r="I136" i="1"/>
  <c r="J136" i="1" s="1"/>
  <c r="I144" i="1"/>
  <c r="J144" i="1" s="1"/>
  <c r="I152" i="1"/>
  <c r="J152" i="1" s="1"/>
  <c r="I160" i="1"/>
  <c r="I168" i="1"/>
  <c r="J168" i="1" s="1"/>
  <c r="I176" i="1"/>
  <c r="J176" i="1" s="1"/>
  <c r="I184" i="1"/>
  <c r="J184" i="1" s="1"/>
  <c r="I192" i="1"/>
  <c r="J192" i="1" s="1"/>
  <c r="I200" i="1"/>
  <c r="J200" i="1" s="1"/>
  <c r="I208" i="1"/>
  <c r="J208" i="1" s="1"/>
  <c r="I216" i="1"/>
  <c r="J216" i="1" s="1"/>
  <c r="I224" i="1"/>
  <c r="J224" i="1" s="1"/>
  <c r="I232" i="1"/>
  <c r="J232" i="1" s="1"/>
  <c r="I240" i="1"/>
  <c r="J240" i="1" s="1"/>
  <c r="I248" i="1"/>
  <c r="J248" i="1" s="1"/>
  <c r="I256" i="1"/>
  <c r="J256" i="1" s="1"/>
  <c r="I264" i="1"/>
  <c r="J264" i="1" s="1"/>
  <c r="I272" i="1"/>
  <c r="J272" i="1" s="1"/>
  <c r="I280" i="1"/>
  <c r="J280" i="1" s="1"/>
  <c r="I288" i="1"/>
  <c r="J288" i="1" s="1"/>
  <c r="I296" i="1"/>
  <c r="J296" i="1" s="1"/>
  <c r="I304" i="1"/>
  <c r="J304" i="1" s="1"/>
  <c r="I312" i="1"/>
  <c r="J312" i="1" s="1"/>
  <c r="I320" i="1"/>
  <c r="J320" i="1" s="1"/>
  <c r="I11" i="1"/>
  <c r="J11" i="1" s="1"/>
  <c r="I35" i="1"/>
  <c r="J35" i="1" s="1"/>
  <c r="I59" i="1"/>
  <c r="J59" i="1" s="1"/>
  <c r="I75" i="1"/>
  <c r="J75" i="1" s="1"/>
  <c r="I99" i="1"/>
  <c r="J99" i="1" s="1"/>
  <c r="I115" i="1"/>
  <c r="J115" i="1" s="1"/>
  <c r="I139" i="1"/>
  <c r="J139" i="1" s="1"/>
  <c r="I163" i="1"/>
  <c r="J163" i="1" s="1"/>
  <c r="I195" i="1"/>
  <c r="J195" i="1" s="1"/>
  <c r="I211" i="1"/>
  <c r="J211" i="1" s="1"/>
  <c r="I227" i="1"/>
  <c r="J227" i="1" s="1"/>
  <c r="I251" i="1"/>
  <c r="J251" i="1" s="1"/>
  <c r="I259" i="1"/>
  <c r="J259" i="1" s="1"/>
  <c r="I283" i="1"/>
  <c r="J283" i="1" s="1"/>
  <c r="I315" i="1"/>
  <c r="J315" i="1" s="1"/>
  <c r="I7" i="1"/>
  <c r="J7" i="1" s="1"/>
  <c r="I229" i="1"/>
  <c r="J229" i="1" s="1"/>
  <c r="I269" i="1"/>
  <c r="J269" i="1" s="1"/>
  <c r="I301" i="1"/>
  <c r="J301" i="1" s="1"/>
  <c r="I30" i="1"/>
  <c r="J30" i="1" s="1"/>
  <c r="I54" i="1"/>
  <c r="J54" i="1" s="1"/>
  <c r="I78" i="1"/>
  <c r="J78" i="1" s="1"/>
  <c r="I110" i="1"/>
  <c r="J110" i="1" s="1"/>
  <c r="I126" i="1"/>
  <c r="J126" i="1" s="1"/>
  <c r="I142" i="1"/>
  <c r="J142" i="1" s="1"/>
  <c r="I166" i="1"/>
  <c r="J166" i="1" s="1"/>
  <c r="I182" i="1"/>
  <c r="J182" i="1" s="1"/>
  <c r="I198" i="1"/>
  <c r="J198" i="1" s="1"/>
  <c r="I222" i="1"/>
  <c r="J222" i="1" s="1"/>
  <c r="I246" i="1"/>
  <c r="J246" i="1" s="1"/>
  <c r="I270" i="1"/>
  <c r="J270" i="1" s="1"/>
  <c r="I294" i="1"/>
  <c r="J294" i="1" s="1"/>
  <c r="I318" i="1"/>
  <c r="J318" i="1" s="1"/>
  <c r="I39" i="1"/>
  <c r="J39" i="1" s="1"/>
  <c r="I63" i="1"/>
  <c r="J63" i="1" s="1"/>
  <c r="I9" i="1"/>
  <c r="J9" i="1" s="1"/>
  <c r="I17" i="1"/>
  <c r="J17" i="1" s="1"/>
  <c r="I25" i="1"/>
  <c r="J25" i="1" s="1"/>
  <c r="I33" i="1"/>
  <c r="J33" i="1" s="1"/>
  <c r="I41" i="1"/>
  <c r="J41" i="1" s="1"/>
  <c r="I49" i="1"/>
  <c r="J49" i="1" s="1"/>
  <c r="I57" i="1"/>
  <c r="J57" i="1" s="1"/>
  <c r="I65" i="1"/>
  <c r="J65" i="1" s="1"/>
  <c r="I73" i="1"/>
  <c r="J73" i="1" s="1"/>
  <c r="I81" i="1"/>
  <c r="J81" i="1" s="1"/>
  <c r="I89" i="1"/>
  <c r="J89" i="1" s="1"/>
  <c r="I97" i="1"/>
  <c r="J97" i="1" s="1"/>
  <c r="I105" i="1"/>
  <c r="J105" i="1" s="1"/>
  <c r="I113" i="1"/>
  <c r="J113" i="1" s="1"/>
  <c r="I121" i="1"/>
  <c r="J121" i="1" s="1"/>
  <c r="I129" i="1"/>
  <c r="J129" i="1" s="1"/>
  <c r="I137" i="1"/>
  <c r="I145" i="1"/>
  <c r="J145" i="1" s="1"/>
  <c r="I153" i="1"/>
  <c r="J153" i="1" s="1"/>
  <c r="I161" i="1"/>
  <c r="J161" i="1" s="1"/>
  <c r="I169" i="1"/>
  <c r="J169" i="1" s="1"/>
  <c r="I177" i="1"/>
  <c r="J177" i="1" s="1"/>
  <c r="I185" i="1"/>
  <c r="J185" i="1" s="1"/>
  <c r="I193" i="1"/>
  <c r="J193" i="1" s="1"/>
  <c r="I201" i="1"/>
  <c r="J201" i="1" s="1"/>
  <c r="I209" i="1"/>
  <c r="J209" i="1" s="1"/>
  <c r="I217" i="1"/>
  <c r="J217" i="1" s="1"/>
  <c r="I225" i="1"/>
  <c r="J225" i="1" s="1"/>
  <c r="I233" i="1"/>
  <c r="J233" i="1" s="1"/>
  <c r="I241" i="1"/>
  <c r="J241" i="1" s="1"/>
  <c r="I249" i="1"/>
  <c r="J249" i="1" s="1"/>
  <c r="I257" i="1"/>
  <c r="J257" i="1" s="1"/>
  <c r="I265" i="1"/>
  <c r="J265" i="1" s="1"/>
  <c r="I273" i="1"/>
  <c r="J273" i="1" s="1"/>
  <c r="I281" i="1"/>
  <c r="J281" i="1" s="1"/>
  <c r="I289" i="1"/>
  <c r="J289" i="1" s="1"/>
  <c r="I297" i="1"/>
  <c r="J297" i="1" s="1"/>
  <c r="I305" i="1"/>
  <c r="J305" i="1" s="1"/>
  <c r="I313" i="1"/>
  <c r="J313" i="1" s="1"/>
  <c r="I321" i="1"/>
  <c r="J321" i="1" s="1"/>
  <c r="I27" i="1"/>
  <c r="J27" i="1" s="1"/>
  <c r="I51" i="1"/>
  <c r="J51" i="1" s="1"/>
  <c r="I83" i="1"/>
  <c r="J83" i="1" s="1"/>
  <c r="I107" i="1"/>
  <c r="J107" i="1" s="1"/>
  <c r="I131" i="1"/>
  <c r="J131" i="1" s="1"/>
  <c r="I147" i="1"/>
  <c r="J147" i="1" s="1"/>
  <c r="I171" i="1"/>
  <c r="J171" i="1" s="1"/>
  <c r="I179" i="1"/>
  <c r="J179" i="1" s="1"/>
  <c r="I203" i="1"/>
  <c r="J203" i="1" s="1"/>
  <c r="I235" i="1"/>
  <c r="J235" i="1" s="1"/>
  <c r="I267" i="1"/>
  <c r="J267" i="1" s="1"/>
  <c r="I299" i="1"/>
  <c r="J299" i="1" s="1"/>
  <c r="I125" i="1"/>
  <c r="J125" i="1" s="1"/>
  <c r="I157" i="1"/>
  <c r="J157" i="1" s="1"/>
  <c r="I181" i="1"/>
  <c r="J181" i="1" s="1"/>
  <c r="I213" i="1"/>
  <c r="J213" i="1" s="1"/>
  <c r="I245" i="1"/>
  <c r="J245" i="1" s="1"/>
  <c r="I277" i="1"/>
  <c r="J277" i="1" s="1"/>
  <c r="I309" i="1"/>
  <c r="J309" i="1" s="1"/>
  <c r="I22" i="1"/>
  <c r="J22" i="1" s="1"/>
  <c r="I46" i="1"/>
  <c r="J46" i="1" s="1"/>
  <c r="I70" i="1"/>
  <c r="J70" i="1" s="1"/>
  <c r="I94" i="1"/>
  <c r="J94" i="1" s="1"/>
  <c r="I118" i="1"/>
  <c r="J118" i="1" s="1"/>
  <c r="I150" i="1"/>
  <c r="J150" i="1" s="1"/>
  <c r="I190" i="1"/>
  <c r="J190" i="1" s="1"/>
  <c r="I214" i="1"/>
  <c r="J214" i="1" s="1"/>
  <c r="I230" i="1"/>
  <c r="J230" i="1" s="1"/>
  <c r="I254" i="1"/>
  <c r="J254" i="1" s="1"/>
  <c r="I278" i="1"/>
  <c r="J278" i="1" s="1"/>
  <c r="I302" i="1"/>
  <c r="J302" i="1" s="1"/>
  <c r="I326" i="1"/>
  <c r="J326" i="1" s="1"/>
  <c r="I31" i="1"/>
  <c r="J31" i="1" s="1"/>
  <c r="I47" i="1"/>
  <c r="J47" i="1" s="1"/>
  <c r="I79" i="1"/>
  <c r="J79" i="1" s="1"/>
  <c r="I10" i="1"/>
  <c r="J10" i="1" s="1"/>
  <c r="I18" i="1"/>
  <c r="J18" i="1" s="1"/>
  <c r="I26" i="1"/>
  <c r="J26" i="1" s="1"/>
  <c r="I34" i="1"/>
  <c r="J34" i="1" s="1"/>
  <c r="I42" i="1"/>
  <c r="J42" i="1" s="1"/>
  <c r="I50" i="1"/>
  <c r="I58" i="1"/>
  <c r="J58" i="1" s="1"/>
  <c r="I66" i="1"/>
  <c r="J66" i="1" s="1"/>
  <c r="I74" i="1"/>
  <c r="J74" i="1" s="1"/>
  <c r="I82" i="1"/>
  <c r="J82" i="1" s="1"/>
  <c r="I90" i="1"/>
  <c r="J90" i="1" s="1"/>
  <c r="I98" i="1"/>
  <c r="J98" i="1" s="1"/>
  <c r="I106" i="1"/>
  <c r="J106" i="1" s="1"/>
  <c r="I114" i="1"/>
  <c r="J114" i="1" s="1"/>
  <c r="I122" i="1"/>
  <c r="J122" i="1" s="1"/>
  <c r="I130" i="1"/>
  <c r="J130" i="1" s="1"/>
  <c r="I138" i="1"/>
  <c r="J138" i="1" s="1"/>
  <c r="I146" i="1"/>
  <c r="J146" i="1" s="1"/>
  <c r="I154" i="1"/>
  <c r="J154" i="1" s="1"/>
  <c r="I162" i="1"/>
  <c r="J162" i="1" s="1"/>
  <c r="I170" i="1"/>
  <c r="J170" i="1" s="1"/>
  <c r="I178" i="1"/>
  <c r="J178" i="1" s="1"/>
  <c r="I186" i="1"/>
  <c r="J186" i="1" s="1"/>
  <c r="I194" i="1"/>
  <c r="J194" i="1" s="1"/>
  <c r="I202" i="1"/>
  <c r="J202" i="1" s="1"/>
  <c r="I210" i="1"/>
  <c r="J210" i="1" s="1"/>
  <c r="I218" i="1"/>
  <c r="J218" i="1" s="1"/>
  <c r="I226" i="1"/>
  <c r="J226" i="1" s="1"/>
  <c r="I234" i="1"/>
  <c r="J234" i="1" s="1"/>
  <c r="I242" i="1"/>
  <c r="J242" i="1" s="1"/>
  <c r="I250" i="1"/>
  <c r="J250" i="1" s="1"/>
  <c r="I258" i="1"/>
  <c r="J258" i="1" s="1"/>
  <c r="I266" i="1"/>
  <c r="J266" i="1" s="1"/>
  <c r="I274" i="1"/>
  <c r="J274" i="1" s="1"/>
  <c r="I282" i="1"/>
  <c r="J282" i="1" s="1"/>
  <c r="I290" i="1"/>
  <c r="J290" i="1" s="1"/>
  <c r="I298" i="1"/>
  <c r="J298" i="1" s="1"/>
  <c r="I306" i="1"/>
  <c r="J306" i="1" s="1"/>
  <c r="I314" i="1"/>
  <c r="J314" i="1" s="1"/>
  <c r="I322" i="1"/>
  <c r="J322" i="1" s="1"/>
  <c r="I19" i="1"/>
  <c r="J19" i="1" s="1"/>
  <c r="I43" i="1"/>
  <c r="J43" i="1" s="1"/>
  <c r="I67" i="1"/>
  <c r="J67" i="1" s="1"/>
  <c r="I91" i="1"/>
  <c r="J91" i="1" s="1"/>
  <c r="I123" i="1"/>
  <c r="J123" i="1" s="1"/>
  <c r="I155" i="1"/>
  <c r="J155" i="1" s="1"/>
  <c r="I187" i="1"/>
  <c r="J187" i="1" s="1"/>
  <c r="I219" i="1"/>
  <c r="J219" i="1" s="1"/>
  <c r="I243" i="1"/>
  <c r="J243" i="1" s="1"/>
  <c r="I275" i="1"/>
  <c r="J275" i="1" s="1"/>
  <c r="I291" i="1"/>
  <c r="J291" i="1" s="1"/>
  <c r="I307" i="1"/>
  <c r="J307" i="1" s="1"/>
  <c r="I323" i="1"/>
  <c r="J323" i="1" s="1"/>
  <c r="I109" i="1"/>
  <c r="J109" i="1" s="1"/>
  <c r="I141" i="1"/>
  <c r="J141" i="1" s="1"/>
  <c r="I173" i="1"/>
  <c r="J173" i="1" s="1"/>
  <c r="I197" i="1"/>
  <c r="J197" i="1" s="1"/>
  <c r="I221" i="1"/>
  <c r="J221" i="1" s="1"/>
  <c r="I253" i="1"/>
  <c r="J253" i="1" s="1"/>
  <c r="I285" i="1"/>
  <c r="J285" i="1" s="1"/>
  <c r="I317" i="1"/>
  <c r="J317" i="1" s="1"/>
  <c r="I14" i="1"/>
  <c r="J14" i="1" s="1"/>
  <c r="I38" i="1"/>
  <c r="J38" i="1" s="1"/>
  <c r="I62" i="1"/>
  <c r="J62" i="1" s="1"/>
  <c r="I86" i="1"/>
  <c r="J86" i="1" s="1"/>
  <c r="I102" i="1"/>
  <c r="J102" i="1" s="1"/>
  <c r="I134" i="1"/>
  <c r="J134" i="1" s="1"/>
  <c r="I158" i="1"/>
  <c r="J158" i="1" s="1"/>
  <c r="I174" i="1"/>
  <c r="J174" i="1" s="1"/>
  <c r="I206" i="1"/>
  <c r="J206" i="1" s="1"/>
  <c r="I238" i="1"/>
  <c r="J238" i="1" s="1"/>
  <c r="I262" i="1"/>
  <c r="J262" i="1" s="1"/>
  <c r="I286" i="1"/>
  <c r="J286" i="1" s="1"/>
  <c r="I310" i="1"/>
  <c r="J310" i="1" s="1"/>
  <c r="I15" i="1"/>
  <c r="J15" i="1" s="1"/>
  <c r="I55" i="1"/>
  <c r="J55" i="1" s="1"/>
  <c r="I71" i="1"/>
  <c r="J71" i="1" s="1"/>
  <c r="I23" i="1"/>
  <c r="J23" i="1" s="1"/>
  <c r="I12" i="1"/>
  <c r="J12" i="1" s="1"/>
  <c r="I20" i="1"/>
  <c r="J20" i="1" s="1"/>
  <c r="I28" i="1"/>
  <c r="J28" i="1" s="1"/>
  <c r="I36" i="1"/>
  <c r="J36" i="1" s="1"/>
  <c r="I44" i="1"/>
  <c r="J44" i="1" s="1"/>
  <c r="I52" i="1"/>
  <c r="J52" i="1" s="1"/>
  <c r="I60" i="1"/>
  <c r="J60" i="1" s="1"/>
  <c r="I68" i="1"/>
  <c r="J68" i="1" s="1"/>
  <c r="I76" i="1"/>
  <c r="J76" i="1" s="1"/>
  <c r="I84" i="1"/>
  <c r="J84" i="1" s="1"/>
  <c r="I92" i="1"/>
  <c r="J92" i="1" s="1"/>
  <c r="I100" i="1"/>
  <c r="J100" i="1" s="1"/>
  <c r="I108" i="1"/>
  <c r="J108" i="1" s="1"/>
  <c r="I116" i="1"/>
  <c r="J116" i="1" s="1"/>
  <c r="I124" i="1"/>
  <c r="J124" i="1" s="1"/>
  <c r="I132" i="1"/>
  <c r="J132" i="1" s="1"/>
  <c r="I140" i="1"/>
  <c r="J140" i="1" s="1"/>
  <c r="I148" i="1"/>
  <c r="J148" i="1" s="1"/>
  <c r="I156" i="1"/>
  <c r="J156" i="1" s="1"/>
  <c r="I164" i="1"/>
  <c r="J164" i="1" s="1"/>
  <c r="I172" i="1"/>
  <c r="J172" i="1" s="1"/>
  <c r="I180" i="1"/>
  <c r="J180" i="1" s="1"/>
  <c r="I188" i="1"/>
  <c r="J188" i="1" s="1"/>
  <c r="I196" i="1"/>
  <c r="J196" i="1" s="1"/>
  <c r="I204" i="1"/>
  <c r="J204" i="1" s="1"/>
  <c r="I212" i="1"/>
  <c r="J212" i="1" s="1"/>
  <c r="I220" i="1"/>
  <c r="J220" i="1" s="1"/>
  <c r="I228" i="1"/>
  <c r="J228" i="1" s="1"/>
  <c r="I236" i="1"/>
  <c r="J236" i="1" s="1"/>
  <c r="I244" i="1"/>
  <c r="J244" i="1" s="1"/>
  <c r="I252" i="1"/>
  <c r="J252" i="1" s="1"/>
  <c r="I260" i="1"/>
  <c r="J260" i="1" s="1"/>
  <c r="I268" i="1"/>
  <c r="J268" i="1" s="1"/>
  <c r="I276" i="1"/>
  <c r="J276" i="1" s="1"/>
  <c r="I284" i="1"/>
  <c r="J284" i="1" s="1"/>
  <c r="I292" i="1"/>
  <c r="J292" i="1" s="1"/>
  <c r="I300" i="1"/>
  <c r="J300" i="1" s="1"/>
  <c r="I308" i="1"/>
  <c r="J308" i="1" s="1"/>
  <c r="I316" i="1"/>
  <c r="J316" i="1" s="1"/>
  <c r="I324" i="1"/>
  <c r="J324" i="1" s="1"/>
  <c r="I13" i="1"/>
  <c r="J13" i="1" s="1"/>
  <c r="I21" i="1"/>
  <c r="J21" i="1" s="1"/>
  <c r="I29" i="1"/>
  <c r="J29" i="1" s="1"/>
  <c r="I37" i="1"/>
  <c r="J37" i="1" s="1"/>
  <c r="I45" i="1"/>
  <c r="J45" i="1" s="1"/>
  <c r="I53" i="1"/>
  <c r="J53" i="1" s="1"/>
  <c r="I61" i="1"/>
  <c r="J61" i="1" s="1"/>
  <c r="I69" i="1"/>
  <c r="J69" i="1" s="1"/>
  <c r="I77" i="1"/>
  <c r="J77" i="1" s="1"/>
  <c r="I85" i="1"/>
  <c r="J85" i="1" s="1"/>
  <c r="I93" i="1"/>
  <c r="J93" i="1" s="1"/>
  <c r="I101" i="1"/>
  <c r="J101" i="1" s="1"/>
  <c r="I117" i="1"/>
  <c r="J117" i="1" s="1"/>
  <c r="I133" i="1"/>
  <c r="J133" i="1" s="1"/>
  <c r="I149" i="1"/>
  <c r="J149" i="1" s="1"/>
  <c r="I165" i="1"/>
  <c r="J165" i="1" s="1"/>
  <c r="I189" i="1"/>
  <c r="J189" i="1" s="1"/>
  <c r="I205" i="1"/>
  <c r="J205" i="1" s="1"/>
  <c r="I237" i="1"/>
  <c r="J237" i="1" s="1"/>
  <c r="I261" i="1"/>
  <c r="J261" i="1" s="1"/>
  <c r="I293" i="1"/>
  <c r="J293" i="1" s="1"/>
  <c r="I325" i="1"/>
  <c r="J325" i="1" s="1"/>
  <c r="I87" i="1"/>
  <c r="J87" i="1" s="1"/>
  <c r="I151" i="1"/>
  <c r="J151" i="1" s="1"/>
  <c r="I215" i="1"/>
  <c r="J215" i="1" s="1"/>
  <c r="I279" i="1"/>
  <c r="J279" i="1" s="1"/>
  <c r="I223" i="1"/>
  <c r="J223" i="1" s="1"/>
  <c r="I183" i="1"/>
  <c r="J183" i="1" s="1"/>
  <c r="I127" i="1"/>
  <c r="J127" i="1" s="1"/>
  <c r="I135" i="1"/>
  <c r="J135" i="1" s="1"/>
  <c r="I271" i="1"/>
  <c r="J271" i="1" s="1"/>
  <c r="I95" i="1"/>
  <c r="J95" i="1" s="1"/>
  <c r="I159" i="1"/>
  <c r="J159" i="1" s="1"/>
  <c r="I287" i="1"/>
  <c r="J287" i="1" s="1"/>
  <c r="I119" i="1"/>
  <c r="J119" i="1" s="1"/>
  <c r="I319" i="1"/>
  <c r="J319" i="1" s="1"/>
  <c r="I207" i="1"/>
  <c r="J207" i="1" s="1"/>
  <c r="I103" i="1"/>
  <c r="J103" i="1" s="1"/>
  <c r="I167" i="1"/>
  <c r="J167" i="1" s="1"/>
  <c r="I231" i="1"/>
  <c r="J231" i="1" s="1"/>
  <c r="I295" i="1"/>
  <c r="J295" i="1" s="1"/>
  <c r="I247" i="1"/>
  <c r="J247" i="1" s="1"/>
  <c r="I191" i="1"/>
  <c r="I199" i="1"/>
  <c r="J199" i="1" s="1"/>
  <c r="I111" i="1"/>
  <c r="J111" i="1" s="1"/>
  <c r="I175" i="1"/>
  <c r="J175" i="1" s="1"/>
  <c r="I239" i="1"/>
  <c r="J239" i="1" s="1"/>
  <c r="I303" i="1"/>
  <c r="J303" i="1" s="1"/>
  <c r="I311" i="1"/>
  <c r="J311" i="1" s="1"/>
  <c r="I255" i="1"/>
  <c r="J255" i="1" s="1"/>
  <c r="I327" i="1"/>
  <c r="J327" i="1" s="1"/>
  <c r="I263" i="1"/>
  <c r="J263" i="1" s="1"/>
  <c r="I143" i="1"/>
  <c r="J143" i="1" s="1"/>
  <c r="S359" i="1"/>
  <c r="I359" i="1"/>
  <c r="J359" i="1" s="1"/>
  <c r="I353" i="1"/>
  <c r="J353" i="1" s="1"/>
  <c r="I338" i="1"/>
  <c r="J338" i="1" s="1"/>
  <c r="I331" i="1"/>
  <c r="J331" i="1" s="1"/>
  <c r="I342" i="1"/>
  <c r="J342" i="1" s="1"/>
  <c r="I328" i="1"/>
  <c r="J328" i="1" s="1"/>
  <c r="H9" i="1"/>
  <c r="H8" i="1"/>
  <c r="H7" i="1"/>
  <c r="F7" i="1"/>
  <c r="H323" i="1"/>
  <c r="F214" i="1"/>
  <c r="F253" i="1"/>
  <c r="F244" i="1"/>
  <c r="F170" i="1"/>
  <c r="F302" i="1"/>
  <c r="F16" i="1"/>
  <c r="F132" i="1"/>
  <c r="F70" i="1"/>
  <c r="F114" i="1"/>
  <c r="F281" i="1"/>
  <c r="F58" i="1"/>
  <c r="F267" i="1"/>
  <c r="F254" i="1"/>
  <c r="F110" i="1"/>
  <c r="F199" i="1"/>
  <c r="H343" i="1"/>
  <c r="F216" i="1"/>
  <c r="F222" i="1"/>
  <c r="F125" i="1"/>
  <c r="F10" i="1"/>
  <c r="F107" i="1"/>
  <c r="F211" i="1"/>
  <c r="F221" i="1"/>
  <c r="F188" i="1"/>
  <c r="F146" i="1"/>
  <c r="F101" i="1"/>
  <c r="F167" i="1"/>
  <c r="F322" i="1"/>
  <c r="F343" i="1"/>
  <c r="F204" i="1"/>
  <c r="F105" i="1"/>
  <c r="F72" i="1"/>
  <c r="H22" i="1"/>
  <c r="F45" i="1"/>
  <c r="F76" i="1"/>
  <c r="F185" i="1"/>
  <c r="F150" i="1"/>
  <c r="F342" i="1"/>
  <c r="F325" i="1"/>
  <c r="F259" i="1"/>
  <c r="F85" i="1"/>
  <c r="F333" i="1"/>
  <c r="F305" i="1"/>
  <c r="F268" i="1"/>
  <c r="F197" i="1"/>
  <c r="F203" i="1"/>
  <c r="F187" i="1"/>
  <c r="F162" i="1"/>
  <c r="F136" i="1"/>
  <c r="F54" i="1"/>
  <c r="F48" i="1"/>
  <c r="F41" i="1"/>
  <c r="F86" i="1"/>
  <c r="F362" i="1"/>
  <c r="H87" i="1"/>
  <c r="F346" i="1"/>
  <c r="F239" i="1"/>
  <c r="F189" i="1"/>
  <c r="F55" i="1"/>
  <c r="F77" i="1"/>
  <c r="F119" i="1"/>
  <c r="F236" i="1"/>
  <c r="F243" i="1"/>
  <c r="F200" i="1"/>
  <c r="F29" i="1"/>
  <c r="F151" i="1"/>
  <c r="F359" i="1"/>
  <c r="F247" i="1"/>
  <c r="H169" i="1"/>
  <c r="F62" i="1"/>
  <c r="F23" i="1"/>
  <c r="F84" i="1"/>
  <c r="F159" i="1"/>
  <c r="F323" i="1"/>
  <c r="F331" i="1"/>
  <c r="F361" i="1"/>
  <c r="F315" i="1"/>
  <c r="F349" i="1"/>
  <c r="H314" i="1"/>
  <c r="F319" i="1"/>
  <c r="F252" i="1"/>
  <c r="H228" i="1"/>
  <c r="F217" i="1"/>
  <c r="F227" i="1"/>
  <c r="F160" i="1"/>
  <c r="F128" i="1"/>
  <c r="F98" i="1"/>
  <c r="F38" i="1"/>
  <c r="F80" i="1"/>
  <c r="F149" i="1"/>
  <c r="F332" i="1"/>
  <c r="F266" i="1"/>
  <c r="F344" i="1"/>
  <c r="F232" i="1"/>
  <c r="F191" i="1"/>
  <c r="F15" i="1"/>
  <c r="F60" i="1"/>
  <c r="F317" i="1"/>
  <c r="F31" i="1"/>
  <c r="F35" i="1"/>
  <c r="F117" i="1"/>
  <c r="H60" i="1"/>
  <c r="F155" i="1"/>
  <c r="F309" i="1"/>
  <c r="F274" i="1"/>
  <c r="F127" i="1"/>
  <c r="F353" i="1"/>
  <c r="F276" i="1"/>
  <c r="F238" i="1"/>
  <c r="F194" i="1"/>
  <c r="F184" i="1"/>
  <c r="F113" i="1"/>
  <c r="F124" i="1"/>
  <c r="J191" i="1"/>
  <c r="F231" i="1"/>
  <c r="F208" i="1"/>
  <c r="F313" i="1"/>
  <c r="F357" i="1"/>
  <c r="F312" i="1"/>
  <c r="F294" i="1"/>
  <c r="F289" i="1"/>
  <c r="F176" i="1"/>
  <c r="F178" i="1"/>
  <c r="F171" i="1"/>
  <c r="F120" i="1"/>
  <c r="F14" i="1"/>
  <c r="F88" i="1"/>
  <c r="F40" i="1"/>
  <c r="F74" i="1"/>
  <c r="F49" i="1"/>
  <c r="F240" i="1"/>
  <c r="F287" i="1"/>
  <c r="F228" i="1"/>
  <c r="H142" i="1"/>
  <c r="F215" i="1"/>
  <c r="F360" i="1"/>
  <c r="F193" i="1"/>
  <c r="F177" i="1"/>
  <c r="F11" i="1"/>
  <c r="F347" i="1"/>
  <c r="F139" i="1"/>
  <c r="F293" i="1"/>
  <c r="F130" i="1"/>
  <c r="F39" i="1"/>
  <c r="F326" i="1"/>
  <c r="F345" i="1"/>
  <c r="F229" i="1"/>
  <c r="F129" i="1"/>
  <c r="H49" i="1"/>
  <c r="F205" i="1"/>
  <c r="F249" i="1"/>
  <c r="F44" i="1"/>
  <c r="F108" i="1"/>
  <c r="F182" i="1"/>
  <c r="F173" i="1"/>
  <c r="F330" i="1"/>
  <c r="F242" i="1"/>
  <c r="F123" i="1"/>
  <c r="F165" i="1"/>
  <c r="F106" i="1"/>
  <c r="F340" i="1"/>
  <c r="F270" i="1"/>
  <c r="F154" i="1"/>
  <c r="F126" i="1"/>
  <c r="F152" i="1"/>
  <c r="F73" i="1"/>
  <c r="F164" i="1"/>
  <c r="F224" i="1"/>
  <c r="F277" i="1"/>
  <c r="F166" i="1"/>
  <c r="F273" i="1"/>
  <c r="F36" i="1"/>
  <c r="F190" i="1"/>
  <c r="F13" i="1"/>
  <c r="F135" i="1"/>
  <c r="F245" i="1"/>
  <c r="F299" i="1"/>
  <c r="F328" i="1"/>
  <c r="F133" i="1"/>
  <c r="F66" i="1"/>
  <c r="F292" i="1"/>
  <c r="F296" i="1"/>
  <c r="F201" i="1"/>
  <c r="F134" i="1"/>
  <c r="F112" i="1"/>
  <c r="F32" i="1"/>
  <c r="F65" i="1"/>
  <c r="F283" i="1"/>
  <c r="F282" i="1"/>
  <c r="F339" i="1"/>
  <c r="F308" i="1"/>
  <c r="F334" i="1"/>
  <c r="F288" i="1"/>
  <c r="H335" i="1"/>
  <c r="F356" i="1"/>
  <c r="F335" i="1"/>
  <c r="F351" i="1"/>
  <c r="F286" i="1"/>
  <c r="F262" i="1"/>
  <c r="F233" i="1"/>
  <c r="F192" i="1"/>
  <c r="F206" i="1"/>
  <c r="F147" i="1"/>
  <c r="F118" i="1"/>
  <c r="F78" i="1"/>
  <c r="F121" i="1"/>
  <c r="F24" i="1"/>
  <c r="F42" i="1"/>
  <c r="F122" i="1"/>
  <c r="F68" i="1"/>
  <c r="F63" i="1"/>
  <c r="F51" i="1"/>
  <c r="F358" i="1"/>
  <c r="F180" i="1"/>
  <c r="F131" i="1"/>
  <c r="F338" i="1"/>
  <c r="F226" i="1"/>
  <c r="F212" i="1"/>
  <c r="F156" i="1"/>
  <c r="F275" i="1"/>
  <c r="F264" i="1"/>
  <c r="F109" i="1"/>
  <c r="F279" i="1"/>
  <c r="F172" i="1"/>
  <c r="F321" i="1"/>
  <c r="F350" i="1"/>
  <c r="F348" i="1"/>
  <c r="F320" i="1"/>
  <c r="F324" i="1"/>
  <c r="F337" i="1"/>
  <c r="F260" i="1"/>
  <c r="F246" i="1"/>
  <c r="F297" i="1"/>
  <c r="F271" i="1"/>
  <c r="F280" i="1"/>
  <c r="F263" i="1"/>
  <c r="F255" i="1"/>
  <c r="F168" i="1"/>
  <c r="F235" i="1"/>
  <c r="F163" i="1"/>
  <c r="F102" i="1"/>
  <c r="F104" i="1"/>
  <c r="F46" i="1"/>
  <c r="F181" i="1"/>
  <c r="F94" i="1"/>
  <c r="F25" i="1"/>
  <c r="F57" i="1"/>
  <c r="F234" i="1"/>
  <c r="F115" i="1"/>
  <c r="F303" i="1"/>
  <c r="F218" i="1"/>
  <c r="F250" i="1"/>
  <c r="F37" i="1"/>
  <c r="F28" i="1"/>
  <c r="F47" i="1"/>
  <c r="F91" i="1"/>
  <c r="F284" i="1"/>
  <c r="F355" i="1"/>
  <c r="F59" i="1"/>
  <c r="F99" i="1"/>
  <c r="F116" i="1"/>
  <c r="F43" i="1"/>
  <c r="F174" i="1"/>
  <c r="F196" i="1"/>
  <c r="F251" i="1"/>
  <c r="F272" i="1"/>
  <c r="F301" i="1"/>
  <c r="F93" i="1"/>
  <c r="F90" i="1"/>
  <c r="F143" i="1"/>
  <c r="F145" i="1"/>
  <c r="F89" i="1"/>
  <c r="F316" i="1"/>
  <c r="H279" i="1"/>
  <c r="F278" i="1"/>
  <c r="H214" i="1"/>
  <c r="F241" i="1"/>
  <c r="F186" i="1"/>
  <c r="F219" i="1"/>
  <c r="F144" i="1"/>
  <c r="F141" i="1"/>
  <c r="F30" i="1"/>
  <c r="F64" i="1"/>
  <c r="F157" i="1"/>
  <c r="F209" i="1"/>
  <c r="F33" i="1"/>
  <c r="F265" i="1"/>
  <c r="F100" i="1"/>
  <c r="F158" i="1"/>
  <c r="F258" i="1"/>
  <c r="F75" i="1"/>
  <c r="F202" i="1"/>
  <c r="F12" i="1"/>
  <c r="F142" i="1"/>
  <c r="F52" i="1"/>
  <c r="F87" i="1"/>
  <c r="F210" i="1"/>
  <c r="F223" i="1"/>
  <c r="F300" i="1"/>
  <c r="F295" i="1"/>
  <c r="F354" i="1"/>
  <c r="F148" i="1"/>
  <c r="F103" i="1"/>
  <c r="F336" i="1"/>
  <c r="F195" i="1"/>
  <c r="F256" i="1"/>
  <c r="F285" i="1"/>
  <c r="F61" i="1"/>
  <c r="F50" i="1"/>
  <c r="F95" i="1"/>
  <c r="F81" i="1"/>
  <c r="F341" i="1"/>
  <c r="F329" i="1"/>
  <c r="F304" i="1"/>
  <c r="F314" i="1"/>
  <c r="F311" i="1"/>
  <c r="F306" i="1"/>
  <c r="F298" i="1"/>
  <c r="F237" i="1"/>
  <c r="F290" i="1"/>
  <c r="F198" i="1"/>
  <c r="F225" i="1"/>
  <c r="F213" i="1"/>
  <c r="F138" i="1"/>
  <c r="F307" i="1"/>
  <c r="F175" i="1"/>
  <c r="F82" i="1"/>
  <c r="F22" i="1"/>
  <c r="F56" i="1"/>
  <c r="F137" i="1"/>
  <c r="F230" i="1"/>
  <c r="F8" i="1"/>
  <c r="F96" i="1"/>
  <c r="F18" i="1"/>
  <c r="F257" i="1"/>
  <c r="F92" i="1"/>
  <c r="F153" i="1"/>
  <c r="F67" i="1"/>
  <c r="F169" i="1"/>
  <c r="F291" i="1"/>
  <c r="F83" i="1"/>
  <c r="F19" i="1"/>
  <c r="F26" i="1"/>
  <c r="F20" i="1"/>
  <c r="F207" i="1"/>
  <c r="F220" i="1"/>
  <c r="F269" i="1"/>
  <c r="F352" i="1"/>
  <c r="F69" i="1"/>
  <c r="F161" i="1"/>
  <c r="F27" i="1"/>
  <c r="F179" i="1"/>
  <c r="F248" i="1"/>
  <c r="F261" i="1"/>
  <c r="F53" i="1"/>
  <c r="F34" i="1"/>
  <c r="F71" i="1"/>
  <c r="F17" i="1"/>
  <c r="H270" i="1"/>
  <c r="F9" i="1"/>
  <c r="H257" i="1"/>
  <c r="F310" i="1"/>
  <c r="F21" i="1"/>
  <c r="F327" i="1"/>
  <c r="F111" i="1"/>
  <c r="F140" i="1"/>
  <c r="F318" i="1"/>
  <c r="F183" i="1"/>
  <c r="F79" i="1"/>
  <c r="F97" i="1"/>
  <c r="H144" i="1"/>
  <c r="H175" i="1"/>
  <c r="H289" i="1"/>
  <c r="H212" i="1"/>
  <c r="J346" i="1"/>
  <c r="H166" i="1"/>
  <c r="H360" i="1"/>
  <c r="H113" i="1"/>
  <c r="H42" i="1"/>
  <c r="H151" i="1"/>
  <c r="H12" i="1"/>
  <c r="H352" i="1"/>
  <c r="H340" i="1"/>
  <c r="H316" i="1"/>
  <c r="H333" i="1"/>
  <c r="H187" i="1"/>
  <c r="H137" i="1"/>
  <c r="H156" i="1"/>
  <c r="H341" i="1"/>
  <c r="H356" i="1"/>
  <c r="H345" i="1"/>
  <c r="H272" i="1"/>
  <c r="H239" i="1"/>
  <c r="H81" i="1"/>
  <c r="J137" i="1"/>
  <c r="J355" i="1"/>
  <c r="H265" i="1"/>
  <c r="H259" i="1"/>
  <c r="H67" i="1"/>
  <c r="H173" i="1"/>
  <c r="J358" i="1"/>
  <c r="H337" i="1"/>
  <c r="H229" i="1"/>
  <c r="H162" i="1"/>
  <c r="H17" i="1"/>
  <c r="H262" i="1"/>
  <c r="H202" i="1"/>
  <c r="H52" i="1"/>
  <c r="H148" i="1"/>
  <c r="H312" i="1"/>
  <c r="H311" i="1"/>
  <c r="H351" i="1"/>
  <c r="H329" i="1"/>
  <c r="H310" i="1"/>
  <c r="H299" i="1"/>
  <c r="H320" i="1"/>
  <c r="H319" i="1"/>
  <c r="H359" i="1"/>
  <c r="H330" i="1"/>
  <c r="H305" i="1"/>
  <c r="H281" i="1"/>
  <c r="H277" i="1"/>
  <c r="H223" i="1"/>
  <c r="H120" i="1"/>
  <c r="H82" i="1"/>
  <c r="H50" i="1"/>
  <c r="H254" i="1"/>
  <c r="H287" i="1"/>
  <c r="H309" i="1"/>
  <c r="H193" i="1"/>
  <c r="H69" i="1"/>
  <c r="H275" i="1"/>
  <c r="H205" i="1"/>
  <c r="H35" i="1"/>
  <c r="H44" i="1"/>
  <c r="H47" i="1"/>
  <c r="H63" i="1"/>
  <c r="H85" i="1"/>
  <c r="H150" i="1"/>
  <c r="H317" i="1"/>
  <c r="H249" i="1"/>
  <c r="H146" i="1"/>
  <c r="H293" i="1"/>
  <c r="H124" i="1"/>
  <c r="H199" i="1"/>
  <c r="H321" i="1"/>
  <c r="H250" i="1"/>
  <c r="H355" i="1"/>
  <c r="H191" i="1"/>
  <c r="H251" i="1"/>
  <c r="H296" i="1"/>
  <c r="H218" i="1"/>
  <c r="H111" i="1"/>
  <c r="H295" i="1"/>
  <c r="H70" i="1"/>
  <c r="H103" i="1"/>
  <c r="H303" i="1"/>
  <c r="H33" i="1"/>
  <c r="H65" i="1"/>
  <c r="H94" i="1"/>
  <c r="H66" i="1"/>
  <c r="H129" i="1"/>
  <c r="H79" i="1"/>
  <c r="H128" i="1"/>
  <c r="H147" i="1"/>
  <c r="H222" i="1"/>
  <c r="H256" i="1"/>
  <c r="H247" i="1"/>
  <c r="H261" i="1"/>
  <c r="H61" i="1"/>
  <c r="H55" i="1"/>
  <c r="H292" i="1"/>
  <c r="H53" i="1"/>
  <c r="H231" i="1"/>
  <c r="H224" i="1"/>
  <c r="H138" i="1"/>
  <c r="H267" i="1"/>
  <c r="H133" i="1"/>
  <c r="H313" i="1"/>
  <c r="H215" i="1"/>
  <c r="H353" i="1"/>
  <c r="H246" i="1"/>
  <c r="H300" i="1"/>
  <c r="H134" i="1"/>
  <c r="H197" i="1"/>
  <c r="H253" i="1"/>
  <c r="H177" i="1"/>
  <c r="H10" i="1"/>
  <c r="H71" i="1"/>
  <c r="H24" i="1"/>
  <c r="H89" i="1"/>
  <c r="H105" i="1"/>
  <c r="H136" i="1"/>
  <c r="H174" i="1"/>
  <c r="H235" i="1"/>
  <c r="H206" i="1"/>
  <c r="H241" i="1"/>
  <c r="H160" i="1"/>
  <c r="H255" i="1"/>
  <c r="H290" i="1"/>
  <c r="H201" i="1"/>
  <c r="H283" i="1"/>
  <c r="H339" i="1"/>
  <c r="H198" i="1"/>
  <c r="H131" i="1"/>
  <c r="H196" i="1"/>
  <c r="H115" i="1"/>
  <c r="H232" i="1"/>
  <c r="H107" i="1"/>
  <c r="H116" i="1"/>
  <c r="H301" i="1"/>
  <c r="H331" i="1"/>
  <c r="H125" i="1"/>
  <c r="H268" i="1"/>
  <c r="H119" i="1"/>
  <c r="H304" i="1"/>
  <c r="H302" i="1"/>
  <c r="H39" i="1"/>
  <c r="H149" i="1"/>
  <c r="H96" i="1"/>
  <c r="H114" i="1"/>
  <c r="H32" i="1"/>
  <c r="H121" i="1"/>
  <c r="H130" i="1"/>
  <c r="H141" i="1"/>
  <c r="H178" i="1"/>
  <c r="H168" i="1"/>
  <c r="H263" i="1"/>
  <c r="H221" i="1"/>
  <c r="H220" i="1"/>
  <c r="H297" i="1"/>
  <c r="H21" i="1"/>
  <c r="H210" i="1"/>
  <c r="H30" i="1"/>
  <c r="H274" i="1"/>
  <c r="H123" i="1"/>
  <c r="H288" i="1"/>
  <c r="H194" i="1"/>
  <c r="H98" i="1"/>
  <c r="H84" i="1"/>
  <c r="H190" i="1"/>
  <c r="H117" i="1"/>
  <c r="H308" i="1"/>
  <c r="H240" i="1"/>
  <c r="H62" i="1"/>
  <c r="H110" i="1"/>
  <c r="H118" i="1"/>
  <c r="H185" i="1"/>
  <c r="H58" i="1"/>
  <c r="H158" i="1"/>
  <c r="H90" i="1"/>
  <c r="H230" i="1"/>
  <c r="H157" i="1"/>
  <c r="H40" i="1"/>
  <c r="H88" i="1"/>
  <c r="H127" i="1"/>
  <c r="H171" i="1"/>
  <c r="H152" i="1"/>
  <c r="H307" i="1"/>
  <c r="H161" i="1"/>
  <c r="H155" i="1"/>
  <c r="H225" i="1"/>
  <c r="H176" i="1"/>
  <c r="H280" i="1"/>
  <c r="H38" i="1"/>
  <c r="H20" i="1"/>
  <c r="H76" i="1"/>
  <c r="H243" i="1"/>
  <c r="H182" i="1"/>
  <c r="H284" i="1"/>
  <c r="H183" i="1"/>
  <c r="H101" i="1"/>
  <c r="H188" i="1"/>
  <c r="H83" i="1"/>
  <c r="H59" i="1"/>
  <c r="H285" i="1"/>
  <c r="H189" i="1"/>
  <c r="H242" i="1"/>
  <c r="H99" i="1"/>
  <c r="J340" i="1"/>
  <c r="H145" i="1"/>
  <c r="H234" i="1"/>
  <c r="H126" i="1"/>
  <c r="H73" i="1"/>
  <c r="H25" i="1"/>
  <c r="H15" i="1"/>
  <c r="H78" i="1"/>
  <c r="H18" i="1"/>
  <c r="H106" i="1"/>
  <c r="H48" i="1"/>
  <c r="H186" i="1"/>
  <c r="H195" i="1"/>
  <c r="H227" i="1"/>
  <c r="H217" i="1"/>
  <c r="H271" i="1"/>
  <c r="H236" i="1"/>
  <c r="H278" i="1"/>
  <c r="H298" i="1"/>
  <c r="H294" i="1"/>
  <c r="H361" i="1"/>
  <c r="H322" i="1"/>
  <c r="H349" i="1"/>
  <c r="H350" i="1"/>
  <c r="H326" i="1"/>
  <c r="H31" i="1"/>
  <c r="H28" i="1"/>
  <c r="H216" i="1"/>
  <c r="H180" i="1"/>
  <c r="H93" i="1"/>
  <c r="H165" i="1"/>
  <c r="H75" i="1"/>
  <c r="H154" i="1"/>
  <c r="H51" i="1"/>
  <c r="H273" i="1"/>
  <c r="H159" i="1"/>
  <c r="H219" i="1"/>
  <c r="H77" i="1"/>
  <c r="H260" i="1"/>
  <c r="H153" i="1"/>
  <c r="J341" i="1"/>
  <c r="H276" i="1"/>
  <c r="H252" i="1"/>
  <c r="H226" i="1"/>
  <c r="H269" i="1"/>
  <c r="H86" i="1"/>
  <c r="H14" i="1"/>
  <c r="H34" i="1"/>
  <c r="H56" i="1"/>
  <c r="H97" i="1"/>
  <c r="H139" i="1"/>
  <c r="H104" i="1"/>
  <c r="H163" i="1"/>
  <c r="H170" i="1"/>
  <c r="H184" i="1"/>
  <c r="H264" i="1"/>
  <c r="H179" i="1"/>
  <c r="H233" i="1"/>
  <c r="H248" i="1"/>
  <c r="H306" i="1"/>
  <c r="J337" i="1"/>
  <c r="H324" i="1"/>
  <c r="H362" i="1"/>
  <c r="H348" i="1"/>
  <c r="H286" i="1"/>
  <c r="H244" i="1"/>
  <c r="H238" i="1"/>
  <c r="H112" i="1"/>
  <c r="H72" i="1"/>
  <c r="H181" i="1"/>
  <c r="J50" i="1"/>
  <c r="H122" i="1"/>
  <c r="H80" i="1"/>
  <c r="H200" i="1"/>
  <c r="H315" i="1"/>
  <c r="H258" i="1"/>
  <c r="H143" i="1"/>
  <c r="H68" i="1"/>
  <c r="H342" i="1"/>
  <c r="H328" i="1"/>
  <c r="H357" i="1"/>
  <c r="H338" i="1"/>
  <c r="H336" i="1"/>
  <c r="H327" i="1"/>
  <c r="H332" i="1"/>
  <c r="H346" i="1"/>
  <c r="H282" i="1"/>
  <c r="H291" i="1"/>
  <c r="H204" i="1"/>
  <c r="H95" i="1"/>
  <c r="H135" i="1"/>
  <c r="H64" i="1"/>
  <c r="H209" i="1"/>
  <c r="H57" i="1"/>
  <c r="J160" i="1"/>
  <c r="H102" i="1"/>
  <c r="H245" i="1"/>
  <c r="H207" i="1"/>
  <c r="H318" i="1"/>
  <c r="H266" i="1"/>
  <c r="H172" i="1"/>
  <c r="H344" i="1"/>
  <c r="H334" i="1"/>
  <c r="H358" i="1"/>
  <c r="H354" i="1"/>
  <c r="H237" i="1"/>
  <c r="H192" i="1"/>
  <c r="H41" i="1"/>
  <c r="H16" i="1"/>
  <c r="H132" i="1"/>
  <c r="H325" i="1"/>
  <c r="H36" i="1"/>
  <c r="H37" i="1"/>
  <c r="H140" i="1"/>
  <c r="H19" i="1"/>
  <c r="H29" i="1"/>
  <c r="H91" i="1"/>
  <c r="H108" i="1"/>
  <c r="H54" i="1"/>
  <c r="H11" i="1"/>
  <c r="H26" i="1"/>
  <c r="H23" i="1"/>
  <c r="H208" i="1"/>
  <c r="H164" i="1"/>
  <c r="H100" i="1"/>
  <c r="H347" i="1"/>
  <c r="H27" i="1"/>
  <c r="H13" i="1"/>
  <c r="H109" i="1"/>
  <c r="H167" i="1"/>
  <c r="H211" i="1"/>
  <c r="H213" i="1"/>
  <c r="H203" i="1"/>
  <c r="H92" i="1"/>
  <c r="H45" i="1"/>
  <c r="H43" i="1"/>
  <c r="H46" i="1"/>
  <c r="G50" i="4"/>
  <c r="C50" i="4"/>
  <c r="C30" i="4"/>
  <c r="D7" i="3"/>
  <c r="N9" i="3"/>
  <c r="G49" i="4"/>
  <c r="C49" i="4"/>
  <c r="C29" i="4"/>
  <c r="G48" i="4"/>
  <c r="C48" i="4"/>
  <c r="C28" i="4"/>
  <c r="C27" i="4"/>
  <c r="G47" i="4"/>
  <c r="C47" i="4"/>
  <c r="G46" i="4"/>
  <c r="C25" i="4"/>
  <c r="D8" i="3"/>
  <c r="F2" i="3"/>
  <c r="G45" i="4"/>
  <c r="C45" i="4"/>
  <c r="D9" i="3"/>
  <c r="C23" i="4"/>
  <c r="C43" i="4" s="1"/>
  <c r="K53" i="4"/>
  <c r="G51" i="4"/>
  <c r="K6" i="4"/>
  <c r="J6" i="4"/>
  <c r="J5" i="4"/>
  <c r="A39" i="4"/>
  <c r="A36" i="4"/>
  <c r="J23" i="4"/>
  <c r="J43" i="4" s="1"/>
  <c r="G23" i="4"/>
  <c r="G43" i="4" s="1"/>
  <c r="K4" i="4"/>
  <c r="A55" i="4"/>
  <c r="A54" i="4"/>
  <c r="A53" i="4"/>
  <c r="A52" i="4"/>
  <c r="J51" i="4"/>
  <c r="A51" i="4"/>
  <c r="A50" i="4"/>
  <c r="A49" i="4"/>
  <c r="A48" i="4"/>
  <c r="A47" i="4"/>
  <c r="A46" i="4"/>
  <c r="A45" i="4"/>
  <c r="G44" i="4"/>
  <c r="I44" i="4" s="1"/>
  <c r="A44" i="4"/>
  <c r="M43" i="4"/>
  <c r="B23" i="4"/>
  <c r="B43" i="4" s="1"/>
  <c r="K14" i="4"/>
  <c r="L36" i="4" s="1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4" i="4"/>
  <c r="K3" i="4"/>
  <c r="J3" i="4"/>
  <c r="L23" i="3"/>
  <c r="D10" i="3"/>
  <c r="Q2" i="3"/>
  <c r="N2" i="3"/>
  <c r="H2" i="3"/>
  <c r="N8" i="3"/>
  <c r="N10" i="3"/>
  <c r="L24" i="4" l="1"/>
  <c r="O8" i="3"/>
  <c r="O10" i="3"/>
  <c r="O9" i="3"/>
  <c r="J365" i="1"/>
  <c r="J367" i="1" s="1"/>
  <c r="C4" i="1" s="1"/>
  <c r="H365" i="1"/>
  <c r="K34" i="4"/>
  <c r="K35" i="4"/>
  <c r="J54" i="4"/>
  <c r="C46" i="4"/>
  <c r="K46" i="4" s="1"/>
  <c r="J55" i="4"/>
  <c r="M55" i="4" s="1"/>
  <c r="K5" i="4"/>
  <c r="K26" i="4" s="1"/>
  <c r="K23" i="4"/>
  <c r="K43" i="4" s="1"/>
  <c r="K25" i="4"/>
  <c r="J47" i="4"/>
  <c r="K33" i="4"/>
  <c r="K29" i="4"/>
  <c r="K32" i="4"/>
  <c r="F23" i="4"/>
  <c r="F43" i="4" s="1"/>
  <c r="K50" i="4"/>
  <c r="K24" i="4"/>
  <c r="K28" i="4"/>
  <c r="J53" i="4"/>
  <c r="M53" i="4" s="1"/>
  <c r="J49" i="4"/>
  <c r="J44" i="4"/>
  <c r="J48" i="4"/>
  <c r="J45" i="4"/>
  <c r="K47" i="4"/>
  <c r="K27" i="4"/>
  <c r="K48" i="4"/>
  <c r="F56" i="4"/>
  <c r="C26" i="4"/>
  <c r="J52" i="4"/>
  <c r="M52" i="4" s="1"/>
  <c r="K45" i="4"/>
  <c r="J50" i="4"/>
  <c r="K49" i="4"/>
  <c r="K54" i="4"/>
  <c r="K51" i="4"/>
  <c r="M51" i="4" s="1"/>
  <c r="B56" i="4"/>
  <c r="K30" i="4"/>
  <c r="J46" i="4"/>
  <c r="K44" i="4"/>
  <c r="M44" i="4" s="1"/>
  <c r="K31" i="4"/>
  <c r="G56" i="4"/>
  <c r="O7" i="3"/>
  <c r="C23" i="3"/>
  <c r="N23" i="3" s="1"/>
  <c r="N7" i="3"/>
  <c r="K7" i="1" l="1"/>
  <c r="K363" i="1"/>
  <c r="L363" i="1" s="1"/>
  <c r="M363" i="1" s="1"/>
  <c r="N363" i="1" s="1"/>
  <c r="O363" i="1" s="1"/>
  <c r="M54" i="4"/>
  <c r="C56" i="4"/>
  <c r="K56" i="4" s="1"/>
  <c r="M47" i="4"/>
  <c r="M50" i="4"/>
  <c r="M49" i="4"/>
  <c r="M46" i="4"/>
  <c r="M45" i="4"/>
  <c r="M48" i="4"/>
  <c r="J368" i="1"/>
  <c r="J56" i="4"/>
  <c r="D23" i="3"/>
  <c r="F15" i="3" l="1"/>
  <c r="G15" i="3" s="1"/>
  <c r="H15" i="3" s="1"/>
  <c r="I15" i="3" s="1"/>
  <c r="F19" i="3"/>
  <c r="G19" i="3" s="1"/>
  <c r="H19" i="3" s="1"/>
  <c r="I19" i="3" s="1"/>
  <c r="F17" i="3"/>
  <c r="G17" i="3" s="1"/>
  <c r="H17" i="3" s="1"/>
  <c r="I17" i="3" s="1"/>
  <c r="F12" i="3"/>
  <c r="G12" i="3" s="1"/>
  <c r="H12" i="3" s="1"/>
  <c r="I12" i="3" s="1"/>
  <c r="F14" i="3"/>
  <c r="G14" i="3" s="1"/>
  <c r="H14" i="3" s="1"/>
  <c r="I14" i="3" s="1"/>
  <c r="F16" i="3"/>
  <c r="G16" i="3" s="1"/>
  <c r="H16" i="3" s="1"/>
  <c r="I16" i="3" s="1"/>
  <c r="F18" i="3"/>
  <c r="G18" i="3" s="1"/>
  <c r="H18" i="3" s="1"/>
  <c r="I18" i="3" s="1"/>
  <c r="F20" i="3"/>
  <c r="G20" i="3" s="1"/>
  <c r="H20" i="3" s="1"/>
  <c r="I20" i="3" s="1"/>
  <c r="F13" i="3"/>
  <c r="G13" i="3" s="1"/>
  <c r="H13" i="3" s="1"/>
  <c r="I13" i="3" s="1"/>
  <c r="F21" i="3"/>
  <c r="G21" i="3" s="1"/>
  <c r="H21" i="3" s="1"/>
  <c r="I21" i="3" s="1"/>
  <c r="F11" i="3"/>
  <c r="G11" i="3" s="1"/>
  <c r="H11" i="3" s="1"/>
  <c r="I11" i="3" s="1"/>
  <c r="E11" i="3"/>
  <c r="E12" i="3"/>
  <c r="E20" i="3"/>
  <c r="E15" i="3"/>
  <c r="E7" i="3"/>
  <c r="E16" i="3"/>
  <c r="E19" i="3"/>
  <c r="E10" i="3"/>
  <c r="E9" i="3"/>
  <c r="E8" i="3"/>
  <c r="E14" i="3"/>
  <c r="E13" i="3"/>
  <c r="E17" i="3"/>
  <c r="E21" i="3"/>
  <c r="E18" i="3"/>
  <c r="K317" i="1"/>
  <c r="L317" i="1" s="1"/>
  <c r="M317" i="1" s="1"/>
  <c r="N317" i="1" s="1"/>
  <c r="O317" i="1" s="1"/>
  <c r="K308" i="1"/>
  <c r="L308" i="1" s="1"/>
  <c r="M308" i="1" s="1"/>
  <c r="N308" i="1" s="1"/>
  <c r="O308" i="1" s="1"/>
  <c r="K313" i="1"/>
  <c r="L313" i="1" s="1"/>
  <c r="M313" i="1" s="1"/>
  <c r="N313" i="1" s="1"/>
  <c r="O313" i="1" s="1"/>
  <c r="K300" i="1"/>
  <c r="L300" i="1" s="1"/>
  <c r="M300" i="1" s="1"/>
  <c r="N300" i="1" s="1"/>
  <c r="O300" i="1" s="1"/>
  <c r="K284" i="1"/>
  <c r="L284" i="1" s="1"/>
  <c r="M284" i="1" s="1"/>
  <c r="N284" i="1" s="1"/>
  <c r="O284" i="1" s="1"/>
  <c r="K266" i="1"/>
  <c r="L266" i="1" s="1"/>
  <c r="M266" i="1" s="1"/>
  <c r="N266" i="1" s="1"/>
  <c r="O266" i="1" s="1"/>
  <c r="K250" i="1"/>
  <c r="L250" i="1" s="1"/>
  <c r="M250" i="1" s="1"/>
  <c r="N250" i="1" s="1"/>
  <c r="O250" i="1" s="1"/>
  <c r="K318" i="1"/>
  <c r="L318" i="1" s="1"/>
  <c r="M318" i="1" s="1"/>
  <c r="N318" i="1" s="1"/>
  <c r="O318" i="1" s="1"/>
  <c r="K349" i="1"/>
  <c r="L349" i="1" s="1"/>
  <c r="M349" i="1" s="1"/>
  <c r="N349" i="1" s="1"/>
  <c r="O349" i="1" s="1"/>
  <c r="K246" i="1"/>
  <c r="L246" i="1" s="1"/>
  <c r="M246" i="1" s="1"/>
  <c r="N246" i="1" s="1"/>
  <c r="O246" i="1" s="1"/>
  <c r="K310" i="1"/>
  <c r="L310" i="1" s="1"/>
  <c r="M310" i="1" s="1"/>
  <c r="N310" i="1" s="1"/>
  <c r="O310" i="1" s="1"/>
  <c r="K277" i="1"/>
  <c r="L277" i="1" s="1"/>
  <c r="M277" i="1" s="1"/>
  <c r="N277" i="1" s="1"/>
  <c r="O277" i="1" s="1"/>
  <c r="K269" i="1"/>
  <c r="L269" i="1" s="1"/>
  <c r="M269" i="1" s="1"/>
  <c r="N269" i="1" s="1"/>
  <c r="O269" i="1" s="1"/>
  <c r="K253" i="1"/>
  <c r="L253" i="1" s="1"/>
  <c r="M253" i="1" s="1"/>
  <c r="N253" i="1" s="1"/>
  <c r="O253" i="1" s="1"/>
  <c r="K254" i="1"/>
  <c r="L254" i="1" s="1"/>
  <c r="M254" i="1" s="1"/>
  <c r="N254" i="1" s="1"/>
  <c r="O254" i="1" s="1"/>
  <c r="K261" i="1"/>
  <c r="L261" i="1" s="1"/>
  <c r="M261" i="1" s="1"/>
  <c r="N261" i="1" s="1"/>
  <c r="O261" i="1" s="1"/>
  <c r="K185" i="1"/>
  <c r="L185" i="1" s="1"/>
  <c r="M185" i="1" s="1"/>
  <c r="N185" i="1" s="1"/>
  <c r="O185" i="1" s="1"/>
  <c r="K142" i="1"/>
  <c r="L142" i="1" s="1"/>
  <c r="M142" i="1" s="1"/>
  <c r="N142" i="1" s="1"/>
  <c r="O142" i="1" s="1"/>
  <c r="K193" i="1"/>
  <c r="L193" i="1" s="1"/>
  <c r="M193" i="1" s="1"/>
  <c r="N193" i="1" s="1"/>
  <c r="O193" i="1" s="1"/>
  <c r="K103" i="1"/>
  <c r="L103" i="1" s="1"/>
  <c r="M103" i="1" s="1"/>
  <c r="N103" i="1" s="1"/>
  <c r="O103" i="1" s="1"/>
  <c r="K192" i="1"/>
  <c r="L192" i="1" s="1"/>
  <c r="M192" i="1" s="1"/>
  <c r="N192" i="1" s="1"/>
  <c r="O192" i="1" s="1"/>
  <c r="K153" i="1"/>
  <c r="L153" i="1" s="1"/>
  <c r="M153" i="1" s="1"/>
  <c r="N153" i="1" s="1"/>
  <c r="O153" i="1" s="1"/>
  <c r="K119" i="1"/>
  <c r="L119" i="1" s="1"/>
  <c r="M119" i="1" s="1"/>
  <c r="N119" i="1" s="1"/>
  <c r="O119" i="1" s="1"/>
  <c r="K111" i="1"/>
  <c r="L111" i="1" s="1"/>
  <c r="M111" i="1" s="1"/>
  <c r="N111" i="1" s="1"/>
  <c r="O111" i="1" s="1"/>
  <c r="K127" i="1"/>
  <c r="L127" i="1" s="1"/>
  <c r="M127" i="1" s="1"/>
  <c r="N127" i="1" s="1"/>
  <c r="O127" i="1" s="1"/>
  <c r="K14" i="1"/>
  <c r="L14" i="1" s="1"/>
  <c r="M14" i="1" s="1"/>
  <c r="N14" i="1" s="1"/>
  <c r="O14" i="1" s="1"/>
  <c r="K31" i="1"/>
  <c r="L31" i="1" s="1"/>
  <c r="M31" i="1" s="1"/>
  <c r="N31" i="1" s="1"/>
  <c r="O31" i="1" s="1"/>
  <c r="K55" i="1"/>
  <c r="L55" i="1" s="1"/>
  <c r="M55" i="1" s="1"/>
  <c r="N55" i="1" s="1"/>
  <c r="O55" i="1" s="1"/>
  <c r="K22" i="1"/>
  <c r="L22" i="1" s="1"/>
  <c r="M22" i="1" s="1"/>
  <c r="N22" i="1" s="1"/>
  <c r="O22" i="1" s="1"/>
  <c r="K15" i="1"/>
  <c r="L15" i="1" s="1"/>
  <c r="M15" i="1" s="1"/>
  <c r="N15" i="1" s="1"/>
  <c r="O15" i="1" s="1"/>
  <c r="K23" i="1"/>
  <c r="L23" i="1" s="1"/>
  <c r="M23" i="1" s="1"/>
  <c r="N23" i="1" s="1"/>
  <c r="O23" i="1" s="1"/>
  <c r="K63" i="1"/>
  <c r="L63" i="1" s="1"/>
  <c r="M63" i="1" s="1"/>
  <c r="N63" i="1" s="1"/>
  <c r="O63" i="1" s="1"/>
  <c r="K135" i="1"/>
  <c r="L135" i="1" s="1"/>
  <c r="M135" i="1" s="1"/>
  <c r="N135" i="1" s="1"/>
  <c r="O135" i="1" s="1"/>
  <c r="L7" i="1"/>
  <c r="K47" i="1"/>
  <c r="L47" i="1" s="1"/>
  <c r="M47" i="1" s="1"/>
  <c r="N47" i="1" s="1"/>
  <c r="O47" i="1" s="1"/>
  <c r="K126" i="1"/>
  <c r="L126" i="1" s="1"/>
  <c r="M126" i="1" s="1"/>
  <c r="N126" i="1" s="1"/>
  <c r="O126" i="1" s="1"/>
  <c r="K168" i="1"/>
  <c r="L168" i="1" s="1"/>
  <c r="M168" i="1" s="1"/>
  <c r="N168" i="1" s="1"/>
  <c r="O168" i="1" s="1"/>
  <c r="K52" i="1"/>
  <c r="L52" i="1" s="1"/>
  <c r="M52" i="1" s="1"/>
  <c r="N52" i="1" s="1"/>
  <c r="O52" i="1" s="1"/>
  <c r="K132" i="1"/>
  <c r="L132" i="1" s="1"/>
  <c r="M132" i="1" s="1"/>
  <c r="N132" i="1" s="1"/>
  <c r="O132" i="1" s="1"/>
  <c r="K21" i="1"/>
  <c r="L21" i="1" s="1"/>
  <c r="M21" i="1" s="1"/>
  <c r="N21" i="1" s="1"/>
  <c r="O21" i="1" s="1"/>
  <c r="K79" i="1"/>
  <c r="L79" i="1" s="1"/>
  <c r="M79" i="1" s="1"/>
  <c r="N79" i="1" s="1"/>
  <c r="O79" i="1" s="1"/>
  <c r="K45" i="1"/>
  <c r="L45" i="1" s="1"/>
  <c r="M45" i="1" s="1"/>
  <c r="N45" i="1" s="1"/>
  <c r="O45" i="1" s="1"/>
  <c r="K77" i="1"/>
  <c r="L77" i="1" s="1"/>
  <c r="M77" i="1" s="1"/>
  <c r="N77" i="1" s="1"/>
  <c r="O77" i="1" s="1"/>
  <c r="K107" i="1"/>
  <c r="L107" i="1" s="1"/>
  <c r="M107" i="1" s="1"/>
  <c r="N107" i="1" s="1"/>
  <c r="O107" i="1" s="1"/>
  <c r="K118" i="1"/>
  <c r="L118" i="1" s="1"/>
  <c r="M118" i="1" s="1"/>
  <c r="N118" i="1" s="1"/>
  <c r="O118" i="1" s="1"/>
  <c r="K141" i="1"/>
  <c r="L141" i="1" s="1"/>
  <c r="M141" i="1" s="1"/>
  <c r="N141" i="1" s="1"/>
  <c r="O141" i="1" s="1"/>
  <c r="K125" i="1"/>
  <c r="L125" i="1" s="1"/>
  <c r="M125" i="1" s="1"/>
  <c r="N125" i="1" s="1"/>
  <c r="O125" i="1" s="1"/>
  <c r="K82" i="1"/>
  <c r="L82" i="1" s="1"/>
  <c r="M82" i="1" s="1"/>
  <c r="N82" i="1" s="1"/>
  <c r="O82" i="1" s="1"/>
  <c r="K123" i="1"/>
  <c r="L123" i="1" s="1"/>
  <c r="M123" i="1" s="1"/>
  <c r="N123" i="1" s="1"/>
  <c r="O123" i="1" s="1"/>
  <c r="K148" i="1"/>
  <c r="L148" i="1" s="1"/>
  <c r="M148" i="1" s="1"/>
  <c r="N148" i="1" s="1"/>
  <c r="O148" i="1" s="1"/>
  <c r="K240" i="1"/>
  <c r="L240" i="1" s="1"/>
  <c r="M240" i="1" s="1"/>
  <c r="N240" i="1" s="1"/>
  <c r="O240" i="1" s="1"/>
  <c r="K221" i="1"/>
  <c r="L221" i="1" s="1"/>
  <c r="M221" i="1" s="1"/>
  <c r="N221" i="1" s="1"/>
  <c r="O221" i="1" s="1"/>
  <c r="K188" i="1"/>
  <c r="L188" i="1" s="1"/>
  <c r="M188" i="1" s="1"/>
  <c r="N188" i="1" s="1"/>
  <c r="O188" i="1" s="1"/>
  <c r="K217" i="1"/>
  <c r="L217" i="1" s="1"/>
  <c r="M217" i="1" s="1"/>
  <c r="N217" i="1" s="1"/>
  <c r="O217" i="1" s="1"/>
  <c r="K216" i="1"/>
  <c r="L216" i="1" s="1"/>
  <c r="M216" i="1" s="1"/>
  <c r="N216" i="1" s="1"/>
  <c r="O216" i="1" s="1"/>
  <c r="K282" i="1"/>
  <c r="L282" i="1" s="1"/>
  <c r="M282" i="1" s="1"/>
  <c r="N282" i="1" s="1"/>
  <c r="O282" i="1" s="1"/>
  <c r="K267" i="1"/>
  <c r="L267" i="1" s="1"/>
  <c r="M267" i="1" s="1"/>
  <c r="N267" i="1" s="1"/>
  <c r="O267" i="1" s="1"/>
  <c r="K323" i="1"/>
  <c r="L323" i="1" s="1"/>
  <c r="M323" i="1" s="1"/>
  <c r="N323" i="1" s="1"/>
  <c r="O323" i="1" s="1"/>
  <c r="K332" i="1"/>
  <c r="L332" i="1" s="1"/>
  <c r="M332" i="1" s="1"/>
  <c r="N332" i="1" s="1"/>
  <c r="O332" i="1" s="1"/>
  <c r="K340" i="1"/>
  <c r="L340" i="1" s="1"/>
  <c r="M340" i="1" s="1"/>
  <c r="N340" i="1" s="1"/>
  <c r="O340" i="1" s="1"/>
  <c r="K78" i="1"/>
  <c r="L78" i="1" s="1"/>
  <c r="M78" i="1" s="1"/>
  <c r="N78" i="1" s="1"/>
  <c r="O78" i="1" s="1"/>
  <c r="K37" i="1"/>
  <c r="L37" i="1" s="1"/>
  <c r="M37" i="1" s="1"/>
  <c r="N37" i="1" s="1"/>
  <c r="O37" i="1" s="1"/>
  <c r="K13" i="1"/>
  <c r="L13" i="1" s="1"/>
  <c r="M13" i="1" s="1"/>
  <c r="N13" i="1" s="1"/>
  <c r="O13" i="1" s="1"/>
  <c r="K76" i="1"/>
  <c r="L76" i="1" s="1"/>
  <c r="M76" i="1" s="1"/>
  <c r="N76" i="1" s="1"/>
  <c r="O76" i="1" s="1"/>
  <c r="K182" i="1"/>
  <c r="L182" i="1" s="1"/>
  <c r="M182" i="1" s="1"/>
  <c r="N182" i="1" s="1"/>
  <c r="O182" i="1" s="1"/>
  <c r="K99" i="1"/>
  <c r="L99" i="1" s="1"/>
  <c r="M99" i="1" s="1"/>
  <c r="N99" i="1" s="1"/>
  <c r="O99" i="1" s="1"/>
  <c r="K152" i="1"/>
  <c r="L152" i="1" s="1"/>
  <c r="M152" i="1" s="1"/>
  <c r="N152" i="1" s="1"/>
  <c r="O152" i="1" s="1"/>
  <c r="K156" i="1"/>
  <c r="L156" i="1" s="1"/>
  <c r="M156" i="1" s="1"/>
  <c r="N156" i="1" s="1"/>
  <c r="O156" i="1" s="1"/>
  <c r="K208" i="1"/>
  <c r="L208" i="1" s="1"/>
  <c r="M208" i="1" s="1"/>
  <c r="N208" i="1" s="1"/>
  <c r="O208" i="1" s="1"/>
  <c r="K237" i="1"/>
  <c r="L237" i="1" s="1"/>
  <c r="M237" i="1" s="1"/>
  <c r="N237" i="1" s="1"/>
  <c r="O237" i="1" s="1"/>
  <c r="K224" i="1"/>
  <c r="L224" i="1" s="1"/>
  <c r="M224" i="1" s="1"/>
  <c r="N224" i="1" s="1"/>
  <c r="O224" i="1" s="1"/>
  <c r="K295" i="1"/>
  <c r="L295" i="1" s="1"/>
  <c r="M295" i="1" s="1"/>
  <c r="N295" i="1" s="1"/>
  <c r="O295" i="1" s="1"/>
  <c r="K232" i="1"/>
  <c r="L232" i="1" s="1"/>
  <c r="M232" i="1" s="1"/>
  <c r="N232" i="1" s="1"/>
  <c r="O232" i="1" s="1"/>
  <c r="K252" i="1"/>
  <c r="L252" i="1" s="1"/>
  <c r="M252" i="1" s="1"/>
  <c r="N252" i="1" s="1"/>
  <c r="O252" i="1" s="1"/>
  <c r="K309" i="1"/>
  <c r="L309" i="1" s="1"/>
  <c r="M309" i="1" s="1"/>
  <c r="N309" i="1" s="1"/>
  <c r="O309" i="1" s="1"/>
  <c r="K328" i="1"/>
  <c r="L328" i="1" s="1"/>
  <c r="M328" i="1" s="1"/>
  <c r="N328" i="1" s="1"/>
  <c r="O328" i="1" s="1"/>
  <c r="K326" i="1"/>
  <c r="L326" i="1" s="1"/>
  <c r="M326" i="1" s="1"/>
  <c r="N326" i="1" s="1"/>
  <c r="O326" i="1" s="1"/>
  <c r="K150" i="1"/>
  <c r="L150" i="1" s="1"/>
  <c r="M150" i="1" s="1"/>
  <c r="N150" i="1" s="1"/>
  <c r="O150" i="1" s="1"/>
  <c r="K347" i="1"/>
  <c r="L347" i="1" s="1"/>
  <c r="M347" i="1" s="1"/>
  <c r="N347" i="1" s="1"/>
  <c r="O347" i="1" s="1"/>
  <c r="K134" i="1"/>
  <c r="L134" i="1" s="1"/>
  <c r="M134" i="1" s="1"/>
  <c r="N134" i="1" s="1"/>
  <c r="O134" i="1" s="1"/>
  <c r="K226" i="1"/>
  <c r="L226" i="1" s="1"/>
  <c r="M226" i="1" s="1"/>
  <c r="N226" i="1" s="1"/>
  <c r="O226" i="1" s="1"/>
  <c r="K292" i="1"/>
  <c r="L292" i="1" s="1"/>
  <c r="M292" i="1" s="1"/>
  <c r="N292" i="1" s="1"/>
  <c r="O292" i="1" s="1"/>
  <c r="K356" i="1"/>
  <c r="L356" i="1" s="1"/>
  <c r="M356" i="1" s="1"/>
  <c r="N356" i="1" s="1"/>
  <c r="O356" i="1" s="1"/>
  <c r="K84" i="1"/>
  <c r="L84" i="1" s="1"/>
  <c r="M84" i="1" s="1"/>
  <c r="N84" i="1" s="1"/>
  <c r="O84" i="1" s="1"/>
  <c r="K92" i="1"/>
  <c r="L92" i="1" s="1"/>
  <c r="M92" i="1" s="1"/>
  <c r="N92" i="1" s="1"/>
  <c r="O92" i="1" s="1"/>
  <c r="K133" i="1"/>
  <c r="L133" i="1" s="1"/>
  <c r="M133" i="1" s="1"/>
  <c r="N133" i="1" s="1"/>
  <c r="O133" i="1" s="1"/>
  <c r="K93" i="1"/>
  <c r="L93" i="1" s="1"/>
  <c r="M93" i="1" s="1"/>
  <c r="N93" i="1" s="1"/>
  <c r="O93" i="1" s="1"/>
  <c r="K91" i="1"/>
  <c r="L91" i="1" s="1"/>
  <c r="M91" i="1" s="1"/>
  <c r="N91" i="1" s="1"/>
  <c r="O91" i="1" s="1"/>
  <c r="K201" i="1"/>
  <c r="L201" i="1" s="1"/>
  <c r="M201" i="1" s="1"/>
  <c r="N201" i="1" s="1"/>
  <c r="O201" i="1" s="1"/>
  <c r="K288" i="1"/>
  <c r="L288" i="1" s="1"/>
  <c r="M288" i="1" s="1"/>
  <c r="N288" i="1" s="1"/>
  <c r="O288" i="1" s="1"/>
  <c r="K173" i="1"/>
  <c r="L173" i="1" s="1"/>
  <c r="M173" i="1" s="1"/>
  <c r="N173" i="1" s="1"/>
  <c r="O173" i="1" s="1"/>
  <c r="K172" i="1"/>
  <c r="L172" i="1" s="1"/>
  <c r="M172" i="1" s="1"/>
  <c r="N172" i="1" s="1"/>
  <c r="O172" i="1" s="1"/>
  <c r="K262" i="1"/>
  <c r="L262" i="1" s="1"/>
  <c r="M262" i="1" s="1"/>
  <c r="N262" i="1" s="1"/>
  <c r="O262" i="1" s="1"/>
  <c r="K274" i="1"/>
  <c r="L274" i="1" s="1"/>
  <c r="M274" i="1" s="1"/>
  <c r="N274" i="1" s="1"/>
  <c r="O274" i="1" s="1"/>
  <c r="K199" i="1"/>
  <c r="L199" i="1" s="1"/>
  <c r="M199" i="1" s="1"/>
  <c r="N199" i="1" s="1"/>
  <c r="O199" i="1" s="1"/>
  <c r="K234" i="1"/>
  <c r="L234" i="1" s="1"/>
  <c r="M234" i="1" s="1"/>
  <c r="N234" i="1" s="1"/>
  <c r="O234" i="1" s="1"/>
  <c r="K243" i="1"/>
  <c r="L243" i="1" s="1"/>
  <c r="M243" i="1" s="1"/>
  <c r="N243" i="1" s="1"/>
  <c r="O243" i="1" s="1"/>
  <c r="K258" i="1"/>
  <c r="L258" i="1" s="1"/>
  <c r="M258" i="1" s="1"/>
  <c r="N258" i="1" s="1"/>
  <c r="O258" i="1" s="1"/>
  <c r="K276" i="1"/>
  <c r="L276" i="1" s="1"/>
  <c r="M276" i="1" s="1"/>
  <c r="N276" i="1" s="1"/>
  <c r="O276" i="1" s="1"/>
  <c r="K293" i="1"/>
  <c r="L293" i="1" s="1"/>
  <c r="M293" i="1" s="1"/>
  <c r="N293" i="1" s="1"/>
  <c r="O293" i="1" s="1"/>
  <c r="K283" i="1"/>
  <c r="L283" i="1" s="1"/>
  <c r="M283" i="1" s="1"/>
  <c r="N283" i="1" s="1"/>
  <c r="O283" i="1" s="1"/>
  <c r="K325" i="1"/>
  <c r="L325" i="1" s="1"/>
  <c r="M325" i="1" s="1"/>
  <c r="N325" i="1" s="1"/>
  <c r="O325" i="1" s="1"/>
  <c r="K355" i="1"/>
  <c r="L355" i="1" s="1"/>
  <c r="M355" i="1" s="1"/>
  <c r="N355" i="1" s="1"/>
  <c r="O355" i="1" s="1"/>
  <c r="K177" i="1"/>
  <c r="L177" i="1" s="1"/>
  <c r="M177" i="1" s="1"/>
  <c r="N177" i="1" s="1"/>
  <c r="O177" i="1" s="1"/>
  <c r="K210" i="1"/>
  <c r="L210" i="1" s="1"/>
  <c r="M210" i="1" s="1"/>
  <c r="N210" i="1" s="1"/>
  <c r="O210" i="1" s="1"/>
  <c r="K335" i="1"/>
  <c r="L335" i="1" s="1"/>
  <c r="M335" i="1" s="1"/>
  <c r="N335" i="1" s="1"/>
  <c r="O335" i="1" s="1"/>
  <c r="K39" i="1"/>
  <c r="L39" i="1" s="1"/>
  <c r="M39" i="1" s="1"/>
  <c r="N39" i="1" s="1"/>
  <c r="O39" i="1" s="1"/>
  <c r="K28" i="1"/>
  <c r="L28" i="1" s="1"/>
  <c r="M28" i="1" s="1"/>
  <c r="N28" i="1" s="1"/>
  <c r="O28" i="1" s="1"/>
  <c r="K87" i="1"/>
  <c r="L87" i="1" s="1"/>
  <c r="M87" i="1" s="1"/>
  <c r="N87" i="1" s="1"/>
  <c r="O87" i="1" s="1"/>
  <c r="K85" i="1"/>
  <c r="L85" i="1" s="1"/>
  <c r="M85" i="1" s="1"/>
  <c r="N85" i="1" s="1"/>
  <c r="O85" i="1" s="1"/>
  <c r="K62" i="1"/>
  <c r="L62" i="1" s="1"/>
  <c r="M62" i="1" s="1"/>
  <c r="N62" i="1" s="1"/>
  <c r="O62" i="1" s="1"/>
  <c r="K100" i="1"/>
  <c r="L100" i="1" s="1"/>
  <c r="M100" i="1" s="1"/>
  <c r="N100" i="1" s="1"/>
  <c r="O100" i="1" s="1"/>
  <c r="K110" i="1"/>
  <c r="L110" i="1" s="1"/>
  <c r="M110" i="1" s="1"/>
  <c r="N110" i="1" s="1"/>
  <c r="O110" i="1" s="1"/>
  <c r="K108" i="1"/>
  <c r="L108" i="1" s="1"/>
  <c r="M108" i="1" s="1"/>
  <c r="N108" i="1" s="1"/>
  <c r="O108" i="1" s="1"/>
  <c r="K176" i="1"/>
  <c r="L176" i="1" s="1"/>
  <c r="M176" i="1" s="1"/>
  <c r="N176" i="1" s="1"/>
  <c r="O176" i="1" s="1"/>
  <c r="K164" i="1"/>
  <c r="L164" i="1" s="1"/>
  <c r="M164" i="1" s="1"/>
  <c r="N164" i="1" s="1"/>
  <c r="O164" i="1" s="1"/>
  <c r="K184" i="1"/>
  <c r="L184" i="1" s="1"/>
  <c r="M184" i="1" s="1"/>
  <c r="N184" i="1" s="1"/>
  <c r="O184" i="1" s="1"/>
  <c r="K202" i="1"/>
  <c r="L202" i="1" s="1"/>
  <c r="M202" i="1" s="1"/>
  <c r="N202" i="1" s="1"/>
  <c r="O202" i="1" s="1"/>
  <c r="K205" i="1"/>
  <c r="L205" i="1" s="1"/>
  <c r="M205" i="1" s="1"/>
  <c r="N205" i="1" s="1"/>
  <c r="O205" i="1" s="1"/>
  <c r="K316" i="1"/>
  <c r="L316" i="1" s="1"/>
  <c r="M316" i="1" s="1"/>
  <c r="N316" i="1" s="1"/>
  <c r="O316" i="1" s="1"/>
  <c r="K260" i="1"/>
  <c r="L260" i="1" s="1"/>
  <c r="M260" i="1" s="1"/>
  <c r="N260" i="1" s="1"/>
  <c r="O260" i="1" s="1"/>
  <c r="K200" i="1"/>
  <c r="L200" i="1" s="1"/>
  <c r="M200" i="1" s="1"/>
  <c r="N200" i="1" s="1"/>
  <c r="O200" i="1" s="1"/>
  <c r="K320" i="1"/>
  <c r="L320" i="1" s="1"/>
  <c r="M320" i="1" s="1"/>
  <c r="N320" i="1" s="1"/>
  <c r="O320" i="1" s="1"/>
  <c r="K333" i="1"/>
  <c r="L333" i="1" s="1"/>
  <c r="M333" i="1" s="1"/>
  <c r="N333" i="1" s="1"/>
  <c r="O333" i="1" s="1"/>
  <c r="K189" i="1"/>
  <c r="L189" i="1" s="1"/>
  <c r="M189" i="1" s="1"/>
  <c r="N189" i="1" s="1"/>
  <c r="O189" i="1" s="1"/>
  <c r="K69" i="1"/>
  <c r="L69" i="1" s="1"/>
  <c r="M69" i="1" s="1"/>
  <c r="N69" i="1" s="1"/>
  <c r="O69" i="1" s="1"/>
  <c r="K20" i="1"/>
  <c r="L20" i="1" s="1"/>
  <c r="M20" i="1" s="1"/>
  <c r="N20" i="1" s="1"/>
  <c r="O20" i="1" s="1"/>
  <c r="K124" i="1"/>
  <c r="L124" i="1" s="1"/>
  <c r="M124" i="1" s="1"/>
  <c r="N124" i="1" s="1"/>
  <c r="O124" i="1" s="1"/>
  <c r="K231" i="1"/>
  <c r="L231" i="1" s="1"/>
  <c r="M231" i="1" s="1"/>
  <c r="N231" i="1" s="1"/>
  <c r="O231" i="1" s="1"/>
  <c r="K259" i="1"/>
  <c r="L259" i="1" s="1"/>
  <c r="M259" i="1" s="1"/>
  <c r="N259" i="1" s="1"/>
  <c r="O259" i="1" s="1"/>
  <c r="K190" i="1"/>
  <c r="L190" i="1" s="1"/>
  <c r="M190" i="1" s="1"/>
  <c r="N190" i="1" s="1"/>
  <c r="O190" i="1" s="1"/>
  <c r="K303" i="1"/>
  <c r="L303" i="1" s="1"/>
  <c r="M303" i="1" s="1"/>
  <c r="N303" i="1" s="1"/>
  <c r="O303" i="1" s="1"/>
  <c r="K71" i="1"/>
  <c r="L71" i="1" s="1"/>
  <c r="M71" i="1" s="1"/>
  <c r="N71" i="1" s="1"/>
  <c r="O71" i="1" s="1"/>
  <c r="K44" i="1"/>
  <c r="L44" i="1" s="1"/>
  <c r="M44" i="1" s="1"/>
  <c r="N44" i="1" s="1"/>
  <c r="O44" i="1" s="1"/>
  <c r="K12" i="1"/>
  <c r="L12" i="1" s="1"/>
  <c r="M12" i="1" s="1"/>
  <c r="N12" i="1" s="1"/>
  <c r="O12" i="1" s="1"/>
  <c r="K36" i="1"/>
  <c r="L36" i="1" s="1"/>
  <c r="M36" i="1" s="1"/>
  <c r="N36" i="1" s="1"/>
  <c r="O36" i="1" s="1"/>
  <c r="K68" i="1"/>
  <c r="L68" i="1" s="1"/>
  <c r="M68" i="1" s="1"/>
  <c r="N68" i="1" s="1"/>
  <c r="O68" i="1" s="1"/>
  <c r="K116" i="1"/>
  <c r="L116" i="1" s="1"/>
  <c r="M116" i="1" s="1"/>
  <c r="N116" i="1" s="1"/>
  <c r="O116" i="1" s="1"/>
  <c r="K109" i="1"/>
  <c r="L109" i="1" s="1"/>
  <c r="M109" i="1" s="1"/>
  <c r="N109" i="1" s="1"/>
  <c r="O109" i="1" s="1"/>
  <c r="K140" i="1"/>
  <c r="L140" i="1" s="1"/>
  <c r="M140" i="1" s="1"/>
  <c r="N140" i="1" s="1"/>
  <c r="O140" i="1" s="1"/>
  <c r="K166" i="1"/>
  <c r="L166" i="1" s="1"/>
  <c r="M166" i="1" s="1"/>
  <c r="N166" i="1" s="1"/>
  <c r="O166" i="1" s="1"/>
  <c r="K215" i="1"/>
  <c r="L215" i="1" s="1"/>
  <c r="M215" i="1" s="1"/>
  <c r="N215" i="1" s="1"/>
  <c r="O215" i="1" s="1"/>
  <c r="K242" i="1"/>
  <c r="L242" i="1" s="1"/>
  <c r="M242" i="1" s="1"/>
  <c r="N242" i="1" s="1"/>
  <c r="O242" i="1" s="1"/>
  <c r="K245" i="1"/>
  <c r="L245" i="1" s="1"/>
  <c r="M245" i="1" s="1"/>
  <c r="N245" i="1" s="1"/>
  <c r="O245" i="1" s="1"/>
  <c r="K304" i="1"/>
  <c r="L304" i="1" s="1"/>
  <c r="M304" i="1" s="1"/>
  <c r="N304" i="1" s="1"/>
  <c r="O304" i="1" s="1"/>
  <c r="K312" i="1"/>
  <c r="L312" i="1" s="1"/>
  <c r="M312" i="1" s="1"/>
  <c r="N312" i="1" s="1"/>
  <c r="O312" i="1" s="1"/>
  <c r="K285" i="1"/>
  <c r="L285" i="1" s="1"/>
  <c r="M285" i="1" s="1"/>
  <c r="N285" i="1" s="1"/>
  <c r="O285" i="1" s="1"/>
  <c r="K327" i="1"/>
  <c r="L327" i="1" s="1"/>
  <c r="M327" i="1" s="1"/>
  <c r="N327" i="1" s="1"/>
  <c r="O327" i="1" s="1"/>
  <c r="K315" i="1"/>
  <c r="L315" i="1" s="1"/>
  <c r="M315" i="1" s="1"/>
  <c r="N315" i="1" s="1"/>
  <c r="O315" i="1" s="1"/>
  <c r="K61" i="1"/>
  <c r="L61" i="1" s="1"/>
  <c r="M61" i="1" s="1"/>
  <c r="N61" i="1" s="1"/>
  <c r="O61" i="1" s="1"/>
  <c r="K38" i="1"/>
  <c r="L38" i="1" s="1"/>
  <c r="M38" i="1" s="1"/>
  <c r="N38" i="1" s="1"/>
  <c r="O38" i="1" s="1"/>
  <c r="K131" i="1"/>
  <c r="L131" i="1" s="1"/>
  <c r="M131" i="1" s="1"/>
  <c r="N131" i="1" s="1"/>
  <c r="O131" i="1" s="1"/>
  <c r="K218" i="1"/>
  <c r="L218" i="1" s="1"/>
  <c r="M218" i="1" s="1"/>
  <c r="N218" i="1" s="1"/>
  <c r="O218" i="1" s="1"/>
  <c r="K287" i="1"/>
  <c r="L287" i="1" s="1"/>
  <c r="M287" i="1" s="1"/>
  <c r="N287" i="1" s="1"/>
  <c r="O287" i="1" s="1"/>
  <c r="K302" i="1"/>
  <c r="L302" i="1" s="1"/>
  <c r="M302" i="1" s="1"/>
  <c r="N302" i="1" s="1"/>
  <c r="O302" i="1" s="1"/>
  <c r="K294" i="1"/>
  <c r="L294" i="1" s="1"/>
  <c r="M294" i="1" s="1"/>
  <c r="N294" i="1" s="1"/>
  <c r="O294" i="1" s="1"/>
  <c r="K30" i="1"/>
  <c r="L30" i="1" s="1"/>
  <c r="M30" i="1" s="1"/>
  <c r="N30" i="1" s="1"/>
  <c r="O30" i="1" s="1"/>
  <c r="K60" i="1"/>
  <c r="L60" i="1" s="1"/>
  <c r="M60" i="1" s="1"/>
  <c r="N60" i="1" s="1"/>
  <c r="O60" i="1" s="1"/>
  <c r="K46" i="1"/>
  <c r="L46" i="1" s="1"/>
  <c r="M46" i="1" s="1"/>
  <c r="N46" i="1" s="1"/>
  <c r="O46" i="1" s="1"/>
  <c r="K102" i="1"/>
  <c r="L102" i="1" s="1"/>
  <c r="M102" i="1" s="1"/>
  <c r="N102" i="1" s="1"/>
  <c r="O102" i="1" s="1"/>
  <c r="K54" i="1"/>
  <c r="L54" i="1" s="1"/>
  <c r="M54" i="1" s="1"/>
  <c r="N54" i="1" s="1"/>
  <c r="O54" i="1" s="1"/>
  <c r="K70" i="1"/>
  <c r="L70" i="1" s="1"/>
  <c r="M70" i="1" s="1"/>
  <c r="N70" i="1" s="1"/>
  <c r="O70" i="1" s="1"/>
  <c r="K101" i="1"/>
  <c r="L101" i="1" s="1"/>
  <c r="M101" i="1" s="1"/>
  <c r="N101" i="1" s="1"/>
  <c r="O101" i="1" s="1"/>
  <c r="K115" i="1"/>
  <c r="L115" i="1" s="1"/>
  <c r="M115" i="1" s="1"/>
  <c r="N115" i="1" s="1"/>
  <c r="O115" i="1" s="1"/>
  <c r="K151" i="1"/>
  <c r="L151" i="1" s="1"/>
  <c r="M151" i="1" s="1"/>
  <c r="N151" i="1" s="1"/>
  <c r="O151" i="1" s="1"/>
  <c r="K167" i="1"/>
  <c r="L167" i="1" s="1"/>
  <c r="M167" i="1" s="1"/>
  <c r="N167" i="1" s="1"/>
  <c r="O167" i="1" s="1"/>
  <c r="K159" i="1"/>
  <c r="L159" i="1" s="1"/>
  <c r="M159" i="1" s="1"/>
  <c r="N159" i="1" s="1"/>
  <c r="O159" i="1" s="1"/>
  <c r="K279" i="1"/>
  <c r="L279" i="1" s="1"/>
  <c r="M279" i="1" s="1"/>
  <c r="N279" i="1" s="1"/>
  <c r="O279" i="1" s="1"/>
  <c r="K275" i="1"/>
  <c r="L275" i="1" s="1"/>
  <c r="M275" i="1" s="1"/>
  <c r="N275" i="1" s="1"/>
  <c r="O275" i="1" s="1"/>
  <c r="K207" i="1"/>
  <c r="L207" i="1" s="1"/>
  <c r="M207" i="1" s="1"/>
  <c r="N207" i="1" s="1"/>
  <c r="O207" i="1" s="1"/>
  <c r="K191" i="1"/>
  <c r="L191" i="1" s="1"/>
  <c r="M191" i="1" s="1"/>
  <c r="N191" i="1" s="1"/>
  <c r="O191" i="1" s="1"/>
  <c r="K268" i="1"/>
  <c r="L268" i="1" s="1"/>
  <c r="M268" i="1" s="1"/>
  <c r="N268" i="1" s="1"/>
  <c r="O268" i="1" s="1"/>
  <c r="K251" i="1"/>
  <c r="L251" i="1" s="1"/>
  <c r="M251" i="1" s="1"/>
  <c r="N251" i="1" s="1"/>
  <c r="O251" i="1" s="1"/>
  <c r="K301" i="1"/>
  <c r="L301" i="1" s="1"/>
  <c r="M301" i="1" s="1"/>
  <c r="N301" i="1" s="1"/>
  <c r="O301" i="1" s="1"/>
  <c r="K341" i="1"/>
  <c r="L341" i="1" s="1"/>
  <c r="M341" i="1" s="1"/>
  <c r="N341" i="1" s="1"/>
  <c r="O341" i="1" s="1"/>
  <c r="K286" i="1"/>
  <c r="L286" i="1" s="1"/>
  <c r="M286" i="1" s="1"/>
  <c r="N286" i="1" s="1"/>
  <c r="O286" i="1" s="1"/>
  <c r="K339" i="1"/>
  <c r="L339" i="1" s="1"/>
  <c r="M339" i="1" s="1"/>
  <c r="N339" i="1" s="1"/>
  <c r="O339" i="1" s="1"/>
  <c r="K331" i="1"/>
  <c r="L331" i="1" s="1"/>
  <c r="M331" i="1" s="1"/>
  <c r="N331" i="1" s="1"/>
  <c r="O331" i="1" s="1"/>
  <c r="K53" i="1"/>
  <c r="L53" i="1" s="1"/>
  <c r="M53" i="1" s="1"/>
  <c r="N53" i="1" s="1"/>
  <c r="O53" i="1" s="1"/>
  <c r="K117" i="1"/>
  <c r="L117" i="1" s="1"/>
  <c r="M117" i="1" s="1"/>
  <c r="N117" i="1" s="1"/>
  <c r="O117" i="1" s="1"/>
  <c r="K83" i="1"/>
  <c r="L83" i="1" s="1"/>
  <c r="M83" i="1" s="1"/>
  <c r="N83" i="1" s="1"/>
  <c r="O83" i="1" s="1"/>
  <c r="K183" i="1"/>
  <c r="L183" i="1" s="1"/>
  <c r="M183" i="1" s="1"/>
  <c r="N183" i="1" s="1"/>
  <c r="O183" i="1" s="1"/>
  <c r="K324" i="1"/>
  <c r="L324" i="1" s="1"/>
  <c r="M324" i="1" s="1"/>
  <c r="N324" i="1" s="1"/>
  <c r="O324" i="1" s="1"/>
  <c r="K357" i="1"/>
  <c r="L357" i="1" s="1"/>
  <c r="M357" i="1" s="1"/>
  <c r="N357" i="1" s="1"/>
  <c r="O357" i="1" s="1"/>
  <c r="K160" i="1"/>
  <c r="L160" i="1" s="1"/>
  <c r="M160" i="1" s="1"/>
  <c r="N160" i="1" s="1"/>
  <c r="O160" i="1" s="1"/>
  <c r="K29" i="1"/>
  <c r="L29" i="1" s="1"/>
  <c r="M29" i="1" s="1"/>
  <c r="N29" i="1" s="1"/>
  <c r="O29" i="1" s="1"/>
  <c r="K144" i="1"/>
  <c r="L144" i="1" s="1"/>
  <c r="M144" i="1" s="1"/>
  <c r="N144" i="1" s="1"/>
  <c r="O144" i="1" s="1"/>
  <c r="K197" i="1"/>
  <c r="L197" i="1" s="1"/>
  <c r="M197" i="1" s="1"/>
  <c r="N197" i="1" s="1"/>
  <c r="O197" i="1" s="1"/>
  <c r="K348" i="1"/>
  <c r="L348" i="1" s="1"/>
  <c r="M348" i="1" s="1"/>
  <c r="N348" i="1" s="1"/>
  <c r="O348" i="1" s="1"/>
  <c r="K272" i="1"/>
  <c r="L272" i="1" s="1"/>
  <c r="M272" i="1" s="1"/>
  <c r="N272" i="1" s="1"/>
  <c r="O272" i="1" s="1"/>
  <c r="K175" i="1"/>
  <c r="L175" i="1" s="1"/>
  <c r="M175" i="1" s="1"/>
  <c r="N175" i="1" s="1"/>
  <c r="O175" i="1" s="1"/>
  <c r="K137" i="1"/>
  <c r="L137" i="1" s="1"/>
  <c r="M137" i="1" s="1"/>
  <c r="N137" i="1" s="1"/>
  <c r="O137" i="1" s="1"/>
  <c r="K163" i="1"/>
  <c r="L163" i="1" s="1"/>
  <c r="M163" i="1" s="1"/>
  <c r="N163" i="1" s="1"/>
  <c r="O163" i="1" s="1"/>
  <c r="K280" i="1"/>
  <c r="L280" i="1" s="1"/>
  <c r="M280" i="1" s="1"/>
  <c r="N280" i="1" s="1"/>
  <c r="O280" i="1" s="1"/>
  <c r="K350" i="1"/>
  <c r="L350" i="1" s="1"/>
  <c r="M350" i="1" s="1"/>
  <c r="N350" i="1" s="1"/>
  <c r="O350" i="1" s="1"/>
  <c r="K337" i="1"/>
  <c r="L337" i="1" s="1"/>
  <c r="M337" i="1" s="1"/>
  <c r="N337" i="1" s="1"/>
  <c r="O337" i="1" s="1"/>
  <c r="K307" i="1"/>
  <c r="L307" i="1" s="1"/>
  <c r="M307" i="1" s="1"/>
  <c r="N307" i="1" s="1"/>
  <c r="O307" i="1" s="1"/>
  <c r="K96" i="1"/>
  <c r="L96" i="1" s="1"/>
  <c r="M96" i="1" s="1"/>
  <c r="N96" i="1" s="1"/>
  <c r="O96" i="1" s="1"/>
  <c r="K353" i="1"/>
  <c r="L353" i="1" s="1"/>
  <c r="M353" i="1" s="1"/>
  <c r="N353" i="1" s="1"/>
  <c r="O353" i="1" s="1"/>
  <c r="K187" i="1"/>
  <c r="L187" i="1" s="1"/>
  <c r="M187" i="1" s="1"/>
  <c r="N187" i="1" s="1"/>
  <c r="O187" i="1" s="1"/>
  <c r="K94" i="1"/>
  <c r="L94" i="1" s="1"/>
  <c r="M94" i="1" s="1"/>
  <c r="N94" i="1" s="1"/>
  <c r="O94" i="1" s="1"/>
  <c r="K57" i="1"/>
  <c r="L57" i="1" s="1"/>
  <c r="M57" i="1" s="1"/>
  <c r="N57" i="1" s="1"/>
  <c r="O57" i="1" s="1"/>
  <c r="K322" i="1"/>
  <c r="L322" i="1" s="1"/>
  <c r="M322" i="1" s="1"/>
  <c r="N322" i="1" s="1"/>
  <c r="O322" i="1" s="1"/>
  <c r="K170" i="1"/>
  <c r="L170" i="1" s="1"/>
  <c r="M170" i="1" s="1"/>
  <c r="N170" i="1" s="1"/>
  <c r="O170" i="1" s="1"/>
  <c r="K247" i="1"/>
  <c r="L247" i="1" s="1"/>
  <c r="M247" i="1" s="1"/>
  <c r="N247" i="1" s="1"/>
  <c r="O247" i="1" s="1"/>
  <c r="K227" i="1"/>
  <c r="L227" i="1" s="1"/>
  <c r="M227" i="1" s="1"/>
  <c r="N227" i="1" s="1"/>
  <c r="O227" i="1" s="1"/>
  <c r="K65" i="1"/>
  <c r="L65" i="1" s="1"/>
  <c r="M65" i="1" s="1"/>
  <c r="N65" i="1" s="1"/>
  <c r="O65" i="1" s="1"/>
  <c r="K338" i="1"/>
  <c r="L338" i="1" s="1"/>
  <c r="M338" i="1" s="1"/>
  <c r="N338" i="1" s="1"/>
  <c r="O338" i="1" s="1"/>
  <c r="K128" i="1"/>
  <c r="L128" i="1" s="1"/>
  <c r="M128" i="1" s="1"/>
  <c r="N128" i="1" s="1"/>
  <c r="O128" i="1" s="1"/>
  <c r="K42" i="1"/>
  <c r="L42" i="1" s="1"/>
  <c r="M42" i="1" s="1"/>
  <c r="N42" i="1" s="1"/>
  <c r="O42" i="1" s="1"/>
  <c r="K120" i="1"/>
  <c r="L120" i="1" s="1"/>
  <c r="M120" i="1" s="1"/>
  <c r="N120" i="1" s="1"/>
  <c r="O120" i="1" s="1"/>
  <c r="K106" i="1"/>
  <c r="L106" i="1" s="1"/>
  <c r="M106" i="1" s="1"/>
  <c r="N106" i="1" s="1"/>
  <c r="O106" i="1" s="1"/>
  <c r="K49" i="1"/>
  <c r="L49" i="1" s="1"/>
  <c r="M49" i="1" s="1"/>
  <c r="N49" i="1" s="1"/>
  <c r="O49" i="1" s="1"/>
  <c r="K342" i="1"/>
  <c r="L342" i="1" s="1"/>
  <c r="M342" i="1" s="1"/>
  <c r="N342" i="1" s="1"/>
  <c r="O342" i="1" s="1"/>
  <c r="K95" i="1"/>
  <c r="L95" i="1" s="1"/>
  <c r="M95" i="1" s="1"/>
  <c r="N95" i="1" s="1"/>
  <c r="O95" i="1" s="1"/>
  <c r="K72" i="1"/>
  <c r="L72" i="1" s="1"/>
  <c r="M72" i="1" s="1"/>
  <c r="N72" i="1" s="1"/>
  <c r="O72" i="1" s="1"/>
  <c r="K51" i="1"/>
  <c r="L51" i="1" s="1"/>
  <c r="M51" i="1" s="1"/>
  <c r="N51" i="1" s="1"/>
  <c r="O51" i="1" s="1"/>
  <c r="K180" i="1"/>
  <c r="L180" i="1" s="1"/>
  <c r="M180" i="1" s="1"/>
  <c r="N180" i="1" s="1"/>
  <c r="O180" i="1" s="1"/>
  <c r="K297" i="1"/>
  <c r="L297" i="1" s="1"/>
  <c r="M297" i="1" s="1"/>
  <c r="N297" i="1" s="1"/>
  <c r="O297" i="1" s="1"/>
  <c r="K8" i="1"/>
  <c r="L8" i="1" s="1"/>
  <c r="M8" i="1" s="1"/>
  <c r="N8" i="1" s="1"/>
  <c r="O8" i="1" s="1"/>
  <c r="K273" i="1"/>
  <c r="L273" i="1" s="1"/>
  <c r="M273" i="1" s="1"/>
  <c r="N273" i="1" s="1"/>
  <c r="O273" i="1" s="1"/>
  <c r="K138" i="1"/>
  <c r="L138" i="1" s="1"/>
  <c r="M138" i="1" s="1"/>
  <c r="N138" i="1" s="1"/>
  <c r="O138" i="1" s="1"/>
  <c r="K26" i="1"/>
  <c r="L26" i="1" s="1"/>
  <c r="M26" i="1" s="1"/>
  <c r="N26" i="1" s="1"/>
  <c r="O26" i="1" s="1"/>
  <c r="K230" i="1"/>
  <c r="L230" i="1" s="1"/>
  <c r="M230" i="1" s="1"/>
  <c r="N230" i="1" s="1"/>
  <c r="O230" i="1" s="1"/>
  <c r="K314" i="1"/>
  <c r="L314" i="1" s="1"/>
  <c r="M314" i="1" s="1"/>
  <c r="N314" i="1" s="1"/>
  <c r="O314" i="1" s="1"/>
  <c r="K169" i="1"/>
  <c r="L169" i="1" s="1"/>
  <c r="M169" i="1" s="1"/>
  <c r="N169" i="1" s="1"/>
  <c r="O169" i="1" s="1"/>
  <c r="K64" i="1"/>
  <c r="L64" i="1" s="1"/>
  <c r="M64" i="1" s="1"/>
  <c r="N64" i="1" s="1"/>
  <c r="O64" i="1" s="1"/>
  <c r="K249" i="1"/>
  <c r="L249" i="1" s="1"/>
  <c r="M249" i="1" s="1"/>
  <c r="N249" i="1" s="1"/>
  <c r="O249" i="1" s="1"/>
  <c r="K73" i="1"/>
  <c r="L73" i="1" s="1"/>
  <c r="M73" i="1" s="1"/>
  <c r="N73" i="1" s="1"/>
  <c r="O73" i="1" s="1"/>
  <c r="K311" i="1"/>
  <c r="L311" i="1" s="1"/>
  <c r="M311" i="1" s="1"/>
  <c r="N311" i="1" s="1"/>
  <c r="O311" i="1" s="1"/>
  <c r="K56" i="1"/>
  <c r="L56" i="1" s="1"/>
  <c r="M56" i="1" s="1"/>
  <c r="N56" i="1" s="1"/>
  <c r="O56" i="1" s="1"/>
  <c r="K257" i="1"/>
  <c r="L257" i="1" s="1"/>
  <c r="M257" i="1" s="1"/>
  <c r="N257" i="1" s="1"/>
  <c r="O257" i="1" s="1"/>
  <c r="K165" i="1"/>
  <c r="L165" i="1" s="1"/>
  <c r="M165" i="1" s="1"/>
  <c r="N165" i="1" s="1"/>
  <c r="O165" i="1" s="1"/>
  <c r="K121" i="1"/>
  <c r="L121" i="1" s="1"/>
  <c r="M121" i="1" s="1"/>
  <c r="N121" i="1" s="1"/>
  <c r="O121" i="1" s="1"/>
  <c r="K80" i="1"/>
  <c r="L80" i="1" s="1"/>
  <c r="M80" i="1" s="1"/>
  <c r="N80" i="1" s="1"/>
  <c r="O80" i="1" s="1"/>
  <c r="K334" i="1"/>
  <c r="L334" i="1" s="1"/>
  <c r="M334" i="1" s="1"/>
  <c r="N334" i="1" s="1"/>
  <c r="O334" i="1" s="1"/>
  <c r="K291" i="1"/>
  <c r="L291" i="1" s="1"/>
  <c r="M291" i="1" s="1"/>
  <c r="N291" i="1" s="1"/>
  <c r="O291" i="1" s="1"/>
  <c r="K290" i="1"/>
  <c r="L290" i="1" s="1"/>
  <c r="M290" i="1" s="1"/>
  <c r="N290" i="1" s="1"/>
  <c r="O290" i="1" s="1"/>
  <c r="K40" i="1"/>
  <c r="L40" i="1" s="1"/>
  <c r="M40" i="1" s="1"/>
  <c r="N40" i="1" s="1"/>
  <c r="O40" i="1" s="1"/>
  <c r="K171" i="1"/>
  <c r="L171" i="1" s="1"/>
  <c r="M171" i="1" s="1"/>
  <c r="N171" i="1" s="1"/>
  <c r="O171" i="1" s="1"/>
  <c r="K19" i="1"/>
  <c r="L19" i="1" s="1"/>
  <c r="M19" i="1" s="1"/>
  <c r="N19" i="1" s="1"/>
  <c r="O19" i="1" s="1"/>
  <c r="K248" i="1"/>
  <c r="L248" i="1" s="1"/>
  <c r="M248" i="1" s="1"/>
  <c r="N248" i="1" s="1"/>
  <c r="O248" i="1" s="1"/>
  <c r="K351" i="1"/>
  <c r="L351" i="1" s="1"/>
  <c r="M351" i="1" s="1"/>
  <c r="N351" i="1" s="1"/>
  <c r="O351" i="1" s="1"/>
  <c r="K352" i="1"/>
  <c r="L352" i="1" s="1"/>
  <c r="M352" i="1" s="1"/>
  <c r="N352" i="1" s="1"/>
  <c r="O352" i="1" s="1"/>
  <c r="K158" i="1"/>
  <c r="L158" i="1" s="1"/>
  <c r="M158" i="1" s="1"/>
  <c r="N158" i="1" s="1"/>
  <c r="O158" i="1" s="1"/>
  <c r="K81" i="1"/>
  <c r="L81" i="1" s="1"/>
  <c r="M81" i="1" s="1"/>
  <c r="N81" i="1" s="1"/>
  <c r="O81" i="1" s="1"/>
  <c r="K241" i="1"/>
  <c r="L241" i="1" s="1"/>
  <c r="M241" i="1" s="1"/>
  <c r="N241" i="1" s="1"/>
  <c r="O241" i="1" s="1"/>
  <c r="K139" i="1"/>
  <c r="L139" i="1" s="1"/>
  <c r="M139" i="1" s="1"/>
  <c r="N139" i="1" s="1"/>
  <c r="O139" i="1" s="1"/>
  <c r="K319" i="1"/>
  <c r="L319" i="1" s="1"/>
  <c r="M319" i="1" s="1"/>
  <c r="N319" i="1" s="1"/>
  <c r="O319" i="1" s="1"/>
  <c r="K17" i="1"/>
  <c r="L17" i="1" s="1"/>
  <c r="M17" i="1" s="1"/>
  <c r="N17" i="1" s="1"/>
  <c r="O17" i="1" s="1"/>
  <c r="K299" i="1"/>
  <c r="L299" i="1" s="1"/>
  <c r="M299" i="1" s="1"/>
  <c r="N299" i="1" s="1"/>
  <c r="O299" i="1" s="1"/>
  <c r="K112" i="1"/>
  <c r="L112" i="1" s="1"/>
  <c r="M112" i="1" s="1"/>
  <c r="N112" i="1" s="1"/>
  <c r="O112" i="1" s="1"/>
  <c r="K214" i="1"/>
  <c r="L214" i="1" s="1"/>
  <c r="M214" i="1" s="1"/>
  <c r="N214" i="1" s="1"/>
  <c r="O214" i="1" s="1"/>
  <c r="K265" i="1"/>
  <c r="L265" i="1" s="1"/>
  <c r="M265" i="1" s="1"/>
  <c r="N265" i="1" s="1"/>
  <c r="O265" i="1" s="1"/>
  <c r="K198" i="1"/>
  <c r="L198" i="1" s="1"/>
  <c r="M198" i="1" s="1"/>
  <c r="N198" i="1" s="1"/>
  <c r="O198" i="1" s="1"/>
  <c r="K178" i="1"/>
  <c r="L178" i="1" s="1"/>
  <c r="M178" i="1" s="1"/>
  <c r="N178" i="1" s="1"/>
  <c r="O178" i="1" s="1"/>
  <c r="K113" i="1"/>
  <c r="L113" i="1" s="1"/>
  <c r="M113" i="1" s="1"/>
  <c r="N113" i="1" s="1"/>
  <c r="O113" i="1" s="1"/>
  <c r="K114" i="1"/>
  <c r="L114" i="1" s="1"/>
  <c r="M114" i="1" s="1"/>
  <c r="N114" i="1" s="1"/>
  <c r="O114" i="1" s="1"/>
  <c r="K33" i="1"/>
  <c r="L33" i="1" s="1"/>
  <c r="M33" i="1" s="1"/>
  <c r="N33" i="1" s="1"/>
  <c r="O33" i="1" s="1"/>
  <c r="K270" i="1"/>
  <c r="L270" i="1" s="1"/>
  <c r="M270" i="1" s="1"/>
  <c r="N270" i="1" s="1"/>
  <c r="O270" i="1" s="1"/>
  <c r="K196" i="1"/>
  <c r="L196" i="1" s="1"/>
  <c r="M196" i="1" s="1"/>
  <c r="N196" i="1" s="1"/>
  <c r="O196" i="1" s="1"/>
  <c r="K154" i="1"/>
  <c r="L154" i="1" s="1"/>
  <c r="M154" i="1" s="1"/>
  <c r="N154" i="1" s="1"/>
  <c r="O154" i="1" s="1"/>
  <c r="K58" i="1"/>
  <c r="L58" i="1" s="1"/>
  <c r="M58" i="1" s="1"/>
  <c r="N58" i="1" s="1"/>
  <c r="O58" i="1" s="1"/>
  <c r="K90" i="1"/>
  <c r="L90" i="1" s="1"/>
  <c r="M90" i="1" s="1"/>
  <c r="N90" i="1" s="1"/>
  <c r="O90" i="1" s="1"/>
  <c r="K321" i="1"/>
  <c r="L321" i="1" s="1"/>
  <c r="M321" i="1" s="1"/>
  <c r="N321" i="1" s="1"/>
  <c r="O321" i="1" s="1"/>
  <c r="K145" i="1"/>
  <c r="L145" i="1" s="1"/>
  <c r="M145" i="1" s="1"/>
  <c r="N145" i="1" s="1"/>
  <c r="O145" i="1" s="1"/>
  <c r="K186" i="1"/>
  <c r="L186" i="1" s="1"/>
  <c r="M186" i="1" s="1"/>
  <c r="N186" i="1" s="1"/>
  <c r="O186" i="1" s="1"/>
  <c r="K35" i="1"/>
  <c r="L35" i="1" s="1"/>
  <c r="M35" i="1" s="1"/>
  <c r="N35" i="1" s="1"/>
  <c r="O35" i="1" s="1"/>
  <c r="K344" i="1"/>
  <c r="L344" i="1" s="1"/>
  <c r="M344" i="1" s="1"/>
  <c r="N344" i="1" s="1"/>
  <c r="O344" i="1" s="1"/>
  <c r="K298" i="1"/>
  <c r="L298" i="1" s="1"/>
  <c r="M298" i="1" s="1"/>
  <c r="N298" i="1" s="1"/>
  <c r="O298" i="1" s="1"/>
  <c r="K223" i="1"/>
  <c r="L223" i="1" s="1"/>
  <c r="M223" i="1" s="1"/>
  <c r="N223" i="1" s="1"/>
  <c r="O223" i="1" s="1"/>
  <c r="K211" i="1"/>
  <c r="L211" i="1" s="1"/>
  <c r="M211" i="1" s="1"/>
  <c r="N211" i="1" s="1"/>
  <c r="O211" i="1" s="1"/>
  <c r="K256" i="1"/>
  <c r="L256" i="1" s="1"/>
  <c r="M256" i="1" s="1"/>
  <c r="N256" i="1" s="1"/>
  <c r="O256" i="1" s="1"/>
  <c r="K204" i="1"/>
  <c r="L204" i="1" s="1"/>
  <c r="M204" i="1" s="1"/>
  <c r="N204" i="1" s="1"/>
  <c r="O204" i="1" s="1"/>
  <c r="K209" i="1"/>
  <c r="L209" i="1" s="1"/>
  <c r="M209" i="1" s="1"/>
  <c r="N209" i="1" s="1"/>
  <c r="O209" i="1" s="1"/>
  <c r="K41" i="1"/>
  <c r="L41" i="1" s="1"/>
  <c r="M41" i="1" s="1"/>
  <c r="N41" i="1" s="1"/>
  <c r="O41" i="1" s="1"/>
  <c r="K354" i="1"/>
  <c r="L354" i="1" s="1"/>
  <c r="M354" i="1" s="1"/>
  <c r="N354" i="1" s="1"/>
  <c r="O354" i="1" s="1"/>
  <c r="K143" i="1"/>
  <c r="L143" i="1" s="1"/>
  <c r="M143" i="1" s="1"/>
  <c r="N143" i="1" s="1"/>
  <c r="O143" i="1" s="1"/>
  <c r="K24" i="1"/>
  <c r="L24" i="1" s="1"/>
  <c r="M24" i="1" s="1"/>
  <c r="N24" i="1" s="1"/>
  <c r="O24" i="1" s="1"/>
  <c r="K104" i="1"/>
  <c r="L104" i="1" s="1"/>
  <c r="M104" i="1" s="1"/>
  <c r="N104" i="1" s="1"/>
  <c r="O104" i="1" s="1"/>
  <c r="K343" i="1"/>
  <c r="L343" i="1" s="1"/>
  <c r="M343" i="1" s="1"/>
  <c r="N343" i="1" s="1"/>
  <c r="O343" i="1" s="1"/>
  <c r="K67" i="1"/>
  <c r="L67" i="1" s="1"/>
  <c r="M67" i="1" s="1"/>
  <c r="N67" i="1" s="1"/>
  <c r="O67" i="1" s="1"/>
  <c r="K74" i="1"/>
  <c r="L74" i="1" s="1"/>
  <c r="M74" i="1" s="1"/>
  <c r="N74" i="1" s="1"/>
  <c r="O74" i="1" s="1"/>
  <c r="K9" i="1"/>
  <c r="L9" i="1" s="1"/>
  <c r="M9" i="1" s="1"/>
  <c r="N9" i="1" s="1"/>
  <c r="O9" i="1" s="1"/>
  <c r="K346" i="1"/>
  <c r="L346" i="1" s="1"/>
  <c r="M346" i="1" s="1"/>
  <c r="N346" i="1" s="1"/>
  <c r="O346" i="1" s="1"/>
  <c r="K130" i="1"/>
  <c r="L130" i="1" s="1"/>
  <c r="M130" i="1" s="1"/>
  <c r="N130" i="1" s="1"/>
  <c r="O130" i="1" s="1"/>
  <c r="K281" i="1"/>
  <c r="L281" i="1" s="1"/>
  <c r="M281" i="1" s="1"/>
  <c r="N281" i="1" s="1"/>
  <c r="O281" i="1" s="1"/>
  <c r="K238" i="1"/>
  <c r="L238" i="1" s="1"/>
  <c r="M238" i="1" s="1"/>
  <c r="N238" i="1" s="1"/>
  <c r="O238" i="1" s="1"/>
  <c r="K235" i="1"/>
  <c r="L235" i="1" s="1"/>
  <c r="M235" i="1" s="1"/>
  <c r="N235" i="1" s="1"/>
  <c r="O235" i="1" s="1"/>
  <c r="K233" i="1"/>
  <c r="L233" i="1" s="1"/>
  <c r="M233" i="1" s="1"/>
  <c r="N233" i="1" s="1"/>
  <c r="O233" i="1" s="1"/>
  <c r="K174" i="1"/>
  <c r="L174" i="1" s="1"/>
  <c r="M174" i="1" s="1"/>
  <c r="N174" i="1" s="1"/>
  <c r="O174" i="1" s="1"/>
  <c r="K50" i="1"/>
  <c r="L50" i="1" s="1"/>
  <c r="M50" i="1" s="1"/>
  <c r="N50" i="1" s="1"/>
  <c r="O50" i="1" s="1"/>
  <c r="K149" i="1"/>
  <c r="L149" i="1" s="1"/>
  <c r="M149" i="1" s="1"/>
  <c r="N149" i="1" s="1"/>
  <c r="O149" i="1" s="1"/>
  <c r="K18" i="1"/>
  <c r="L18" i="1" s="1"/>
  <c r="M18" i="1" s="1"/>
  <c r="N18" i="1" s="1"/>
  <c r="O18" i="1" s="1"/>
  <c r="K264" i="1"/>
  <c r="L264" i="1" s="1"/>
  <c r="M264" i="1" s="1"/>
  <c r="N264" i="1" s="1"/>
  <c r="O264" i="1" s="1"/>
  <c r="K98" i="1"/>
  <c r="L98" i="1" s="1"/>
  <c r="M98" i="1" s="1"/>
  <c r="N98" i="1" s="1"/>
  <c r="O98" i="1" s="1"/>
  <c r="K122" i="1"/>
  <c r="L122" i="1" s="1"/>
  <c r="M122" i="1" s="1"/>
  <c r="N122" i="1" s="1"/>
  <c r="O122" i="1" s="1"/>
  <c r="K195" i="1"/>
  <c r="L195" i="1" s="1"/>
  <c r="M195" i="1" s="1"/>
  <c r="N195" i="1" s="1"/>
  <c r="O195" i="1" s="1"/>
  <c r="K206" i="1"/>
  <c r="L206" i="1" s="1"/>
  <c r="M206" i="1" s="1"/>
  <c r="N206" i="1" s="1"/>
  <c r="O206" i="1" s="1"/>
  <c r="K34" i="1"/>
  <c r="L34" i="1" s="1"/>
  <c r="M34" i="1" s="1"/>
  <c r="N34" i="1" s="1"/>
  <c r="O34" i="1" s="1"/>
  <c r="K244" i="1"/>
  <c r="L244" i="1" s="1"/>
  <c r="M244" i="1" s="1"/>
  <c r="N244" i="1" s="1"/>
  <c r="O244" i="1" s="1"/>
  <c r="K147" i="1"/>
  <c r="L147" i="1" s="1"/>
  <c r="M147" i="1" s="1"/>
  <c r="N147" i="1" s="1"/>
  <c r="O147" i="1" s="1"/>
  <c r="K289" i="1"/>
  <c r="L289" i="1" s="1"/>
  <c r="M289" i="1" s="1"/>
  <c r="N289" i="1" s="1"/>
  <c r="O289" i="1" s="1"/>
  <c r="K225" i="1"/>
  <c r="L225" i="1" s="1"/>
  <c r="M225" i="1" s="1"/>
  <c r="N225" i="1" s="1"/>
  <c r="O225" i="1" s="1"/>
  <c r="K88" i="1"/>
  <c r="L88" i="1" s="1"/>
  <c r="M88" i="1" s="1"/>
  <c r="N88" i="1" s="1"/>
  <c r="O88" i="1" s="1"/>
  <c r="K361" i="1"/>
  <c r="L361" i="1" s="1"/>
  <c r="M361" i="1" s="1"/>
  <c r="N361" i="1" s="1"/>
  <c r="O361" i="1" s="1"/>
  <c r="K305" i="1"/>
  <c r="L305" i="1" s="1"/>
  <c r="M305" i="1" s="1"/>
  <c r="N305" i="1" s="1"/>
  <c r="O305" i="1" s="1"/>
  <c r="K27" i="1"/>
  <c r="L27" i="1" s="1"/>
  <c r="M27" i="1" s="1"/>
  <c r="N27" i="1" s="1"/>
  <c r="O27" i="1" s="1"/>
  <c r="K329" i="1"/>
  <c r="L329" i="1" s="1"/>
  <c r="M329" i="1" s="1"/>
  <c r="N329" i="1" s="1"/>
  <c r="O329" i="1" s="1"/>
  <c r="K296" i="1"/>
  <c r="L296" i="1" s="1"/>
  <c r="M296" i="1" s="1"/>
  <c r="N296" i="1" s="1"/>
  <c r="O296" i="1" s="1"/>
  <c r="K97" i="1"/>
  <c r="L97" i="1" s="1"/>
  <c r="M97" i="1" s="1"/>
  <c r="N97" i="1" s="1"/>
  <c r="O97" i="1" s="1"/>
  <c r="K162" i="1"/>
  <c r="L162" i="1" s="1"/>
  <c r="M162" i="1" s="1"/>
  <c r="N162" i="1" s="1"/>
  <c r="O162" i="1" s="1"/>
  <c r="K66" i="1"/>
  <c r="L66" i="1" s="1"/>
  <c r="M66" i="1" s="1"/>
  <c r="N66" i="1" s="1"/>
  <c r="O66" i="1" s="1"/>
  <c r="K16" i="1"/>
  <c r="L16" i="1" s="1"/>
  <c r="M16" i="1" s="1"/>
  <c r="N16" i="1" s="1"/>
  <c r="O16" i="1" s="1"/>
  <c r="K362" i="1"/>
  <c r="L362" i="1" s="1"/>
  <c r="M362" i="1" s="1"/>
  <c r="N362" i="1" s="1"/>
  <c r="O362" i="1" s="1"/>
  <c r="K212" i="1"/>
  <c r="L212" i="1" s="1"/>
  <c r="M212" i="1" s="1"/>
  <c r="N212" i="1" s="1"/>
  <c r="O212" i="1" s="1"/>
  <c r="K263" i="1"/>
  <c r="L263" i="1" s="1"/>
  <c r="M263" i="1" s="1"/>
  <c r="N263" i="1" s="1"/>
  <c r="O263" i="1" s="1"/>
  <c r="K358" i="1"/>
  <c r="L358" i="1" s="1"/>
  <c r="M358" i="1" s="1"/>
  <c r="N358" i="1" s="1"/>
  <c r="O358" i="1" s="1"/>
  <c r="K136" i="1"/>
  <c r="L136" i="1" s="1"/>
  <c r="M136" i="1" s="1"/>
  <c r="N136" i="1" s="1"/>
  <c r="O136" i="1" s="1"/>
  <c r="K157" i="1"/>
  <c r="L157" i="1" s="1"/>
  <c r="M157" i="1" s="1"/>
  <c r="N157" i="1" s="1"/>
  <c r="O157" i="1" s="1"/>
  <c r="K25" i="1"/>
  <c r="L25" i="1" s="1"/>
  <c r="M25" i="1" s="1"/>
  <c r="N25" i="1" s="1"/>
  <c r="O25" i="1" s="1"/>
  <c r="K336" i="1"/>
  <c r="L336" i="1" s="1"/>
  <c r="M336" i="1" s="1"/>
  <c r="N336" i="1" s="1"/>
  <c r="O336" i="1" s="1"/>
  <c r="K345" i="1"/>
  <c r="L345" i="1" s="1"/>
  <c r="M345" i="1" s="1"/>
  <c r="N345" i="1" s="1"/>
  <c r="O345" i="1" s="1"/>
  <c r="K220" i="1"/>
  <c r="L220" i="1" s="1"/>
  <c r="M220" i="1" s="1"/>
  <c r="N220" i="1" s="1"/>
  <c r="O220" i="1" s="1"/>
  <c r="K105" i="1"/>
  <c r="L105" i="1" s="1"/>
  <c r="M105" i="1" s="1"/>
  <c r="N105" i="1" s="1"/>
  <c r="O105" i="1" s="1"/>
  <c r="K203" i="1"/>
  <c r="L203" i="1" s="1"/>
  <c r="M203" i="1" s="1"/>
  <c r="N203" i="1" s="1"/>
  <c r="O203" i="1" s="1"/>
  <c r="K32" i="1"/>
  <c r="L32" i="1" s="1"/>
  <c r="M32" i="1" s="1"/>
  <c r="N32" i="1" s="1"/>
  <c r="O32" i="1" s="1"/>
  <c r="K219" i="1"/>
  <c r="L219" i="1" s="1"/>
  <c r="M219" i="1" s="1"/>
  <c r="N219" i="1" s="1"/>
  <c r="O219" i="1" s="1"/>
  <c r="K181" i="1"/>
  <c r="L181" i="1" s="1"/>
  <c r="M181" i="1" s="1"/>
  <c r="N181" i="1" s="1"/>
  <c r="O181" i="1" s="1"/>
  <c r="K359" i="1"/>
  <c r="L359" i="1" s="1"/>
  <c r="M359" i="1" s="1"/>
  <c r="N359" i="1" s="1"/>
  <c r="O359" i="1" s="1"/>
  <c r="K43" i="1"/>
  <c r="L43" i="1" s="1"/>
  <c r="M43" i="1" s="1"/>
  <c r="N43" i="1" s="1"/>
  <c r="O43" i="1" s="1"/>
  <c r="K75" i="1"/>
  <c r="L75" i="1" s="1"/>
  <c r="M75" i="1" s="1"/>
  <c r="N75" i="1" s="1"/>
  <c r="O75" i="1" s="1"/>
  <c r="K306" i="1"/>
  <c r="L306" i="1" s="1"/>
  <c r="M306" i="1" s="1"/>
  <c r="N306" i="1" s="1"/>
  <c r="O306" i="1" s="1"/>
  <c r="K48" i="1"/>
  <c r="L48" i="1" s="1"/>
  <c r="M48" i="1" s="1"/>
  <c r="N48" i="1" s="1"/>
  <c r="O48" i="1" s="1"/>
  <c r="K360" i="1"/>
  <c r="L360" i="1" s="1"/>
  <c r="M360" i="1" s="1"/>
  <c r="N360" i="1" s="1"/>
  <c r="O360" i="1" s="1"/>
  <c r="K89" i="1"/>
  <c r="L89" i="1" s="1"/>
  <c r="M89" i="1" s="1"/>
  <c r="N89" i="1" s="1"/>
  <c r="O89" i="1" s="1"/>
  <c r="K255" i="1"/>
  <c r="L255" i="1" s="1"/>
  <c r="M255" i="1" s="1"/>
  <c r="N255" i="1" s="1"/>
  <c r="O255" i="1" s="1"/>
  <c r="K229" i="1"/>
  <c r="L229" i="1" s="1"/>
  <c r="M229" i="1" s="1"/>
  <c r="N229" i="1" s="1"/>
  <c r="O229" i="1" s="1"/>
  <c r="K194" i="1"/>
  <c r="L194" i="1" s="1"/>
  <c r="M194" i="1" s="1"/>
  <c r="N194" i="1" s="1"/>
  <c r="O194" i="1" s="1"/>
  <c r="K11" i="1"/>
  <c r="L11" i="1" s="1"/>
  <c r="M11" i="1" s="1"/>
  <c r="N11" i="1" s="1"/>
  <c r="O11" i="1" s="1"/>
  <c r="K10" i="1"/>
  <c r="L10" i="1" s="1"/>
  <c r="M10" i="1" s="1"/>
  <c r="N10" i="1" s="1"/>
  <c r="O10" i="1" s="1"/>
  <c r="K278" i="1"/>
  <c r="L278" i="1" s="1"/>
  <c r="M278" i="1" s="1"/>
  <c r="N278" i="1" s="1"/>
  <c r="O278" i="1" s="1"/>
  <c r="K179" i="1"/>
  <c r="L179" i="1" s="1"/>
  <c r="M179" i="1" s="1"/>
  <c r="N179" i="1" s="1"/>
  <c r="O179" i="1" s="1"/>
  <c r="K155" i="1"/>
  <c r="L155" i="1" s="1"/>
  <c r="M155" i="1" s="1"/>
  <c r="N155" i="1" s="1"/>
  <c r="O155" i="1" s="1"/>
  <c r="K129" i="1"/>
  <c r="L129" i="1" s="1"/>
  <c r="M129" i="1" s="1"/>
  <c r="N129" i="1" s="1"/>
  <c r="O129" i="1" s="1"/>
  <c r="K222" i="1"/>
  <c r="L222" i="1" s="1"/>
  <c r="M222" i="1" s="1"/>
  <c r="N222" i="1" s="1"/>
  <c r="O222" i="1" s="1"/>
  <c r="K271" i="1"/>
  <c r="L271" i="1" s="1"/>
  <c r="M271" i="1" s="1"/>
  <c r="N271" i="1" s="1"/>
  <c r="O271" i="1" s="1"/>
  <c r="K236" i="1"/>
  <c r="L236" i="1" s="1"/>
  <c r="M236" i="1" s="1"/>
  <c r="N236" i="1" s="1"/>
  <c r="O236" i="1" s="1"/>
  <c r="K213" i="1"/>
  <c r="L213" i="1" s="1"/>
  <c r="M213" i="1" s="1"/>
  <c r="N213" i="1" s="1"/>
  <c r="O213" i="1" s="1"/>
  <c r="K228" i="1"/>
  <c r="L228" i="1" s="1"/>
  <c r="M228" i="1" s="1"/>
  <c r="N228" i="1" s="1"/>
  <c r="O228" i="1" s="1"/>
  <c r="K59" i="1"/>
  <c r="L59" i="1" s="1"/>
  <c r="M59" i="1" s="1"/>
  <c r="N59" i="1" s="1"/>
  <c r="O59" i="1" s="1"/>
  <c r="K330" i="1"/>
  <c r="L330" i="1" s="1"/>
  <c r="M330" i="1" s="1"/>
  <c r="N330" i="1" s="1"/>
  <c r="O330" i="1" s="1"/>
  <c r="K86" i="1"/>
  <c r="L86" i="1" s="1"/>
  <c r="M86" i="1" s="1"/>
  <c r="N86" i="1" s="1"/>
  <c r="O86" i="1" s="1"/>
  <c r="K146" i="1"/>
  <c r="L146" i="1" s="1"/>
  <c r="M146" i="1" s="1"/>
  <c r="N146" i="1" s="1"/>
  <c r="O146" i="1" s="1"/>
  <c r="K161" i="1"/>
  <c r="L161" i="1" s="1"/>
  <c r="M161" i="1" s="1"/>
  <c r="N161" i="1" s="1"/>
  <c r="O161" i="1" s="1"/>
  <c r="K239" i="1"/>
  <c r="L239" i="1" s="1"/>
  <c r="M239" i="1" s="1"/>
  <c r="N239" i="1" s="1"/>
  <c r="O239" i="1" s="1"/>
  <c r="F8" i="3"/>
  <c r="G8" i="3" s="1"/>
  <c r="F9" i="3"/>
  <c r="G9" i="3" s="1"/>
  <c r="F10" i="3"/>
  <c r="G10" i="3" s="1"/>
  <c r="F7" i="3"/>
  <c r="G7" i="3" s="1"/>
  <c r="O23" i="3"/>
  <c r="E23" i="3"/>
  <c r="L365" i="1" l="1"/>
  <c r="H10" i="3"/>
  <c r="I10" i="3" s="1"/>
  <c r="H8" i="3"/>
  <c r="I8" i="3" s="1"/>
  <c r="H9" i="3"/>
  <c r="I9" i="3" s="1"/>
  <c r="M7" i="1"/>
  <c r="M365" i="1" s="1"/>
  <c r="G23" i="3"/>
  <c r="H7" i="3"/>
  <c r="N7" i="1" l="1"/>
  <c r="N365" i="1" s="1"/>
  <c r="O365" i="1" s="1"/>
  <c r="H23" i="3"/>
  <c r="I23" i="3" s="1"/>
  <c r="J13" i="3" s="1"/>
  <c r="I7" i="3"/>
  <c r="J7" i="3" l="1"/>
  <c r="J16" i="3"/>
  <c r="J10" i="3"/>
  <c r="J14" i="3"/>
  <c r="J12" i="3"/>
  <c r="J11" i="3"/>
  <c r="J20" i="3"/>
  <c r="J15" i="3"/>
  <c r="J9" i="3"/>
  <c r="J8" i="3"/>
  <c r="J21" i="3"/>
  <c r="J18" i="3"/>
  <c r="J19" i="3"/>
  <c r="J17" i="3"/>
  <c r="P365" i="1"/>
  <c r="P363" i="1"/>
  <c r="O7" i="1"/>
  <c r="J23" i="3"/>
  <c r="P7" i="1" l="1"/>
  <c r="P32" i="1"/>
  <c r="P46" i="1"/>
  <c r="P199" i="1"/>
  <c r="P23" i="1"/>
  <c r="P358" i="1"/>
  <c r="P265" i="1"/>
  <c r="P272" i="1"/>
  <c r="P69" i="1"/>
  <c r="P37" i="1"/>
  <c r="P264" i="1"/>
  <c r="P346" i="1"/>
  <c r="P348" i="1"/>
  <c r="P188" i="1"/>
  <c r="P220" i="1"/>
  <c r="P270" i="1"/>
  <c r="P337" i="1"/>
  <c r="P303" i="1"/>
  <c r="P156" i="1"/>
  <c r="P284" i="1"/>
  <c r="P271" i="1"/>
  <c r="P74" i="1"/>
  <c r="P297" i="1"/>
  <c r="P302" i="1"/>
  <c r="P173" i="1"/>
  <c r="P55" i="1"/>
  <c r="P73" i="1"/>
  <c r="P87" i="1"/>
  <c r="P222" i="1"/>
  <c r="P67" i="1"/>
  <c r="P180" i="1"/>
  <c r="P287" i="1"/>
  <c r="P288" i="1"/>
  <c r="P86" i="1"/>
  <c r="P235" i="1"/>
  <c r="P314" i="1"/>
  <c r="P54" i="1"/>
  <c r="P243" i="1"/>
  <c r="P135" i="1"/>
  <c r="P330" i="1"/>
  <c r="P238" i="1"/>
  <c r="P230" i="1"/>
  <c r="P102" i="1"/>
  <c r="P234" i="1"/>
  <c r="P63" i="1"/>
  <c r="P187" i="1"/>
  <c r="P125" i="1"/>
  <c r="P244" i="1"/>
  <c r="P84" i="1"/>
  <c r="P77" i="1"/>
  <c r="P207" i="1"/>
  <c r="P339" i="1"/>
  <c r="P171" i="1"/>
  <c r="P355" i="1"/>
  <c r="P59" i="1"/>
  <c r="P208" i="1"/>
  <c r="P328" i="1"/>
  <c r="P64" i="1"/>
  <c r="P189" i="1"/>
  <c r="P258" i="1"/>
  <c r="P275" i="1"/>
  <c r="P257" i="1"/>
  <c r="P281" i="1"/>
  <c r="P38" i="1"/>
  <c r="P93" i="1"/>
  <c r="P111" i="1"/>
  <c r="P296" i="1"/>
  <c r="P81" i="1"/>
  <c r="P183" i="1"/>
  <c r="P202" i="1"/>
  <c r="P217" i="1"/>
  <c r="P241" i="1"/>
  <c r="P354" i="1"/>
  <c r="P251" i="1"/>
  <c r="P168" i="1"/>
  <c r="P212" i="1"/>
  <c r="P112" i="1"/>
  <c r="P197" i="1"/>
  <c r="P333" i="1"/>
  <c r="P340" i="1"/>
  <c r="P97" i="1"/>
  <c r="P194" i="1"/>
  <c r="P209" i="1"/>
  <c r="P120" i="1"/>
  <c r="P285" i="1"/>
  <c r="P356" i="1"/>
  <c r="P103" i="1"/>
  <c r="P273" i="1"/>
  <c r="P262" i="1"/>
  <c r="P229" i="1"/>
  <c r="P204" i="1"/>
  <c r="P42" i="1"/>
  <c r="P312" i="1"/>
  <c r="P292" i="1"/>
  <c r="P31" i="1"/>
  <c r="P129" i="1"/>
  <c r="P343" i="1"/>
  <c r="P51" i="1"/>
  <c r="P218" i="1"/>
  <c r="P201" i="1"/>
  <c r="P14" i="1"/>
  <c r="P155" i="1"/>
  <c r="P104" i="1"/>
  <c r="P72" i="1"/>
  <c r="P131" i="1"/>
  <c r="P91" i="1"/>
  <c r="P127" i="1"/>
  <c r="P128" i="1"/>
  <c r="P226" i="1"/>
  <c r="P142" i="1"/>
  <c r="P89" i="1"/>
  <c r="P338" i="1"/>
  <c r="P245" i="1"/>
  <c r="P134" i="1"/>
  <c r="P185" i="1"/>
  <c r="P321" i="1"/>
  <c r="P246" i="1"/>
  <c r="P36" i="1"/>
  <c r="P298" i="1"/>
  <c r="P215" i="1"/>
  <c r="P250" i="1"/>
  <c r="P41" i="1"/>
  <c r="P327" i="1"/>
  <c r="P80" i="1"/>
  <c r="P71" i="1"/>
  <c r="P335" i="1"/>
  <c r="P110" i="1"/>
  <c r="P100" i="1"/>
  <c r="P203" i="1"/>
  <c r="P237" i="1"/>
  <c r="P149" i="1"/>
  <c r="P35" i="1"/>
  <c r="P269" i="1"/>
  <c r="P47" i="1"/>
  <c r="P233" i="1"/>
  <c r="P40" i="1"/>
  <c r="P242" i="1"/>
  <c r="P347" i="1"/>
  <c r="P261" i="1"/>
  <c r="P147" i="1"/>
  <c r="P290" i="1"/>
  <c r="P301" i="1"/>
  <c r="P85" i="1"/>
  <c r="P141" i="1"/>
  <c r="P56" i="1"/>
  <c r="P344" i="1"/>
  <c r="P30" i="1"/>
  <c r="P153" i="1"/>
  <c r="P27" i="1"/>
  <c r="P352" i="1"/>
  <c r="P117" i="1"/>
  <c r="P164" i="1"/>
  <c r="P221" i="1"/>
  <c r="P58" i="1"/>
  <c r="P43" i="1"/>
  <c r="P186" i="1"/>
  <c r="P322" i="1"/>
  <c r="P109" i="1"/>
  <c r="P309" i="1"/>
  <c r="P277" i="1"/>
  <c r="P247" i="1"/>
  <c r="P326" i="1"/>
  <c r="P359" i="1"/>
  <c r="P145" i="1"/>
  <c r="P57" i="1"/>
  <c r="P116" i="1"/>
  <c r="P252" i="1"/>
  <c r="P193" i="1"/>
  <c r="P255" i="1"/>
  <c r="P256" i="1"/>
  <c r="P304" i="1"/>
  <c r="P211" i="1"/>
  <c r="P90" i="1"/>
  <c r="P349" i="1"/>
  <c r="P48" i="1"/>
  <c r="P92" i="1"/>
  <c r="P192" i="1"/>
  <c r="P39" i="1"/>
  <c r="P195" i="1"/>
  <c r="P24" i="1"/>
  <c r="P223" i="1"/>
  <c r="P96" i="1"/>
  <c r="P75" i="1"/>
  <c r="P174" i="1"/>
  <c r="P158" i="1"/>
  <c r="P70" i="1"/>
  <c r="P122" i="1"/>
  <c r="P79" i="1"/>
  <c r="P279" i="1"/>
  <c r="P353" i="1"/>
  <c r="P12" i="1"/>
  <c r="P224" i="1"/>
  <c r="P318" i="1"/>
  <c r="P18" i="1"/>
  <c r="P311" i="1"/>
  <c r="P167" i="1"/>
  <c r="P325" i="1"/>
  <c r="P52" i="1"/>
  <c r="P306" i="1"/>
  <c r="P196" i="1"/>
  <c r="P166" i="1"/>
  <c r="P266" i="1"/>
  <c r="P34" i="1"/>
  <c r="P334" i="1"/>
  <c r="P268" i="1"/>
  <c r="P28" i="1"/>
  <c r="P107" i="1"/>
  <c r="P95" i="1"/>
  <c r="P345" i="1"/>
  <c r="P33" i="1"/>
  <c r="P350" i="1"/>
  <c r="P190" i="1"/>
  <c r="P152" i="1"/>
  <c r="P300" i="1"/>
  <c r="P83" i="1"/>
  <c r="P78" i="1"/>
  <c r="P336" i="1"/>
  <c r="P114" i="1"/>
  <c r="P280" i="1"/>
  <c r="P259" i="1"/>
  <c r="P99" i="1"/>
  <c r="P310" i="1"/>
  <c r="P181" i="1"/>
  <c r="P94" i="1"/>
  <c r="P68" i="1"/>
  <c r="P232" i="1"/>
  <c r="P219" i="1"/>
  <c r="P295" i="1"/>
  <c r="P227" i="1"/>
  <c r="P11" i="1"/>
  <c r="P206" i="1"/>
  <c r="P253" i="1"/>
  <c r="P88" i="1"/>
  <c r="P82" i="1"/>
  <c r="P154" i="1"/>
  <c r="P140" i="1"/>
  <c r="P276" i="1"/>
  <c r="P169" i="1"/>
  <c r="P165" i="1"/>
  <c r="P98" i="1"/>
  <c r="P21" i="1"/>
  <c r="P175" i="1"/>
  <c r="P20" i="1"/>
  <c r="P13" i="1"/>
  <c r="P228" i="1"/>
  <c r="P130" i="1"/>
  <c r="P138" i="1"/>
  <c r="P60" i="1"/>
  <c r="P274" i="1"/>
  <c r="P119" i="1"/>
  <c r="P263" i="1"/>
  <c r="P214" i="1"/>
  <c r="P184" i="1"/>
  <c r="P239" i="1"/>
  <c r="P50" i="1"/>
  <c r="P249" i="1"/>
  <c r="P115" i="1"/>
  <c r="P293" i="1"/>
  <c r="P126" i="1"/>
  <c r="P213" i="1"/>
  <c r="P362" i="1"/>
  <c r="P299" i="1"/>
  <c r="P144" i="1"/>
  <c r="P320" i="1"/>
  <c r="P332" i="1"/>
  <c r="P179" i="1"/>
  <c r="P151" i="1"/>
  <c r="P118" i="1"/>
  <c r="P16" i="1"/>
  <c r="P17" i="1"/>
  <c r="P29" i="1"/>
  <c r="P200" i="1"/>
  <c r="P323" i="1"/>
  <c r="P313" i="1"/>
  <c r="P25" i="1"/>
  <c r="P113" i="1"/>
  <c r="P163" i="1"/>
  <c r="P231" i="1"/>
  <c r="P182" i="1"/>
  <c r="P308" i="1"/>
  <c r="P157" i="1"/>
  <c r="P178" i="1"/>
  <c r="P137" i="1"/>
  <c r="P124" i="1"/>
  <c r="P76" i="1"/>
  <c r="P317" i="1"/>
  <c r="P62" i="1"/>
  <c r="P49" i="1"/>
  <c r="P105" i="1"/>
  <c r="P198" i="1"/>
  <c r="P45" i="1"/>
  <c r="P123" i="1"/>
  <c r="P286" i="1"/>
  <c r="P159" i="1"/>
  <c r="P324" i="1"/>
  <c r="P205" i="1"/>
  <c r="P216" i="1"/>
  <c r="P278" i="1"/>
  <c r="P143" i="1"/>
  <c r="P342" i="1"/>
  <c r="P61" i="1"/>
  <c r="P133" i="1"/>
  <c r="P254" i="1"/>
  <c r="P329" i="1"/>
  <c r="P291" i="1"/>
  <c r="P283" i="1"/>
  <c r="P236" i="1"/>
  <c r="P9" i="1"/>
  <c r="P8" i="1"/>
  <c r="P294" i="1"/>
  <c r="P172" i="1"/>
  <c r="P22" i="1"/>
  <c r="P10" i="1"/>
  <c r="P305" i="1"/>
  <c r="P351" i="1"/>
  <c r="P53" i="1"/>
  <c r="P176" i="1"/>
  <c r="P240" i="1"/>
  <c r="P289" i="1"/>
  <c r="P315" i="1"/>
  <c r="P15" i="1"/>
  <c r="P361" i="1"/>
  <c r="P248" i="1"/>
  <c r="P331" i="1"/>
  <c r="P108" i="1"/>
  <c r="P148" i="1"/>
  <c r="P360" i="1"/>
  <c r="P66" i="1"/>
  <c r="P319" i="1"/>
  <c r="P160" i="1"/>
  <c r="P260" i="1"/>
  <c r="P267" i="1"/>
  <c r="P136" i="1"/>
  <c r="P162" i="1"/>
  <c r="P139" i="1"/>
  <c r="P357" i="1"/>
  <c r="P316" i="1"/>
  <c r="P282" i="1"/>
  <c r="P341" i="1"/>
  <c r="P150" i="1"/>
  <c r="P106" i="1"/>
  <c r="P191" i="1"/>
  <c r="P121" i="1"/>
  <c r="P19" i="1"/>
  <c r="P225" i="1"/>
  <c r="P132" i="1"/>
  <c r="P44" i="1"/>
  <c r="P307" i="1"/>
  <c r="P170" i="1"/>
  <c r="P161" i="1"/>
  <c r="P101" i="1"/>
  <c r="P146" i="1"/>
  <c r="P65" i="1"/>
  <c r="P210" i="1"/>
  <c r="P26" i="1"/>
  <c r="P177" i="1"/>
</calcChain>
</file>

<file path=xl/sharedStrings.xml><?xml version="1.0" encoding="utf-8"?>
<sst xmlns="http://schemas.openxmlformats.org/spreadsheetml/2006/main" count="499" uniqueCount="449">
  <si>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</si>
  <si>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</si>
  <si>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</si>
  <si>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</si>
  <si>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</si>
  <si>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</si>
  <si>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</si>
  <si>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</si>
  <si>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</si>
  <si>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</si>
  <si>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</si>
  <si>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</si>
  <si>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</si>
  <si>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</si>
  <si>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</si>
  <si>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</si>
  <si>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</si>
  <si>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</si>
  <si>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</si>
  <si>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</si>
  <si>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</si>
  <si>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</si>
  <si>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</si>
  <si>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</si>
  <si>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</si>
  <si>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</si>
  <si>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</si>
  <si>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</si>
  <si>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</si>
  <si>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</si>
  <si>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</si>
  <si>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</si>
  <si>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</si>
  <si>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</si>
  <si>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</si>
  <si>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</si>
  <si>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</si>
  <si>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</si>
  <si>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</si>
  <si>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</si>
  <si>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</si>
  <si>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</si>
  <si>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</si>
  <si>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</si>
  <si>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</si>
  <si>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</si>
  <si>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</si>
  <si>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</si>
  <si>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</si>
  <si>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</si>
  <si>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</si>
  <si>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</si>
  <si>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</si>
  <si>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</si>
  <si>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</si>
  <si>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</si>
  <si>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</si>
  <si>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</si>
  <si>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</si>
  <si>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</si>
  <si>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</si>
  <si>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</si>
  <si>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</si>
  <si>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</si>
  <si>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</si>
  <si>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</si>
  <si>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</si>
  <si>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</si>
  <si>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</si>
  <si>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</si>
  <si>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</si>
  <si>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</si>
  <si>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</si>
  <si>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</si>
  <si>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</si>
  <si>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</si>
  <si>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</si>
  <si>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</si>
  <si>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</si>
  <si>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</si>
  <si>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</si>
  <si>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</si>
  <si>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</si>
  <si>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</si>
  <si>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</si>
  <si>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</si>
  <si>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</si>
  <si>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</si>
  <si>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</si>
  <si>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</si>
  <si>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</si>
  <si>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</si>
  <si>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</si>
  <si>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</si>
  <si>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</si>
  <si>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</si>
  <si>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</si>
  <si>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</si>
  <si>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</si>
  <si>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</si>
  <si>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</si>
  <si>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</si>
  <si>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</si>
  <si>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</si>
  <si>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</si>
  <si>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</si>
  <si>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</si>
  <si>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</si>
  <si>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</si>
  <si>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</si>
  <si>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</si>
  <si>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</si>
  <si>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</si>
  <si>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</si>
  <si>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</si>
  <si>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</si>
  <si>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</si>
  <si>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</si>
  <si>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</si>
  <si>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</si>
  <si>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</si>
  <si>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</si>
  <si>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</si>
  <si>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</si>
  <si>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</si>
  <si>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</si>
  <si>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</si>
  <si>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</si>
  <si>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</si>
  <si>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</si>
  <si>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</si>
  <si>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</si>
  <si>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</si>
  <si>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</si>
  <si>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</si>
  <si>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</si>
  <si>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</si>
  <si>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</si>
  <si>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</si>
  <si>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</si>
  <si>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</si>
  <si>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</si>
  <si>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</si>
  <si>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</si>
  <si>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</si>
  <si>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</si>
  <si>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</si>
  <si>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</si>
  <si>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</si>
  <si>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</si>
  <si>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</si>
  <si>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</si>
  <si>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</si>
  <si>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</si>
  <si>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</si>
  <si>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</si>
  <si>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</si>
  <si>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</si>
  <si>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</si>
  <si>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</si>
  <si>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</si>
  <si>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</si>
  <si>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</si>
  <si>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</si>
  <si>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</si>
  <si>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</si>
  <si>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</si>
  <si>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</si>
  <si>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</si>
  <si>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</si>
  <si>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</si>
  <si>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</si>
  <si>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</si>
  <si>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</si>
  <si>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</si>
  <si>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</si>
  <si>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</si>
  <si>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</si>
  <si>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</si>
  <si>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</si>
  <si>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</si>
  <si>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</si>
  <si>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</si>
  <si>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</si>
  <si>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</si>
  <si>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</si>
  <si>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</si>
  <si>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</si>
  <si>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</si>
  <si>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</si>
  <si>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</si>
  <si>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</si>
  <si>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</si>
  <si>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</si>
  <si>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</si>
  <si>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</si>
  <si>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</si>
  <si>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</si>
  <si>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</si>
  <si>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</si>
  <si>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</si>
  <si>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</si>
  <si>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</si>
  <si>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</si>
  <si>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</si>
  <si>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</si>
  <si>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</si>
  <si>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</si>
  <si>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</si>
  <si>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</si>
  <si>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</si>
  <si>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</si>
  <si>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</si>
  <si>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</si>
  <si>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</si>
  <si>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</si>
  <si>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</si>
  <si>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</si>
  <si>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</si>
  <si>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</si>
  <si>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</si>
  <si>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</si>
  <si>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</si>
  <si>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</si>
  <si>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</si>
  <si>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</si>
  <si>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</si>
  <si>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</si>
  <si>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</si>
  <si>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</si>
  <si>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</si>
  <si>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</si>
  <si>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</si>
  <si>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</si>
  <si>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</si>
  <si>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</si>
  <si>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</si>
  <si>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</si>
  <si>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</si>
  <si>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</si>
  <si>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</si>
  <si>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</si>
  <si>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</si>
  <si>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</si>
  <si>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</si>
  <si>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</si>
  <si>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</si>
  <si>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</si>
  <si>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</si>
  <si>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</si>
  <si>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</si>
  <si>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</si>
  <si>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</si>
  <si>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</si>
  <si>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</si>
  <si>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</si>
  <si>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</si>
  <si>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</si>
  <si>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</si>
  <si>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</si>
  <si>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</si>
  <si>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</si>
  <si>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</si>
  <si>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</si>
  <si>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</si>
  <si>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</si>
  <si>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</si>
  <si>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</si>
  <si>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</si>
  <si>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</si>
  <si>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</si>
  <si>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</si>
  <si>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</si>
  <si>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</si>
  <si>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</si>
  <si>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</si>
  <si>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</si>
  <si>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</si>
  <si>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</si>
  <si>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</si>
  <si>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</si>
  <si>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</si>
  <si>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</si>
  <si>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</si>
  <si>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</si>
  <si>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</si>
  <si>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</si>
  <si>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</si>
  <si>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</si>
  <si>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</si>
  <si>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</si>
  <si>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</si>
  <si>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</si>
  <si>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</si>
  <si>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</si>
  <si>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</si>
  <si>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</si>
  <si>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</si>
  <si>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</si>
  <si>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</si>
  <si>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</si>
  <si>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</si>
  <si>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</si>
  <si>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</si>
  <si>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</si>
  <si>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</si>
  <si>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</si>
  <si>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</si>
  <si>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</si>
  <si>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</si>
  <si>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</si>
  <si>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</si>
  <si>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</si>
  <si>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</si>
  <si>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</si>
  <si>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</si>
  <si>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</si>
  <si>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</si>
  <si>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</si>
  <si>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</si>
  <si>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</si>
  <si>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</si>
  <si>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</si>
  <si>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</si>
  <si>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</si>
  <si>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</si>
  <si>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</si>
  <si>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</si>
  <si>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</si>
  <si>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</si>
  <si>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</si>
  <si>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</si>
  <si>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</si>
  <si>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</si>
  <si>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</si>
  <si>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</si>
  <si>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</si>
  <si>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</si>
  <si>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</si>
  <si>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</si>
  <si>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</si>
  <si>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</si>
  <si>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</si>
  <si>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</si>
  <si>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</si>
  <si>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</si>
  <si>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</si>
  <si>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</si>
  <si>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</si>
  <si>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</si>
  <si>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</si>
  <si>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</si>
  <si>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</si>
  <si>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</si>
  <si>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</si>
  <si>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</si>
  <si>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</si>
  <si>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</si>
  <si>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</si>
  <si>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</si>
  <si>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</si>
  <si>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</si>
  <si>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</si>
  <si>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</si>
  <si>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</si>
  <si>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</si>
  <si>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</si>
  <si>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</si>
  <si>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</si>
  <si>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</si>
  <si>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</si>
  <si>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</si>
  <si>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</si>
  <si>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</si>
  <si>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</si>
  <si>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</si>
  <si>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</si>
  <si>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</si>
  <si>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</si>
  <si>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</si>
  <si>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</si>
  <si>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</si>
  <si>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</si>
  <si>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</si>
  <si>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</si>
  <si>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</si>
  <si>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</si>
  <si>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</si>
  <si>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</si>
  <si>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</si>
  <si>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</si>
  <si>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</si>
  <si>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</si>
  <si>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Innlandet</t>
  </si>
  <si>
    <t>Agder</t>
  </si>
  <si>
    <t>Vestland</t>
  </si>
  <si>
    <t>Trøndelag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</si>
  <si>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</si>
  <si>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</si>
  <si>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</si>
  <si>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</si>
  <si>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</si>
  <si>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</si>
  <si>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</si>
  <si>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</si>
  <si>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</si>
  <si>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</si>
  <si>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</si>
  <si>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</si>
  <si>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</si>
  <si>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</si>
  <si>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</si>
  <si>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</si>
  <si>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</si>
  <si>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</si>
  <si>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</si>
  <si>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</si>
  <si>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</si>
  <si>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Korreksjon av inntektsutjevning</t>
  </si>
  <si>
    <t>for lavere skattesats formue</t>
  </si>
  <si>
    <t>Jan</t>
  </si>
  <si>
    <t>Utbetales/trekkes ved 3. termin rammetilskudd i mars</t>
  </si>
  <si>
    <t>Bø</t>
  </si>
  <si>
    <t>Våler (Østfold)</t>
  </si>
  <si>
    <t>Østfold</t>
  </si>
  <si>
    <t>Akershus</t>
  </si>
  <si>
    <t>Buskerud</t>
  </si>
  <si>
    <t>Vestfold</t>
  </si>
  <si>
    <t>Telemark</t>
  </si>
  <si>
    <t>Troms</t>
  </si>
  <si>
    <t>Finnmark</t>
  </si>
  <si>
    <t>Skatt 2024</t>
  </si>
  <si>
    <t xml:space="preserve">*Skatteinntekter for Ålesund og Haram kommune er korrigert for tidligere skatteår som blir bokført i 2024. Haram kommune skal ha en andel av disse skatteinntektene. Andelen er fordelt med 12,84 prosent til Haram, og 87,16 prosent til Ålesund kommune. </t>
  </si>
  <si>
    <t>Ålesund*</t>
  </si>
  <si>
    <t>Haram*</t>
  </si>
  <si>
    <t>2023-</t>
  </si>
  <si>
    <t>endring 24-25</t>
  </si>
  <si>
    <t>Skatter 2025</t>
  </si>
  <si>
    <t>Netto utjevn. 25</t>
  </si>
  <si>
    <t>2025   2)</t>
  </si>
  <si>
    <t>Endring fra 2024</t>
  </si>
  <si>
    <t>Skatt og netto skatteutjevning 2025</t>
  </si>
  <si>
    <t>Skatt 2025</t>
  </si>
  <si>
    <t>Anslag SB2025</t>
  </si>
  <si>
    <t>Anslag RNB2025</t>
  </si>
  <si>
    <t>Anslag NB2026</t>
  </si>
  <si>
    <t>1.1.2025</t>
  </si>
  <si>
    <t>Folketall 1.1.2025</t>
  </si>
  <si>
    <t>(trekk/komp 62%)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</si>
</sst>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0"/>
      <color rgb="FF000000"/>
      <name val="DepCentury Old Style"/>
      <family val="1"/>
    </font>
    <font>
      <i/>
      <sz val="18"/>
      <color rgb="FFFF0000"/>
      <name val="Calibri Light"/>
      <family val="2"/>
      <scheme val="major"/>
    </font>
    <font>
      <sz val="10"/>
      <color rgb="FFBFBFBF"/>
      <name val="DepCentury Old Style"/>
      <family val="1"/>
    </font>
    <font>
      <sz val="10"/>
      <color rgb="FFBFBFBF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68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5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4" fontId="29" fillId="0" borderId="4" xfId="0" applyNumberFormat="1" applyFont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10" fontId="28" fillId="0" borderId="0" xfId="0" applyNumberFormat="1" applyFont="1"/>
    <xf numFmtId="0" fontId="32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2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4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5" fillId="0" borderId="0" xfId="11" applyNumberFormat="1" applyFont="1"/>
    <xf numFmtId="164" fontId="36" fillId="0" borderId="0" xfId="0" applyNumberFormat="1" applyFont="1"/>
    <xf numFmtId="167" fontId="35" fillId="0" borderId="0" xfId="5" applyNumberFormat="1" applyFont="1"/>
    <xf numFmtId="164" fontId="19" fillId="0" borderId="0" xfId="1" applyNumberFormat="1" applyFont="1" applyBorder="1"/>
    <xf numFmtId="164" fontId="37" fillId="0" borderId="0" xfId="1" applyNumberFormat="1" applyFont="1" applyBorder="1"/>
    <xf numFmtId="164" fontId="35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8" fillId="0" borderId="0" xfId="0" applyFont="1"/>
    <xf numFmtId="3" fontId="38" fillId="0" borderId="0" xfId="0" applyNumberFormat="1" applyFont="1"/>
    <xf numFmtId="0" fontId="39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0" fillId="0" borderId="0" xfId="0" applyNumberFormat="1" applyFont="1" applyAlignment="1">
      <alignment horizontal="right"/>
    </xf>
    <xf numFmtId="164" fontId="41" fillId="0" borderId="0" xfId="11" applyNumberFormat="1" applyFont="1" applyFill="1" applyAlignment="1">
      <alignment horizontal="right"/>
    </xf>
    <xf numFmtId="164" fontId="41" fillId="0" borderId="0" xfId="0" applyNumberFormat="1" applyFont="1" applyAlignment="1">
      <alignment horizontal="right"/>
    </xf>
    <xf numFmtId="164" fontId="41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1" fillId="2" borderId="0" xfId="0" applyFont="1" applyFill="1"/>
    <xf numFmtId="3" fontId="33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0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3" fontId="11" fillId="0" borderId="0" xfId="7" applyNumberFormat="1" applyFont="1" applyAlignment="1">
      <alignment horizontal="right" indent="1"/>
    </xf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39" fillId="0" borderId="3" xfId="0" applyFont="1" applyBorder="1"/>
    <xf numFmtId="0" fontId="42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0" fillId="5" borderId="0" xfId="0" applyFill="1"/>
    <xf numFmtId="0" fontId="42" fillId="12" borderId="0" xfId="0" applyFont="1" applyFill="1" applyAlignment="1">
      <alignment horizontal="center"/>
    </xf>
    <xf numFmtId="0" fontId="0" fillId="12" borderId="0" xfId="0" applyFill="1"/>
    <xf numFmtId="0" fontId="0" fillId="13" borderId="0" xfId="0" applyFill="1"/>
    <xf numFmtId="0" fontId="33" fillId="0" borderId="4" xfId="0" applyFont="1" applyBorder="1"/>
    <xf numFmtId="168" fontId="10" fillId="0" borderId="4" xfId="1" applyNumberFormat="1" applyFont="1" applyBorder="1"/>
    <xf numFmtId="9" fontId="33" fillId="0" borderId="4" xfId="5" applyFont="1" applyBorder="1"/>
    <xf numFmtId="3" fontId="7" fillId="0" borderId="4" xfId="2" applyNumberFormat="1" applyFont="1" applyBorder="1"/>
    <xf numFmtId="3" fontId="10" fillId="0" borderId="4" xfId="2" applyNumberFormat="1" applyFont="1" applyBorder="1"/>
    <xf numFmtId="164" fontId="33" fillId="0" borderId="4" xfId="0" applyNumberFormat="1" applyFont="1" applyBorder="1"/>
    <xf numFmtId="167" fontId="33" fillId="0" borderId="4" xfId="5" applyNumberFormat="1" applyFont="1" applyBorder="1"/>
    <xf numFmtId="3" fontId="0" fillId="5" borderId="0" xfId="0" applyNumberFormat="1" applyFill="1"/>
    <xf numFmtId="168" fontId="24" fillId="5" borderId="0" xfId="1" applyNumberFormat="1" applyFont="1" applyFill="1" applyBorder="1"/>
    <xf numFmtId="9" fontId="28" fillId="5" borderId="0" xfId="5" applyFont="1" applyFill="1"/>
    <xf numFmtId="3" fontId="24" fillId="5" borderId="0" xfId="2" applyNumberFormat="1" applyFont="1" applyFill="1"/>
    <xf numFmtId="164" fontId="24" fillId="5" borderId="0" xfId="1" applyNumberFormat="1" applyFont="1" applyFill="1"/>
    <xf numFmtId="164" fontId="28" fillId="5" borderId="0" xfId="0" applyNumberFormat="1" applyFont="1" applyFill="1"/>
    <xf numFmtId="167" fontId="28" fillId="5" borderId="0" xfId="5" applyNumberFormat="1" applyFont="1" applyFill="1"/>
    <xf numFmtId="3" fontId="0" fillId="5" borderId="9" xfId="0" applyNumberFormat="1" applyFill="1" applyBorder="1"/>
    <xf numFmtId="170" fontId="0" fillId="5" borderId="0" xfId="0" applyNumberFormat="1" applyFill="1"/>
    <xf numFmtId="167" fontId="0" fillId="0" borderId="11" xfId="5" applyNumberFormat="1" applyFont="1" applyBorder="1"/>
    <xf numFmtId="0" fontId="0" fillId="14" borderId="0" xfId="0" applyFill="1"/>
    <xf numFmtId="0" fontId="43" fillId="0" borderId="0" xfId="0" applyFont="1"/>
    <xf numFmtId="164" fontId="44" fillId="0" borderId="0" xfId="7" applyNumberFormat="1" applyFont="1" applyFill="1" applyBorder="1" applyProtection="1"/>
    <xf numFmtId="164" fontId="45" fillId="0" borderId="0" xfId="1" applyNumberFormat="1" applyFont="1" applyFill="1" applyBorder="1"/>
    <xf numFmtId="164" fontId="45" fillId="0" borderId="0" xfId="7" applyNumberFormat="1" applyFont="1" applyFill="1" applyBorder="1" applyAlignment="1" applyProtection="1">
      <alignment horizontal="center"/>
    </xf>
    <xf numFmtId="164" fontId="6" fillId="0" borderId="0" xfId="7" applyNumberFormat="1" applyFont="1" applyFill="1"/>
    <xf numFmtId="49" fontId="6" fillId="0" borderId="0" xfId="3" quotePrefix="1" applyNumberFormat="1" applyFont="1" applyFill="1" applyBorder="1" applyAlignment="1">
      <alignment horizontal="center"/>
    </xf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2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komm!$F$31:$F$57</c:f>
              <c:numCache>
                <c:formatCode>0%</c:formatCode>
                <c:ptCount val="27"/>
                <c:pt idx="0">
                  <c:v>0.90856894021791301</c:v>
                </c:pt>
                <c:pt idx="1">
                  <c:v>0.95816909726579214</c:v>
                </c:pt>
                <c:pt idx="2">
                  <c:v>1.0469589354263678</c:v>
                </c:pt>
                <c:pt idx="3">
                  <c:v>0.91471095150759596</c:v>
                </c:pt>
                <c:pt idx="4">
                  <c:v>1.0635988461507506</c:v>
                </c:pt>
                <c:pt idx="5">
                  <c:v>1.3986300948713766</c:v>
                </c:pt>
                <c:pt idx="6">
                  <c:v>1.0422420572520399</c:v>
                </c:pt>
                <c:pt idx="7">
                  <c:v>0.86015983853368172</c:v>
                </c:pt>
                <c:pt idx="8">
                  <c:v>0.89003965194346879</c:v>
                </c:pt>
                <c:pt idx="9">
                  <c:v>0.98952788000340253</c:v>
                </c:pt>
                <c:pt idx="10">
                  <c:v>0.87619025499035497</c:v>
                </c:pt>
                <c:pt idx="11">
                  <c:v>0.92107723647512496</c:v>
                </c:pt>
                <c:pt idx="12">
                  <c:v>1.0383663104324417</c:v>
                </c:pt>
                <c:pt idx="13">
                  <c:v>0.9773790233601567</c:v>
                </c:pt>
                <c:pt idx="14">
                  <c:v>0.87292410764480055</c:v>
                </c:pt>
                <c:pt idx="15">
                  <c:v>1.0003249549052533</c:v>
                </c:pt>
                <c:pt idx="16">
                  <c:v>0.98963837042700609</c:v>
                </c:pt>
                <c:pt idx="17">
                  <c:v>0.80574311963294254</c:v>
                </c:pt>
                <c:pt idx="18">
                  <c:v>0.84096788657430499</c:v>
                </c:pt>
                <c:pt idx="19">
                  <c:v>0.93454789681498052</c:v>
                </c:pt>
                <c:pt idx="20">
                  <c:v>0.76513109628123954</c:v>
                </c:pt>
                <c:pt idx="21">
                  <c:v>1.0167715255122347</c:v>
                </c:pt>
                <c:pt idx="22">
                  <c:v>0.94951992087632286</c:v>
                </c:pt>
                <c:pt idx="23">
                  <c:v>0.79513801118249838</c:v>
                </c:pt>
                <c:pt idx="24">
                  <c:v>0.79591113521702117</c:v>
                </c:pt>
                <c:pt idx="25">
                  <c:v>0.85887274320691509</c:v>
                </c:pt>
                <c:pt idx="26">
                  <c:v>0.91550410545772531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komm!$P$31:$P$57</c:f>
              <c:numCache>
                <c:formatCode>0.0\ %</c:formatCode>
                <c:ptCount val="27"/>
                <c:pt idx="0">
                  <c:v>0.95586280109700128</c:v>
                </c:pt>
                <c:pt idx="1">
                  <c:v>0.97471086077519542</c:v>
                </c:pt>
                <c:pt idx="2">
                  <c:v>1.0084509992762143</c:v>
                </c:pt>
                <c:pt idx="3">
                  <c:v>0.95819676538708098</c:v>
                </c:pt>
                <c:pt idx="4">
                  <c:v>0.98261381367259004</c:v>
                </c:pt>
                <c:pt idx="5">
                  <c:v>1.1420860398653176</c:v>
                </c:pt>
                <c:pt idx="6">
                  <c:v>1.0066585855699699</c:v>
                </c:pt>
                <c:pt idx="7">
                  <c:v>0.95144657209434103</c:v>
                </c:pt>
                <c:pt idx="8">
                  <c:v>0.95234296649663452</c:v>
                </c:pt>
                <c:pt idx="9">
                  <c:v>0.9866271982154875</c:v>
                </c:pt>
                <c:pt idx="10">
                  <c:v>0.951927484588041</c:v>
                </c:pt>
                <c:pt idx="11">
                  <c:v>0.96061595367474184</c:v>
                </c:pt>
                <c:pt idx="12">
                  <c:v>1.0051858017785222</c:v>
                </c:pt>
                <c:pt idx="13">
                  <c:v>0.9820106326910536</c:v>
                </c:pt>
                <c:pt idx="14">
                  <c:v>0.95182950016767454</c:v>
                </c:pt>
                <c:pt idx="15">
                  <c:v>0.99073008667819062</c:v>
                </c:pt>
                <c:pt idx="16">
                  <c:v>0.98666918457645647</c:v>
                </c:pt>
                <c:pt idx="17">
                  <c:v>0.94981407052731892</c:v>
                </c:pt>
                <c:pt idx="18">
                  <c:v>0.95087081353555947</c:v>
                </c:pt>
                <c:pt idx="19">
                  <c:v>0.96573480460388694</c:v>
                </c:pt>
                <c:pt idx="20">
                  <c:v>0.94859570982676789</c:v>
                </c:pt>
                <c:pt idx="21">
                  <c:v>0.99697978350884364</c:v>
                </c:pt>
                <c:pt idx="22">
                  <c:v>0.97142417374719725</c:v>
                </c:pt>
                <c:pt idx="23">
                  <c:v>0.94949591727380533</c:v>
                </c:pt>
                <c:pt idx="24">
                  <c:v>0.9495191109948411</c:v>
                </c:pt>
                <c:pt idx="25">
                  <c:v>0.95140795923453814</c:v>
                </c:pt>
                <c:pt idx="26">
                  <c:v>0.95849816388813025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komm!$F$325:$F$345</c:f>
              <c:numCache>
                <c:formatCode>0%</c:formatCode>
                <c:ptCount val="21"/>
                <c:pt idx="0">
                  <c:v>1.02253469755121</c:v>
                </c:pt>
                <c:pt idx="1">
                  <c:v>0.94492657200730967</c:v>
                </c:pt>
                <c:pt idx="2">
                  <c:v>0.81766129172145707</c:v>
                </c:pt>
                <c:pt idx="3">
                  <c:v>0.89854333475678394</c:v>
                </c:pt>
                <c:pt idx="4">
                  <c:v>0.91615974135349032</c:v>
                </c:pt>
                <c:pt idx="5">
                  <c:v>0.990073009715008</c:v>
                </c:pt>
                <c:pt idx="6">
                  <c:v>0.65110812084009984</c:v>
                </c:pt>
                <c:pt idx="7">
                  <c:v>0.99757656038544651</c:v>
                </c:pt>
                <c:pt idx="8">
                  <c:v>0.79757319658264936</c:v>
                </c:pt>
                <c:pt idx="9">
                  <c:v>0.94271623214932843</c:v>
                </c:pt>
                <c:pt idx="10">
                  <c:v>0.91461564751311009</c:v>
                </c:pt>
                <c:pt idx="11">
                  <c:v>0.87647655788263246</c:v>
                </c:pt>
                <c:pt idx="12">
                  <c:v>0.99160053237067702</c:v>
                </c:pt>
                <c:pt idx="13">
                  <c:v>0.80279114104960603</c:v>
                </c:pt>
                <c:pt idx="14">
                  <c:v>0.84591232409640249</c:v>
                </c:pt>
                <c:pt idx="15">
                  <c:v>0.83141887535132142</c:v>
                </c:pt>
                <c:pt idx="16">
                  <c:v>0.79209409436017864</c:v>
                </c:pt>
                <c:pt idx="17">
                  <c:v>0.75082727836371044</c:v>
                </c:pt>
                <c:pt idx="18">
                  <c:v>0.932211313993206</c:v>
                </c:pt>
                <c:pt idx="19">
                  <c:v>0.87940771254695016</c:v>
                </c:pt>
                <c:pt idx="20">
                  <c:v>1.2536725713487828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komm!$P$325:$P$345</c:f>
              <c:numCache>
                <c:formatCode>0.0\ %</c:formatCode>
                <c:ptCount val="21"/>
                <c:pt idx="0">
                  <c:v>0.99916978888365415</c:v>
                </c:pt>
                <c:pt idx="1">
                  <c:v>0.96967870117697186</c:v>
                </c:pt>
                <c:pt idx="2">
                  <c:v>0.95017161568997421</c:v>
                </c:pt>
                <c:pt idx="3">
                  <c:v>0.95259807698103394</c:v>
                </c:pt>
                <c:pt idx="4">
                  <c:v>0.95874730552852061</c:v>
                </c:pt>
                <c:pt idx="5">
                  <c:v>0.98683434750589727</c:v>
                </c:pt>
                <c:pt idx="6">
                  <c:v>0.94517502056353353</c:v>
                </c:pt>
                <c:pt idx="7">
                  <c:v>0.9896856967606642</c:v>
                </c:pt>
                <c:pt idx="8">
                  <c:v>0.94956897283580988</c:v>
                </c:pt>
                <c:pt idx="9">
                  <c:v>0.96883877203093927</c:v>
                </c:pt>
                <c:pt idx="10">
                  <c:v>0.95816054986917631</c:v>
                </c:pt>
                <c:pt idx="11">
                  <c:v>0.9519360736748097</c:v>
                </c:pt>
                <c:pt idx="12">
                  <c:v>0.98741480611505161</c:v>
                </c:pt>
                <c:pt idx="13">
                  <c:v>0.94972551116981896</c:v>
                </c:pt>
                <c:pt idx="14">
                  <c:v>0.95101914666122245</c:v>
                </c:pt>
                <c:pt idx="15">
                  <c:v>0.95058434319887031</c:v>
                </c:pt>
                <c:pt idx="16">
                  <c:v>0.94940459976913594</c:v>
                </c:pt>
                <c:pt idx="17">
                  <c:v>0.94816659528924174</c:v>
                </c:pt>
                <c:pt idx="18">
                  <c:v>0.96484690313161281</c:v>
                </c:pt>
                <c:pt idx="19">
                  <c:v>0.95202400831473888</c:v>
                </c:pt>
                <c:pt idx="20">
                  <c:v>1.0870021809267321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Akershus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komm!$F$111:$F$131</c:f>
              <c:numCache>
                <c:formatCode>0%</c:formatCode>
                <c:ptCount val="21"/>
                <c:pt idx="0">
                  <c:v>1.4762770101367406</c:v>
                </c:pt>
                <c:pt idx="1">
                  <c:v>1.2589767109573966</c:v>
                </c:pt>
                <c:pt idx="2">
                  <c:v>0.98197370586950761</c:v>
                </c:pt>
                <c:pt idx="3">
                  <c:v>1.0722374897077189</c:v>
                </c:pt>
                <c:pt idx="4">
                  <c:v>0.87678901900196327</c:v>
                </c:pt>
                <c:pt idx="5">
                  <c:v>0.99480398939030346</c:v>
                </c:pt>
                <c:pt idx="6">
                  <c:v>1.127358203260199</c:v>
                </c:pt>
                <c:pt idx="7">
                  <c:v>0.91402950295590935</c:v>
                </c:pt>
                <c:pt idx="8">
                  <c:v>0.91668213516324382</c:v>
                </c:pt>
                <c:pt idx="9">
                  <c:v>0.85213237110150564</c:v>
                </c:pt>
                <c:pt idx="10">
                  <c:v>0.95114092157458663</c:v>
                </c:pt>
                <c:pt idx="11">
                  <c:v>0.95925346604786743</c:v>
                </c:pt>
                <c:pt idx="12">
                  <c:v>0.78426908477337487</c:v>
                </c:pt>
                <c:pt idx="13">
                  <c:v>0.82301340708490123</c:v>
                </c:pt>
                <c:pt idx="14">
                  <c:v>1.0384207955660141</c:v>
                </c:pt>
                <c:pt idx="15">
                  <c:v>1.0516441106939896</c:v>
                </c:pt>
                <c:pt idx="16">
                  <c:v>0.863925534829453</c:v>
                </c:pt>
                <c:pt idx="17">
                  <c:v>0.81751036921699793</c:v>
                </c:pt>
                <c:pt idx="18">
                  <c:v>0.82333206922921309</c:v>
                </c:pt>
                <c:pt idx="19">
                  <c:v>0.81788266622013117</c:v>
                </c:pt>
                <c:pt idx="20">
                  <c:v>0.77079715358706424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E-47EB-9B97-92BE19D4A2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komm!$P$111:$P$131</c:f>
              <c:numCache>
                <c:formatCode>0.0\ %</c:formatCode>
                <c:ptCount val="21"/>
                <c:pt idx="0">
                  <c:v>1.1715918676661561</c:v>
                </c:pt>
                <c:pt idx="1">
                  <c:v>1.0890177539780055</c:v>
                </c:pt>
                <c:pt idx="2">
                  <c:v>0.9837566120446074</c:v>
                </c:pt>
                <c:pt idx="3">
                  <c:v>1.0180568499031277</c:v>
                </c:pt>
                <c:pt idx="4">
                  <c:v>0.95194544750838939</c:v>
                </c:pt>
                <c:pt idx="5">
                  <c:v>0.98863211978250953</c:v>
                </c:pt>
                <c:pt idx="6">
                  <c:v>1.0390027210530701</c:v>
                </c:pt>
                <c:pt idx="7">
                  <c:v>0.95793781493744001</c:v>
                </c:pt>
                <c:pt idx="8">
                  <c:v>0.95894581517622712</c:v>
                </c:pt>
                <c:pt idx="9">
                  <c:v>0.95120574807137559</c:v>
                </c:pt>
                <c:pt idx="10">
                  <c:v>0.97204015401253729</c:v>
                </c:pt>
                <c:pt idx="11">
                  <c:v>0.97512292091238406</c:v>
                </c:pt>
                <c:pt idx="12">
                  <c:v>0.94916984948153171</c:v>
                </c:pt>
                <c:pt idx="13">
                  <c:v>0.95033217915087764</c:v>
                </c:pt>
                <c:pt idx="14">
                  <c:v>1.0052065061292799</c:v>
                </c:pt>
                <c:pt idx="15">
                  <c:v>1.0102313658779103</c:v>
                </c:pt>
                <c:pt idx="16">
                  <c:v>0.95155954298321399</c:v>
                </c:pt>
                <c:pt idx="17">
                  <c:v>0.95016708801484051</c:v>
                </c:pt>
                <c:pt idx="18">
                  <c:v>0.95034173901520702</c:v>
                </c:pt>
                <c:pt idx="19">
                  <c:v>0.95017825692493452</c:v>
                </c:pt>
                <c:pt idx="20">
                  <c:v>0.94876569154594237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E-47EB-9B97-92BE19D4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Buskerud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komm!$F$132:$F$149</c:f>
              <c:numCache>
                <c:formatCode>0%</c:formatCode>
                <c:ptCount val="18"/>
                <c:pt idx="0">
                  <c:v>0.90537841655585305</c:v>
                </c:pt>
                <c:pt idx="1">
                  <c:v>1.0145480154357576</c:v>
                </c:pt>
                <c:pt idx="2">
                  <c:v>0.82778803822312375</c:v>
                </c:pt>
                <c:pt idx="3">
                  <c:v>0.99930075489624903</c:v>
                </c:pt>
                <c:pt idx="4">
                  <c:v>1.0443380903544728</c:v>
                </c:pt>
                <c:pt idx="5">
                  <c:v>0.90354394427979789</c:v>
                </c:pt>
                <c:pt idx="6">
                  <c:v>0.78335130201279646</c:v>
                </c:pt>
                <c:pt idx="7">
                  <c:v>0.97978458965409954</c:v>
                </c:pt>
                <c:pt idx="8">
                  <c:v>1.0325353397173809</c:v>
                </c:pt>
                <c:pt idx="9">
                  <c:v>0.9569206928818198</c:v>
                </c:pt>
                <c:pt idx="10">
                  <c:v>0.94379638815666134</c:v>
                </c:pt>
                <c:pt idx="11">
                  <c:v>1.0309209883138359</c:v>
                </c:pt>
                <c:pt idx="12">
                  <c:v>1.0302856460429031</c:v>
                </c:pt>
                <c:pt idx="13">
                  <c:v>1.2527546927050544</c:v>
                </c:pt>
                <c:pt idx="14">
                  <c:v>0.94705892993895358</c:v>
                </c:pt>
                <c:pt idx="15">
                  <c:v>0.87221797239027699</c:v>
                </c:pt>
                <c:pt idx="16">
                  <c:v>0.79759847617842328</c:v>
                </c:pt>
                <c:pt idx="17">
                  <c:v>0.83872151506312609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A8B-B744-D0053C074F2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komm!$P$132:$P$149</c:f>
              <c:numCache>
                <c:formatCode>0.0\ %</c:formatCode>
                <c:ptCount val="18"/>
                <c:pt idx="0">
                  <c:v>0.95465040210541852</c:v>
                </c:pt>
                <c:pt idx="1">
                  <c:v>0.99613484967978261</c:v>
                </c:pt>
                <c:pt idx="2">
                  <c:v>0.95047541808502445</c:v>
                </c:pt>
                <c:pt idx="3">
                  <c:v>0.99034089067476894</c:v>
                </c:pt>
                <c:pt idx="4">
                  <c:v>1.007455078148894</c:v>
                </c:pt>
                <c:pt idx="5">
                  <c:v>0.9539533026405177</c:v>
                </c:pt>
                <c:pt idx="6">
                  <c:v>0.94914231599871413</c:v>
                </c:pt>
                <c:pt idx="7">
                  <c:v>0.9829247478827523</c:v>
                </c:pt>
                <c:pt idx="8">
                  <c:v>1.0029700329067992</c:v>
                </c:pt>
                <c:pt idx="9">
                  <c:v>0.97423646710928602</c:v>
                </c:pt>
                <c:pt idx="10">
                  <c:v>0.96924923131372542</c:v>
                </c:pt>
                <c:pt idx="11">
                  <c:v>1.0023565793734521</c:v>
                </c:pt>
                <c:pt idx="12">
                  <c:v>1.0021151493104976</c:v>
                </c:pt>
                <c:pt idx="13">
                  <c:v>1.0866533870421153</c:v>
                </c:pt>
                <c:pt idx="14">
                  <c:v>0.97048899719099646</c:v>
                </c:pt>
                <c:pt idx="15">
                  <c:v>0.9518083161100388</c:v>
                </c:pt>
                <c:pt idx="16">
                  <c:v>0.94956973122368338</c:v>
                </c:pt>
                <c:pt idx="17">
                  <c:v>0.95080342239022442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5-4A8B-B744-D0053C07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komm!$F$202:$F$218</c:f>
              <c:numCache>
                <c:formatCode>0%</c:formatCode>
                <c:ptCount val="17"/>
                <c:pt idx="0">
                  <c:v>0.91703233000522799</c:v>
                </c:pt>
                <c:pt idx="1">
                  <c:v>0.83899749065991147</c:v>
                </c:pt>
                <c:pt idx="2">
                  <c:v>0.82126332083668629</c:v>
                </c:pt>
                <c:pt idx="3">
                  <c:v>0.8369693361247571</c:v>
                </c:pt>
                <c:pt idx="4">
                  <c:v>0.90387080751511417</c:v>
                </c:pt>
                <c:pt idx="5">
                  <c:v>0.82284064442016236</c:v>
                </c:pt>
                <c:pt idx="6">
                  <c:v>0.77147990861935933</c:v>
                </c:pt>
                <c:pt idx="7">
                  <c:v>0.80361471405869078</c:v>
                </c:pt>
                <c:pt idx="8">
                  <c:v>0.75126623342070453</c:v>
                </c:pt>
                <c:pt idx="9">
                  <c:v>0.83697456738016196</c:v>
                </c:pt>
                <c:pt idx="10">
                  <c:v>0.82926235215990818</c:v>
                </c:pt>
                <c:pt idx="11">
                  <c:v>0.92267152747161085</c:v>
                </c:pt>
                <c:pt idx="12">
                  <c:v>0.90487698323272237</c:v>
                </c:pt>
                <c:pt idx="13">
                  <c:v>0.80983951712277136</c:v>
                </c:pt>
                <c:pt idx="14">
                  <c:v>0.80153913027862256</c:v>
                </c:pt>
                <c:pt idx="15">
                  <c:v>0.9219027006010686</c:v>
                </c:pt>
                <c:pt idx="16">
                  <c:v>0.98849592180408385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0-4031-B4FF-33F54C8E0D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komm!$P$202:$P$218</c:f>
              <c:numCache>
                <c:formatCode>0.0\ %</c:formatCode>
                <c:ptCount val="17"/>
                <c:pt idx="0">
                  <c:v>0.95907888921618101</c:v>
                </c:pt>
                <c:pt idx="1">
                  <c:v>0.95081170165812789</c:v>
                </c:pt>
                <c:pt idx="2">
                  <c:v>0.95027967656343137</c:v>
                </c:pt>
                <c:pt idx="3">
                  <c:v>0.95075085702207318</c:v>
                </c:pt>
                <c:pt idx="4">
                  <c:v>0.95407751066993784</c:v>
                </c:pt>
                <c:pt idx="5">
                  <c:v>0.95032699627093531</c:v>
                </c:pt>
                <c:pt idx="6">
                  <c:v>0.94878617419691114</c:v>
                </c:pt>
                <c:pt idx="7">
                  <c:v>0.9497502183600911</c:v>
                </c:pt>
                <c:pt idx="8">
                  <c:v>0.9481797639409516</c:v>
                </c:pt>
                <c:pt idx="9">
                  <c:v>0.95075101395973527</c:v>
                </c:pt>
                <c:pt idx="10">
                  <c:v>0.95051964750312778</c:v>
                </c:pt>
                <c:pt idx="11">
                  <c:v>0.96122178425340654</c:v>
                </c:pt>
                <c:pt idx="12">
                  <c:v>0.95445985744262896</c:v>
                </c:pt>
                <c:pt idx="13">
                  <c:v>0.94993696245201376</c:v>
                </c:pt>
                <c:pt idx="14">
                  <c:v>0.94968795084668911</c:v>
                </c:pt>
                <c:pt idx="15">
                  <c:v>0.96092963004260057</c:v>
                </c:pt>
                <c:pt idx="16">
                  <c:v>0.98623505409974599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031-B4FF-33F54C8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komm!$F$346:$F$363</c:f>
              <c:numCache>
                <c:formatCode>0%</c:formatCode>
                <c:ptCount val="18"/>
                <c:pt idx="0">
                  <c:v>0.94600825377913478</c:v>
                </c:pt>
                <c:pt idx="1">
                  <c:v>1.0945819002858583</c:v>
                </c:pt>
                <c:pt idx="2">
                  <c:v>0.91112401812199295</c:v>
                </c:pt>
                <c:pt idx="3">
                  <c:v>0.90898524203243902</c:v>
                </c:pt>
                <c:pt idx="4">
                  <c:v>0.79708505553175191</c:v>
                </c:pt>
                <c:pt idx="5">
                  <c:v>0.62448065901459548</c:v>
                </c:pt>
                <c:pt idx="6">
                  <c:v>0.75001061389798318</c:v>
                </c:pt>
                <c:pt idx="7">
                  <c:v>0.81386303625989376</c:v>
                </c:pt>
                <c:pt idx="8">
                  <c:v>1.1918683189076482</c:v>
                </c:pt>
                <c:pt idx="9">
                  <c:v>0.9753368228700503</c:v>
                </c:pt>
                <c:pt idx="10">
                  <c:v>0.89034816429430552</c:v>
                </c:pt>
                <c:pt idx="11">
                  <c:v>0.82270513490649133</c:v>
                </c:pt>
                <c:pt idx="12">
                  <c:v>0.82046971823229964</c:v>
                </c:pt>
                <c:pt idx="13">
                  <c:v>0.83764873501630943</c:v>
                </c:pt>
                <c:pt idx="14">
                  <c:v>0.84917061190992882</c:v>
                </c:pt>
                <c:pt idx="15">
                  <c:v>0.97532865474232699</c:v>
                </c:pt>
                <c:pt idx="16">
                  <c:v>0.7447665565269479</c:v>
                </c:pt>
                <c:pt idx="17">
                  <c:v>0.92904729526726815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1-4749-9D6A-B0F1EF19B53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komm!$P$346:$P$363</c:f>
              <c:numCache>
                <c:formatCode>0.0\ %</c:formatCode>
                <c:ptCount val="18"/>
                <c:pt idx="0">
                  <c:v>0.97008974025026562</c:v>
                </c:pt>
                <c:pt idx="1">
                  <c:v>1.0265477259228206</c:v>
                </c:pt>
                <c:pt idx="2">
                  <c:v>0.95683373070055155</c:v>
                </c:pt>
                <c:pt idx="3">
                  <c:v>0.956020995786521</c:v>
                </c:pt>
                <c:pt idx="4">
                  <c:v>0.94955432860428302</c:v>
                </c:pt>
                <c:pt idx="5">
                  <c:v>0.94437619670876827</c:v>
                </c:pt>
                <c:pt idx="6">
                  <c:v>0.94814209535527005</c:v>
                </c:pt>
                <c:pt idx="7">
                  <c:v>0.95005766802612723</c:v>
                </c:pt>
                <c:pt idx="8">
                  <c:v>1.0635165649991007</c:v>
                </c:pt>
                <c:pt idx="9">
                  <c:v>0.98123459650481337</c:v>
                </c:pt>
                <c:pt idx="10">
                  <c:v>0.95235222186715951</c:v>
                </c:pt>
                <c:pt idx="11">
                  <c:v>0.95032293098552512</c:v>
                </c:pt>
                <c:pt idx="12">
                  <c:v>0.95025586848529942</c:v>
                </c:pt>
                <c:pt idx="13">
                  <c:v>0.95077123898881977</c:v>
                </c:pt>
                <c:pt idx="14">
                  <c:v>0.95111689529562848</c:v>
                </c:pt>
                <c:pt idx="15">
                  <c:v>0.98123149261627873</c:v>
                </c:pt>
                <c:pt idx="16">
                  <c:v>0.94798477363413902</c:v>
                </c:pt>
                <c:pt idx="17">
                  <c:v>0.96364457601575637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1-4749-9D6A-B0F1EF19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tabellalle!$B$23:$C$23</c:f>
              <c:strCache>
                <c:ptCount val="1"/>
                <c:pt idx="0">
                  <c:v>2023- 2024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</c:strCache>
            </c:strRef>
          </c:cat>
          <c:val>
            <c:numRef>
              <c:f>tabellalle!$C$24:$C$37</c:f>
              <c:numCache>
                <c:formatCode>0.0\ %</c:formatCode>
                <c:ptCount val="14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1.5671566087532139E-2</c:v>
                </c:pt>
                <c:pt idx="11">
                  <c:v>1.3536256082180986E-2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strRef>
              <c:f>tabellalle!$C$23:$D$23</c:f>
              <c:strCache>
                <c:ptCount val="1"/>
                <c:pt idx="0">
                  <c:v>2024 2025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</c:strCache>
            </c:strRef>
          </c:cat>
          <c:val>
            <c:numRef>
              <c:f>tabellalle!$D$24:$D$37</c:f>
              <c:numCache>
                <c:formatCode>0.0\ %</c:formatCode>
                <c:ptCount val="14"/>
                <c:pt idx="0">
                  <c:v>2.9190553126194209E-2</c:v>
                </c:pt>
                <c:pt idx="12">
                  <c:v>9.9772383842650969E-2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tabellalle!$F$23:$G$23</c:f>
              <c:strCache>
                <c:ptCount val="1"/>
                <c:pt idx="0">
                  <c:v>2023- 2024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</c:strCache>
            </c:strRef>
          </c:cat>
          <c:val>
            <c:numRef>
              <c:f>tabellalle!$G$24:$G$37</c:f>
              <c:numCache>
                <c:formatCode>0.0\ %</c:formatCode>
                <c:ptCount val="14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1">
                  <c:v>-2.1272481435045861E-5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strRef>
              <c:f>tabellalle!$G$23:$H$23</c:f>
              <c:strCache>
                <c:ptCount val="1"/>
                <c:pt idx="0">
                  <c:v>2024 2025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</c:strCache>
            </c:strRef>
          </c:cat>
          <c:val>
            <c:numRef>
              <c:f>tabellalle!$H$24:$H$37</c:f>
              <c:numCache>
                <c:formatCode>0.0\ %</c:formatCode>
                <c:ptCount val="14"/>
                <c:pt idx="0">
                  <c:v>3.4687994782125245E-3</c:v>
                </c:pt>
                <c:pt idx="12">
                  <c:v>9.7626093335493089E-2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tabellalle!$B$23:$C$23</c:f>
              <c:strCache>
                <c:ptCount val="1"/>
                <c:pt idx="0">
                  <c:v>2023- 2024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  <c:pt idx="14">
                  <c:v> Anslag NB2026 </c:v>
                </c:pt>
                <c:pt idx="15">
                  <c:v> -  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1.5671566087532139E-2</c:v>
                </c:pt>
                <c:pt idx="11">
                  <c:v>1.3536256082180986E-2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ser>
          <c:idx val="0"/>
          <c:order val="1"/>
          <c:tx>
            <c:strRef>
              <c:f>tabellalle!$C$23:$D$23</c:f>
              <c:strCache>
                <c:ptCount val="1"/>
                <c:pt idx="0">
                  <c:v>2024 2025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  <c:pt idx="14">
                  <c:v> Anslag NB2026 </c:v>
                </c:pt>
                <c:pt idx="15">
                  <c:v> -  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2.9190553126194209E-2</c:v>
                </c:pt>
                <c:pt idx="12">
                  <c:v>9.9772383842650969E-2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tabellalle!$F$23:$G$23</c:f>
              <c:strCache>
                <c:ptCount val="1"/>
                <c:pt idx="0">
                  <c:v>2023- 2024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  <c:pt idx="14">
                  <c:v> Anslag NB2026 </c:v>
                </c:pt>
                <c:pt idx="15">
                  <c:v> -  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1">
                  <c:v>-2.1272481435045861E-5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strRef>
              <c:f>tabellalle!$G$23:$H$23</c:f>
              <c:strCache>
                <c:ptCount val="1"/>
                <c:pt idx="0">
                  <c:v>2024 2025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SB2025 </c:v>
                </c:pt>
                <c:pt idx="13">
                  <c:v> Anslag RNB2025 </c:v>
                </c:pt>
                <c:pt idx="14">
                  <c:v> Anslag NB2026 </c:v>
                </c:pt>
                <c:pt idx="15">
                  <c:v> -  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3.4687994782125245E-3</c:v>
                </c:pt>
                <c:pt idx="12">
                  <c:v>9.7626093335493089E-2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1.028324246409436</c:v>
                </c:pt>
                <c:pt idx="1">
                  <c:v>1.2162621410256027</c:v>
                </c:pt>
                <c:pt idx="2">
                  <c:v>1.0481381415842166</c:v>
                </c:pt>
                <c:pt idx="3">
                  <c:v>1.0012062198534355</c:v>
                </c:pt>
                <c:pt idx="4">
                  <c:v>0.89233163132895543</c:v>
                </c:pt>
                <c:pt idx="5">
                  <c:v>0.84249075392896033</c:v>
                </c:pt>
                <c:pt idx="6">
                  <c:v>0.83144136009378478</c:v>
                </c:pt>
                <c:pt idx="7">
                  <c:v>0.83135422018202165</c:v>
                </c:pt>
                <c:pt idx="8">
                  <c:v>0.94356647538811056</c:v>
                </c:pt>
                <c:pt idx="9">
                  <c:v>0.96338936992313107</c:v>
                </c:pt>
                <c:pt idx="10">
                  <c:v>0.87081802851070855</c:v>
                </c:pt>
                <c:pt idx="11">
                  <c:v>1.2384667636713644</c:v>
                </c:pt>
                <c:pt idx="12">
                  <c:v>1.0584424612448662</c:v>
                </c:pt>
                <c:pt idx="13">
                  <c:v>0.90369990088203733</c:v>
                </c:pt>
                <c:pt idx="14">
                  <c:v>0.8800293550455226</c:v>
                </c:pt>
                <c:pt idx="15">
                  <c:v>0.88539156552177667</c:v>
                </c:pt>
                <c:pt idx="16">
                  <c:v>0.87313437227008861</c:v>
                </c:pt>
                <c:pt idx="17">
                  <c:v>0.96011901788440079</c:v>
                </c:pt>
                <c:pt idx="18">
                  <c:v>1.1148524742128381</c:v>
                </c:pt>
                <c:pt idx="19">
                  <c:v>0.9552564709207999</c:v>
                </c:pt>
                <c:pt idx="20">
                  <c:v>0.94779797337481086</c:v>
                </c:pt>
                <c:pt idx="21">
                  <c:v>1.1981501271647383</c:v>
                </c:pt>
                <c:pt idx="22">
                  <c:v>1.0520353973117438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1.0013698174497803</c:v>
                </c:pt>
                <c:pt idx="1">
                  <c:v>1.0727862174039238</c:v>
                </c:pt>
                <c:pt idx="2">
                  <c:v>1.0088990976161969</c:v>
                </c:pt>
                <c:pt idx="3">
                  <c:v>0.99106496735850003</c:v>
                </c:pt>
                <c:pt idx="4">
                  <c:v>0.95241172587819933</c:v>
                </c:pt>
                <c:pt idx="5">
                  <c:v>0.95091649955619928</c:v>
                </c:pt>
                <c:pt idx="6">
                  <c:v>0.95058501774114423</c:v>
                </c:pt>
                <c:pt idx="7">
                  <c:v>0.9505824035437912</c:v>
                </c:pt>
                <c:pt idx="8">
                  <c:v>0.96916186446167629</c:v>
                </c:pt>
                <c:pt idx="9">
                  <c:v>0.97669456438498437</c:v>
                </c:pt>
                <c:pt idx="10">
                  <c:v>0.95176631779365162</c:v>
                </c:pt>
                <c:pt idx="11">
                  <c:v>1.0812239740093132</c:v>
                </c:pt>
                <c:pt idx="12">
                  <c:v>1.0128147390872435</c:v>
                </c:pt>
                <c:pt idx="13">
                  <c:v>0.95401256614936858</c:v>
                </c:pt>
                <c:pt idx="14">
                  <c:v>0.95204265758969597</c:v>
                </c:pt>
                <c:pt idx="15">
                  <c:v>0.95220352390398377</c:v>
                </c:pt>
                <c:pt idx="16">
                  <c:v>0.9518358081064332</c:v>
                </c:pt>
                <c:pt idx="17">
                  <c:v>0.97545183061026675</c:v>
                </c:pt>
                <c:pt idx="18">
                  <c:v>1.0342505440150729</c:v>
                </c:pt>
                <c:pt idx="19">
                  <c:v>0.97360406276409839</c:v>
                </c:pt>
                <c:pt idx="20">
                  <c:v>0.97076983369662262</c:v>
                </c:pt>
                <c:pt idx="21">
                  <c:v>1.0659036521367953</c:v>
                </c:pt>
                <c:pt idx="22">
                  <c:v>1.0103800547926571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komm!$F$58:$F$98</c:f>
              <c:numCache>
                <c:formatCode>0%</c:formatCode>
                <c:ptCount val="41"/>
                <c:pt idx="0">
                  <c:v>1.0266260394113742</c:v>
                </c:pt>
                <c:pt idx="1">
                  <c:v>0.91520244350044255</c:v>
                </c:pt>
                <c:pt idx="2">
                  <c:v>0.79385268550582133</c:v>
                </c:pt>
                <c:pt idx="3">
                  <c:v>0.766806329275738</c:v>
                </c:pt>
                <c:pt idx="4">
                  <c:v>0.8584988579727677</c:v>
                </c:pt>
                <c:pt idx="5">
                  <c:v>0.75000290217941912</c:v>
                </c:pt>
                <c:pt idx="6">
                  <c:v>0.71785252290152568</c:v>
                </c:pt>
                <c:pt idx="7">
                  <c:v>0.96403849109788353</c:v>
                </c:pt>
                <c:pt idx="8">
                  <c:v>0.89935859028509013</c:v>
                </c:pt>
                <c:pt idx="9">
                  <c:v>0.73432401126587843</c:v>
                </c:pt>
                <c:pt idx="10">
                  <c:v>0.86797077888676455</c:v>
                </c:pt>
                <c:pt idx="11">
                  <c:v>0.75988329654171016</c:v>
                </c:pt>
                <c:pt idx="12">
                  <c:v>0.67788604428748733</c:v>
                </c:pt>
                <c:pt idx="13">
                  <c:v>0.91626099872468525</c:v>
                </c:pt>
                <c:pt idx="14">
                  <c:v>0.82151987689129691</c:v>
                </c:pt>
                <c:pt idx="15">
                  <c:v>0.74983076253410597</c:v>
                </c:pt>
                <c:pt idx="16">
                  <c:v>0.91291701398578806</c:v>
                </c:pt>
                <c:pt idx="17">
                  <c:v>1.1953776528776052</c:v>
                </c:pt>
                <c:pt idx="18">
                  <c:v>1.02480370885325</c:v>
                </c:pt>
                <c:pt idx="19">
                  <c:v>0.84582730735495493</c:v>
                </c:pt>
                <c:pt idx="20">
                  <c:v>0.96748548416192992</c:v>
                </c:pt>
                <c:pt idx="21">
                  <c:v>0.86444221027523993</c:v>
                </c:pt>
                <c:pt idx="22">
                  <c:v>0.62192263453987062</c:v>
                </c:pt>
                <c:pt idx="23">
                  <c:v>0.81185461019381289</c:v>
                </c:pt>
                <c:pt idx="24">
                  <c:v>0.87640559470591384</c:v>
                </c:pt>
                <c:pt idx="25">
                  <c:v>0.85975044042895987</c:v>
                </c:pt>
                <c:pt idx="26">
                  <c:v>0.87903994331702484</c:v>
                </c:pt>
                <c:pt idx="27">
                  <c:v>0.8684821287622414</c:v>
                </c:pt>
                <c:pt idx="28">
                  <c:v>0.8967225144233526</c:v>
                </c:pt>
                <c:pt idx="29">
                  <c:v>0.87136068818655865</c:v>
                </c:pt>
                <c:pt idx="30">
                  <c:v>1.0621334990454081</c:v>
                </c:pt>
                <c:pt idx="31">
                  <c:v>0.96585957394209176</c:v>
                </c:pt>
                <c:pt idx="32">
                  <c:v>0.95281141748409226</c:v>
                </c:pt>
                <c:pt idx="33">
                  <c:v>0.97160523959565059</c:v>
                </c:pt>
                <c:pt idx="34">
                  <c:v>0.98525102705358647</c:v>
                </c:pt>
                <c:pt idx="35">
                  <c:v>0.84747179617929735</c:v>
                </c:pt>
                <c:pt idx="36">
                  <c:v>0.97752331783342039</c:v>
                </c:pt>
                <c:pt idx="37">
                  <c:v>0.93794999960305458</c:v>
                </c:pt>
                <c:pt idx="38">
                  <c:v>0.91614116221069941</c:v>
                </c:pt>
                <c:pt idx="39">
                  <c:v>1.0674802094556437</c:v>
                </c:pt>
                <c:pt idx="40">
                  <c:v>0.83829871102474085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komm!$P$58:$P$98</c:f>
              <c:numCache>
                <c:formatCode>0.0\ %</c:formatCode>
                <c:ptCount val="41"/>
                <c:pt idx="0">
                  <c:v>1.0007244987905168</c:v>
                </c:pt>
                <c:pt idx="1">
                  <c:v>0.95838353234436269</c:v>
                </c:pt>
                <c:pt idx="2">
                  <c:v>0.94945735750350502</c:v>
                </c:pt>
                <c:pt idx="3">
                  <c:v>0.94864596681660263</c:v>
                </c:pt>
                <c:pt idx="4">
                  <c:v>0.95139674267751351</c:v>
                </c:pt>
                <c:pt idx="5">
                  <c:v>0.94814186400371292</c:v>
                </c:pt>
                <c:pt idx="6">
                  <c:v>0.94717735262537639</c:v>
                </c:pt>
                <c:pt idx="7">
                  <c:v>0.97694123043139014</c:v>
                </c:pt>
                <c:pt idx="8">
                  <c:v>0.9526225346468834</c:v>
                </c:pt>
                <c:pt idx="9">
                  <c:v>0.94767149727630673</c:v>
                </c:pt>
                <c:pt idx="10">
                  <c:v>0.95168090030493369</c:v>
                </c:pt>
                <c:pt idx="11">
                  <c:v>0.94843827583458185</c:v>
                </c:pt>
                <c:pt idx="12">
                  <c:v>0.94597835826695509</c:v>
                </c:pt>
                <c:pt idx="13">
                  <c:v>0.95878578332957487</c:v>
                </c:pt>
                <c:pt idx="14">
                  <c:v>0.9502873732450694</c:v>
                </c:pt>
                <c:pt idx="15">
                  <c:v>0.94813669981435367</c:v>
                </c:pt>
                <c:pt idx="16">
                  <c:v>0.95751506912879392</c:v>
                </c:pt>
                <c:pt idx="17">
                  <c:v>1.0648501119076845</c:v>
                </c:pt>
                <c:pt idx="18">
                  <c:v>1.0000320131784295</c:v>
                </c:pt>
                <c:pt idx="19">
                  <c:v>0.95101659615897904</c:v>
                </c:pt>
                <c:pt idx="20">
                  <c:v>0.97825108779572778</c:v>
                </c:pt>
                <c:pt idx="21">
                  <c:v>0.9515750432465877</c:v>
                </c:pt>
                <c:pt idx="22">
                  <c:v>0.94429945597452669</c:v>
                </c:pt>
                <c:pt idx="23">
                  <c:v>0.94999741524414483</c:v>
                </c:pt>
                <c:pt idx="24">
                  <c:v>0.95193394477950788</c:v>
                </c:pt>
                <c:pt idx="25">
                  <c:v>0.95143429015119929</c:v>
                </c:pt>
                <c:pt idx="26">
                  <c:v>0.95201297523784112</c:v>
                </c:pt>
                <c:pt idx="27">
                  <c:v>0.95169624080119775</c:v>
                </c:pt>
                <c:pt idx="28">
                  <c:v>0.95254345237103122</c:v>
                </c:pt>
                <c:pt idx="29">
                  <c:v>0.95178259758392736</c:v>
                </c:pt>
                <c:pt idx="30">
                  <c:v>1.0142173334514495</c:v>
                </c:pt>
                <c:pt idx="31">
                  <c:v>0.97763324191218925</c:v>
                </c:pt>
                <c:pt idx="32">
                  <c:v>0.97267494245814956</c:v>
                </c:pt>
                <c:pt idx="33">
                  <c:v>0.97981659486054151</c:v>
                </c:pt>
                <c:pt idx="34">
                  <c:v>0.98500199409455713</c:v>
                </c:pt>
                <c:pt idx="35">
                  <c:v>0.81457798633521428</c:v>
                </c:pt>
                <c:pt idx="36">
                  <c:v>0.98206546459089417</c:v>
                </c:pt>
                <c:pt idx="37">
                  <c:v>0.96702760366335527</c:v>
                </c:pt>
                <c:pt idx="38">
                  <c:v>0.95874024545426006</c:v>
                </c:pt>
                <c:pt idx="39">
                  <c:v>1.016249083407339</c:v>
                </c:pt>
                <c:pt idx="40">
                  <c:v>0.95079073826907279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Østfold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komm!$F$99:$F$110</c:f>
              <c:numCache>
                <c:formatCode>0%</c:formatCode>
                <c:ptCount val="12"/>
                <c:pt idx="0">
                  <c:v>0.78214637262544573</c:v>
                </c:pt>
                <c:pt idx="1">
                  <c:v>0.87892374139751794</c:v>
                </c:pt>
                <c:pt idx="2">
                  <c:v>0.7875225804633571</c:v>
                </c:pt>
                <c:pt idx="3">
                  <c:v>0.82857920615445535</c:v>
                </c:pt>
                <c:pt idx="4">
                  <c:v>0.957687100612299</c:v>
                </c:pt>
                <c:pt idx="5">
                  <c:v>0.87160759121509279</c:v>
                </c:pt>
                <c:pt idx="6">
                  <c:v>0.8022163951447121</c:v>
                </c:pt>
                <c:pt idx="7">
                  <c:v>0.9212490812719627</c:v>
                </c:pt>
                <c:pt idx="8">
                  <c:v>0.76072753484522182</c:v>
                </c:pt>
                <c:pt idx="9">
                  <c:v>0.79557735769166771</c:v>
                </c:pt>
                <c:pt idx="10">
                  <c:v>0.76201019591900343</c:v>
                </c:pt>
                <c:pt idx="11">
                  <c:v>0.75458733797758137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komm!$P$99:$P$110</c:f>
              <c:numCache>
                <c:formatCode>0.0\ %</c:formatCode>
                <c:ptCount val="12"/>
                <c:pt idx="0">
                  <c:v>0.94910616811709392</c:v>
                </c:pt>
                <c:pt idx="1">
                  <c:v>0.95200948918025607</c:v>
                </c:pt>
                <c:pt idx="2">
                  <c:v>0.94926745435223114</c:v>
                </c:pt>
                <c:pt idx="3">
                  <c:v>0.95049915312296418</c:v>
                </c:pt>
                <c:pt idx="4">
                  <c:v>0.97452770204686812</c:v>
                </c:pt>
                <c:pt idx="5">
                  <c:v>0.95179000467478336</c:v>
                </c:pt>
                <c:pt idx="6">
                  <c:v>0.94970826879267212</c:v>
                </c:pt>
                <c:pt idx="7">
                  <c:v>0.96068125469754029</c:v>
                </c:pt>
                <c:pt idx="8">
                  <c:v>0.94846360298368726</c:v>
                </c:pt>
                <c:pt idx="9">
                  <c:v>0.94950909766908043</c:v>
                </c:pt>
                <c:pt idx="10">
                  <c:v>0.94850208281590043</c:v>
                </c:pt>
                <c:pt idx="11">
                  <c:v>0.94827939707765774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komm!$F$196:$F$201</c:f>
              <c:numCache>
                <c:formatCode>0%</c:formatCode>
                <c:ptCount val="6"/>
                <c:pt idx="0">
                  <c:v>0.85036192581575043</c:v>
                </c:pt>
                <c:pt idx="1">
                  <c:v>0.90818935495466313</c:v>
                </c:pt>
                <c:pt idx="2">
                  <c:v>0.93721853541782496</c:v>
                </c:pt>
                <c:pt idx="3">
                  <c:v>0.86661198632378822</c:v>
                </c:pt>
                <c:pt idx="4">
                  <c:v>0.85400281693060642</c:v>
                </c:pt>
                <c:pt idx="5">
                  <c:v>0.95650997867392662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komm!$P$196:$P$201</c:f>
              <c:numCache>
                <c:formatCode>0.0\ %</c:formatCode>
                <c:ptCount val="6"/>
                <c:pt idx="0">
                  <c:v>0.95115263471280287</c:v>
                </c:pt>
                <c:pt idx="1">
                  <c:v>0.95571855869696654</c:v>
                </c:pt>
                <c:pt idx="2">
                  <c:v>0.96674964727296786</c:v>
                </c:pt>
                <c:pt idx="3">
                  <c:v>0.95164013652804413</c:v>
                </c:pt>
                <c:pt idx="4">
                  <c:v>0.95126186144624869</c:v>
                </c:pt>
                <c:pt idx="5">
                  <c:v>0.97408039571028648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komm!$F$150:$F$195</c:f>
              <c:numCache>
                <c:formatCode>0%</c:formatCode>
                <c:ptCount val="46"/>
                <c:pt idx="0">
                  <c:v>0.79158336021182196</c:v>
                </c:pt>
                <c:pt idx="1">
                  <c:v>0.90768777746740736</c:v>
                </c:pt>
                <c:pt idx="2">
                  <c:v>0.91520937825757143</c:v>
                </c:pt>
                <c:pt idx="3">
                  <c:v>0.83359049714636146</c:v>
                </c:pt>
                <c:pt idx="4">
                  <c:v>0.80908775890867191</c:v>
                </c:pt>
                <c:pt idx="5">
                  <c:v>0.73267391242160362</c:v>
                </c:pt>
                <c:pt idx="6">
                  <c:v>0.78991393845704116</c:v>
                </c:pt>
                <c:pt idx="7">
                  <c:v>0.72531506619486119</c:v>
                </c:pt>
                <c:pt idx="8">
                  <c:v>0.79768613752234774</c:v>
                </c:pt>
                <c:pt idx="9">
                  <c:v>0.69781229889653162</c:v>
                </c:pt>
                <c:pt idx="10">
                  <c:v>0.71997753247537277</c:v>
                </c:pt>
                <c:pt idx="11">
                  <c:v>0.68356159065888789</c:v>
                </c:pt>
                <c:pt idx="12">
                  <c:v>0.65015905853689648</c:v>
                </c:pt>
                <c:pt idx="13">
                  <c:v>0.80194908141794075</c:v>
                </c:pt>
                <c:pt idx="14">
                  <c:v>0.78689443348802623</c:v>
                </c:pt>
                <c:pt idx="15">
                  <c:v>0.7623791243293393</c:v>
                </c:pt>
                <c:pt idx="16">
                  <c:v>0.72677357207224369</c:v>
                </c:pt>
                <c:pt idx="17">
                  <c:v>0.65652069376631184</c:v>
                </c:pt>
                <c:pt idx="18">
                  <c:v>0.69485710757174812</c:v>
                </c:pt>
                <c:pt idx="19">
                  <c:v>0.68307784809058913</c:v>
                </c:pt>
                <c:pt idx="20">
                  <c:v>0.78484986032252191</c:v>
                </c:pt>
                <c:pt idx="21">
                  <c:v>0.89021261096224691</c:v>
                </c:pt>
                <c:pt idx="22">
                  <c:v>0.72874617358940597</c:v>
                </c:pt>
                <c:pt idx="23">
                  <c:v>0.77936446502366019</c:v>
                </c:pt>
                <c:pt idx="24">
                  <c:v>0.74615460871970896</c:v>
                </c:pt>
                <c:pt idx="25">
                  <c:v>0.77012793567731874</c:v>
                </c:pt>
                <c:pt idx="26">
                  <c:v>0.75815706190803045</c:v>
                </c:pt>
                <c:pt idx="27">
                  <c:v>0.83288401838211945</c:v>
                </c:pt>
                <c:pt idx="28">
                  <c:v>0.74468180390704697</c:v>
                </c:pt>
                <c:pt idx="29">
                  <c:v>0.82753348975148899</c:v>
                </c:pt>
                <c:pt idx="30">
                  <c:v>0.73421529463531654</c:v>
                </c:pt>
                <c:pt idx="31">
                  <c:v>0.80065370643839651</c:v>
                </c:pt>
                <c:pt idx="32">
                  <c:v>0.81150106076331918</c:v>
                </c:pt>
                <c:pt idx="33">
                  <c:v>0.91192860104166984</c:v>
                </c:pt>
                <c:pt idx="34">
                  <c:v>0.81702545308978547</c:v>
                </c:pt>
                <c:pt idx="35">
                  <c:v>0.7858280036918428</c:v>
                </c:pt>
                <c:pt idx="36">
                  <c:v>0.80671885391547016</c:v>
                </c:pt>
                <c:pt idx="37">
                  <c:v>0.84269861781739985</c:v>
                </c:pt>
                <c:pt idx="38">
                  <c:v>0.72486669936261716</c:v>
                </c:pt>
                <c:pt idx="39">
                  <c:v>0.71632557985154011</c:v>
                </c:pt>
                <c:pt idx="40">
                  <c:v>0.75598611076442501</c:v>
                </c:pt>
                <c:pt idx="41">
                  <c:v>0.75793472937809392</c:v>
                </c:pt>
                <c:pt idx="42">
                  <c:v>0.8295354113512502</c:v>
                </c:pt>
                <c:pt idx="43">
                  <c:v>0.86167021449454562</c:v>
                </c:pt>
                <c:pt idx="44">
                  <c:v>0.93260301767662157</c:v>
                </c:pt>
                <c:pt idx="45">
                  <c:v>0.80504921055873202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komm!$P$150:$P$195</c:f>
              <c:numCache>
                <c:formatCode>0.0\ %</c:formatCode>
                <c:ptCount val="46"/>
                <c:pt idx="0">
                  <c:v>0.94938927774468507</c:v>
                </c:pt>
                <c:pt idx="1">
                  <c:v>0.95552795925180933</c:v>
                </c:pt>
                <c:pt idx="2">
                  <c:v>0.95838616755207151</c:v>
                </c:pt>
                <c:pt idx="3">
                  <c:v>0.95064949185272141</c:v>
                </c:pt>
                <c:pt idx="4">
                  <c:v>0.94991440970559071</c:v>
                </c:pt>
                <c:pt idx="5">
                  <c:v>0.94762199431097849</c:v>
                </c:pt>
                <c:pt idx="6">
                  <c:v>0.94933919509204179</c:v>
                </c:pt>
                <c:pt idx="7">
                  <c:v>0.94740122892417644</c:v>
                </c:pt>
                <c:pt idx="8">
                  <c:v>0.949572361064001</c:v>
                </c:pt>
                <c:pt idx="9">
                  <c:v>0.94657614590522643</c:v>
                </c:pt>
                <c:pt idx="10">
                  <c:v>0.94724110291259178</c:v>
                </c:pt>
                <c:pt idx="11">
                  <c:v>0.94614862465809724</c:v>
                </c:pt>
                <c:pt idx="12">
                  <c:v>0.94514654869443737</c:v>
                </c:pt>
                <c:pt idx="13">
                  <c:v>0.94970024938086861</c:v>
                </c:pt>
                <c:pt idx="14">
                  <c:v>0.94924860994297133</c:v>
                </c:pt>
                <c:pt idx="15">
                  <c:v>0.94851315066821063</c:v>
                </c:pt>
                <c:pt idx="16">
                  <c:v>0.94744498410049782</c:v>
                </c:pt>
                <c:pt idx="17">
                  <c:v>0.94533739775131986</c:v>
                </c:pt>
                <c:pt idx="18">
                  <c:v>0.94648749016548306</c:v>
                </c:pt>
                <c:pt idx="19">
                  <c:v>0.94613411238104816</c:v>
                </c:pt>
                <c:pt idx="20">
                  <c:v>0.94918727274800618</c:v>
                </c:pt>
                <c:pt idx="21">
                  <c:v>0.95234815526719807</c:v>
                </c:pt>
                <c:pt idx="22">
                  <c:v>0.94750416214601274</c:v>
                </c:pt>
                <c:pt idx="23">
                  <c:v>0.94902271088904022</c:v>
                </c:pt>
                <c:pt idx="24">
                  <c:v>0.94802641519992192</c:v>
                </c:pt>
                <c:pt idx="25">
                  <c:v>0.94874561500864996</c:v>
                </c:pt>
                <c:pt idx="26">
                  <c:v>0.94838648879557141</c:v>
                </c:pt>
                <c:pt idx="27">
                  <c:v>0.95062829748979416</c:v>
                </c:pt>
                <c:pt idx="28">
                  <c:v>0.94798223105554191</c:v>
                </c:pt>
                <c:pt idx="29">
                  <c:v>0.9504677816308752</c:v>
                </c:pt>
                <c:pt idx="30">
                  <c:v>0.94766823577739012</c:v>
                </c:pt>
                <c:pt idx="31">
                  <c:v>0.94966138813148238</c:v>
                </c:pt>
                <c:pt idx="32">
                  <c:v>0.94998680876123021</c:v>
                </c:pt>
                <c:pt idx="33">
                  <c:v>0.95713947221002882</c:v>
                </c:pt>
                <c:pt idx="34">
                  <c:v>0.95015254053102405</c:v>
                </c:pt>
                <c:pt idx="35">
                  <c:v>0.94921661704908566</c:v>
                </c:pt>
                <c:pt idx="36">
                  <c:v>0.94984334255579461</c:v>
                </c:pt>
                <c:pt idx="37">
                  <c:v>0.95092273547285255</c:v>
                </c:pt>
                <c:pt idx="38">
                  <c:v>0.94738777791920903</c:v>
                </c:pt>
                <c:pt idx="39">
                  <c:v>0.94713154433387681</c:v>
                </c:pt>
                <c:pt idx="40">
                  <c:v>0.94832136026126324</c:v>
                </c:pt>
                <c:pt idx="41">
                  <c:v>0.94837981881967326</c:v>
                </c:pt>
                <c:pt idx="42">
                  <c:v>0.95052783927886786</c:v>
                </c:pt>
                <c:pt idx="43">
                  <c:v>0.95149188337316681</c:v>
                </c:pt>
                <c:pt idx="44">
                  <c:v>0.96499575053131048</c:v>
                </c:pt>
                <c:pt idx="45">
                  <c:v>0.94979325325509245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komm!$F$219:$F$243</c:f>
              <c:numCache>
                <c:formatCode>0%</c:formatCode>
                <c:ptCount val="25"/>
                <c:pt idx="0">
                  <c:v>0.84237290757305883</c:v>
                </c:pt>
                <c:pt idx="1">
                  <c:v>0.8356784769495198</c:v>
                </c:pt>
                <c:pt idx="2">
                  <c:v>0.8484672778815</c:v>
                </c:pt>
                <c:pt idx="3">
                  <c:v>0.85076211007145763</c:v>
                </c:pt>
                <c:pt idx="4">
                  <c:v>0.81502060248393049</c:v>
                </c:pt>
                <c:pt idx="5">
                  <c:v>0.85883797192166633</c:v>
                </c:pt>
                <c:pt idx="6">
                  <c:v>0.88205230431254145</c:v>
                </c:pt>
                <c:pt idx="7">
                  <c:v>0.71966416854344573</c:v>
                </c:pt>
                <c:pt idx="8">
                  <c:v>0.72492253460717526</c:v>
                </c:pt>
                <c:pt idx="9">
                  <c:v>0.8052229664347762</c:v>
                </c:pt>
                <c:pt idx="10">
                  <c:v>0.80831957184784986</c:v>
                </c:pt>
                <c:pt idx="11">
                  <c:v>0.90729254026889972</c:v>
                </c:pt>
                <c:pt idx="12">
                  <c:v>0.75268402355979369</c:v>
                </c:pt>
                <c:pt idx="13">
                  <c:v>0.76767566947370491</c:v>
                </c:pt>
                <c:pt idx="14">
                  <c:v>0.67462672078584618</c:v>
                </c:pt>
                <c:pt idx="15">
                  <c:v>0.7793882920061791</c:v>
                </c:pt>
                <c:pt idx="16">
                  <c:v>0.81718254644835653</c:v>
                </c:pt>
                <c:pt idx="17">
                  <c:v>0.96783188074668658</c:v>
                </c:pt>
                <c:pt idx="18">
                  <c:v>1.4086844381477066</c:v>
                </c:pt>
                <c:pt idx="19">
                  <c:v>0.73836391292515713</c:v>
                </c:pt>
                <c:pt idx="20">
                  <c:v>1.0018073274335799</c:v>
                </c:pt>
                <c:pt idx="21">
                  <c:v>0.77381202177059916</c:v>
                </c:pt>
                <c:pt idx="22">
                  <c:v>0.83935452545585476</c:v>
                </c:pt>
                <c:pt idx="23">
                  <c:v>0.82852989163929824</c:v>
                </c:pt>
                <c:pt idx="24">
                  <c:v>1.0880792870121605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komm!$P$219:$P$243</c:f>
              <c:numCache>
                <c:formatCode>0.0\ %</c:formatCode>
                <c:ptCount val="25"/>
                <c:pt idx="0">
                  <c:v>0.95091296416552229</c:v>
                </c:pt>
                <c:pt idx="1">
                  <c:v>0.95071213124681619</c:v>
                </c:pt>
                <c:pt idx="2">
                  <c:v>0.9510957952747755</c:v>
                </c:pt>
                <c:pt idx="3">
                  <c:v>0.9511646402404742</c:v>
                </c:pt>
                <c:pt idx="4">
                  <c:v>0.95009239501284837</c:v>
                </c:pt>
                <c:pt idx="5">
                  <c:v>0.95140691609598038</c:v>
                </c:pt>
                <c:pt idx="6">
                  <c:v>0.95210334606770675</c:v>
                </c:pt>
                <c:pt idx="7">
                  <c:v>0.94723170199463391</c:v>
                </c:pt>
                <c:pt idx="8">
                  <c:v>0.94738945297654564</c:v>
                </c:pt>
                <c:pt idx="9">
                  <c:v>0.94979846593137374</c:v>
                </c:pt>
                <c:pt idx="10">
                  <c:v>0.94989136409376618</c:v>
                </c:pt>
                <c:pt idx="11">
                  <c:v>0.95537776911637617</c:v>
                </c:pt>
                <c:pt idx="12">
                  <c:v>0.94822229764512433</c:v>
                </c:pt>
                <c:pt idx="13">
                  <c:v>0.9486720470225416</c:v>
                </c:pt>
                <c:pt idx="14">
                  <c:v>0.94588057856190588</c:v>
                </c:pt>
                <c:pt idx="15">
                  <c:v>0.94902342569851583</c:v>
                </c:pt>
                <c:pt idx="16">
                  <c:v>0.95015725333178125</c:v>
                </c:pt>
                <c:pt idx="17">
                  <c:v>0.97838271849793523</c:v>
                </c:pt>
                <c:pt idx="18">
                  <c:v>1.1459066903103232</c:v>
                </c:pt>
                <c:pt idx="19">
                  <c:v>0.94779269432608515</c:v>
                </c:pt>
                <c:pt idx="20">
                  <c:v>0.99129338823895485</c:v>
                </c:pt>
                <c:pt idx="21">
                  <c:v>0.9488561375914486</c:v>
                </c:pt>
                <c:pt idx="22">
                  <c:v>0.95082241270200618</c:v>
                </c:pt>
                <c:pt idx="23">
                  <c:v>0.95049767368750948</c:v>
                </c:pt>
                <c:pt idx="24">
                  <c:v>1.0240767328788156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komm!$F$244:$F$286</c:f>
              <c:numCache>
                <c:formatCode>0%</c:formatCode>
                <c:ptCount val="43"/>
                <c:pt idx="0">
                  <c:v>1.0647605859148372</c:v>
                </c:pt>
                <c:pt idx="1">
                  <c:v>0.9131690910236745</c:v>
                </c:pt>
                <c:pt idx="2">
                  <c:v>0.87239910313422087</c:v>
                </c:pt>
                <c:pt idx="3">
                  <c:v>0.89032230596429796</c:v>
                </c:pt>
                <c:pt idx="4">
                  <c:v>1.0699563083789758</c:v>
                </c:pt>
                <c:pt idx="5">
                  <c:v>1.1107807456769341</c:v>
                </c:pt>
                <c:pt idx="6">
                  <c:v>0.94341173900018016</c:v>
                </c:pt>
                <c:pt idx="7">
                  <c:v>1.1817225748159783</c:v>
                </c:pt>
                <c:pt idx="8">
                  <c:v>0.96483983297446729</c:v>
                </c:pt>
                <c:pt idx="9">
                  <c:v>1.0315011159306375</c:v>
                </c:pt>
                <c:pt idx="10">
                  <c:v>1.0609965640122143</c:v>
                </c:pt>
                <c:pt idx="11">
                  <c:v>0.73800474770898161</c:v>
                </c:pt>
                <c:pt idx="12">
                  <c:v>0.91553875665442686</c:v>
                </c:pt>
                <c:pt idx="13">
                  <c:v>0.91503326281001096</c:v>
                </c:pt>
                <c:pt idx="14">
                  <c:v>0.87953619225812285</c:v>
                </c:pt>
                <c:pt idx="15">
                  <c:v>0.99143195626183567</c:v>
                </c:pt>
                <c:pt idx="16">
                  <c:v>2.8268891184382237</c:v>
                </c:pt>
                <c:pt idx="17">
                  <c:v>1.0018228042819444</c:v>
                </c:pt>
                <c:pt idx="18">
                  <c:v>0.91173423661502584</c:v>
                </c:pt>
                <c:pt idx="19">
                  <c:v>0.80981366791714138</c:v>
                </c:pt>
                <c:pt idx="20">
                  <c:v>0.86497051661687918</c:v>
                </c:pt>
                <c:pt idx="21">
                  <c:v>0.86122106648143559</c:v>
                </c:pt>
                <c:pt idx="22">
                  <c:v>0.91246702942179325</c:v>
                </c:pt>
                <c:pt idx="23">
                  <c:v>1.3240092805127375</c:v>
                </c:pt>
                <c:pt idx="24">
                  <c:v>0.99151406701141642</c:v>
                </c:pt>
                <c:pt idx="25">
                  <c:v>0.9594352309664943</c:v>
                </c:pt>
                <c:pt idx="26">
                  <c:v>1.1495255569407146</c:v>
                </c:pt>
                <c:pt idx="27">
                  <c:v>1.1660581178041229</c:v>
                </c:pt>
                <c:pt idx="28">
                  <c:v>0.98038167193691406</c:v>
                </c:pt>
                <c:pt idx="29">
                  <c:v>0.93961600846465654</c:v>
                </c:pt>
                <c:pt idx="30">
                  <c:v>0.935212281993266</c:v>
                </c:pt>
                <c:pt idx="31">
                  <c:v>0.89287579524914551</c:v>
                </c:pt>
                <c:pt idx="32">
                  <c:v>0.96377234917668231</c:v>
                </c:pt>
                <c:pt idx="33">
                  <c:v>0.91656732741663216</c:v>
                </c:pt>
                <c:pt idx="34">
                  <c:v>0.99675327706928407</c:v>
                </c:pt>
                <c:pt idx="35">
                  <c:v>0.81067066886791983</c:v>
                </c:pt>
                <c:pt idx="36">
                  <c:v>1.0468884119256618</c:v>
                </c:pt>
                <c:pt idx="37">
                  <c:v>0.85398868598764066</c:v>
                </c:pt>
                <c:pt idx="38">
                  <c:v>0.97535512819417847</c:v>
                </c:pt>
                <c:pt idx="39">
                  <c:v>0.92183743053558109</c:v>
                </c:pt>
                <c:pt idx="40">
                  <c:v>0.92345708442305419</c:v>
                </c:pt>
                <c:pt idx="41">
                  <c:v>0.85896412514441145</c:v>
                </c:pt>
                <c:pt idx="42">
                  <c:v>0.82317047297002599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komm!$P$244:$P$286</c:f>
              <c:numCache>
                <c:formatCode>0.0\ %</c:formatCode>
                <c:ptCount val="43"/>
                <c:pt idx="0">
                  <c:v>1.0152156264618326</c:v>
                </c:pt>
                <c:pt idx="1">
                  <c:v>0.95761085840319082</c:v>
                </c:pt>
                <c:pt idx="2">
                  <c:v>0.95181375003235702</c:v>
                </c:pt>
                <c:pt idx="3">
                  <c:v>0.95235144611725953</c:v>
                </c:pt>
                <c:pt idx="4">
                  <c:v>1.0171900009982051</c:v>
                </c:pt>
                <c:pt idx="5">
                  <c:v>1.0327032871714295</c:v>
                </c:pt>
                <c:pt idx="6">
                  <c:v>0.96910306463426277</c:v>
                </c:pt>
                <c:pt idx="7">
                  <c:v>1.0596611822442663</c:v>
                </c:pt>
                <c:pt idx="8">
                  <c:v>0.97724574034449196</c:v>
                </c:pt>
                <c:pt idx="9">
                  <c:v>1.0025770278678368</c:v>
                </c:pt>
                <c:pt idx="10">
                  <c:v>1.0137852981388362</c:v>
                </c:pt>
                <c:pt idx="11">
                  <c:v>0.94778191936959966</c:v>
                </c:pt>
                <c:pt idx="12">
                  <c:v>0.95851133134287647</c:v>
                </c:pt>
                <c:pt idx="13">
                  <c:v>0.95831924368199861</c:v>
                </c:pt>
                <c:pt idx="14">
                  <c:v>0.9520278627060742</c:v>
                </c:pt>
                <c:pt idx="15">
                  <c:v>0.98735074719369198</c:v>
                </c:pt>
                <c:pt idx="16">
                  <c:v>1.6848244688207206</c:v>
                </c:pt>
                <c:pt idx="17">
                  <c:v>0.99129926944133318</c:v>
                </c:pt>
                <c:pt idx="18">
                  <c:v>0.95706561372790433</c:v>
                </c:pt>
                <c:pt idx="19">
                  <c:v>0.9499361869758447</c:v>
                </c:pt>
                <c:pt idx="20">
                  <c:v>0.95159089243683681</c:v>
                </c:pt>
                <c:pt idx="21">
                  <c:v>0.95147840893277369</c:v>
                </c:pt>
                <c:pt idx="22">
                  <c:v>0.95734407499447582</c:v>
                </c:pt>
                <c:pt idx="23">
                  <c:v>1.113730130409035</c:v>
                </c:pt>
                <c:pt idx="24">
                  <c:v>0.98738194927853251</c:v>
                </c:pt>
                <c:pt idx="25">
                  <c:v>0.97519199158146253</c:v>
                </c:pt>
                <c:pt idx="26">
                  <c:v>1.0474263154516661</c:v>
                </c:pt>
                <c:pt idx="27">
                  <c:v>1.0537086885797613</c:v>
                </c:pt>
                <c:pt idx="28">
                  <c:v>0.98315163915022186</c:v>
                </c:pt>
                <c:pt idx="29">
                  <c:v>0.96766068703076391</c:v>
                </c:pt>
                <c:pt idx="30">
                  <c:v>0.9659872709716355</c:v>
                </c:pt>
                <c:pt idx="31">
                  <c:v>0.95242805079580473</c:v>
                </c:pt>
                <c:pt idx="32">
                  <c:v>0.97684009650133374</c:v>
                </c:pt>
                <c:pt idx="33">
                  <c:v>0.95890218823251472</c:v>
                </c:pt>
                <c:pt idx="34">
                  <c:v>0.98937284910052248</c:v>
                </c:pt>
                <c:pt idx="35">
                  <c:v>0.94996189700436817</c:v>
                </c:pt>
                <c:pt idx="36">
                  <c:v>1.008424200345946</c:v>
                </c:pt>
                <c:pt idx="37">
                  <c:v>0.95126143751795966</c:v>
                </c:pt>
                <c:pt idx="38">
                  <c:v>0.98124155252798229</c:v>
                </c:pt>
                <c:pt idx="39">
                  <c:v>0.96090482741771543</c:v>
                </c:pt>
                <c:pt idx="40">
                  <c:v>0.96152029589495502</c:v>
                </c:pt>
                <c:pt idx="41">
                  <c:v>0.95141070069266298</c:v>
                </c:pt>
                <c:pt idx="42">
                  <c:v>0.95033689112743136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komm!$F$287:$F$324</c:f>
              <c:numCache>
                <c:formatCode>0%</c:formatCode>
                <c:ptCount val="38"/>
                <c:pt idx="0">
                  <c:v>1.0295294859231459</c:v>
                </c:pt>
                <c:pt idx="1">
                  <c:v>0.76858309112124334</c:v>
                </c:pt>
                <c:pt idx="2">
                  <c:v>0.85776033045358213</c:v>
                </c:pt>
                <c:pt idx="3">
                  <c:v>4.6905395065476059</c:v>
                </c:pt>
                <c:pt idx="4">
                  <c:v>1.1840835100033023</c:v>
                </c:pt>
                <c:pt idx="5">
                  <c:v>0.77031389318886612</c:v>
                </c:pt>
                <c:pt idx="6">
                  <c:v>0.66163328020552614</c:v>
                </c:pt>
                <c:pt idx="7">
                  <c:v>0.86428901123900681</c:v>
                </c:pt>
                <c:pt idx="8">
                  <c:v>0.76307016879238265</c:v>
                </c:pt>
                <c:pt idx="9">
                  <c:v>0.73806876229587814</c:v>
                </c:pt>
                <c:pt idx="10">
                  <c:v>0.84826582747334867</c:v>
                </c:pt>
                <c:pt idx="11">
                  <c:v>0.84852667306314444</c:v>
                </c:pt>
                <c:pt idx="12">
                  <c:v>0.95763430495342294</c:v>
                </c:pt>
                <c:pt idx="13">
                  <c:v>0.78215494078834225</c:v>
                </c:pt>
                <c:pt idx="14">
                  <c:v>0.80204775833683728</c:v>
                </c:pt>
                <c:pt idx="15">
                  <c:v>0.65010073668546575</c:v>
                </c:pt>
                <c:pt idx="16">
                  <c:v>0.84730630623896397</c:v>
                </c:pt>
                <c:pt idx="17">
                  <c:v>0.73645128402036897</c:v>
                </c:pt>
                <c:pt idx="18">
                  <c:v>0.80424076363414976</c:v>
                </c:pt>
                <c:pt idx="19">
                  <c:v>0.79211673993748621</c:v>
                </c:pt>
                <c:pt idx="20">
                  <c:v>0.70577051816941883</c:v>
                </c:pt>
                <c:pt idx="21">
                  <c:v>0.8038232879449686</c:v>
                </c:pt>
                <c:pt idx="22">
                  <c:v>0.66541794112138364</c:v>
                </c:pt>
                <c:pt idx="23">
                  <c:v>0.90470091885685888</c:v>
                </c:pt>
                <c:pt idx="24">
                  <c:v>0.74208165461715914</c:v>
                </c:pt>
                <c:pt idx="25">
                  <c:v>0.76242067275231462</c:v>
                </c:pt>
                <c:pt idx="26">
                  <c:v>0.80545258711017387</c:v>
                </c:pt>
                <c:pt idx="27">
                  <c:v>0.98282788185791958</c:v>
                </c:pt>
                <c:pt idx="28">
                  <c:v>0.84728754287844965</c:v>
                </c:pt>
                <c:pt idx="29">
                  <c:v>0.79162160497644785</c:v>
                </c:pt>
                <c:pt idx="30">
                  <c:v>0.75958258219842345</c:v>
                </c:pt>
                <c:pt idx="31">
                  <c:v>0.87657939091632309</c:v>
                </c:pt>
                <c:pt idx="32">
                  <c:v>0.98343923219493945</c:v>
                </c:pt>
                <c:pt idx="33">
                  <c:v>0.88888437367591266</c:v>
                </c:pt>
                <c:pt idx="34">
                  <c:v>0.89940522875581663</c:v>
                </c:pt>
                <c:pt idx="35">
                  <c:v>0.80250329121718211</c:v>
                </c:pt>
                <c:pt idx="36">
                  <c:v>1.0659033135860474</c:v>
                </c:pt>
                <c:pt idx="37">
                  <c:v>0.72108000295859831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komm!$P$287:$P$324</c:f>
              <c:numCache>
                <c:formatCode>0.0\ %</c:formatCode>
                <c:ptCount val="38"/>
                <c:pt idx="0">
                  <c:v>1.0018278084649899</c:v>
                </c:pt>
                <c:pt idx="1">
                  <c:v>0.94869926967196772</c:v>
                </c:pt>
                <c:pt idx="2">
                  <c:v>0.95137458685193788</c:v>
                </c:pt>
                <c:pt idx="3">
                  <c:v>2.3930116163022874</c:v>
                </c:pt>
                <c:pt idx="4">
                  <c:v>1.0605583376154497</c:v>
                </c:pt>
                <c:pt idx="5">
                  <c:v>0.9487511937339963</c:v>
                </c:pt>
                <c:pt idx="6">
                  <c:v>0.94549077534449633</c:v>
                </c:pt>
                <c:pt idx="7">
                  <c:v>0.95157044727550077</c:v>
                </c:pt>
                <c:pt idx="8">
                  <c:v>0.94853388200210187</c:v>
                </c:pt>
                <c:pt idx="9">
                  <c:v>0.94778383980720693</c:v>
                </c:pt>
                <c:pt idx="10">
                  <c:v>0.95108975176253119</c:v>
                </c:pt>
                <c:pt idx="11">
                  <c:v>0.9510975771302248</c:v>
                </c:pt>
                <c:pt idx="12">
                  <c:v>0.97450763969649512</c:v>
                </c:pt>
                <c:pt idx="13">
                  <c:v>0.94910642516198074</c:v>
                </c:pt>
                <c:pt idx="14">
                  <c:v>0.94970320968843569</c:v>
                </c:pt>
                <c:pt idx="15">
                  <c:v>0.94514479903889448</c:v>
                </c:pt>
                <c:pt idx="16">
                  <c:v>0.9510609661254994</c:v>
                </c:pt>
                <c:pt idx="17">
                  <c:v>0.94773531545894163</c:v>
                </c:pt>
                <c:pt idx="18">
                  <c:v>0.94976899984735497</c:v>
                </c:pt>
                <c:pt idx="19">
                  <c:v>0.94940527913645512</c:v>
                </c:pt>
                <c:pt idx="20">
                  <c:v>0.946814892483413</c:v>
                </c:pt>
                <c:pt idx="21">
                  <c:v>0.94975647557667964</c:v>
                </c:pt>
                <c:pt idx="22">
                  <c:v>0.94560431517197197</c:v>
                </c:pt>
                <c:pt idx="23">
                  <c:v>0.95439295297980076</c:v>
                </c:pt>
                <c:pt idx="24">
                  <c:v>0.94790422657684525</c:v>
                </c:pt>
                <c:pt idx="25">
                  <c:v>0.94851439712089991</c:v>
                </c:pt>
                <c:pt idx="26">
                  <c:v>0.94980535455163562</c:v>
                </c:pt>
                <c:pt idx="27">
                  <c:v>0.98408119892020385</c:v>
                </c:pt>
                <c:pt idx="28">
                  <c:v>0.9510604032246841</c:v>
                </c:pt>
                <c:pt idx="29">
                  <c:v>0.94939042508762395</c:v>
                </c:pt>
                <c:pt idx="30">
                  <c:v>0.94842925440428327</c:v>
                </c:pt>
                <c:pt idx="31">
                  <c:v>0.95193915866582024</c:v>
                </c:pt>
                <c:pt idx="32">
                  <c:v>0.98431351204827167</c:v>
                </c:pt>
                <c:pt idx="33">
                  <c:v>0.9523083081486079</c:v>
                </c:pt>
                <c:pt idx="34">
                  <c:v>0.9526239338010053</c:v>
                </c:pt>
                <c:pt idx="35">
                  <c:v>0.94971687567484597</c:v>
                </c:pt>
                <c:pt idx="36">
                  <c:v>1.0156498629768924</c:v>
                </c:pt>
                <c:pt idx="37">
                  <c:v>0.94727417702708849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3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3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245035</xdr:colOff>
      <xdr:row>35</xdr:row>
      <xdr:rowOff>169396</xdr:rowOff>
    </xdr:from>
    <xdr:to>
      <xdr:col>36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292100</xdr:colOff>
      <xdr:row>56</xdr:row>
      <xdr:rowOff>149599</xdr:rowOff>
    </xdr:from>
    <xdr:to>
      <xdr:col>38</xdr:col>
      <xdr:colOff>208139</xdr:colOff>
      <xdr:row>75</xdr:row>
      <xdr:rowOff>54348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582146</xdr:colOff>
      <xdr:row>94</xdr:row>
      <xdr:rowOff>162590</xdr:rowOff>
    </xdr:from>
    <xdr:to>
      <xdr:col>34</xdr:col>
      <xdr:colOff>56029</xdr:colOff>
      <xdr:row>113</xdr:row>
      <xdr:rowOff>33618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466912</xdr:colOff>
      <xdr:row>183</xdr:row>
      <xdr:rowOff>186764</xdr:rowOff>
    </xdr:from>
    <xdr:to>
      <xdr:col>35</xdr:col>
      <xdr:colOff>162112</xdr:colOff>
      <xdr:row>202</xdr:row>
      <xdr:rowOff>78627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408268</xdr:colOff>
      <xdr:row>154</xdr:row>
      <xdr:rowOff>143995</xdr:rowOff>
    </xdr:from>
    <xdr:to>
      <xdr:col>36</xdr:col>
      <xdr:colOff>122518</xdr:colOff>
      <xdr:row>173</xdr:row>
      <xdr:rowOff>182094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474383</xdr:colOff>
      <xdr:row>223</xdr:row>
      <xdr:rowOff>108323</xdr:rowOff>
    </xdr:from>
    <xdr:to>
      <xdr:col>35</xdr:col>
      <xdr:colOff>169583</xdr:colOff>
      <xdr:row>242</xdr:row>
      <xdr:rowOff>216832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373529</xdr:colOff>
      <xdr:row>256</xdr:row>
      <xdr:rowOff>0</xdr:rowOff>
    </xdr:from>
    <xdr:to>
      <xdr:col>36</xdr:col>
      <xdr:colOff>382348</xdr:colOff>
      <xdr:row>275</xdr:row>
      <xdr:rowOff>108510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384735</xdr:colOff>
      <xdr:row>288</xdr:row>
      <xdr:rowOff>160618</xdr:rowOff>
    </xdr:from>
    <xdr:to>
      <xdr:col>38</xdr:col>
      <xdr:colOff>505385</xdr:colOff>
      <xdr:row>308</xdr:row>
      <xdr:rowOff>78628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265207</xdr:colOff>
      <xdr:row>323</xdr:row>
      <xdr:rowOff>183029</xdr:rowOff>
    </xdr:from>
    <xdr:to>
      <xdr:col>35</xdr:col>
      <xdr:colOff>732637</xdr:colOff>
      <xdr:row>341</xdr:row>
      <xdr:rowOff>142501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526677</xdr:colOff>
      <xdr:row>113</xdr:row>
      <xdr:rowOff>168087</xdr:rowOff>
    </xdr:from>
    <xdr:to>
      <xdr:col>34</xdr:col>
      <xdr:colOff>560</xdr:colOff>
      <xdr:row>133</xdr:row>
      <xdr:rowOff>16703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D8CB65-B057-48E9-BBF9-FF070904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515470</xdr:colOff>
      <xdr:row>133</xdr:row>
      <xdr:rowOff>134470</xdr:rowOff>
    </xdr:from>
    <xdr:to>
      <xdr:col>33</xdr:col>
      <xdr:colOff>751353</xdr:colOff>
      <xdr:row>151</xdr:row>
      <xdr:rowOff>173586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3DD25F-9555-400C-8C87-565437ED5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481853</xdr:colOff>
      <xdr:row>203</xdr:row>
      <xdr:rowOff>67236</xdr:rowOff>
    </xdr:from>
    <xdr:to>
      <xdr:col>35</xdr:col>
      <xdr:colOff>177053</xdr:colOff>
      <xdr:row>222</xdr:row>
      <xdr:rowOff>3923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F6C299E-A180-493B-AA09-033CF25A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302559</xdr:colOff>
      <xdr:row>343</xdr:row>
      <xdr:rowOff>89647</xdr:rowOff>
    </xdr:from>
    <xdr:to>
      <xdr:col>36</xdr:col>
      <xdr:colOff>7989</xdr:colOff>
      <xdr:row>362</xdr:row>
      <xdr:rowOff>26707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D04D6AC-DBE6-474B-B419-BFDDDB41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47623</xdr:colOff>
      <xdr:row>19</xdr:row>
      <xdr:rowOff>20107</xdr:rowOff>
    </xdr:from>
    <xdr:to>
      <xdr:col>24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264583</xdr:colOff>
      <xdr:row>19</xdr:row>
      <xdr:rowOff>0</xdr:rowOff>
    </xdr:from>
    <xdr:to>
      <xdr:col>36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1903" cy="910354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41903" cy="910354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71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4" sqref="G4"/>
    </sheetView>
  </sheetViews>
  <sheetFormatPr baseColWidth="10" defaultRowHeight="15"/>
  <cols>
    <col min="1" max="1" width="4.7109375" customWidth="1"/>
    <col min="2" max="2" width="11.5703125" style="84" customWidth="1"/>
    <col min="3" max="3" width="18.42578125" style="84" customWidth="1"/>
    <col min="4" max="4" width="17.28515625" style="84" bestFit="1" customWidth="1"/>
    <col min="5" max="5" width="15.140625" style="84" bestFit="1" customWidth="1"/>
    <col min="6" max="7" width="11.42578125" style="84"/>
    <col min="8" max="8" width="14.42578125" style="84" bestFit="1" customWidth="1"/>
    <col min="9" max="9" width="9.85546875" style="84" bestFit="1" customWidth="1"/>
    <col min="10" max="10" width="14" style="84" bestFit="1" customWidth="1"/>
    <col min="11" max="11" width="11.42578125" style="84"/>
    <col min="12" max="12" width="13.7109375" style="84" bestFit="1" customWidth="1"/>
    <col min="13" max="13" width="17.85546875" style="84" bestFit="1" customWidth="1"/>
    <col min="14" max="14" width="17.28515625" style="84" bestFit="1" customWidth="1"/>
    <col min="15" max="15" width="13.85546875" style="84" bestFit="1" customWidth="1"/>
    <col min="16" max="16" width="11.42578125" style="84"/>
    <col min="17" max="17" width="12.5703125" style="84" customWidth="1"/>
    <col min="18" max="18" width="14.85546875" style="84" customWidth="1"/>
    <col min="19" max="19" width="13.28515625" style="84" bestFit="1" customWidth="1"/>
    <col min="20" max="20" width="13" style="84" customWidth="1"/>
    <col min="21" max="21" width="16.5703125" style="84" customWidth="1"/>
    <col min="22" max="22" width="13.140625" style="84" customWidth="1"/>
    <col min="24" max="24" width="17.28515625" style="84" bestFit="1" customWidth="1"/>
    <col min="25" max="25" width="13.85546875" style="84" bestFit="1" customWidth="1"/>
  </cols>
  <sheetData>
    <row r="1" spans="2:27" ht="30">
      <c r="B1" s="68" t="s">
        <v>0</v>
      </c>
      <c r="C1" s="68" t="s">
        <v>1</v>
      </c>
      <c r="D1" s="243" t="s">
        <v>437</v>
      </c>
      <c r="E1" s="243"/>
      <c r="F1" s="243"/>
      <c r="G1" s="244" t="s">
        <v>377</v>
      </c>
      <c r="H1" s="244"/>
      <c r="I1" s="244" t="s">
        <v>2</v>
      </c>
      <c r="J1" s="244"/>
      <c r="K1" s="244"/>
      <c r="L1" s="244"/>
      <c r="M1" s="69" t="s">
        <v>438</v>
      </c>
      <c r="N1" s="245" t="s">
        <v>3</v>
      </c>
      <c r="O1" s="245"/>
      <c r="P1" s="245"/>
      <c r="Q1" s="70" t="s">
        <v>4</v>
      </c>
      <c r="R1" s="237" t="s">
        <v>440</v>
      </c>
      <c r="S1" s="237"/>
      <c r="T1" s="71" t="s">
        <v>5</v>
      </c>
      <c r="U1" s="72" t="s">
        <v>431</v>
      </c>
      <c r="V1" s="72" t="s">
        <v>431</v>
      </c>
      <c r="X1" t="s">
        <v>418</v>
      </c>
      <c r="Y1"/>
    </row>
    <row r="2" spans="2:27">
      <c r="B2" s="177" t="s">
        <v>8</v>
      </c>
      <c r="C2" s="178"/>
      <c r="D2" s="238" t="s">
        <v>420</v>
      </c>
      <c r="E2" s="239"/>
      <c r="F2" s="239"/>
      <c r="G2" s="240" t="s">
        <v>9</v>
      </c>
      <c r="H2" s="240"/>
      <c r="I2" s="179" t="s">
        <v>10</v>
      </c>
      <c r="J2" s="179"/>
      <c r="K2" s="179"/>
      <c r="L2" s="179"/>
      <c r="M2" s="180" t="str">
        <f>D2</f>
        <v>Jan</v>
      </c>
      <c r="N2" s="241" t="str">
        <f>D2</f>
        <v>Jan</v>
      </c>
      <c r="O2" s="242"/>
      <c r="P2" s="242"/>
      <c r="Q2" s="181" t="str">
        <f>RIGHT(N2,4)</f>
        <v>Jan</v>
      </c>
      <c r="R2" s="246" t="s">
        <v>379</v>
      </c>
      <c r="S2" s="246"/>
      <c r="T2" s="73" t="s">
        <v>11</v>
      </c>
      <c r="U2" s="76" t="str">
        <f>D2</f>
        <v>Jan</v>
      </c>
      <c r="V2" s="74" t="str">
        <f>U2</f>
        <v>Jan</v>
      </c>
      <c r="X2" t="s">
        <v>419</v>
      </c>
      <c r="Y2"/>
    </row>
    <row r="3" spans="2:27">
      <c r="B3" s="182" t="s">
        <v>12</v>
      </c>
      <c r="C3" s="183"/>
      <c r="D3" s="175"/>
      <c r="E3" s="175"/>
      <c r="F3" s="75" t="s">
        <v>13</v>
      </c>
      <c r="G3" s="242" t="s">
        <v>448</v>
      </c>
      <c r="H3" s="242"/>
      <c r="I3" s="179" t="s">
        <v>14</v>
      </c>
      <c r="J3" s="179"/>
      <c r="K3" s="179" t="s">
        <v>15</v>
      </c>
      <c r="L3" s="179"/>
      <c r="M3" s="180" t="s">
        <v>16</v>
      </c>
      <c r="N3" s="184" t="s">
        <v>17</v>
      </c>
      <c r="O3" s="179"/>
      <c r="P3" s="184" t="s">
        <v>18</v>
      </c>
      <c r="Q3" s="185" t="s">
        <v>439</v>
      </c>
      <c r="R3" s="176" t="s">
        <v>6</v>
      </c>
      <c r="S3" s="186" t="s">
        <v>7</v>
      </c>
      <c r="T3" s="165">
        <v>45658</v>
      </c>
      <c r="V3" s="74"/>
      <c r="X3" s="184"/>
      <c r="Y3" s="179"/>
    </row>
    <row r="4" spans="2:27">
      <c r="B4" s="183"/>
      <c r="C4" s="77">
        <f>J367</f>
        <v>-44.742487658507123</v>
      </c>
      <c r="D4" s="187" t="s">
        <v>19</v>
      </c>
      <c r="E4" s="175" t="s">
        <v>20</v>
      </c>
      <c r="F4" s="175" t="s">
        <v>21</v>
      </c>
      <c r="G4" s="184" t="s">
        <v>22</v>
      </c>
      <c r="H4" s="184" t="s">
        <v>19</v>
      </c>
      <c r="I4" s="184" t="s">
        <v>20</v>
      </c>
      <c r="J4" s="184" t="s">
        <v>19</v>
      </c>
      <c r="K4" s="184" t="s">
        <v>20</v>
      </c>
      <c r="L4" s="184" t="s">
        <v>19</v>
      </c>
      <c r="M4" s="181" t="s">
        <v>19</v>
      </c>
      <c r="N4" s="184" t="s">
        <v>19</v>
      </c>
      <c r="O4" s="184" t="s">
        <v>20</v>
      </c>
      <c r="P4" s="184" t="s">
        <v>23</v>
      </c>
      <c r="Q4" s="181" t="s">
        <v>19</v>
      </c>
      <c r="R4" s="186" t="s">
        <v>24</v>
      </c>
      <c r="S4" s="186" t="s">
        <v>20</v>
      </c>
      <c r="T4" s="188"/>
      <c r="U4" s="78" t="s">
        <v>19</v>
      </c>
      <c r="V4" s="187" t="s">
        <v>20</v>
      </c>
      <c r="X4" s="184" t="s">
        <v>19</v>
      </c>
      <c r="Y4" s="184" t="s">
        <v>20</v>
      </c>
    </row>
    <row r="5" spans="2:27">
      <c r="B5" s="79"/>
      <c r="C5" s="79"/>
      <c r="D5" s="80">
        <v>1</v>
      </c>
      <c r="E5" s="80">
        <v>2</v>
      </c>
      <c r="F5" s="80">
        <v>3</v>
      </c>
      <c r="G5" s="80">
        <v>4</v>
      </c>
      <c r="H5" s="80">
        <v>5</v>
      </c>
      <c r="I5" s="80">
        <v>6</v>
      </c>
      <c r="J5" s="80">
        <v>7</v>
      </c>
      <c r="K5" s="80">
        <v>8</v>
      </c>
      <c r="L5" s="80">
        <v>9</v>
      </c>
      <c r="M5" s="80">
        <v>10</v>
      </c>
      <c r="N5" s="80">
        <v>11</v>
      </c>
      <c r="O5" s="80">
        <v>12</v>
      </c>
      <c r="P5" s="80">
        <v>13</v>
      </c>
      <c r="Q5" s="80">
        <v>14</v>
      </c>
      <c r="R5" s="81">
        <v>15</v>
      </c>
      <c r="S5" s="81">
        <v>16</v>
      </c>
      <c r="T5" s="82">
        <v>17</v>
      </c>
      <c r="U5" s="80">
        <v>18</v>
      </c>
      <c r="V5" s="80">
        <v>19</v>
      </c>
      <c r="X5" s="80">
        <v>21</v>
      </c>
      <c r="Y5" s="80">
        <v>22</v>
      </c>
    </row>
    <row r="6" spans="2:27" ht="18.75" customHeight="1">
      <c r="B6" s="83"/>
      <c r="R6" s="85"/>
      <c r="S6" s="129"/>
      <c r="T6" s="85"/>
      <c r="U6" s="85"/>
      <c r="V6" s="85"/>
    </row>
    <row r="7" spans="2:27" ht="21.95" customHeight="1">
      <c r="B7" s="207">
        <v>301</v>
      </c>
      <c r="C7" t="s">
        <v>25</v>
      </c>
      <c r="D7" s="1">
        <v>4391042.216</v>
      </c>
      <c r="E7" s="86">
        <f>D7/T7*1000</f>
        <v>6062.5470681633051</v>
      </c>
      <c r="F7" s="87">
        <f t="shared" ref="F7:F70" si="0">E7/E$365</f>
        <v>1.2821731080810845</v>
      </c>
      <c r="G7" s="189">
        <f>($E$365+$Y$365-E7-Y7)*0.62</f>
        <v>-826.88264931544745</v>
      </c>
      <c r="H7" s="189">
        <f>G7*T7/1000</f>
        <v>-598902.83407268545</v>
      </c>
      <c r="I7" s="189">
        <f t="shared" ref="I7:I70" si="1">IF(E7+Y7&lt;(E$365+Y$365)*0.9,((E$365+Y$365)*0.9-E7-Y7)*0.35,0)</f>
        <v>0</v>
      </c>
      <c r="J7" s="88">
        <f t="shared" ref="J7:J70" si="2">I7*T7/1000</f>
        <v>0</v>
      </c>
      <c r="K7" s="189">
        <f>I7+J$367</f>
        <v>-44.742487658507123</v>
      </c>
      <c r="L7" s="88">
        <f t="shared" ref="L7:L70" si="3">K7*T7/1000</f>
        <v>-32406.536386180123</v>
      </c>
      <c r="M7" s="89">
        <f>+H7+L7</f>
        <v>-631309.37045886554</v>
      </c>
      <c r="N7" s="89">
        <f>D7+M7</f>
        <v>3759732.8455411345</v>
      </c>
      <c r="O7" s="89">
        <f>N7/T7*1000</f>
        <v>5190.9219311893503</v>
      </c>
      <c r="P7" s="90">
        <f t="shared" ref="P7:P70" si="4">O7/O$365</f>
        <v>1.0978323848850067</v>
      </c>
      <c r="Q7" s="196">
        <v>-631309.37045886554</v>
      </c>
      <c r="R7" s="90">
        <f>(D7-U7)/U7</f>
        <v>4.0003048363472992E-3</v>
      </c>
      <c r="S7" s="90">
        <f>(E7-V7)/V7</f>
        <v>-5.1207958357911464E-3</v>
      </c>
      <c r="T7" s="92">
        <v>724290</v>
      </c>
      <c r="U7" s="192">
        <v>4373546.6960000005</v>
      </c>
      <c r="V7" s="192">
        <v>6093.7519276588046</v>
      </c>
      <c r="W7" s="198"/>
      <c r="X7" s="89">
        <v>0</v>
      </c>
      <c r="Y7" s="89">
        <f>X7*1000/T7</f>
        <v>0</v>
      </c>
      <c r="Z7" s="1"/>
      <c r="AA7" s="1"/>
    </row>
    <row r="8" spans="2:27" ht="24.95" customHeight="1">
      <c r="B8" s="207">
        <v>1101</v>
      </c>
      <c r="C8" t="s">
        <v>26</v>
      </c>
      <c r="D8" s="1">
        <v>74757.308999999994</v>
      </c>
      <c r="E8" s="86">
        <f t="shared" ref="E8:E71" si="5">D8/T8*1000</f>
        <v>4862.2640000000001</v>
      </c>
      <c r="F8" s="87">
        <f t="shared" si="0"/>
        <v>1.028324246409436</v>
      </c>
      <c r="G8" s="189">
        <f t="shared" ref="G8:G71" si="6">($E$365+$Y$365-E8-Y8)*0.62</f>
        <v>-82.707147054198373</v>
      </c>
      <c r="H8" s="189">
        <f t="shared" ref="H8:H70" si="7">G8*T8/1000</f>
        <v>-1271.6223859582999</v>
      </c>
      <c r="I8" s="189">
        <f t="shared" si="1"/>
        <v>0</v>
      </c>
      <c r="J8" s="88">
        <f t="shared" si="2"/>
        <v>0</v>
      </c>
      <c r="K8" s="189">
        <f t="shared" ref="K8:K71" si="8">I8+J$367</f>
        <v>-44.742487658507123</v>
      </c>
      <c r="L8" s="88">
        <f t="shared" si="3"/>
        <v>-687.91574774954699</v>
      </c>
      <c r="M8" s="89">
        <f t="shared" ref="M8:M71" si="9">+H8+L8</f>
        <v>-1959.538133707847</v>
      </c>
      <c r="N8" s="89">
        <f t="shared" ref="N8:N71" si="10">D8+M8</f>
        <v>72797.77086629215</v>
      </c>
      <c r="O8" s="89">
        <f t="shared" ref="O8:O71" si="11">N8/T8*1000</f>
        <v>4734.814365287295</v>
      </c>
      <c r="P8" s="90">
        <f t="shared" si="4"/>
        <v>1.0013698174497803</v>
      </c>
      <c r="Q8" s="196">
        <v>-1959.538133707847</v>
      </c>
      <c r="R8" s="90">
        <f t="shared" ref="R8:S71" si="12">(D8-U8)/U8</f>
        <v>8.7289731998304032E-2</v>
      </c>
      <c r="S8" s="90">
        <f t="shared" si="12"/>
        <v>7.6399155170483818E-2</v>
      </c>
      <c r="T8" s="92">
        <v>15375</v>
      </c>
      <c r="U8" s="192">
        <v>68755.646999999997</v>
      </c>
      <c r="V8" s="192">
        <v>4517.1570199067073</v>
      </c>
      <c r="W8" s="198"/>
      <c r="X8" s="89">
        <v>0</v>
      </c>
      <c r="Y8" s="89">
        <f t="shared" ref="Y8:Y71" si="13">X8*1000/T8</f>
        <v>0</v>
      </c>
    </row>
    <row r="9" spans="2:27">
      <c r="B9" s="207">
        <v>1103</v>
      </c>
      <c r="C9" t="s">
        <v>27</v>
      </c>
      <c r="D9" s="1">
        <v>863342.027</v>
      </c>
      <c r="E9" s="86">
        <f t="shared" si="5"/>
        <v>5750.8977771560649</v>
      </c>
      <c r="F9" s="87">
        <f t="shared" si="0"/>
        <v>1.2162621410256027</v>
      </c>
      <c r="G9" s="189">
        <f t="shared" si="6"/>
        <v>-633.66008889095849</v>
      </c>
      <c r="H9" s="189">
        <f t="shared" si="7"/>
        <v>-95126.953524577359</v>
      </c>
      <c r="I9" s="189">
        <f t="shared" si="1"/>
        <v>0</v>
      </c>
      <c r="J9" s="88">
        <f t="shared" si="2"/>
        <v>0</v>
      </c>
      <c r="K9" s="189">
        <f t="shared" si="8"/>
        <v>-44.742487658507123</v>
      </c>
      <c r="L9" s="88">
        <f t="shared" si="3"/>
        <v>-6716.8764747580653</v>
      </c>
      <c r="M9" s="89">
        <f t="shared" si="9"/>
        <v>-101843.82999933543</v>
      </c>
      <c r="N9" s="89">
        <f t="shared" si="10"/>
        <v>761498.19700066454</v>
      </c>
      <c r="O9" s="89">
        <f t="shared" si="11"/>
        <v>5072.4952006065996</v>
      </c>
      <c r="P9" s="90">
        <f t="shared" si="4"/>
        <v>1.0727862174039238</v>
      </c>
      <c r="Q9" s="196">
        <v>-101843.82999933543</v>
      </c>
      <c r="R9" s="93">
        <f t="shared" si="12"/>
        <v>1.2883909629887108E-2</v>
      </c>
      <c r="S9" s="93">
        <f t="shared" si="12"/>
        <v>5.6308557816949906E-3</v>
      </c>
      <c r="T9" s="92">
        <v>150123</v>
      </c>
      <c r="U9" s="192">
        <v>852360.29399999999</v>
      </c>
      <c r="V9" s="192">
        <v>5718.6966212226935</v>
      </c>
      <c r="W9" s="198"/>
      <c r="X9" s="89">
        <v>0</v>
      </c>
      <c r="Y9" s="89">
        <f t="shared" si="13"/>
        <v>0</v>
      </c>
      <c r="Z9" s="1"/>
      <c r="AA9" s="1"/>
    </row>
    <row r="10" spans="2:27">
      <c r="B10" s="207">
        <v>1106</v>
      </c>
      <c r="C10" t="s">
        <v>28</v>
      </c>
      <c r="D10" s="1">
        <v>190511.704</v>
      </c>
      <c r="E10" s="86">
        <f>D10/T10*1000</f>
        <v>4955.9507817174372</v>
      </c>
      <c r="F10" s="87">
        <f t="shared" si="0"/>
        <v>1.0481381415842166</v>
      </c>
      <c r="G10" s="189">
        <f t="shared" si="6"/>
        <v>-140.79295171900935</v>
      </c>
      <c r="H10" s="189">
        <f t="shared" si="7"/>
        <v>-5412.2218570304385</v>
      </c>
      <c r="I10" s="189">
        <f t="shared" si="1"/>
        <v>0</v>
      </c>
      <c r="J10" s="88">
        <f t="shared" si="2"/>
        <v>0</v>
      </c>
      <c r="K10" s="189">
        <f t="shared" si="8"/>
        <v>-44.742487658507123</v>
      </c>
      <c r="L10" s="88">
        <f t="shared" si="3"/>
        <v>-1719.9459680806724</v>
      </c>
      <c r="M10" s="89">
        <f t="shared" si="9"/>
        <v>-7132.1678251111107</v>
      </c>
      <c r="N10" s="89">
        <f t="shared" si="10"/>
        <v>183379.5361748889</v>
      </c>
      <c r="O10" s="89">
        <f t="shared" si="11"/>
        <v>4770.4153423399212</v>
      </c>
      <c r="P10" s="90">
        <f t="shared" si="4"/>
        <v>1.0088990976161969</v>
      </c>
      <c r="Q10" s="196">
        <v>-7132.1678251111107</v>
      </c>
      <c r="R10" s="93">
        <f t="shared" si="12"/>
        <v>5.4546507265932576E-2</v>
      </c>
      <c r="S10" s="93">
        <f t="shared" si="12"/>
        <v>5.0459011373977951E-2</v>
      </c>
      <c r="T10" s="92">
        <v>38441</v>
      </c>
      <c r="U10" s="192">
        <v>180657.47</v>
      </c>
      <c r="V10" s="192">
        <v>4717.8906821268156</v>
      </c>
      <c r="W10" s="198"/>
      <c r="X10" s="89">
        <v>0</v>
      </c>
      <c r="Y10" s="89">
        <f t="shared" si="13"/>
        <v>0</v>
      </c>
      <c r="Z10" s="1"/>
    </row>
    <row r="11" spans="2:27">
      <c r="B11" s="207">
        <v>1108</v>
      </c>
      <c r="C11" t="s">
        <v>29</v>
      </c>
      <c r="D11" s="1">
        <v>401957.93800000002</v>
      </c>
      <c r="E11" s="86">
        <f t="shared" si="5"/>
        <v>4734.0408206529419</v>
      </c>
      <c r="F11" s="87">
        <f t="shared" si="0"/>
        <v>1.0012062198534355</v>
      </c>
      <c r="G11" s="189">
        <f t="shared" si="6"/>
        <v>-3.2087758590222619</v>
      </c>
      <c r="H11" s="189">
        <f t="shared" si="7"/>
        <v>-272.45074063786222</v>
      </c>
      <c r="I11" s="189">
        <f t="shared" si="1"/>
        <v>0</v>
      </c>
      <c r="J11" s="88">
        <f t="shared" si="2"/>
        <v>0</v>
      </c>
      <c r="K11" s="189">
        <f t="shared" si="8"/>
        <v>-44.742487658507123</v>
      </c>
      <c r="L11" s="88">
        <f t="shared" si="3"/>
        <v>-3798.9951421085229</v>
      </c>
      <c r="M11" s="89">
        <f t="shared" si="9"/>
        <v>-4071.445882746385</v>
      </c>
      <c r="N11" s="89">
        <f t="shared" si="10"/>
        <v>397886.49211725366</v>
      </c>
      <c r="O11" s="89">
        <f t="shared" si="11"/>
        <v>4686.0895571354131</v>
      </c>
      <c r="P11" s="90">
        <f t="shared" si="4"/>
        <v>0.99106496735850003</v>
      </c>
      <c r="Q11" s="196">
        <v>-4071.445882746385</v>
      </c>
      <c r="R11" s="93">
        <f t="shared" si="12"/>
        <v>4.3540515715093084E-2</v>
      </c>
      <c r="S11" s="93">
        <f t="shared" si="12"/>
        <v>2.8718474659451494E-2</v>
      </c>
      <c r="T11" s="92">
        <v>84908</v>
      </c>
      <c r="U11" s="192">
        <v>385186.71</v>
      </c>
      <c r="V11" s="192">
        <v>4601.8817949391896</v>
      </c>
      <c r="W11" s="198"/>
      <c r="X11" s="89">
        <v>0</v>
      </c>
      <c r="Y11" s="89">
        <f t="shared" si="13"/>
        <v>0</v>
      </c>
      <c r="Z11" s="1"/>
      <c r="AA11" s="1"/>
    </row>
    <row r="12" spans="2:27">
      <c r="B12" s="207">
        <v>1111</v>
      </c>
      <c r="C12" t="s">
        <v>30</v>
      </c>
      <c r="D12" s="1">
        <v>14223.075000000001</v>
      </c>
      <c r="E12" s="86">
        <f t="shared" si="5"/>
        <v>4219.245031148027</v>
      </c>
      <c r="F12" s="87">
        <f t="shared" si="0"/>
        <v>0.89233163132895543</v>
      </c>
      <c r="G12" s="189">
        <f t="shared" si="6"/>
        <v>315.96461363402494</v>
      </c>
      <c r="H12" s="189">
        <f t="shared" si="7"/>
        <v>1065.1167125602981</v>
      </c>
      <c r="I12" s="189">
        <f t="shared" si="1"/>
        <v>12.856832449686635</v>
      </c>
      <c r="J12" s="88">
        <f t="shared" si="2"/>
        <v>43.340382187893653</v>
      </c>
      <c r="K12" s="189">
        <f t="shared" si="8"/>
        <v>-31.885655208820488</v>
      </c>
      <c r="L12" s="88">
        <f t="shared" si="3"/>
        <v>-107.48654370893387</v>
      </c>
      <c r="M12" s="89">
        <f t="shared" si="9"/>
        <v>957.63016885136426</v>
      </c>
      <c r="N12" s="89">
        <f t="shared" si="10"/>
        <v>15180.705168851366</v>
      </c>
      <c r="O12" s="89">
        <f t="shared" si="11"/>
        <v>4503.3239895732322</v>
      </c>
      <c r="P12" s="90">
        <f t="shared" si="4"/>
        <v>0.95241172587819933</v>
      </c>
      <c r="Q12" s="196">
        <v>957.63016885136426</v>
      </c>
      <c r="R12" s="93">
        <f t="shared" si="12"/>
        <v>7.5725519072831413E-2</v>
      </c>
      <c r="S12" s="93">
        <f t="shared" si="12"/>
        <v>6.8066838426806983E-2</v>
      </c>
      <c r="T12" s="92">
        <v>3371</v>
      </c>
      <c r="U12" s="192">
        <v>13221.843999999999</v>
      </c>
      <c r="V12" s="192">
        <v>3950.3567373767551</v>
      </c>
      <c r="W12" s="198"/>
      <c r="X12" s="89">
        <v>0</v>
      </c>
      <c r="Y12" s="89">
        <f t="shared" si="13"/>
        <v>0</v>
      </c>
      <c r="Z12" s="1"/>
      <c r="AA12" s="1"/>
    </row>
    <row r="13" spans="2:27">
      <c r="B13" s="207">
        <v>1112</v>
      </c>
      <c r="C13" t="s">
        <v>31</v>
      </c>
      <c r="D13" s="1">
        <v>12982.489</v>
      </c>
      <c r="E13" s="86">
        <f t="shared" si="5"/>
        <v>3983.5805461798095</v>
      </c>
      <c r="F13" s="87">
        <f t="shared" si="0"/>
        <v>0.84249075392896033</v>
      </c>
      <c r="G13" s="189">
        <f t="shared" si="6"/>
        <v>462.07659431431978</v>
      </c>
      <c r="H13" s="189">
        <f t="shared" si="7"/>
        <v>1505.9076208703682</v>
      </c>
      <c r="I13" s="189">
        <f t="shared" si="1"/>
        <v>95.339402188562758</v>
      </c>
      <c r="J13" s="88">
        <f t="shared" si="2"/>
        <v>310.71111173252604</v>
      </c>
      <c r="K13" s="189">
        <f t="shared" si="8"/>
        <v>50.596914530055635</v>
      </c>
      <c r="L13" s="88">
        <f t="shared" si="3"/>
        <v>164.89534445345132</v>
      </c>
      <c r="M13" s="89">
        <f t="shared" si="9"/>
        <v>1670.8029653238195</v>
      </c>
      <c r="N13" s="89">
        <f t="shared" si="10"/>
        <v>14653.291965323819</v>
      </c>
      <c r="O13" s="89">
        <f t="shared" si="11"/>
        <v>4496.2540550241847</v>
      </c>
      <c r="P13" s="90">
        <f t="shared" si="4"/>
        <v>0.95091649955619928</v>
      </c>
      <c r="Q13" s="196">
        <v>1670.8029653238195</v>
      </c>
      <c r="R13" s="93">
        <f t="shared" si="12"/>
        <v>9.7435629101016594E-2</v>
      </c>
      <c r="S13" s="93">
        <f t="shared" si="12"/>
        <v>8.6323209413893737E-2</v>
      </c>
      <c r="T13" s="92">
        <v>3259</v>
      </c>
      <c r="U13" s="192">
        <v>11829.841</v>
      </c>
      <c r="V13" s="192">
        <v>3667.0306881587103</v>
      </c>
      <c r="W13" s="198"/>
      <c r="X13" s="89">
        <v>0</v>
      </c>
      <c r="Y13" s="89">
        <f t="shared" si="13"/>
        <v>0</v>
      </c>
      <c r="Z13" s="1"/>
      <c r="AA13" s="1"/>
    </row>
    <row r="14" spans="2:27">
      <c r="B14" s="207">
        <v>1114</v>
      </c>
      <c r="C14" t="s">
        <v>32</v>
      </c>
      <c r="D14" s="1">
        <v>11420.529</v>
      </c>
      <c r="E14" s="86">
        <f t="shared" si="5"/>
        <v>3931.3352839931154</v>
      </c>
      <c r="F14" s="87">
        <f t="shared" si="0"/>
        <v>0.83144136009378478</v>
      </c>
      <c r="G14" s="189">
        <f t="shared" si="6"/>
        <v>494.46865687007016</v>
      </c>
      <c r="H14" s="189">
        <f t="shared" si="7"/>
        <v>1436.4314482075538</v>
      </c>
      <c r="I14" s="189">
        <f t="shared" si="1"/>
        <v>113.62524395390571</v>
      </c>
      <c r="J14" s="88">
        <f t="shared" si="2"/>
        <v>330.08133368609606</v>
      </c>
      <c r="K14" s="189">
        <f t="shared" si="8"/>
        <v>68.882756295398593</v>
      </c>
      <c r="L14" s="88">
        <f t="shared" si="3"/>
        <v>200.10440703813293</v>
      </c>
      <c r="M14" s="89">
        <f t="shared" si="9"/>
        <v>1636.5358552456867</v>
      </c>
      <c r="N14" s="89">
        <f t="shared" si="10"/>
        <v>13057.064855245688</v>
      </c>
      <c r="O14" s="89">
        <f t="shared" si="11"/>
        <v>4494.686697158585</v>
      </c>
      <c r="P14" s="90">
        <f t="shared" si="4"/>
        <v>0.95058501774114423</v>
      </c>
      <c r="Q14" s="196">
        <v>1636.5358552456867</v>
      </c>
      <c r="R14" s="93">
        <f t="shared" si="12"/>
        <v>2.6032896397129253E-2</v>
      </c>
      <c r="S14" s="93">
        <f t="shared" si="12"/>
        <v>2.1441355036315907E-2</v>
      </c>
      <c r="T14" s="92">
        <v>2905</v>
      </c>
      <c r="U14" s="192">
        <v>11130.763000000001</v>
      </c>
      <c r="V14" s="192">
        <v>3848.8115491009685</v>
      </c>
      <c r="W14" s="198"/>
      <c r="X14" s="89">
        <v>0</v>
      </c>
      <c r="Y14" s="89">
        <f t="shared" si="13"/>
        <v>0</v>
      </c>
      <c r="Z14" s="1"/>
      <c r="AA14" s="1"/>
    </row>
    <row r="15" spans="2:27">
      <c r="B15" s="207">
        <v>1119</v>
      </c>
      <c r="C15" t="s">
        <v>33</v>
      </c>
      <c r="D15" s="1">
        <v>78881.837</v>
      </c>
      <c r="E15" s="86">
        <f t="shared" si="5"/>
        <v>3930.9232570887525</v>
      </c>
      <c r="F15" s="87">
        <f t="shared" si="0"/>
        <v>0.83135422018202165</v>
      </c>
      <c r="G15" s="189">
        <f t="shared" si="6"/>
        <v>494.72411355077514</v>
      </c>
      <c r="H15" s="189">
        <f t="shared" si="7"/>
        <v>9927.6287866234052</v>
      </c>
      <c r="I15" s="189">
        <f t="shared" si="1"/>
        <v>113.7694533704327</v>
      </c>
      <c r="J15" s="88">
        <f t="shared" si="2"/>
        <v>2283.0116207844731</v>
      </c>
      <c r="K15" s="189">
        <f t="shared" si="8"/>
        <v>69.026965711925584</v>
      </c>
      <c r="L15" s="88">
        <f t="shared" si="3"/>
        <v>1385.1641209412107</v>
      </c>
      <c r="M15" s="89">
        <f t="shared" si="9"/>
        <v>11312.792907564615</v>
      </c>
      <c r="N15" s="89">
        <f t="shared" si="10"/>
        <v>90194.629907564609</v>
      </c>
      <c r="O15" s="89">
        <f t="shared" si="11"/>
        <v>4494.6743363514533</v>
      </c>
      <c r="P15" s="90">
        <f t="shared" si="4"/>
        <v>0.9505824035437912</v>
      </c>
      <c r="Q15" s="196">
        <v>11312.792907564615</v>
      </c>
      <c r="R15" s="93">
        <f t="shared" si="12"/>
        <v>4.0994608649777428E-2</v>
      </c>
      <c r="S15" s="93">
        <f t="shared" si="12"/>
        <v>2.8544381606574788E-2</v>
      </c>
      <c r="T15" s="92">
        <v>20067</v>
      </c>
      <c r="U15" s="192">
        <v>75775.452000000005</v>
      </c>
      <c r="V15" s="192">
        <v>3821.8314419730673</v>
      </c>
      <c r="W15" s="198"/>
      <c r="X15" s="89">
        <v>0</v>
      </c>
      <c r="Y15" s="89">
        <f t="shared" si="13"/>
        <v>0</v>
      </c>
      <c r="Z15" s="1"/>
      <c r="AA15" s="1"/>
    </row>
    <row r="16" spans="2:27">
      <c r="B16" s="207">
        <v>1120</v>
      </c>
      <c r="C16" t="s">
        <v>34</v>
      </c>
      <c r="D16" s="1">
        <v>94521.353000000003</v>
      </c>
      <c r="E16" s="86">
        <f t="shared" si="5"/>
        <v>4461.5006608137455</v>
      </c>
      <c r="F16" s="87">
        <f t="shared" si="0"/>
        <v>0.94356647538811056</v>
      </c>
      <c r="G16" s="189">
        <f t="shared" si="6"/>
        <v>165.76612324127947</v>
      </c>
      <c r="H16" s="189">
        <f t="shared" si="7"/>
        <v>3511.921086989747</v>
      </c>
      <c r="I16" s="189">
        <f t="shared" si="1"/>
        <v>0</v>
      </c>
      <c r="J16" s="88">
        <f t="shared" si="2"/>
        <v>0</v>
      </c>
      <c r="K16" s="189">
        <f t="shared" si="8"/>
        <v>-44.742487658507123</v>
      </c>
      <c r="L16" s="88">
        <f t="shared" si="3"/>
        <v>-947.91434353313184</v>
      </c>
      <c r="M16" s="89">
        <f t="shared" si="9"/>
        <v>2564.0067434566154</v>
      </c>
      <c r="N16" s="89">
        <f t="shared" si="10"/>
        <v>97085.359743456618</v>
      </c>
      <c r="O16" s="89">
        <f t="shared" si="11"/>
        <v>4582.5242963965175</v>
      </c>
      <c r="P16" s="90">
        <f t="shared" si="4"/>
        <v>0.96916186446167629</v>
      </c>
      <c r="Q16" s="196">
        <v>2564.0067434566154</v>
      </c>
      <c r="R16" s="93">
        <f t="shared" si="12"/>
        <v>4.6324802974778832E-2</v>
      </c>
      <c r="S16" s="93">
        <f t="shared" si="12"/>
        <v>3.2199961397757056E-2</v>
      </c>
      <c r="T16" s="92">
        <v>21186</v>
      </c>
      <c r="U16" s="192">
        <v>90336.531000000003</v>
      </c>
      <c r="V16" s="192">
        <v>4322.3220574162679</v>
      </c>
      <c r="W16" s="198"/>
      <c r="X16" s="89">
        <v>0</v>
      </c>
      <c r="Y16" s="89">
        <f t="shared" si="13"/>
        <v>0</v>
      </c>
      <c r="Z16" s="1"/>
      <c r="AA16" s="1"/>
    </row>
    <row r="17" spans="2:27">
      <c r="B17" s="207">
        <v>1121</v>
      </c>
      <c r="C17" t="s">
        <v>35</v>
      </c>
      <c r="D17" s="1">
        <v>91819.770999999993</v>
      </c>
      <c r="E17" s="86">
        <f t="shared" si="5"/>
        <v>4555.2299945428376</v>
      </c>
      <c r="F17" s="87">
        <f t="shared" si="0"/>
        <v>0.96338936992313107</v>
      </c>
      <c r="G17" s="189">
        <f t="shared" si="6"/>
        <v>107.65393632924237</v>
      </c>
      <c r="H17" s="189">
        <f t="shared" si="7"/>
        <v>2169.9803945885383</v>
      </c>
      <c r="I17" s="189">
        <f t="shared" si="1"/>
        <v>0</v>
      </c>
      <c r="J17" s="88">
        <f t="shared" si="2"/>
        <v>0</v>
      </c>
      <c r="K17" s="189">
        <f t="shared" si="8"/>
        <v>-44.742487658507123</v>
      </c>
      <c r="L17" s="88">
        <f t="shared" si="3"/>
        <v>-901.87432373252818</v>
      </c>
      <c r="M17" s="89">
        <f t="shared" si="9"/>
        <v>1268.1060708560101</v>
      </c>
      <c r="N17" s="89">
        <f t="shared" si="10"/>
        <v>93087.877070856004</v>
      </c>
      <c r="O17" s="89">
        <f t="shared" si="11"/>
        <v>4618.1414432135734</v>
      </c>
      <c r="P17" s="90">
        <f t="shared" si="4"/>
        <v>0.97669456438498437</v>
      </c>
      <c r="Q17" s="196">
        <v>1268.1060708560101</v>
      </c>
      <c r="R17" s="93">
        <f t="shared" si="12"/>
        <v>4.5776539137304992E-2</v>
      </c>
      <c r="S17" s="93">
        <f t="shared" si="12"/>
        <v>3.2961794623393353E-2</v>
      </c>
      <c r="T17" s="92">
        <v>20157</v>
      </c>
      <c r="U17" s="192">
        <v>87800.565000000002</v>
      </c>
      <c r="V17" s="192">
        <v>4409.8726770467101</v>
      </c>
      <c r="W17" s="198"/>
      <c r="X17" s="89">
        <v>0</v>
      </c>
      <c r="Y17" s="89">
        <f t="shared" si="13"/>
        <v>0</v>
      </c>
      <c r="Z17" s="1"/>
      <c r="AA17" s="1"/>
    </row>
    <row r="18" spans="2:27">
      <c r="B18" s="207">
        <v>1122</v>
      </c>
      <c r="C18" t="s">
        <v>36</v>
      </c>
      <c r="D18" s="1">
        <v>51617.249000000003</v>
      </c>
      <c r="E18" s="86">
        <f t="shared" si="5"/>
        <v>4117.5214582003837</v>
      </c>
      <c r="F18" s="87">
        <f t="shared" si="0"/>
        <v>0.87081802851070855</v>
      </c>
      <c r="G18" s="189">
        <f t="shared" si="6"/>
        <v>379.03322886156383</v>
      </c>
      <c r="H18" s="189">
        <f t="shared" si="7"/>
        <v>4751.5605570085645</v>
      </c>
      <c r="I18" s="189">
        <f t="shared" si="1"/>
        <v>48.460082981361801</v>
      </c>
      <c r="J18" s="88">
        <f t="shared" si="2"/>
        <v>607.49560025435153</v>
      </c>
      <c r="K18" s="189">
        <f t="shared" si="8"/>
        <v>3.7175953228546774</v>
      </c>
      <c r="L18" s="88">
        <f t="shared" si="3"/>
        <v>46.603774967306236</v>
      </c>
      <c r="M18" s="89">
        <f t="shared" si="9"/>
        <v>4798.1643319758705</v>
      </c>
      <c r="N18" s="89">
        <f t="shared" si="10"/>
        <v>56415.413331975877</v>
      </c>
      <c r="O18" s="89">
        <f t="shared" si="11"/>
        <v>4500.2722823848017</v>
      </c>
      <c r="P18" s="90">
        <f t="shared" si="4"/>
        <v>0.95176631779365162</v>
      </c>
      <c r="Q18" s="196">
        <v>4798.1643319758705</v>
      </c>
      <c r="R18" s="93">
        <f t="shared" si="12"/>
        <v>5.2152229714399326E-2</v>
      </c>
      <c r="S18" s="93">
        <f t="shared" si="12"/>
        <v>3.754832990821684E-2</v>
      </c>
      <c r="T18" s="92">
        <v>12536</v>
      </c>
      <c r="U18" s="192">
        <v>49058.726999999999</v>
      </c>
      <c r="V18" s="192">
        <v>3968.5105160977187</v>
      </c>
      <c r="W18" s="198"/>
      <c r="X18" s="89">
        <v>0</v>
      </c>
      <c r="Y18" s="89">
        <f t="shared" si="13"/>
        <v>0</v>
      </c>
      <c r="Z18" s="1"/>
      <c r="AA18" s="1"/>
    </row>
    <row r="19" spans="2:27">
      <c r="B19" s="207">
        <v>1124</v>
      </c>
      <c r="C19" t="s">
        <v>37</v>
      </c>
      <c r="D19" s="1">
        <v>170716.72399999999</v>
      </c>
      <c r="E19" s="86">
        <f t="shared" si="5"/>
        <v>5855.8887250025718</v>
      </c>
      <c r="F19" s="87">
        <f t="shared" si="0"/>
        <v>1.2384667636713644</v>
      </c>
      <c r="G19" s="189">
        <f t="shared" si="6"/>
        <v>-698.75447655579285</v>
      </c>
      <c r="H19" s="189">
        <f t="shared" si="7"/>
        <v>-20370.789255031032</v>
      </c>
      <c r="I19" s="189">
        <f t="shared" si="1"/>
        <v>0</v>
      </c>
      <c r="J19" s="88">
        <f t="shared" si="2"/>
        <v>0</v>
      </c>
      <c r="K19" s="189">
        <f t="shared" si="8"/>
        <v>-44.742487658507123</v>
      </c>
      <c r="L19" s="88">
        <f t="shared" si="3"/>
        <v>-1304.3777427084581</v>
      </c>
      <c r="M19" s="89">
        <f t="shared" si="9"/>
        <v>-21675.166997739489</v>
      </c>
      <c r="N19" s="89">
        <f t="shared" si="10"/>
        <v>149041.5570022605</v>
      </c>
      <c r="O19" s="89">
        <f t="shared" si="11"/>
        <v>5112.3917607882722</v>
      </c>
      <c r="P19" s="90">
        <f t="shared" si="4"/>
        <v>1.0812239740093132</v>
      </c>
      <c r="Q19" s="196">
        <v>-21675.166997739489</v>
      </c>
      <c r="R19" s="93">
        <f t="shared" si="12"/>
        <v>4.3674967457281791E-2</v>
      </c>
      <c r="S19" s="93">
        <f t="shared" si="12"/>
        <v>2.6920606507465035E-2</v>
      </c>
      <c r="T19" s="92">
        <v>29153</v>
      </c>
      <c r="U19" s="192">
        <v>163572.69200000001</v>
      </c>
      <c r="V19" s="192">
        <v>5702.3772703503573</v>
      </c>
      <c r="W19" s="198"/>
      <c r="X19" s="89">
        <v>0</v>
      </c>
      <c r="Y19" s="89">
        <f t="shared" si="13"/>
        <v>0</v>
      </c>
      <c r="Z19" s="1"/>
      <c r="AA19" s="1"/>
    </row>
    <row r="20" spans="2:27">
      <c r="B20" s="207">
        <v>1127</v>
      </c>
      <c r="C20" t="s">
        <v>38</v>
      </c>
      <c r="D20" s="1">
        <v>59030.118999999999</v>
      </c>
      <c r="E20" s="86">
        <f t="shared" si="5"/>
        <v>5004.6730818143278</v>
      </c>
      <c r="F20" s="87">
        <f t="shared" si="0"/>
        <v>1.0584424612448662</v>
      </c>
      <c r="G20" s="189">
        <f t="shared" si="6"/>
        <v>-171.00077777908155</v>
      </c>
      <c r="H20" s="189">
        <f t="shared" si="7"/>
        <v>-2016.954173904267</v>
      </c>
      <c r="I20" s="189">
        <f t="shared" si="1"/>
        <v>0</v>
      </c>
      <c r="J20" s="88">
        <f t="shared" si="2"/>
        <v>0</v>
      </c>
      <c r="K20" s="189">
        <f t="shared" si="8"/>
        <v>-44.742487658507123</v>
      </c>
      <c r="L20" s="88">
        <f t="shared" si="3"/>
        <v>-527.73764193209161</v>
      </c>
      <c r="M20" s="89">
        <f t="shared" si="9"/>
        <v>-2544.6918158363587</v>
      </c>
      <c r="N20" s="89">
        <f t="shared" si="10"/>
        <v>56485.427184163636</v>
      </c>
      <c r="O20" s="89">
        <f t="shared" si="11"/>
        <v>4788.9298163767389</v>
      </c>
      <c r="P20" s="90">
        <f t="shared" si="4"/>
        <v>1.0128147390872435</v>
      </c>
      <c r="Q20" s="196">
        <v>-2544.6918158363587</v>
      </c>
      <c r="R20" s="93">
        <f t="shared" si="12"/>
        <v>1.6834879319444416E-2</v>
      </c>
      <c r="S20" s="93">
        <f t="shared" si="12"/>
        <v>1.2265803558195591E-2</v>
      </c>
      <c r="T20" s="92">
        <v>11795</v>
      </c>
      <c r="U20" s="192">
        <v>58052.807000000001</v>
      </c>
      <c r="V20" s="192">
        <v>4944.0305740078347</v>
      </c>
      <c r="W20" s="198"/>
      <c r="X20" s="89">
        <v>0</v>
      </c>
      <c r="Y20" s="89">
        <f t="shared" si="13"/>
        <v>0</v>
      </c>
      <c r="Z20" s="1"/>
      <c r="AA20" s="1"/>
    </row>
    <row r="21" spans="2:27">
      <c r="B21" s="207">
        <v>1130</v>
      </c>
      <c r="C21" t="s">
        <v>39</v>
      </c>
      <c r="D21" s="1">
        <v>59022.921999999999</v>
      </c>
      <c r="E21" s="86">
        <f t="shared" si="5"/>
        <v>4272.9980453196267</v>
      </c>
      <c r="F21" s="87">
        <f t="shared" si="0"/>
        <v>0.90369990088203733</v>
      </c>
      <c r="G21" s="189">
        <f t="shared" si="6"/>
        <v>282.63774484763314</v>
      </c>
      <c r="H21" s="189">
        <f t="shared" si="7"/>
        <v>3904.0751695803565</v>
      </c>
      <c r="I21" s="189">
        <f t="shared" si="1"/>
        <v>0</v>
      </c>
      <c r="J21" s="88">
        <f t="shared" si="2"/>
        <v>0</v>
      </c>
      <c r="K21" s="189">
        <f t="shared" si="8"/>
        <v>-44.742487658507123</v>
      </c>
      <c r="L21" s="88">
        <f t="shared" si="3"/>
        <v>-618.02798202695885</v>
      </c>
      <c r="M21" s="89">
        <f t="shared" si="9"/>
        <v>3286.0471875533976</v>
      </c>
      <c r="N21" s="89">
        <f t="shared" si="10"/>
        <v>62308.969187553397</v>
      </c>
      <c r="O21" s="89">
        <f t="shared" si="11"/>
        <v>4510.8933025087526</v>
      </c>
      <c r="P21" s="90">
        <f t="shared" si="4"/>
        <v>0.95401256614936858</v>
      </c>
      <c r="Q21" s="196">
        <v>3286.0471875533976</v>
      </c>
      <c r="R21" s="93">
        <f t="shared" si="12"/>
        <v>4.942933748371385E-2</v>
      </c>
      <c r="S21" s="94">
        <f t="shared" si="12"/>
        <v>4.1072193697193421E-2</v>
      </c>
      <c r="T21" s="92">
        <v>13813</v>
      </c>
      <c r="U21" s="192">
        <v>56242.874000000003</v>
      </c>
      <c r="V21" s="192">
        <v>4104.4204918630958</v>
      </c>
      <c r="W21" s="198"/>
      <c r="X21" s="89">
        <v>0</v>
      </c>
      <c r="Y21" s="89">
        <f t="shared" si="13"/>
        <v>0</v>
      </c>
      <c r="Z21" s="1"/>
      <c r="AA21" s="1"/>
    </row>
    <row r="22" spans="2:27">
      <c r="B22" s="207">
        <v>1133</v>
      </c>
      <c r="C22" t="s">
        <v>40</v>
      </c>
      <c r="D22" s="1">
        <v>11155.843999999999</v>
      </c>
      <c r="E22" s="86">
        <f t="shared" si="5"/>
        <v>4161.0757180156661</v>
      </c>
      <c r="F22" s="87">
        <f t="shared" si="0"/>
        <v>0.8800293550455226</v>
      </c>
      <c r="G22" s="189">
        <f t="shared" si="6"/>
        <v>352.0295877760887</v>
      </c>
      <c r="H22" s="189">
        <f t="shared" si="7"/>
        <v>943.79132482769387</v>
      </c>
      <c r="I22" s="189">
        <f t="shared" si="1"/>
        <v>33.216092046012953</v>
      </c>
      <c r="J22" s="88">
        <f t="shared" si="2"/>
        <v>89.052342775360728</v>
      </c>
      <c r="K22" s="189">
        <f t="shared" si="8"/>
        <v>-11.52639561249417</v>
      </c>
      <c r="L22" s="88">
        <f t="shared" si="3"/>
        <v>-30.902266637096869</v>
      </c>
      <c r="M22" s="89">
        <f t="shared" si="9"/>
        <v>912.88905819059698</v>
      </c>
      <c r="N22" s="89">
        <f t="shared" si="10"/>
        <v>12068.733058190595</v>
      </c>
      <c r="O22" s="89">
        <f t="shared" si="11"/>
        <v>4501.5789101792598</v>
      </c>
      <c r="P22" s="90">
        <f t="shared" si="4"/>
        <v>0.95204265758969597</v>
      </c>
      <c r="Q22" s="196">
        <v>912.88905819059698</v>
      </c>
      <c r="R22" s="93">
        <f t="shared" si="12"/>
        <v>8.982603472154585E-2</v>
      </c>
      <c r="S22" s="94">
        <f t="shared" si="12"/>
        <v>7.4379041316317146E-2</v>
      </c>
      <c r="T22" s="92">
        <v>2681</v>
      </c>
      <c r="U22" s="192">
        <v>10236.352999999999</v>
      </c>
      <c r="V22" s="192">
        <v>3873.0052970109718</v>
      </c>
      <c r="W22" s="198"/>
      <c r="X22" s="89">
        <v>0</v>
      </c>
      <c r="Y22" s="89">
        <f t="shared" si="13"/>
        <v>0</v>
      </c>
      <c r="Z22" s="1"/>
      <c r="AA22" s="1"/>
    </row>
    <row r="23" spans="2:27">
      <c r="B23" s="207">
        <v>1134</v>
      </c>
      <c r="C23" t="s">
        <v>41</v>
      </c>
      <c r="D23" s="1">
        <v>16490.348000000002</v>
      </c>
      <c r="E23" s="86">
        <f t="shared" si="5"/>
        <v>4186.4300583904551</v>
      </c>
      <c r="F23" s="87">
        <f t="shared" si="0"/>
        <v>0.88539156552177667</v>
      </c>
      <c r="G23" s="189">
        <f t="shared" si="6"/>
        <v>336.30989674371955</v>
      </c>
      <c r="H23" s="189">
        <f t="shared" si="7"/>
        <v>1324.7246832735113</v>
      </c>
      <c r="I23" s="189">
        <f t="shared" si="1"/>
        <v>24.342072914836805</v>
      </c>
      <c r="J23" s="88">
        <f t="shared" si="2"/>
        <v>95.883425211542175</v>
      </c>
      <c r="K23" s="189">
        <f t="shared" si="8"/>
        <v>-20.400414743670318</v>
      </c>
      <c r="L23" s="88">
        <f t="shared" si="3"/>
        <v>-80.357233675317389</v>
      </c>
      <c r="M23" s="89">
        <f t="shared" si="9"/>
        <v>1244.3674495981941</v>
      </c>
      <c r="N23" s="89">
        <f t="shared" si="10"/>
        <v>17734.715449598196</v>
      </c>
      <c r="O23" s="89">
        <f t="shared" si="11"/>
        <v>4502.3395403905042</v>
      </c>
      <c r="P23" s="90">
        <f t="shared" si="4"/>
        <v>0.95220352390398377</v>
      </c>
      <c r="Q23" s="196">
        <v>1244.3674495981941</v>
      </c>
      <c r="R23" s="93">
        <f t="shared" si="12"/>
        <v>0.12127514511843215</v>
      </c>
      <c r="S23" s="93">
        <f t="shared" si="12"/>
        <v>0.10704215266960718</v>
      </c>
      <c r="T23" s="92">
        <v>3939</v>
      </c>
      <c r="U23" s="192">
        <v>14706.781000000001</v>
      </c>
      <c r="V23" s="192">
        <v>3781.6356389817438</v>
      </c>
      <c r="W23" s="198"/>
      <c r="X23" s="89">
        <v>0</v>
      </c>
      <c r="Y23" s="89">
        <f t="shared" si="13"/>
        <v>0</v>
      </c>
      <c r="Z23" s="1"/>
      <c r="AA23" s="1"/>
    </row>
    <row r="24" spans="2:27">
      <c r="B24" s="207">
        <v>1135</v>
      </c>
      <c r="C24" t="s">
        <v>42</v>
      </c>
      <c r="D24" s="1">
        <v>18990.98</v>
      </c>
      <c r="E24" s="86">
        <f t="shared" si="5"/>
        <v>4128.4739130434782</v>
      </c>
      <c r="F24" s="87">
        <f t="shared" si="0"/>
        <v>0.87313437227008861</v>
      </c>
      <c r="G24" s="189">
        <f t="shared" si="6"/>
        <v>372.24270685884522</v>
      </c>
      <c r="H24" s="189">
        <f t="shared" si="7"/>
        <v>1712.316451550688</v>
      </c>
      <c r="I24" s="189">
        <f t="shared" si="1"/>
        <v>44.626723786278717</v>
      </c>
      <c r="J24" s="88">
        <f t="shared" si="2"/>
        <v>205.2829294168821</v>
      </c>
      <c r="K24" s="189">
        <f t="shared" si="8"/>
        <v>-0.11576387222840623</v>
      </c>
      <c r="L24" s="88">
        <f t="shared" si="3"/>
        <v>-0.53251381225066874</v>
      </c>
      <c r="M24" s="89">
        <f t="shared" si="9"/>
        <v>1711.7839377384373</v>
      </c>
      <c r="N24" s="89">
        <f t="shared" si="10"/>
        <v>20702.763937738437</v>
      </c>
      <c r="O24" s="89">
        <f t="shared" si="11"/>
        <v>4500.6008560300952</v>
      </c>
      <c r="P24" s="90">
        <f t="shared" si="4"/>
        <v>0.9518358081064332</v>
      </c>
      <c r="Q24" s="196">
        <v>1711.7839377384373</v>
      </c>
      <c r="R24" s="93">
        <f t="shared" si="12"/>
        <v>1.3687274664383502E-2</v>
      </c>
      <c r="S24" s="93">
        <f t="shared" si="12"/>
        <v>7.517004296861105E-3</v>
      </c>
      <c r="T24" s="92">
        <v>4600</v>
      </c>
      <c r="U24" s="192">
        <v>18734.555</v>
      </c>
      <c r="V24" s="192">
        <v>4097.6716972878394</v>
      </c>
      <c r="W24" s="198"/>
      <c r="X24" s="89">
        <v>0</v>
      </c>
      <c r="Y24" s="89">
        <f t="shared" si="13"/>
        <v>0</v>
      </c>
      <c r="Z24" s="1"/>
      <c r="AA24" s="1"/>
    </row>
    <row r="25" spans="2:27">
      <c r="B25" s="207">
        <v>1144</v>
      </c>
      <c r="C25" t="s">
        <v>43</v>
      </c>
      <c r="D25" s="1">
        <v>2587.6669999999999</v>
      </c>
      <c r="E25" s="86">
        <f t="shared" si="5"/>
        <v>4539.7666666666673</v>
      </c>
      <c r="F25" s="87">
        <f t="shared" si="0"/>
        <v>0.96011901788440079</v>
      </c>
      <c r="G25" s="189">
        <f t="shared" si="6"/>
        <v>117.24119961246795</v>
      </c>
      <c r="H25" s="189">
        <f t="shared" si="7"/>
        <v>66.827483779106728</v>
      </c>
      <c r="I25" s="189">
        <f t="shared" si="1"/>
        <v>0</v>
      </c>
      <c r="J25" s="88">
        <f t="shared" si="2"/>
        <v>0</v>
      </c>
      <c r="K25" s="189">
        <f t="shared" si="8"/>
        <v>-44.742487658507123</v>
      </c>
      <c r="L25" s="88">
        <f t="shared" si="3"/>
        <v>-25.503217965349059</v>
      </c>
      <c r="M25" s="89">
        <f t="shared" si="9"/>
        <v>41.32426581375767</v>
      </c>
      <c r="N25" s="89">
        <f t="shared" si="10"/>
        <v>2628.9912658137578</v>
      </c>
      <c r="O25" s="89">
        <f t="shared" si="11"/>
        <v>4612.2653786206283</v>
      </c>
      <c r="P25" s="90">
        <f t="shared" si="4"/>
        <v>0.97545183061026675</v>
      </c>
      <c r="Q25" s="196">
        <v>41.32426581375767</v>
      </c>
      <c r="R25" s="93">
        <f t="shared" si="12"/>
        <v>0.14236402661856454</v>
      </c>
      <c r="S25" s="93">
        <f t="shared" si="12"/>
        <v>9.0256193825437037E-2</v>
      </c>
      <c r="T25" s="92">
        <v>570</v>
      </c>
      <c r="U25" s="192">
        <v>2265.1860000000001</v>
      </c>
      <c r="V25" s="192">
        <v>4163.9448529411775</v>
      </c>
      <c r="W25" s="198"/>
      <c r="X25" s="89">
        <v>0</v>
      </c>
      <c r="Y25" s="89">
        <f t="shared" si="13"/>
        <v>0</v>
      </c>
      <c r="Z25" s="1"/>
      <c r="AA25" s="1"/>
    </row>
    <row r="26" spans="2:27">
      <c r="B26" s="207">
        <v>1145</v>
      </c>
      <c r="C26" t="s">
        <v>44</v>
      </c>
      <c r="D26" s="1">
        <v>4707.3590000000004</v>
      </c>
      <c r="E26" s="86">
        <f t="shared" si="5"/>
        <v>5271.3986562150067</v>
      </c>
      <c r="F26" s="87">
        <f t="shared" si="0"/>
        <v>1.1148524742128381</v>
      </c>
      <c r="G26" s="189">
        <f t="shared" si="6"/>
        <v>-336.37063390750245</v>
      </c>
      <c r="H26" s="189">
        <f t="shared" si="7"/>
        <v>-300.37897607939971</v>
      </c>
      <c r="I26" s="189">
        <f t="shared" si="1"/>
        <v>0</v>
      </c>
      <c r="J26" s="88">
        <f t="shared" si="2"/>
        <v>0</v>
      </c>
      <c r="K26" s="189">
        <f t="shared" si="8"/>
        <v>-44.742487658507123</v>
      </c>
      <c r="L26" s="88">
        <f t="shared" si="3"/>
        <v>-39.955041479046862</v>
      </c>
      <c r="M26" s="89">
        <f t="shared" si="9"/>
        <v>-340.33401755844659</v>
      </c>
      <c r="N26" s="89">
        <f t="shared" si="10"/>
        <v>4367.0249824415541</v>
      </c>
      <c r="O26" s="89">
        <f t="shared" si="11"/>
        <v>4890.2855346489969</v>
      </c>
      <c r="P26" s="90">
        <f t="shared" si="4"/>
        <v>1.0342505440150729</v>
      </c>
      <c r="Q26" s="196">
        <v>-340.33401755844659</v>
      </c>
      <c r="R26" s="93">
        <f t="shared" si="12"/>
        <v>7.0180480005383628E-2</v>
      </c>
      <c r="S26" s="93">
        <f t="shared" si="12"/>
        <v>5.8196376085950484E-2</v>
      </c>
      <c r="T26" s="92">
        <v>893</v>
      </c>
      <c r="U26" s="192">
        <v>4398.6589999999997</v>
      </c>
      <c r="V26" s="192">
        <v>4981.4937712344281</v>
      </c>
      <c r="W26" s="198"/>
      <c r="X26" s="89">
        <v>0</v>
      </c>
      <c r="Y26" s="89">
        <f t="shared" si="13"/>
        <v>0</v>
      </c>
      <c r="Z26" s="1"/>
      <c r="AA26" s="1"/>
    </row>
    <row r="27" spans="2:27">
      <c r="B27" s="207">
        <v>1146</v>
      </c>
      <c r="C27" t="s">
        <v>45</v>
      </c>
      <c r="D27" s="1">
        <v>52914.017999999996</v>
      </c>
      <c r="E27" s="86">
        <f t="shared" si="5"/>
        <v>4516.7749039692699</v>
      </c>
      <c r="F27" s="87">
        <f t="shared" si="0"/>
        <v>0.9552564709207999</v>
      </c>
      <c r="G27" s="189">
        <f t="shared" si="6"/>
        <v>131.49609248485439</v>
      </c>
      <c r="H27" s="189">
        <f t="shared" si="7"/>
        <v>1540.4767234600693</v>
      </c>
      <c r="I27" s="189">
        <f t="shared" si="1"/>
        <v>0</v>
      </c>
      <c r="J27" s="88">
        <f t="shared" si="2"/>
        <v>0</v>
      </c>
      <c r="K27" s="189">
        <f t="shared" si="8"/>
        <v>-44.742487658507123</v>
      </c>
      <c r="L27" s="88">
        <f t="shared" si="3"/>
        <v>-524.1582429194109</v>
      </c>
      <c r="M27" s="89">
        <f t="shared" si="9"/>
        <v>1016.3184805406584</v>
      </c>
      <c r="N27" s="89">
        <f t="shared" si="10"/>
        <v>53930.336480540653</v>
      </c>
      <c r="O27" s="89">
        <f t="shared" si="11"/>
        <v>4603.5285087956172</v>
      </c>
      <c r="P27" s="90">
        <f t="shared" si="4"/>
        <v>0.97360406276409839</v>
      </c>
      <c r="Q27" s="196">
        <v>1016.3184805406584</v>
      </c>
      <c r="R27" s="93">
        <f t="shared" si="12"/>
        <v>7.7635973698066185E-2</v>
      </c>
      <c r="S27" s="93">
        <f t="shared" si="12"/>
        <v>6.4297756353958638E-2</v>
      </c>
      <c r="T27" s="92">
        <v>11715</v>
      </c>
      <c r="U27" s="192">
        <v>49101.940999999999</v>
      </c>
      <c r="V27" s="192">
        <v>4243.9015557476232</v>
      </c>
      <c r="W27" s="198"/>
      <c r="X27" s="89">
        <v>0</v>
      </c>
      <c r="Y27" s="89">
        <f t="shared" si="13"/>
        <v>0</v>
      </c>
      <c r="Z27" s="1"/>
      <c r="AA27" s="1"/>
    </row>
    <row r="28" spans="2:27">
      <c r="B28" s="207">
        <v>1149</v>
      </c>
      <c r="C28" t="s">
        <v>46</v>
      </c>
      <c r="D28" s="1">
        <v>195945.00099999999</v>
      </c>
      <c r="E28" s="86">
        <f t="shared" si="5"/>
        <v>4481.5086110285201</v>
      </c>
      <c r="F28" s="87">
        <f t="shared" si="0"/>
        <v>0.94779797337481086</v>
      </c>
      <c r="G28" s="189">
        <f t="shared" si="6"/>
        <v>153.36119410811921</v>
      </c>
      <c r="H28" s="189">
        <f t="shared" si="7"/>
        <v>6705.4114899892966</v>
      </c>
      <c r="I28" s="189">
        <f t="shared" si="1"/>
        <v>0</v>
      </c>
      <c r="J28" s="88">
        <f t="shared" si="2"/>
        <v>0</v>
      </c>
      <c r="K28" s="189">
        <f t="shared" si="8"/>
        <v>-44.742487658507123</v>
      </c>
      <c r="L28" s="88">
        <f t="shared" si="3"/>
        <v>-1956.2757878929069</v>
      </c>
      <c r="M28" s="89">
        <f t="shared" si="9"/>
        <v>4749.1357020963897</v>
      </c>
      <c r="N28" s="89">
        <f t="shared" si="10"/>
        <v>200694.13670209638</v>
      </c>
      <c r="O28" s="89">
        <f t="shared" si="11"/>
        <v>4590.1273174781327</v>
      </c>
      <c r="P28" s="90">
        <f t="shared" si="4"/>
        <v>0.97076983369662262</v>
      </c>
      <c r="Q28" s="196">
        <v>4749.1357020963897</v>
      </c>
      <c r="R28" s="93">
        <f t="shared" si="12"/>
        <v>6.6213324447904801E-2</v>
      </c>
      <c r="S28" s="93">
        <f t="shared" si="12"/>
        <v>5.6044512694485016E-2</v>
      </c>
      <c r="T28" s="92">
        <v>43723</v>
      </c>
      <c r="U28" s="192">
        <v>183776.54500000001</v>
      </c>
      <c r="V28" s="192">
        <v>4243.6739712741883</v>
      </c>
      <c r="W28" s="198"/>
      <c r="X28" s="89">
        <v>0</v>
      </c>
      <c r="Y28" s="89">
        <f t="shared" si="13"/>
        <v>0</v>
      </c>
      <c r="Z28" s="1"/>
      <c r="AA28" s="1"/>
    </row>
    <row r="29" spans="2:27">
      <c r="B29" s="207">
        <v>1151</v>
      </c>
      <c r="C29" t="s">
        <v>47</v>
      </c>
      <c r="D29" s="1">
        <v>1229.3610000000001</v>
      </c>
      <c r="E29" s="86">
        <f t="shared" si="5"/>
        <v>5665.2580645161297</v>
      </c>
      <c r="F29" s="87">
        <f t="shared" si="0"/>
        <v>1.1981501271647383</v>
      </c>
      <c r="G29" s="189">
        <f t="shared" si="6"/>
        <v>-580.56346705419867</v>
      </c>
      <c r="H29" s="189">
        <f t="shared" si="7"/>
        <v>-125.98227235076111</v>
      </c>
      <c r="I29" s="189">
        <f t="shared" si="1"/>
        <v>0</v>
      </c>
      <c r="J29" s="88">
        <f t="shared" si="2"/>
        <v>0</v>
      </c>
      <c r="K29" s="189">
        <f t="shared" si="8"/>
        <v>-44.742487658507123</v>
      </c>
      <c r="L29" s="88">
        <f t="shared" si="3"/>
        <v>-9.7091198218960457</v>
      </c>
      <c r="M29" s="89">
        <f t="shared" si="9"/>
        <v>-135.69139217265715</v>
      </c>
      <c r="N29" s="89">
        <f t="shared" si="10"/>
        <v>1093.669607827343</v>
      </c>
      <c r="O29" s="89">
        <f t="shared" si="11"/>
        <v>5039.9521098034247</v>
      </c>
      <c r="P29" s="90">
        <f t="shared" si="4"/>
        <v>1.0659036521367953</v>
      </c>
      <c r="Q29" s="196">
        <v>-135.69139217265715</v>
      </c>
      <c r="R29" s="93">
        <f t="shared" si="12"/>
        <v>2.0906238737205204E-2</v>
      </c>
      <c r="S29" s="93">
        <f t="shared" si="12"/>
        <v>1.149696464746143E-2</v>
      </c>
      <c r="T29" s="92">
        <v>217</v>
      </c>
      <c r="U29" s="192">
        <v>1204.1859999999999</v>
      </c>
      <c r="V29" s="192">
        <v>5600.8651162790693</v>
      </c>
      <c r="W29" s="198"/>
      <c r="X29" s="89">
        <v>0</v>
      </c>
      <c r="Y29" s="89">
        <f t="shared" si="13"/>
        <v>0</v>
      </c>
      <c r="Z29" s="1"/>
      <c r="AA29" s="1"/>
    </row>
    <row r="30" spans="2:27">
      <c r="B30" s="207">
        <v>1160</v>
      </c>
      <c r="C30" t="s">
        <v>48</v>
      </c>
      <c r="D30" s="1">
        <v>45112.637000000002</v>
      </c>
      <c r="E30" s="86">
        <f t="shared" si="5"/>
        <v>4974.378321755431</v>
      </c>
      <c r="F30" s="87">
        <f t="shared" si="0"/>
        <v>1.0520353973117438</v>
      </c>
      <c r="G30" s="189">
        <f t="shared" si="6"/>
        <v>-152.21802654256553</v>
      </c>
      <c r="H30" s="189">
        <f t="shared" si="7"/>
        <v>-1380.4652827145267</v>
      </c>
      <c r="I30" s="189">
        <f t="shared" si="1"/>
        <v>0</v>
      </c>
      <c r="J30" s="88">
        <f t="shared" si="2"/>
        <v>0</v>
      </c>
      <c r="K30" s="189">
        <f t="shared" si="8"/>
        <v>-44.742487658507123</v>
      </c>
      <c r="L30" s="88">
        <f t="shared" si="3"/>
        <v>-405.76962057500111</v>
      </c>
      <c r="M30" s="89">
        <f t="shared" si="9"/>
        <v>-1786.2349032895277</v>
      </c>
      <c r="N30" s="89">
        <f t="shared" si="10"/>
        <v>43326.402096710473</v>
      </c>
      <c r="O30" s="89">
        <f t="shared" si="11"/>
        <v>4777.4178075543587</v>
      </c>
      <c r="P30" s="90">
        <f t="shared" si="4"/>
        <v>1.0103800547926571</v>
      </c>
      <c r="Q30" s="196">
        <v>-1786.2349032895277</v>
      </c>
      <c r="R30" s="93">
        <f t="shared" si="12"/>
        <v>0.10037582552937832</v>
      </c>
      <c r="S30" s="93">
        <f t="shared" si="12"/>
        <v>8.4481103603659041E-2</v>
      </c>
      <c r="T30" s="92">
        <v>9069</v>
      </c>
      <c r="U30" s="192">
        <v>40997.481</v>
      </c>
      <c r="V30" s="192">
        <v>4586.874132915641</v>
      </c>
      <c r="W30" s="198"/>
      <c r="X30" s="89">
        <v>0</v>
      </c>
      <c r="Y30" s="89">
        <f t="shared" si="13"/>
        <v>0</v>
      </c>
      <c r="Z30" s="1"/>
      <c r="AA30" s="1"/>
    </row>
    <row r="31" spans="2:27" ht="27.95" customHeight="1">
      <c r="B31" s="207">
        <v>1505</v>
      </c>
      <c r="C31" t="s">
        <v>49</v>
      </c>
      <c r="D31" s="1">
        <v>105587.592</v>
      </c>
      <c r="E31" s="86">
        <f t="shared" si="5"/>
        <v>4296.0205061437064</v>
      </c>
      <c r="F31" s="87">
        <f t="shared" si="0"/>
        <v>0.90856894021791301</v>
      </c>
      <c r="G31" s="189">
        <f t="shared" si="6"/>
        <v>268.36381913670374</v>
      </c>
      <c r="H31" s="189">
        <f t="shared" si="7"/>
        <v>6595.8459467419043</v>
      </c>
      <c r="I31" s="189">
        <f t="shared" si="1"/>
        <v>0</v>
      </c>
      <c r="J31" s="88">
        <f t="shared" si="2"/>
        <v>0</v>
      </c>
      <c r="K31" s="189">
        <f t="shared" si="8"/>
        <v>-44.742487658507123</v>
      </c>
      <c r="L31" s="88">
        <f t="shared" si="3"/>
        <v>-1099.6808616707881</v>
      </c>
      <c r="M31" s="89">
        <f t="shared" si="9"/>
        <v>5496.1650850711158</v>
      </c>
      <c r="N31" s="89">
        <f t="shared" si="10"/>
        <v>111083.75708507112</v>
      </c>
      <c r="O31" s="89">
        <f t="shared" si="11"/>
        <v>4519.6418376219026</v>
      </c>
      <c r="P31" s="90">
        <f t="shared" si="4"/>
        <v>0.95586280109700128</v>
      </c>
      <c r="Q31" s="196">
        <v>5496.1650850711158</v>
      </c>
      <c r="R31" s="93">
        <f t="shared" si="12"/>
        <v>4.8531741549253653E-2</v>
      </c>
      <c r="S31" s="93">
        <f t="shared" si="12"/>
        <v>4.1108658994547673E-2</v>
      </c>
      <c r="T31" s="92">
        <v>24578</v>
      </c>
      <c r="U31" s="192">
        <v>100700.425</v>
      </c>
      <c r="V31" s="192">
        <v>4126.3901409604978</v>
      </c>
      <c r="W31" s="198"/>
      <c r="X31" s="89">
        <v>0</v>
      </c>
      <c r="Y31" s="89">
        <f t="shared" si="13"/>
        <v>0</v>
      </c>
      <c r="Z31" s="1"/>
      <c r="AA31" s="1"/>
    </row>
    <row r="32" spans="2:27">
      <c r="B32" s="207">
        <v>1506</v>
      </c>
      <c r="C32" t="s">
        <v>50</v>
      </c>
      <c r="D32" s="1">
        <v>150246.52299999999</v>
      </c>
      <c r="E32" s="86">
        <f t="shared" si="5"/>
        <v>4530.5467840665797</v>
      </c>
      <c r="F32" s="87">
        <f t="shared" si="0"/>
        <v>0.95816909726579214</v>
      </c>
      <c r="G32" s="189">
        <f t="shared" si="6"/>
        <v>122.9575268245223</v>
      </c>
      <c r="H32" s="189">
        <f t="shared" si="7"/>
        <v>4077.6404620816329</v>
      </c>
      <c r="I32" s="189">
        <f t="shared" si="1"/>
        <v>0</v>
      </c>
      <c r="J32" s="88">
        <f t="shared" si="2"/>
        <v>0</v>
      </c>
      <c r="K32" s="189">
        <f t="shared" si="8"/>
        <v>-44.742487658507123</v>
      </c>
      <c r="L32" s="88">
        <f t="shared" si="3"/>
        <v>-1483.7951182190718</v>
      </c>
      <c r="M32" s="89">
        <f t="shared" si="9"/>
        <v>2593.8453438625611</v>
      </c>
      <c r="N32" s="89">
        <f t="shared" si="10"/>
        <v>152840.36834386256</v>
      </c>
      <c r="O32" s="89">
        <f t="shared" si="11"/>
        <v>4608.7618232325949</v>
      </c>
      <c r="P32" s="90">
        <f t="shared" si="4"/>
        <v>0.97471086077519542</v>
      </c>
      <c r="Q32" s="196">
        <v>2593.8453438625611</v>
      </c>
      <c r="R32" s="93">
        <f t="shared" si="12"/>
        <v>2.4541406529128965E-2</v>
      </c>
      <c r="S32" s="93">
        <f t="shared" si="12"/>
        <v>1.3821149976174995E-2</v>
      </c>
      <c r="T32" s="92">
        <v>33163</v>
      </c>
      <c r="U32" s="192">
        <v>146647.58499999999</v>
      </c>
      <c r="V32" s="192">
        <v>4468.783063139932</v>
      </c>
      <c r="W32" s="198"/>
      <c r="X32" s="89">
        <v>0</v>
      </c>
      <c r="Y32" s="89">
        <f t="shared" si="13"/>
        <v>0</v>
      </c>
      <c r="Z32" s="1"/>
      <c r="AA32" s="1"/>
    </row>
    <row r="33" spans="2:27">
      <c r="B33" s="207">
        <v>1508</v>
      </c>
      <c r="C33" s="230" t="s">
        <v>433</v>
      </c>
      <c r="D33" s="1">
        <v>293052.30499999999</v>
      </c>
      <c r="E33" s="86">
        <f t="shared" si="5"/>
        <v>4950.3750971316595</v>
      </c>
      <c r="F33" s="87">
        <f t="shared" si="0"/>
        <v>1.0469589354263678</v>
      </c>
      <c r="G33" s="189">
        <f t="shared" si="6"/>
        <v>-137.33602727582715</v>
      </c>
      <c r="H33" s="189">
        <f t="shared" si="7"/>
        <v>-8130.0181426744157</v>
      </c>
      <c r="I33" s="189">
        <f t="shared" si="1"/>
        <v>0</v>
      </c>
      <c r="J33" s="88">
        <f t="shared" si="2"/>
        <v>0</v>
      </c>
      <c r="K33" s="189">
        <f t="shared" si="8"/>
        <v>-44.742487658507123</v>
      </c>
      <c r="L33" s="88">
        <f t="shared" si="3"/>
        <v>-2648.6657844083047</v>
      </c>
      <c r="M33" s="89">
        <f t="shared" si="9"/>
        <v>-10778.68392708272</v>
      </c>
      <c r="N33" s="89">
        <f t="shared" si="10"/>
        <v>282273.62107291725</v>
      </c>
      <c r="O33" s="89">
        <f t="shared" si="11"/>
        <v>4768.2965821973257</v>
      </c>
      <c r="P33" s="90">
        <f t="shared" si="4"/>
        <v>1.0084509992762143</v>
      </c>
      <c r="Q33" s="196">
        <v>-10778.68392708272</v>
      </c>
      <c r="R33" s="93">
        <f t="shared" si="12"/>
        <v>2.9168278464497731E-2</v>
      </c>
      <c r="S33" s="93">
        <f t="shared" si="12"/>
        <v>1.7189884872449893E-2</v>
      </c>
      <c r="T33" s="92">
        <v>59198</v>
      </c>
      <c r="U33" s="192">
        <v>284746.73300000001</v>
      </c>
      <c r="V33" s="192">
        <v>4866.716795706644</v>
      </c>
      <c r="W33" s="198"/>
      <c r="X33" s="89">
        <v>0</v>
      </c>
      <c r="Y33" s="89">
        <f t="shared" si="13"/>
        <v>0</v>
      </c>
      <c r="Z33" s="1"/>
      <c r="AA33" s="1"/>
    </row>
    <row r="34" spans="2:27">
      <c r="B34" s="207">
        <v>1511</v>
      </c>
      <c r="C34" t="s">
        <v>51</v>
      </c>
      <c r="D34" s="1">
        <v>13182.789000000001</v>
      </c>
      <c r="E34" s="86">
        <f t="shared" si="5"/>
        <v>4325.0620078740158</v>
      </c>
      <c r="F34" s="87">
        <f t="shared" si="0"/>
        <v>0.91471095150759596</v>
      </c>
      <c r="G34" s="189">
        <f t="shared" si="6"/>
        <v>250.35808806391194</v>
      </c>
      <c r="H34" s="189">
        <f t="shared" si="7"/>
        <v>763.09145241880356</v>
      </c>
      <c r="I34" s="189">
        <f t="shared" si="1"/>
        <v>0</v>
      </c>
      <c r="J34" s="88">
        <f t="shared" si="2"/>
        <v>0</v>
      </c>
      <c r="K34" s="189">
        <f t="shared" si="8"/>
        <v>-44.742487658507123</v>
      </c>
      <c r="L34" s="88">
        <f t="shared" si="3"/>
        <v>-136.3751023831297</v>
      </c>
      <c r="M34" s="89">
        <f t="shared" si="9"/>
        <v>626.71635003567383</v>
      </c>
      <c r="N34" s="89">
        <f t="shared" si="10"/>
        <v>13809.505350035675</v>
      </c>
      <c r="O34" s="89">
        <f t="shared" si="11"/>
        <v>4530.6776082794213</v>
      </c>
      <c r="P34" s="90">
        <f t="shared" si="4"/>
        <v>0.95819676538708098</v>
      </c>
      <c r="Q34" s="196">
        <v>626.71635003567383</v>
      </c>
      <c r="R34" s="93">
        <f t="shared" si="12"/>
        <v>-4.0852354889581222E-2</v>
      </c>
      <c r="S34" s="93">
        <f t="shared" si="12"/>
        <v>-4.7775336580010833E-2</v>
      </c>
      <c r="T34" s="92">
        <v>3048</v>
      </c>
      <c r="U34" s="192">
        <v>13744.275</v>
      </c>
      <c r="V34" s="192">
        <v>4542.0604758757436</v>
      </c>
      <c r="W34" s="198"/>
      <c r="X34" s="89">
        <v>0</v>
      </c>
      <c r="Y34" s="89">
        <f t="shared" si="13"/>
        <v>0</v>
      </c>
      <c r="Z34" s="1"/>
      <c r="AA34" s="1"/>
    </row>
    <row r="35" spans="2:27">
      <c r="B35" s="208">
        <v>1514</v>
      </c>
      <c r="C35" s="209" t="s">
        <v>52</v>
      </c>
      <c r="D35" s="220">
        <v>12245.746999999999</v>
      </c>
      <c r="E35" s="221">
        <f t="shared" si="5"/>
        <v>5029.054209445585</v>
      </c>
      <c r="F35" s="222">
        <f t="shared" si="0"/>
        <v>1.0635988461507506</v>
      </c>
      <c r="G35" s="223">
        <f t="shared" si="6"/>
        <v>-338.1820707502967</v>
      </c>
      <c r="H35" s="223">
        <f t="shared" si="7"/>
        <v>-823.47334227697252</v>
      </c>
      <c r="I35" s="223">
        <f t="shared" si="1"/>
        <v>0</v>
      </c>
      <c r="J35" s="224">
        <f t="shared" si="2"/>
        <v>0</v>
      </c>
      <c r="K35" s="223">
        <f t="shared" si="8"/>
        <v>-44.742487658507123</v>
      </c>
      <c r="L35" s="224">
        <f t="shared" si="3"/>
        <v>-108.94795744846485</v>
      </c>
      <c r="M35" s="225">
        <f t="shared" si="9"/>
        <v>-932.42129972543739</v>
      </c>
      <c r="N35" s="225">
        <f t="shared" si="10"/>
        <v>11313.325700274561</v>
      </c>
      <c r="O35" s="225">
        <f t="shared" si="11"/>
        <v>4646.1296510367811</v>
      </c>
      <c r="P35" s="226">
        <f t="shared" si="4"/>
        <v>0.98261381367259004</v>
      </c>
      <c r="Q35" s="196">
        <v>-932.42129972543739</v>
      </c>
      <c r="R35" s="226">
        <f t="shared" si="12"/>
        <v>-8.9786000149698564E-2</v>
      </c>
      <c r="S35" s="226">
        <f t="shared" si="12"/>
        <v>-8.8664586597521605E-2</v>
      </c>
      <c r="T35" s="92">
        <v>2435</v>
      </c>
      <c r="U35" s="227">
        <v>13453.700999999999</v>
      </c>
      <c r="V35" s="227">
        <v>5518.3351107465132</v>
      </c>
      <c r="W35" s="228"/>
      <c r="X35" s="225">
        <v>597.22299999999996</v>
      </c>
      <c r="Y35" s="225">
        <f t="shared" si="13"/>
        <v>245.26611909650924</v>
      </c>
      <c r="Z35" s="1"/>
      <c r="AA35" s="1"/>
    </row>
    <row r="36" spans="2:27">
      <c r="B36" s="207">
        <v>1515</v>
      </c>
      <c r="C36" t="s">
        <v>53</v>
      </c>
      <c r="D36" s="1">
        <v>59723.764000000003</v>
      </c>
      <c r="E36" s="86">
        <f t="shared" si="5"/>
        <v>6613.1949950171638</v>
      </c>
      <c r="F36" s="87">
        <f t="shared" si="0"/>
        <v>1.3986300948713766</v>
      </c>
      <c r="G36" s="189">
        <f t="shared" si="6"/>
        <v>-1168.2843639648399</v>
      </c>
      <c r="H36" s="189">
        <f t="shared" si="7"/>
        <v>-10550.776090966468</v>
      </c>
      <c r="I36" s="189">
        <f t="shared" si="1"/>
        <v>0</v>
      </c>
      <c r="J36" s="88">
        <f t="shared" si="2"/>
        <v>0</v>
      </c>
      <c r="K36" s="189">
        <f t="shared" si="8"/>
        <v>-44.742487658507123</v>
      </c>
      <c r="L36" s="88">
        <f t="shared" si="3"/>
        <v>-404.06940604397784</v>
      </c>
      <c r="M36" s="89">
        <f t="shared" si="9"/>
        <v>-10954.845497010447</v>
      </c>
      <c r="N36" s="89">
        <f t="shared" si="10"/>
        <v>48768.91850298956</v>
      </c>
      <c r="O36" s="89">
        <f t="shared" si="11"/>
        <v>5400.1681433938165</v>
      </c>
      <c r="P36" s="90">
        <f t="shared" si="4"/>
        <v>1.1420860398653176</v>
      </c>
      <c r="Q36" s="196">
        <v>-10954.845497010447</v>
      </c>
      <c r="R36" s="93">
        <f t="shared" si="12"/>
        <v>-4.118725773222414E-2</v>
      </c>
      <c r="S36" s="93">
        <f t="shared" si="12"/>
        <v>-4.7875908243005812E-2</v>
      </c>
      <c r="T36" s="92">
        <v>9031</v>
      </c>
      <c r="U36" s="192">
        <v>62289.288999999997</v>
      </c>
      <c r="V36" s="192">
        <v>6945.728033006244</v>
      </c>
      <c r="W36" s="198"/>
      <c r="X36" s="89">
        <v>0</v>
      </c>
      <c r="Y36" s="89">
        <f t="shared" si="13"/>
        <v>0</v>
      </c>
      <c r="Z36" s="1"/>
      <c r="AA36" s="1"/>
    </row>
    <row r="37" spans="2:27">
      <c r="B37" s="207">
        <v>1516</v>
      </c>
      <c r="C37" t="s">
        <v>54</v>
      </c>
      <c r="D37" s="1">
        <v>43672.574999999997</v>
      </c>
      <c r="E37" s="86">
        <f t="shared" si="5"/>
        <v>4928.072105619498</v>
      </c>
      <c r="F37" s="87">
        <f t="shared" si="0"/>
        <v>1.0422420572520399</v>
      </c>
      <c r="G37" s="189">
        <f t="shared" si="6"/>
        <v>-123.50817253828703</v>
      </c>
      <c r="H37" s="189">
        <f t="shared" si="7"/>
        <v>-1094.5294250342997</v>
      </c>
      <c r="I37" s="189">
        <f t="shared" si="1"/>
        <v>0</v>
      </c>
      <c r="J37" s="88">
        <f t="shared" si="2"/>
        <v>0</v>
      </c>
      <c r="K37" s="189">
        <f t="shared" si="8"/>
        <v>-44.742487658507123</v>
      </c>
      <c r="L37" s="88">
        <f t="shared" si="3"/>
        <v>-396.50792562969013</v>
      </c>
      <c r="M37" s="89">
        <f t="shared" si="9"/>
        <v>-1491.0373506639899</v>
      </c>
      <c r="N37" s="89">
        <f t="shared" si="10"/>
        <v>42181.537649336009</v>
      </c>
      <c r="O37" s="89">
        <f t="shared" si="11"/>
        <v>4759.8214454227045</v>
      </c>
      <c r="P37" s="90">
        <f t="shared" si="4"/>
        <v>1.0066585855699699</v>
      </c>
      <c r="Q37" s="196">
        <v>-1491.0373506639899</v>
      </c>
      <c r="R37" s="93">
        <f t="shared" si="12"/>
        <v>5.7232869322537919E-2</v>
      </c>
      <c r="S37" s="93">
        <f t="shared" si="12"/>
        <v>5.7113569743512407E-2</v>
      </c>
      <c r="T37" s="92">
        <v>8862</v>
      </c>
      <c r="U37" s="192">
        <v>41308.377999999997</v>
      </c>
      <c r="V37" s="192">
        <v>4661.8189820562011</v>
      </c>
      <c r="W37" s="198"/>
      <c r="X37" s="89">
        <v>0</v>
      </c>
      <c r="Y37" s="89">
        <f t="shared" si="13"/>
        <v>0</v>
      </c>
      <c r="Z37" s="1"/>
      <c r="AA37" s="1"/>
    </row>
    <row r="38" spans="2:27">
      <c r="B38" s="207">
        <v>1517</v>
      </c>
      <c r="C38" t="s">
        <v>55</v>
      </c>
      <c r="D38" s="1">
        <v>21637.11</v>
      </c>
      <c r="E38" s="86">
        <f t="shared" si="5"/>
        <v>4067.1259398496236</v>
      </c>
      <c r="F38" s="87">
        <f t="shared" si="0"/>
        <v>0.86015983853368172</v>
      </c>
      <c r="G38" s="189">
        <f t="shared" si="6"/>
        <v>410.27845023903507</v>
      </c>
      <c r="H38" s="189">
        <f t="shared" si="7"/>
        <v>2182.6813552716667</v>
      </c>
      <c r="I38" s="189">
        <f t="shared" si="1"/>
        <v>66.098514404127826</v>
      </c>
      <c r="J38" s="88">
        <f t="shared" si="2"/>
        <v>351.64409662996007</v>
      </c>
      <c r="K38" s="189">
        <f t="shared" si="8"/>
        <v>21.356026745620703</v>
      </c>
      <c r="L38" s="88">
        <f t="shared" si="3"/>
        <v>113.61406228670215</v>
      </c>
      <c r="M38" s="89">
        <f t="shared" si="9"/>
        <v>2296.2954175583686</v>
      </c>
      <c r="N38" s="89">
        <f t="shared" si="10"/>
        <v>23933.40541755837</v>
      </c>
      <c r="O38" s="89">
        <f t="shared" si="11"/>
        <v>4498.7604168342796</v>
      </c>
      <c r="P38" s="90">
        <f t="shared" si="4"/>
        <v>0.95144657209434103</v>
      </c>
      <c r="Q38" s="196">
        <v>2296.2954175583686</v>
      </c>
      <c r="R38" s="93">
        <f t="shared" si="12"/>
        <v>5.5743685843660185E-2</v>
      </c>
      <c r="S38" s="93">
        <f t="shared" si="12"/>
        <v>5.614058196615767E-2</v>
      </c>
      <c r="T38" s="92">
        <v>5320</v>
      </c>
      <c r="U38" s="192">
        <v>20494.662</v>
      </c>
      <c r="V38" s="192">
        <v>3850.9323562570462</v>
      </c>
      <c r="W38" s="198"/>
      <c r="X38" s="89">
        <v>0</v>
      </c>
      <c r="Y38" s="89">
        <f t="shared" si="13"/>
        <v>0</v>
      </c>
      <c r="Z38" s="1"/>
      <c r="AA38" s="1"/>
    </row>
    <row r="39" spans="2:27">
      <c r="B39" s="207">
        <v>1520</v>
      </c>
      <c r="C39" t="s">
        <v>56</v>
      </c>
      <c r="D39" s="1">
        <v>46523.947999999997</v>
      </c>
      <c r="E39" s="86">
        <f t="shared" si="5"/>
        <v>4208.4077792853914</v>
      </c>
      <c r="F39" s="87">
        <f t="shared" si="0"/>
        <v>0.89003965194346879</v>
      </c>
      <c r="G39" s="189">
        <f t="shared" si="6"/>
        <v>322.68370978885906</v>
      </c>
      <c r="H39" s="189">
        <f t="shared" si="7"/>
        <v>3567.2684117158369</v>
      </c>
      <c r="I39" s="189">
        <f t="shared" si="1"/>
        <v>16.649870601609109</v>
      </c>
      <c r="J39" s="88">
        <f t="shared" si="2"/>
        <v>184.06431950078868</v>
      </c>
      <c r="K39" s="189">
        <f t="shared" si="8"/>
        <v>-28.092617056898014</v>
      </c>
      <c r="L39" s="88">
        <f t="shared" si="3"/>
        <v>-310.56388156400754</v>
      </c>
      <c r="M39" s="89">
        <f t="shared" si="9"/>
        <v>3256.7045301518292</v>
      </c>
      <c r="N39" s="89">
        <f t="shared" si="10"/>
        <v>49780.652530151827</v>
      </c>
      <c r="O39" s="89">
        <f t="shared" si="11"/>
        <v>4502.9988720173524</v>
      </c>
      <c r="P39" s="90">
        <f t="shared" si="4"/>
        <v>0.95234296649663452</v>
      </c>
      <c r="Q39" s="196">
        <v>3256.7045301518292</v>
      </c>
      <c r="R39" s="93">
        <f t="shared" si="12"/>
        <v>6.157936141745235E-2</v>
      </c>
      <c r="S39" s="94">
        <f t="shared" si="12"/>
        <v>5.2264734727493871E-2</v>
      </c>
      <c r="T39" s="92">
        <v>11055</v>
      </c>
      <c r="U39" s="192">
        <v>43825.218999999997</v>
      </c>
      <c r="V39" s="192">
        <v>3999.3811826975721</v>
      </c>
      <c r="W39" s="198"/>
      <c r="X39" s="89">
        <v>0</v>
      </c>
      <c r="Y39" s="89">
        <f t="shared" si="13"/>
        <v>0</v>
      </c>
      <c r="Z39" s="1"/>
      <c r="AA39" s="1"/>
    </row>
    <row r="40" spans="2:27">
      <c r="B40" s="207">
        <v>1525</v>
      </c>
      <c r="C40" t="s">
        <v>57</v>
      </c>
      <c r="D40" s="1">
        <v>20493.239000000001</v>
      </c>
      <c r="E40" s="86">
        <f t="shared" si="5"/>
        <v>4678.8216894977168</v>
      </c>
      <c r="F40" s="87">
        <f t="shared" si="0"/>
        <v>0.98952788000340253</v>
      </c>
      <c r="G40" s="189">
        <f t="shared" si="6"/>
        <v>31.027085457217307</v>
      </c>
      <c r="H40" s="189">
        <f t="shared" si="7"/>
        <v>135.89863430261181</v>
      </c>
      <c r="I40" s="189">
        <f t="shared" si="1"/>
        <v>0</v>
      </c>
      <c r="J40" s="88">
        <f t="shared" si="2"/>
        <v>0</v>
      </c>
      <c r="K40" s="189">
        <f t="shared" si="8"/>
        <v>-44.742487658507123</v>
      </c>
      <c r="L40" s="88">
        <f t="shared" si="3"/>
        <v>-195.97209594426121</v>
      </c>
      <c r="M40" s="89">
        <f t="shared" si="9"/>
        <v>-60.073461641649402</v>
      </c>
      <c r="N40" s="89">
        <f t="shared" si="10"/>
        <v>20433.165538358353</v>
      </c>
      <c r="O40" s="89">
        <f t="shared" si="11"/>
        <v>4665.1062872964276</v>
      </c>
      <c r="P40" s="90">
        <f t="shared" si="4"/>
        <v>0.9866271982154875</v>
      </c>
      <c r="Q40" s="196">
        <v>-60.073461641649402</v>
      </c>
      <c r="R40" s="93">
        <f t="shared" si="12"/>
        <v>4.2259140653043814E-2</v>
      </c>
      <c r="S40" s="93">
        <f t="shared" si="12"/>
        <v>3.4644461999870778E-2</v>
      </c>
      <c r="T40" s="92">
        <v>4380</v>
      </c>
      <c r="U40" s="192">
        <v>19662.326000000001</v>
      </c>
      <c r="V40" s="192">
        <v>4522.1540938362468</v>
      </c>
      <c r="W40" s="198"/>
      <c r="X40" s="89">
        <v>0</v>
      </c>
      <c r="Y40" s="89">
        <f t="shared" si="13"/>
        <v>0</v>
      </c>
      <c r="Z40" s="1"/>
      <c r="AA40" s="1"/>
    </row>
    <row r="41" spans="2:27">
      <c r="B41" s="207">
        <v>1528</v>
      </c>
      <c r="C41" t="s">
        <v>58</v>
      </c>
      <c r="D41" s="1">
        <v>31593.932000000001</v>
      </c>
      <c r="E41" s="86">
        <f t="shared" si="5"/>
        <v>4142.923157618673</v>
      </c>
      <c r="F41" s="87">
        <f t="shared" si="0"/>
        <v>0.87619025499035497</v>
      </c>
      <c r="G41" s="189">
        <f t="shared" si="6"/>
        <v>363.28417522222441</v>
      </c>
      <c r="H41" s="189">
        <f t="shared" si="7"/>
        <v>2770.4051202446831</v>
      </c>
      <c r="I41" s="189">
        <f t="shared" si="1"/>
        <v>39.569488184960527</v>
      </c>
      <c r="J41" s="88">
        <f t="shared" si="2"/>
        <v>301.75691689850896</v>
      </c>
      <c r="K41" s="189">
        <f t="shared" si="8"/>
        <v>-5.1729994735465965</v>
      </c>
      <c r="L41" s="88">
        <f t="shared" si="3"/>
        <v>-39.449293985266351</v>
      </c>
      <c r="M41" s="89">
        <f t="shared" si="9"/>
        <v>2730.9558262594169</v>
      </c>
      <c r="N41" s="89">
        <f t="shared" si="10"/>
        <v>34324.887826259415</v>
      </c>
      <c r="O41" s="89">
        <f t="shared" si="11"/>
        <v>4501.03433336735</v>
      </c>
      <c r="P41" s="90">
        <f t="shared" si="4"/>
        <v>0.951927484588041</v>
      </c>
      <c r="Q41" s="196">
        <v>2730.9558262594169</v>
      </c>
      <c r="R41" s="93">
        <f t="shared" si="12"/>
        <v>8.3132426817352473E-2</v>
      </c>
      <c r="S41" s="93">
        <f t="shared" si="12"/>
        <v>8.1854143072092003E-2</v>
      </c>
      <c r="T41" s="92">
        <v>7626</v>
      </c>
      <c r="U41" s="192">
        <v>29169.039000000001</v>
      </c>
      <c r="V41" s="192">
        <v>3829.4655376132337</v>
      </c>
      <c r="W41" s="198"/>
      <c r="X41" s="89">
        <v>0</v>
      </c>
      <c r="Y41" s="89">
        <f t="shared" si="13"/>
        <v>0</v>
      </c>
      <c r="Z41" s="1"/>
      <c r="AA41" s="1"/>
    </row>
    <row r="42" spans="2:27">
      <c r="B42" s="207">
        <v>1531</v>
      </c>
      <c r="C42" t="s">
        <v>59</v>
      </c>
      <c r="D42" s="1">
        <v>42502.044999999998</v>
      </c>
      <c r="E42" s="86">
        <f t="shared" si="5"/>
        <v>4355.163951224511</v>
      </c>
      <c r="F42" s="87">
        <f t="shared" si="0"/>
        <v>0.92107723647512496</v>
      </c>
      <c r="G42" s="189">
        <f t="shared" si="6"/>
        <v>231.69488318660487</v>
      </c>
      <c r="H42" s="189">
        <f t="shared" si="7"/>
        <v>2261.1103650180767</v>
      </c>
      <c r="I42" s="189">
        <f t="shared" si="1"/>
        <v>0</v>
      </c>
      <c r="J42" s="88">
        <f t="shared" si="2"/>
        <v>0</v>
      </c>
      <c r="K42" s="189">
        <f t="shared" si="8"/>
        <v>-44.742487658507123</v>
      </c>
      <c r="L42" s="88">
        <f t="shared" si="3"/>
        <v>-436.64193705937106</v>
      </c>
      <c r="M42" s="89">
        <f t="shared" si="9"/>
        <v>1824.4684279587057</v>
      </c>
      <c r="N42" s="89">
        <f t="shared" si="10"/>
        <v>44326.513427958707</v>
      </c>
      <c r="O42" s="89">
        <f t="shared" si="11"/>
        <v>4542.1163467526085</v>
      </c>
      <c r="P42" s="90">
        <f t="shared" si="4"/>
        <v>0.96061595367474184</v>
      </c>
      <c r="Q42" s="196">
        <v>1824.4684279587057</v>
      </c>
      <c r="R42" s="93">
        <f t="shared" si="12"/>
        <v>3.0587355122150949E-2</v>
      </c>
      <c r="S42" s="93">
        <f t="shared" si="12"/>
        <v>2.6468807437986169E-2</v>
      </c>
      <c r="T42" s="92">
        <v>9759</v>
      </c>
      <c r="U42" s="192">
        <v>41240.603999999999</v>
      </c>
      <c r="V42" s="192">
        <v>4242.860493827161</v>
      </c>
      <c r="W42" s="198"/>
      <c r="X42" s="89">
        <v>0</v>
      </c>
      <c r="Y42" s="89">
        <f t="shared" si="13"/>
        <v>0</v>
      </c>
      <c r="Z42" s="1"/>
      <c r="AA42" s="1"/>
    </row>
    <row r="43" spans="2:27">
      <c r="B43" s="207">
        <v>1532</v>
      </c>
      <c r="C43" t="s">
        <v>60</v>
      </c>
      <c r="D43" s="1">
        <v>43073.203999999998</v>
      </c>
      <c r="E43" s="86">
        <f t="shared" si="5"/>
        <v>4909.7462669554316</v>
      </c>
      <c r="F43" s="87">
        <f t="shared" si="0"/>
        <v>1.0383663104324417</v>
      </c>
      <c r="G43" s="189">
        <f t="shared" si="6"/>
        <v>-112.14615256656587</v>
      </c>
      <c r="H43" s="189">
        <f t="shared" si="7"/>
        <v>-983.85819646648235</v>
      </c>
      <c r="I43" s="189">
        <f t="shared" si="1"/>
        <v>0</v>
      </c>
      <c r="J43" s="88">
        <f t="shared" si="2"/>
        <v>0</v>
      </c>
      <c r="K43" s="189">
        <f t="shared" si="8"/>
        <v>-44.742487658507123</v>
      </c>
      <c r="L43" s="88">
        <f t="shared" si="3"/>
        <v>-392.52584422808297</v>
      </c>
      <c r="M43" s="89">
        <f t="shared" si="9"/>
        <v>-1376.3840406945653</v>
      </c>
      <c r="N43" s="89">
        <f t="shared" si="10"/>
        <v>41696.819959305431</v>
      </c>
      <c r="O43" s="89">
        <f t="shared" si="11"/>
        <v>4752.8576267303579</v>
      </c>
      <c r="P43" s="90">
        <f t="shared" si="4"/>
        <v>1.0051858017785222</v>
      </c>
      <c r="Q43" s="196">
        <v>-1376.3840406945653</v>
      </c>
      <c r="R43" s="93">
        <f t="shared" si="12"/>
        <v>0.10129140654417071</v>
      </c>
      <c r="S43" s="93">
        <f t="shared" si="12"/>
        <v>9.0997790296978173E-2</v>
      </c>
      <c r="T43" s="92">
        <v>8773</v>
      </c>
      <c r="U43" s="192">
        <v>39111.540999999997</v>
      </c>
      <c r="V43" s="192">
        <v>4500.2348406397414</v>
      </c>
      <c r="W43" s="198"/>
      <c r="X43" s="89">
        <v>0</v>
      </c>
      <c r="Y43" s="89">
        <f t="shared" si="13"/>
        <v>0</v>
      </c>
      <c r="Z43" s="1"/>
      <c r="AA43" s="1"/>
    </row>
    <row r="44" spans="2:27">
      <c r="B44" s="207">
        <v>1535</v>
      </c>
      <c r="C44" t="s">
        <v>61</v>
      </c>
      <c r="D44" s="1">
        <v>33468.017999999996</v>
      </c>
      <c r="E44" s="86">
        <f t="shared" si="5"/>
        <v>4621.3777961888982</v>
      </c>
      <c r="F44" s="87">
        <f t="shared" si="0"/>
        <v>0.9773790233601567</v>
      </c>
      <c r="G44" s="189">
        <f t="shared" si="6"/>
        <v>66.642299308684827</v>
      </c>
      <c r="H44" s="189">
        <f t="shared" si="7"/>
        <v>482.6235315934955</v>
      </c>
      <c r="I44" s="189">
        <f t="shared" si="1"/>
        <v>0</v>
      </c>
      <c r="J44" s="88">
        <f t="shared" si="2"/>
        <v>0</v>
      </c>
      <c r="K44" s="189">
        <f t="shared" si="8"/>
        <v>-44.742487658507123</v>
      </c>
      <c r="L44" s="88">
        <f t="shared" si="3"/>
        <v>-324.02509562290862</v>
      </c>
      <c r="M44" s="89">
        <f t="shared" si="9"/>
        <v>158.59843597058688</v>
      </c>
      <c r="N44" s="89">
        <f t="shared" si="10"/>
        <v>33626.61643597058</v>
      </c>
      <c r="O44" s="89">
        <f t="shared" si="11"/>
        <v>4643.2776078390743</v>
      </c>
      <c r="P44" s="90">
        <f t="shared" si="4"/>
        <v>0.9820106326910536</v>
      </c>
      <c r="Q44" s="196">
        <v>158.59843597058688</v>
      </c>
      <c r="R44" s="93">
        <f t="shared" si="12"/>
        <v>8.0227575824798586E-2</v>
      </c>
      <c r="S44" s="93">
        <f t="shared" si="12"/>
        <v>6.6057233418922529E-2</v>
      </c>
      <c r="T44" s="92">
        <v>7242</v>
      </c>
      <c r="U44" s="192">
        <v>30982.377</v>
      </c>
      <c r="V44" s="192">
        <v>4335.0184692878129</v>
      </c>
      <c r="W44" s="198"/>
      <c r="X44" s="89">
        <v>0</v>
      </c>
      <c r="Y44" s="89">
        <f t="shared" si="13"/>
        <v>0</v>
      </c>
      <c r="Z44" s="1"/>
      <c r="AA44" s="1"/>
    </row>
    <row r="45" spans="2:27">
      <c r="B45" s="207">
        <v>1539</v>
      </c>
      <c r="C45" t="s">
        <v>62</v>
      </c>
      <c r="D45" s="1">
        <v>29701.344000000001</v>
      </c>
      <c r="E45" s="86">
        <f t="shared" si="5"/>
        <v>4127.479710950528</v>
      </c>
      <c r="F45" s="87">
        <f t="shared" si="0"/>
        <v>0.87292410764480055</v>
      </c>
      <c r="G45" s="189">
        <f t="shared" si="6"/>
        <v>372.85911215647434</v>
      </c>
      <c r="H45" s="189">
        <f t="shared" si="7"/>
        <v>2683.0941710779894</v>
      </c>
      <c r="I45" s="189">
        <f t="shared" si="1"/>
        <v>44.97469451881129</v>
      </c>
      <c r="J45" s="88">
        <f t="shared" si="2"/>
        <v>323.63790175736602</v>
      </c>
      <c r="K45" s="189">
        <f t="shared" si="8"/>
        <v>0.23220686030416715</v>
      </c>
      <c r="L45" s="88">
        <f t="shared" si="3"/>
        <v>1.6709605667487868</v>
      </c>
      <c r="M45" s="89">
        <f t="shared" si="9"/>
        <v>2684.7651316447382</v>
      </c>
      <c r="N45" s="89">
        <f t="shared" si="10"/>
        <v>32386.109131644738</v>
      </c>
      <c r="O45" s="89">
        <f t="shared" si="11"/>
        <v>4500.5710299673065</v>
      </c>
      <c r="P45" s="90">
        <f t="shared" si="4"/>
        <v>0.95182950016767454</v>
      </c>
      <c r="Q45" s="196">
        <v>2684.7651316447382</v>
      </c>
      <c r="R45" s="93">
        <f t="shared" si="12"/>
        <v>3.4121542012263487E-2</v>
      </c>
      <c r="S45" s="93">
        <f t="shared" si="12"/>
        <v>4.8923448464078756E-2</v>
      </c>
      <c r="T45" s="92">
        <v>7196</v>
      </c>
      <c r="U45" s="192">
        <v>28721.328000000001</v>
      </c>
      <c r="V45" s="192">
        <v>3934.9675297986028</v>
      </c>
      <c r="W45" s="198"/>
      <c r="X45" s="89">
        <v>0</v>
      </c>
      <c r="Y45" s="89">
        <f t="shared" si="13"/>
        <v>0</v>
      </c>
      <c r="Z45" s="1"/>
      <c r="AA45" s="1"/>
    </row>
    <row r="46" spans="2:27">
      <c r="B46" s="207">
        <v>1547</v>
      </c>
      <c r="C46" t="s">
        <v>63</v>
      </c>
      <c r="D46" s="1">
        <v>17779.596000000001</v>
      </c>
      <c r="E46" s="86">
        <f t="shared" si="5"/>
        <v>4729.8739026336798</v>
      </c>
      <c r="F46" s="87">
        <f t="shared" si="0"/>
        <v>1.0003249549052533</v>
      </c>
      <c r="G46" s="189">
        <f t="shared" si="6"/>
        <v>-0.62528668707976975</v>
      </c>
      <c r="H46" s="189">
        <f t="shared" si="7"/>
        <v>-2.3504526567328545</v>
      </c>
      <c r="I46" s="189">
        <f t="shared" si="1"/>
        <v>0</v>
      </c>
      <c r="J46" s="88">
        <f t="shared" si="2"/>
        <v>0</v>
      </c>
      <c r="K46" s="189">
        <f t="shared" si="8"/>
        <v>-44.742487658507123</v>
      </c>
      <c r="L46" s="88">
        <f t="shared" si="3"/>
        <v>-168.18701110832828</v>
      </c>
      <c r="M46" s="89">
        <f t="shared" si="9"/>
        <v>-170.53746376506112</v>
      </c>
      <c r="N46" s="89">
        <f t="shared" si="10"/>
        <v>17609.058536234941</v>
      </c>
      <c r="O46" s="89">
        <f t="shared" si="11"/>
        <v>4684.5061282880924</v>
      </c>
      <c r="P46" s="90">
        <f t="shared" si="4"/>
        <v>0.99073008667819062</v>
      </c>
      <c r="Q46" s="196">
        <v>-170.53746376506112</v>
      </c>
      <c r="R46" s="93">
        <f t="shared" si="12"/>
        <v>2.2192898507047192E-2</v>
      </c>
      <c r="S46" s="94">
        <f t="shared" si="12"/>
        <v>1.6639550649621371E-4</v>
      </c>
      <c r="T46" s="92">
        <v>3759</v>
      </c>
      <c r="U46" s="192">
        <v>17393.581999999999</v>
      </c>
      <c r="V46" s="192">
        <v>4729.0870038064168</v>
      </c>
      <c r="W46" s="198"/>
      <c r="X46" s="89">
        <v>0</v>
      </c>
      <c r="Y46" s="89">
        <f t="shared" si="13"/>
        <v>0</v>
      </c>
      <c r="Z46" s="1"/>
      <c r="AA46" s="1"/>
    </row>
    <row r="47" spans="2:27">
      <c r="B47" s="207">
        <v>1554</v>
      </c>
      <c r="C47" t="s">
        <v>64</v>
      </c>
      <c r="D47" s="1">
        <v>28038.63</v>
      </c>
      <c r="E47" s="86">
        <f t="shared" si="5"/>
        <v>4679.3441255006683</v>
      </c>
      <c r="F47" s="87">
        <f t="shared" si="0"/>
        <v>0.98963837042700609</v>
      </c>
      <c r="G47" s="189">
        <f t="shared" si="6"/>
        <v>30.703175135387372</v>
      </c>
      <c r="H47" s="189">
        <f t="shared" si="7"/>
        <v>183.97342541124112</v>
      </c>
      <c r="I47" s="189">
        <f t="shared" si="1"/>
        <v>0</v>
      </c>
      <c r="J47" s="88">
        <f t="shared" si="2"/>
        <v>0</v>
      </c>
      <c r="K47" s="189">
        <f t="shared" si="8"/>
        <v>-44.742487658507123</v>
      </c>
      <c r="L47" s="88">
        <f t="shared" si="3"/>
        <v>-268.09698604977467</v>
      </c>
      <c r="M47" s="89">
        <f t="shared" si="9"/>
        <v>-84.123560638533547</v>
      </c>
      <c r="N47" s="89">
        <f t="shared" si="10"/>
        <v>27954.506439361467</v>
      </c>
      <c r="O47" s="89">
        <f t="shared" si="11"/>
        <v>4665.304812977547</v>
      </c>
      <c r="P47" s="90">
        <f t="shared" si="4"/>
        <v>0.98666918457645647</v>
      </c>
      <c r="Q47" s="196">
        <v>-84.123560638533547</v>
      </c>
      <c r="R47" s="93">
        <f t="shared" si="12"/>
        <v>7.305274465018427E-2</v>
      </c>
      <c r="S47" s="94">
        <f t="shared" si="12"/>
        <v>6.6426751400508605E-2</v>
      </c>
      <c r="T47" s="92">
        <v>5992</v>
      </c>
      <c r="U47" s="192">
        <v>26129.777999999998</v>
      </c>
      <c r="V47" s="192">
        <v>4387.8720403022671</v>
      </c>
      <c r="W47" s="198"/>
      <c r="X47" s="89">
        <v>0</v>
      </c>
      <c r="Y47" s="89">
        <f t="shared" si="13"/>
        <v>0</v>
      </c>
      <c r="Z47" s="1"/>
      <c r="AA47" s="1"/>
    </row>
    <row r="48" spans="2:27">
      <c r="B48" s="207">
        <v>1557</v>
      </c>
      <c r="C48" t="s">
        <v>65</v>
      </c>
      <c r="D48" s="1">
        <v>10317.007</v>
      </c>
      <c r="E48" s="86">
        <f t="shared" si="5"/>
        <v>3809.8253323485965</v>
      </c>
      <c r="F48" s="87">
        <f t="shared" si="0"/>
        <v>0.80574311963294254</v>
      </c>
      <c r="G48" s="189">
        <f t="shared" si="6"/>
        <v>569.80482688967186</v>
      </c>
      <c r="H48" s="189">
        <f t="shared" si="7"/>
        <v>1543.0314712172315</v>
      </c>
      <c r="I48" s="189">
        <f t="shared" si="1"/>
        <v>156.1537270294873</v>
      </c>
      <c r="J48" s="88">
        <f t="shared" si="2"/>
        <v>422.86429279585161</v>
      </c>
      <c r="K48" s="189">
        <f t="shared" si="8"/>
        <v>111.41123937098018</v>
      </c>
      <c r="L48" s="88">
        <f t="shared" si="3"/>
        <v>301.70163621661436</v>
      </c>
      <c r="M48" s="89">
        <f t="shared" si="9"/>
        <v>1844.7331074338458</v>
      </c>
      <c r="N48" s="89">
        <f t="shared" si="10"/>
        <v>12161.740107433845</v>
      </c>
      <c r="O48" s="89">
        <f t="shared" si="11"/>
        <v>4491.041398609249</v>
      </c>
      <c r="P48" s="90">
        <f t="shared" si="4"/>
        <v>0.94981407052731892</v>
      </c>
      <c r="Q48" s="196">
        <v>1844.7331074338458</v>
      </c>
      <c r="R48" s="93">
        <f t="shared" si="12"/>
        <v>0.12021407942124598</v>
      </c>
      <c r="S48" s="94">
        <f t="shared" si="12"/>
        <v>0.11690473206697341</v>
      </c>
      <c r="T48" s="92">
        <v>2708</v>
      </c>
      <c r="U48" s="192">
        <v>9209.8529999999992</v>
      </c>
      <c r="V48" s="192">
        <v>3411.0566666666664</v>
      </c>
      <c r="W48" s="198"/>
      <c r="X48" s="89">
        <v>0</v>
      </c>
      <c r="Y48" s="89">
        <f t="shared" si="13"/>
        <v>0</v>
      </c>
      <c r="Z48" s="1"/>
      <c r="AA48" s="1"/>
    </row>
    <row r="49" spans="2:27">
      <c r="B49" s="207">
        <v>1560</v>
      </c>
      <c r="C49" t="s">
        <v>66</v>
      </c>
      <c r="D49" s="1">
        <v>12235.321</v>
      </c>
      <c r="E49" s="86">
        <f t="shared" si="5"/>
        <v>3976.3799155021125</v>
      </c>
      <c r="F49" s="87">
        <f t="shared" si="0"/>
        <v>0.84096788657430499</v>
      </c>
      <c r="G49" s="189">
        <f t="shared" si="6"/>
        <v>466.54098533449195</v>
      </c>
      <c r="H49" s="189">
        <f t="shared" si="7"/>
        <v>1435.5466118742318</v>
      </c>
      <c r="I49" s="189">
        <f t="shared" si="1"/>
        <v>97.859622925756724</v>
      </c>
      <c r="J49" s="88">
        <f t="shared" si="2"/>
        <v>301.11405974255342</v>
      </c>
      <c r="K49" s="189">
        <f t="shared" si="8"/>
        <v>53.117135267249601</v>
      </c>
      <c r="L49" s="88">
        <f t="shared" si="3"/>
        <v>163.44142521732701</v>
      </c>
      <c r="M49" s="89">
        <f t="shared" si="9"/>
        <v>1598.9880370915587</v>
      </c>
      <c r="N49" s="89">
        <f t="shared" si="10"/>
        <v>13834.309037091558</v>
      </c>
      <c r="O49" s="89">
        <f t="shared" si="11"/>
        <v>4496.0380361038533</v>
      </c>
      <c r="P49" s="90">
        <f t="shared" si="4"/>
        <v>0.95087081353555947</v>
      </c>
      <c r="Q49" s="196">
        <v>1598.9880370915587</v>
      </c>
      <c r="R49" s="93">
        <f t="shared" si="12"/>
        <v>3.4356822353221385E-2</v>
      </c>
      <c r="S49" s="94">
        <f t="shared" si="12"/>
        <v>2.2255150073495624E-2</v>
      </c>
      <c r="T49" s="92">
        <v>3077</v>
      </c>
      <c r="U49" s="192">
        <v>11828.916999999999</v>
      </c>
      <c r="V49" s="192">
        <v>3889.8115751397568</v>
      </c>
      <c r="W49" s="198"/>
      <c r="X49" s="89">
        <v>0</v>
      </c>
      <c r="Y49" s="89">
        <f t="shared" si="13"/>
        <v>0</v>
      </c>
      <c r="Z49" s="1"/>
      <c r="AA49" s="1"/>
    </row>
    <row r="50" spans="2:27">
      <c r="B50" s="207">
        <v>1563</v>
      </c>
      <c r="C50" t="s">
        <v>67</v>
      </c>
      <c r="D50" s="1">
        <v>31784.844000000001</v>
      </c>
      <c r="E50" s="86">
        <f t="shared" si="5"/>
        <v>4418.8577783956625</v>
      </c>
      <c r="F50" s="87">
        <f t="shared" si="0"/>
        <v>0.93454789681498052</v>
      </c>
      <c r="G50" s="189">
        <f t="shared" si="6"/>
        <v>192.20471034049092</v>
      </c>
      <c r="H50" s="189">
        <f t="shared" si="7"/>
        <v>1382.5284814791512</v>
      </c>
      <c r="I50" s="189">
        <f t="shared" si="1"/>
        <v>0</v>
      </c>
      <c r="J50" s="88">
        <f t="shared" si="2"/>
        <v>0</v>
      </c>
      <c r="K50" s="189">
        <f t="shared" si="8"/>
        <v>-44.742487658507123</v>
      </c>
      <c r="L50" s="88">
        <f t="shared" si="3"/>
        <v>-321.83271372764176</v>
      </c>
      <c r="M50" s="89">
        <f t="shared" si="9"/>
        <v>1060.6957677515095</v>
      </c>
      <c r="N50" s="89">
        <f t="shared" si="10"/>
        <v>32845.539767751514</v>
      </c>
      <c r="O50" s="89">
        <f t="shared" si="11"/>
        <v>4566.3200010776463</v>
      </c>
      <c r="P50" s="90">
        <f t="shared" si="4"/>
        <v>0.96573480460388694</v>
      </c>
      <c r="Q50" s="196">
        <v>1060.6957677515095</v>
      </c>
      <c r="R50" s="93">
        <f t="shared" si="12"/>
        <v>6.4835589382104944E-2</v>
      </c>
      <c r="S50" s="94">
        <f t="shared" si="12"/>
        <v>6.9868873135614226E-2</v>
      </c>
      <c r="T50" s="92">
        <v>7193</v>
      </c>
      <c r="U50" s="192">
        <v>29849.531999999999</v>
      </c>
      <c r="V50" s="192">
        <v>4130.2797841427973</v>
      </c>
      <c r="W50" s="198"/>
      <c r="X50" s="89">
        <v>0</v>
      </c>
      <c r="Y50" s="89">
        <f t="shared" si="13"/>
        <v>0</v>
      </c>
      <c r="Z50" s="1"/>
      <c r="AA50" s="1"/>
    </row>
    <row r="51" spans="2:27">
      <c r="B51" s="207">
        <v>1566</v>
      </c>
      <c r="C51" t="s">
        <v>68</v>
      </c>
      <c r="D51" s="1">
        <v>21525.898000000001</v>
      </c>
      <c r="E51" s="86">
        <f t="shared" si="5"/>
        <v>3617.7979831932776</v>
      </c>
      <c r="F51" s="87">
        <f t="shared" si="0"/>
        <v>0.76513109628123954</v>
      </c>
      <c r="G51" s="189">
        <f t="shared" si="6"/>
        <v>688.86178336596959</v>
      </c>
      <c r="H51" s="189">
        <f t="shared" si="7"/>
        <v>4098.7276110275188</v>
      </c>
      <c r="I51" s="189">
        <f t="shared" si="1"/>
        <v>223.36329923384892</v>
      </c>
      <c r="J51" s="88">
        <f t="shared" si="2"/>
        <v>1329.0116304414012</v>
      </c>
      <c r="K51" s="189">
        <f t="shared" si="8"/>
        <v>178.6208115753418</v>
      </c>
      <c r="L51" s="88">
        <f t="shared" si="3"/>
        <v>1062.7938288732837</v>
      </c>
      <c r="M51" s="89">
        <f t="shared" si="9"/>
        <v>5161.5214399008028</v>
      </c>
      <c r="N51" s="89">
        <f t="shared" si="10"/>
        <v>26687.419439900805</v>
      </c>
      <c r="O51" s="89">
        <f t="shared" si="11"/>
        <v>4485.2805781345896</v>
      </c>
      <c r="P51" s="90">
        <f t="shared" si="4"/>
        <v>0.94859570982676789</v>
      </c>
      <c r="Q51" s="196">
        <v>5161.5214399008028</v>
      </c>
      <c r="R51" s="93">
        <f t="shared" si="12"/>
        <v>3.0830482365919943E-2</v>
      </c>
      <c r="S51" s="94">
        <f t="shared" si="12"/>
        <v>3.1350228827616941E-2</v>
      </c>
      <c r="T51" s="92">
        <v>5950</v>
      </c>
      <c r="U51" s="192">
        <v>20882.093000000001</v>
      </c>
      <c r="V51" s="192">
        <v>3507.8268100117593</v>
      </c>
      <c r="W51" s="198"/>
      <c r="X51" s="89">
        <v>0</v>
      </c>
      <c r="Y51" s="89">
        <f t="shared" si="13"/>
        <v>0</v>
      </c>
      <c r="Z51" s="1"/>
      <c r="AA51" s="1"/>
    </row>
    <row r="52" spans="2:27">
      <c r="B52" s="207">
        <v>1573</v>
      </c>
      <c r="C52" t="s">
        <v>69</v>
      </c>
      <c r="D52" s="1">
        <v>10422.960999999999</v>
      </c>
      <c r="E52" s="86">
        <f t="shared" si="5"/>
        <v>4807.6388376383766</v>
      </c>
      <c r="F52" s="87">
        <f t="shared" si="0"/>
        <v>1.0167715255122347</v>
      </c>
      <c r="G52" s="189">
        <f t="shared" si="6"/>
        <v>-48.839546389991774</v>
      </c>
      <c r="H52" s="189">
        <f t="shared" si="7"/>
        <v>-105.88413657350216</v>
      </c>
      <c r="I52" s="189">
        <f t="shared" si="1"/>
        <v>0</v>
      </c>
      <c r="J52" s="88">
        <f t="shared" si="2"/>
        <v>0</v>
      </c>
      <c r="K52" s="189">
        <f t="shared" si="8"/>
        <v>-44.742487658507123</v>
      </c>
      <c r="L52" s="88">
        <f t="shared" si="3"/>
        <v>-97.001713243643451</v>
      </c>
      <c r="M52" s="89">
        <f t="shared" si="9"/>
        <v>-202.88584981714561</v>
      </c>
      <c r="N52" s="89">
        <f t="shared" si="10"/>
        <v>10220.075150182854</v>
      </c>
      <c r="O52" s="89">
        <f t="shared" si="11"/>
        <v>4714.0568035898777</v>
      </c>
      <c r="P52" s="90">
        <f t="shared" si="4"/>
        <v>0.99697978350884364</v>
      </c>
      <c r="Q52" s="196">
        <v>-202.88584981714561</v>
      </c>
      <c r="R52" s="93">
        <f t="shared" si="12"/>
        <v>6.3082444733632212E-2</v>
      </c>
      <c r="S52" s="94">
        <f t="shared" si="12"/>
        <v>5.8669279603280521E-2</v>
      </c>
      <c r="T52" s="92">
        <v>2168</v>
      </c>
      <c r="U52" s="192">
        <v>9804.4709999999995</v>
      </c>
      <c r="V52" s="192">
        <v>4541.2093561834181</v>
      </c>
      <c r="W52" s="198"/>
      <c r="X52" s="89">
        <v>0</v>
      </c>
      <c r="Y52" s="89">
        <f t="shared" si="13"/>
        <v>0</v>
      </c>
      <c r="Z52" s="1"/>
      <c r="AA52" s="1"/>
    </row>
    <row r="53" spans="2:27">
      <c r="B53" s="207">
        <v>1576</v>
      </c>
      <c r="C53" t="s">
        <v>70</v>
      </c>
      <c r="D53" s="1">
        <v>15237.874</v>
      </c>
      <c r="E53" s="86">
        <f t="shared" si="5"/>
        <v>4489.6505598114318</v>
      </c>
      <c r="F53" s="87">
        <f t="shared" si="0"/>
        <v>0.94951992087632286</v>
      </c>
      <c r="G53" s="189">
        <f t="shared" si="6"/>
        <v>148.31318586271399</v>
      </c>
      <c r="H53" s="189">
        <f t="shared" si="7"/>
        <v>503.37495281805127</v>
      </c>
      <c r="I53" s="189">
        <f t="shared" si="1"/>
        <v>0</v>
      </c>
      <c r="J53" s="88">
        <f t="shared" si="2"/>
        <v>0</v>
      </c>
      <c r="K53" s="189">
        <f t="shared" si="8"/>
        <v>-44.742487658507123</v>
      </c>
      <c r="L53" s="88">
        <f t="shared" si="3"/>
        <v>-151.85600311297318</v>
      </c>
      <c r="M53" s="89">
        <f t="shared" si="9"/>
        <v>351.51894970507806</v>
      </c>
      <c r="N53" s="89">
        <f t="shared" si="10"/>
        <v>15589.392949705078</v>
      </c>
      <c r="O53" s="89">
        <f t="shared" si="11"/>
        <v>4593.2212580156393</v>
      </c>
      <c r="P53" s="90">
        <f t="shared" si="4"/>
        <v>0.97142417374719725</v>
      </c>
      <c r="Q53" s="196">
        <v>351.51894970507806</v>
      </c>
      <c r="R53" s="93">
        <f t="shared" si="12"/>
        <v>8.6801711823135244E-2</v>
      </c>
      <c r="S53" s="94">
        <f t="shared" si="12"/>
        <v>9.128468883124477E-2</v>
      </c>
      <c r="T53" s="92">
        <v>3394</v>
      </c>
      <c r="U53" s="192">
        <v>14020.841</v>
      </c>
      <c r="V53" s="192">
        <v>4114.0965375586857</v>
      </c>
      <c r="W53" s="198"/>
      <c r="X53" s="89">
        <v>0</v>
      </c>
      <c r="Y53" s="89">
        <f t="shared" si="13"/>
        <v>0</v>
      </c>
      <c r="Z53" s="1"/>
      <c r="AA53" s="1"/>
    </row>
    <row r="54" spans="2:27">
      <c r="B54" s="207">
        <v>1577</v>
      </c>
      <c r="C54" t="s">
        <v>71</v>
      </c>
      <c r="D54" s="1">
        <v>41849.006999999998</v>
      </c>
      <c r="E54" s="86">
        <f t="shared" si="5"/>
        <v>3759.6808013655555</v>
      </c>
      <c r="F54" s="87">
        <f t="shared" si="0"/>
        <v>0.79513801118249838</v>
      </c>
      <c r="G54" s="189">
        <f t="shared" si="6"/>
        <v>600.89443609915736</v>
      </c>
      <c r="H54" s="189">
        <f t="shared" si="7"/>
        <v>6688.5559682197209</v>
      </c>
      <c r="I54" s="189">
        <f t="shared" si="1"/>
        <v>173.70431287355166</v>
      </c>
      <c r="J54" s="88">
        <f t="shared" si="2"/>
        <v>1933.5027065955035</v>
      </c>
      <c r="K54" s="189">
        <f t="shared" si="8"/>
        <v>128.96182521504454</v>
      </c>
      <c r="L54" s="88">
        <f t="shared" si="3"/>
        <v>1435.4740764686608</v>
      </c>
      <c r="M54" s="89">
        <f t="shared" si="9"/>
        <v>8124.0300446883812</v>
      </c>
      <c r="N54" s="89">
        <f t="shared" si="10"/>
        <v>49973.037044688375</v>
      </c>
      <c r="O54" s="89">
        <f t="shared" si="11"/>
        <v>4489.5370626797567</v>
      </c>
      <c r="P54" s="90">
        <f t="shared" si="4"/>
        <v>0.94949591727380533</v>
      </c>
      <c r="Q54" s="196">
        <v>8124.0300446883812</v>
      </c>
      <c r="R54" s="93">
        <f t="shared" si="12"/>
        <v>5.8628596956237795E-2</v>
      </c>
      <c r="S54" s="94">
        <f t="shared" si="12"/>
        <v>5.5014556287444678E-2</v>
      </c>
      <c r="T54" s="92">
        <v>11131</v>
      </c>
      <c r="U54" s="192">
        <v>39531.339999999997</v>
      </c>
      <c r="V54" s="192">
        <v>3563.6293157847285</v>
      </c>
      <c r="W54" s="198"/>
      <c r="X54" s="89">
        <v>0</v>
      </c>
      <c r="Y54" s="89">
        <f t="shared" si="13"/>
        <v>0</v>
      </c>
      <c r="Z54" s="1"/>
      <c r="AA54" s="1"/>
    </row>
    <row r="55" spans="2:27">
      <c r="B55" s="207">
        <v>1578</v>
      </c>
      <c r="C55" t="s">
        <v>72</v>
      </c>
      <c r="D55" s="1">
        <v>9430.9210000000003</v>
      </c>
      <c r="E55" s="86">
        <f t="shared" si="5"/>
        <v>3763.3363926576217</v>
      </c>
      <c r="F55" s="87">
        <f t="shared" si="0"/>
        <v>0.79591113521702117</v>
      </c>
      <c r="G55" s="189">
        <f t="shared" si="6"/>
        <v>598.62796949807625</v>
      </c>
      <c r="H55" s="189">
        <f t="shared" si="7"/>
        <v>1500.1616915621789</v>
      </c>
      <c r="I55" s="189">
        <f t="shared" si="1"/>
        <v>172.42485592132849</v>
      </c>
      <c r="J55" s="88">
        <f t="shared" si="2"/>
        <v>432.09668893884918</v>
      </c>
      <c r="K55" s="189">
        <f t="shared" si="8"/>
        <v>127.68236826282137</v>
      </c>
      <c r="L55" s="88">
        <f t="shared" si="3"/>
        <v>319.97201486663039</v>
      </c>
      <c r="M55" s="89">
        <f t="shared" si="9"/>
        <v>1820.1337064288093</v>
      </c>
      <c r="N55" s="89">
        <f t="shared" si="10"/>
        <v>11251.054706428809</v>
      </c>
      <c r="O55" s="89">
        <f t="shared" si="11"/>
        <v>4489.6467304185189</v>
      </c>
      <c r="P55" s="90">
        <f t="shared" si="4"/>
        <v>0.9495191109948411</v>
      </c>
      <c r="Q55" s="196">
        <v>1820.1337064288093</v>
      </c>
      <c r="R55" s="93">
        <f t="shared" si="12"/>
        <v>8.3392762861936282E-2</v>
      </c>
      <c r="S55" s="93">
        <f t="shared" si="12"/>
        <v>7.7340289326394668E-2</v>
      </c>
      <c r="T55" s="92">
        <v>2506</v>
      </c>
      <c r="U55" s="192">
        <v>8704.9879999999994</v>
      </c>
      <c r="V55" s="192">
        <v>3493.1733547351523</v>
      </c>
      <c r="W55" s="198"/>
      <c r="X55" s="89">
        <v>0</v>
      </c>
      <c r="Y55" s="89">
        <f t="shared" si="13"/>
        <v>0</v>
      </c>
      <c r="Z55" s="1"/>
      <c r="AA55" s="1"/>
    </row>
    <row r="56" spans="2:27">
      <c r="B56" s="207">
        <v>1579</v>
      </c>
      <c r="C56" t="s">
        <v>73</v>
      </c>
      <c r="D56" s="1">
        <v>54661.599999999999</v>
      </c>
      <c r="E56" s="86">
        <f t="shared" si="5"/>
        <v>4061.0401188707278</v>
      </c>
      <c r="F56" s="87">
        <f t="shared" si="0"/>
        <v>0.85887274320691509</v>
      </c>
      <c r="G56" s="189">
        <f t="shared" si="6"/>
        <v>414.05165924595042</v>
      </c>
      <c r="H56" s="189">
        <f t="shared" si="7"/>
        <v>5573.1353334504929</v>
      </c>
      <c r="I56" s="189">
        <f t="shared" si="1"/>
        <v>68.228551746741346</v>
      </c>
      <c r="J56" s="88">
        <f t="shared" si="2"/>
        <v>918.35630651113854</v>
      </c>
      <c r="K56" s="189">
        <f t="shared" si="8"/>
        <v>23.486064088234222</v>
      </c>
      <c r="L56" s="88">
        <f t="shared" si="3"/>
        <v>316.1224226276326</v>
      </c>
      <c r="M56" s="89">
        <f t="shared" si="9"/>
        <v>5889.2577560781256</v>
      </c>
      <c r="N56" s="89">
        <f t="shared" si="10"/>
        <v>60550.857756078127</v>
      </c>
      <c r="O56" s="89">
        <f t="shared" si="11"/>
        <v>4498.5778422049134</v>
      </c>
      <c r="P56" s="90">
        <f t="shared" si="4"/>
        <v>0.95140795923453814</v>
      </c>
      <c r="Q56" s="196">
        <v>5889.2577560781256</v>
      </c>
      <c r="R56" s="93">
        <f t="shared" si="12"/>
        <v>4.9810494202357898E-2</v>
      </c>
      <c r="S56" s="93">
        <f t="shared" si="12"/>
        <v>4.801661297155152E-2</v>
      </c>
      <c r="T56" s="92">
        <v>13460</v>
      </c>
      <c r="U56" s="192">
        <v>52068.063999999998</v>
      </c>
      <c r="V56" s="192">
        <v>3874.9768549527421</v>
      </c>
      <c r="W56" s="198"/>
      <c r="X56" s="89">
        <v>0</v>
      </c>
      <c r="Y56" s="89">
        <f t="shared" si="13"/>
        <v>0</v>
      </c>
      <c r="Z56" s="1"/>
      <c r="AA56" s="1"/>
    </row>
    <row r="57" spans="2:27">
      <c r="B57" s="207">
        <v>1580</v>
      </c>
      <c r="C57" s="230" t="s">
        <v>434</v>
      </c>
      <c r="D57" s="1">
        <v>40729.794999999998</v>
      </c>
      <c r="E57" s="86">
        <f t="shared" si="5"/>
        <v>4328.8123073652878</v>
      </c>
      <c r="F57" s="87">
        <f t="shared" si="0"/>
        <v>0.91550410545772531</v>
      </c>
      <c r="G57" s="189">
        <f t="shared" si="6"/>
        <v>248.03290237932327</v>
      </c>
      <c r="H57" s="189">
        <f t="shared" si="7"/>
        <v>2333.7415784870527</v>
      </c>
      <c r="I57" s="189">
        <f t="shared" si="1"/>
        <v>0</v>
      </c>
      <c r="J57" s="88">
        <f t="shared" si="2"/>
        <v>0</v>
      </c>
      <c r="K57" s="189">
        <f t="shared" si="8"/>
        <v>-44.742487658507123</v>
      </c>
      <c r="L57" s="88">
        <f t="shared" si="3"/>
        <v>-420.98206637889348</v>
      </c>
      <c r="M57" s="89">
        <f t="shared" si="9"/>
        <v>1912.7595121081592</v>
      </c>
      <c r="N57" s="89">
        <f t="shared" si="10"/>
        <v>42642.55451210816</v>
      </c>
      <c r="O57" s="89">
        <f t="shared" si="11"/>
        <v>4532.1027220861051</v>
      </c>
      <c r="P57" s="90">
        <f t="shared" si="4"/>
        <v>0.95849816388813025</v>
      </c>
      <c r="Q57" s="196">
        <v>1912.7595121081592</v>
      </c>
      <c r="R57" s="93">
        <f t="shared" si="12"/>
        <v>-2.9613033317938475E-2</v>
      </c>
      <c r="S57" s="93">
        <f t="shared" si="12"/>
        <v>-3.4975996679344444E-2</v>
      </c>
      <c r="T57" s="92">
        <v>9409</v>
      </c>
      <c r="U57" s="192">
        <v>41972.735000000001</v>
      </c>
      <c r="V57" s="192">
        <v>4485.7042855616119</v>
      </c>
      <c r="W57" s="198"/>
      <c r="X57" s="89">
        <v>0</v>
      </c>
      <c r="Y57" s="89">
        <f t="shared" si="13"/>
        <v>0</v>
      </c>
      <c r="Z57" s="1"/>
      <c r="AA57" s="1"/>
    </row>
    <row r="58" spans="2:27">
      <c r="B58" s="207">
        <v>1804</v>
      </c>
      <c r="C58" t="s">
        <v>74</v>
      </c>
      <c r="D58" s="1">
        <v>260793.73800000001</v>
      </c>
      <c r="E58" s="86">
        <f t="shared" si="5"/>
        <v>4854.2343043275941</v>
      </c>
      <c r="F58" s="87">
        <f t="shared" si="0"/>
        <v>1.0266260394113742</v>
      </c>
      <c r="G58" s="189">
        <f t="shared" si="6"/>
        <v>-77.728735737306664</v>
      </c>
      <c r="H58" s="189">
        <f t="shared" si="7"/>
        <v>-4175.9763274868001</v>
      </c>
      <c r="I58" s="189">
        <f t="shared" si="1"/>
        <v>0</v>
      </c>
      <c r="J58" s="88">
        <f t="shared" si="2"/>
        <v>0</v>
      </c>
      <c r="K58" s="189">
        <f t="shared" si="8"/>
        <v>-44.742487658507123</v>
      </c>
      <c r="L58" s="88">
        <f t="shared" si="3"/>
        <v>-2403.7901494532953</v>
      </c>
      <c r="M58" s="89">
        <f t="shared" si="9"/>
        <v>-6579.7664769400953</v>
      </c>
      <c r="N58" s="89">
        <f t="shared" si="10"/>
        <v>254213.97152305991</v>
      </c>
      <c r="O58" s="89">
        <f t="shared" si="11"/>
        <v>4731.7630809317807</v>
      </c>
      <c r="P58" s="90">
        <f t="shared" si="4"/>
        <v>1.0007244987905168</v>
      </c>
      <c r="Q58" s="196">
        <v>-6579.7664769400953</v>
      </c>
      <c r="R58" s="93">
        <f t="shared" si="12"/>
        <v>2.7428328013715812E-3</v>
      </c>
      <c r="S58" s="93">
        <f t="shared" si="12"/>
        <v>2.5001960991580209E-3</v>
      </c>
      <c r="T58" s="92">
        <v>53725</v>
      </c>
      <c r="U58" s="192">
        <v>260080.38099999999</v>
      </c>
      <c r="V58" s="192">
        <v>4842.1280347036045</v>
      </c>
      <c r="W58" s="198"/>
      <c r="X58" s="89">
        <v>0</v>
      </c>
      <c r="Y58" s="89">
        <f t="shared" si="13"/>
        <v>0</v>
      </c>
      <c r="Z58" s="1"/>
      <c r="AA58" s="1"/>
    </row>
    <row r="59" spans="2:27">
      <c r="B59" s="207">
        <v>1806</v>
      </c>
      <c r="C59" t="s">
        <v>75</v>
      </c>
      <c r="D59" s="1">
        <v>93432.59</v>
      </c>
      <c r="E59" s="86">
        <f t="shared" si="5"/>
        <v>4327.3859478486402</v>
      </c>
      <c r="F59" s="87">
        <f t="shared" si="0"/>
        <v>0.91520244350044255</v>
      </c>
      <c r="G59" s="189">
        <f t="shared" si="6"/>
        <v>248.91724527964479</v>
      </c>
      <c r="H59" s="189">
        <f t="shared" si="7"/>
        <v>5374.372242832811</v>
      </c>
      <c r="I59" s="189">
        <f t="shared" si="1"/>
        <v>0</v>
      </c>
      <c r="J59" s="88">
        <f t="shared" si="2"/>
        <v>0</v>
      </c>
      <c r="K59" s="189">
        <f t="shared" si="8"/>
        <v>-44.742487658507123</v>
      </c>
      <c r="L59" s="88">
        <f t="shared" si="3"/>
        <v>-966.03505103482723</v>
      </c>
      <c r="M59" s="89">
        <f t="shared" si="9"/>
        <v>4408.3371917979839</v>
      </c>
      <c r="N59" s="89">
        <f t="shared" si="10"/>
        <v>97840.927191797979</v>
      </c>
      <c r="O59" s="89">
        <f t="shared" si="11"/>
        <v>4531.5607054697784</v>
      </c>
      <c r="P59" s="90">
        <f t="shared" si="4"/>
        <v>0.95838353234436269</v>
      </c>
      <c r="Q59" s="196">
        <v>4408.3371917979839</v>
      </c>
      <c r="R59" s="93">
        <f t="shared" si="12"/>
        <v>4.9082978344296029E-2</v>
      </c>
      <c r="S59" s="93">
        <f t="shared" si="12"/>
        <v>4.854850042470972E-2</v>
      </c>
      <c r="T59" s="92">
        <v>21591</v>
      </c>
      <c r="U59" s="192">
        <v>89061.201000000001</v>
      </c>
      <c r="V59" s="192">
        <v>4127.0250695088043</v>
      </c>
      <c r="W59" s="198"/>
      <c r="X59" s="89">
        <v>0</v>
      </c>
      <c r="Y59" s="89">
        <f t="shared" si="13"/>
        <v>0</v>
      </c>
      <c r="Z59" s="1"/>
      <c r="AA59" s="1"/>
    </row>
    <row r="60" spans="2:27">
      <c r="B60" s="207">
        <v>1811</v>
      </c>
      <c r="C60" t="s">
        <v>76</v>
      </c>
      <c r="D60" s="1">
        <v>5157.451</v>
      </c>
      <c r="E60" s="86">
        <f t="shared" si="5"/>
        <v>3753.6033478893742</v>
      </c>
      <c r="F60" s="87">
        <f t="shared" si="0"/>
        <v>0.79385268550582133</v>
      </c>
      <c r="G60" s="189">
        <f t="shared" si="6"/>
        <v>604.66245725438966</v>
      </c>
      <c r="H60" s="189">
        <f t="shared" si="7"/>
        <v>830.80621626753134</v>
      </c>
      <c r="I60" s="189">
        <f t="shared" si="1"/>
        <v>175.83142159021511</v>
      </c>
      <c r="J60" s="88">
        <f t="shared" si="2"/>
        <v>241.59237326495557</v>
      </c>
      <c r="K60" s="189">
        <f t="shared" si="8"/>
        <v>131.088933931708</v>
      </c>
      <c r="L60" s="88">
        <f t="shared" si="3"/>
        <v>180.11619522216679</v>
      </c>
      <c r="M60" s="89">
        <f t="shared" si="9"/>
        <v>1010.9224114896981</v>
      </c>
      <c r="N60" s="89">
        <f t="shared" si="10"/>
        <v>6168.3734114896979</v>
      </c>
      <c r="O60" s="89">
        <f t="shared" si="11"/>
        <v>4489.3547390754711</v>
      </c>
      <c r="P60" s="90">
        <f t="shared" si="4"/>
        <v>0.94945735750350502</v>
      </c>
      <c r="Q60" s="196">
        <v>1010.9224114896981</v>
      </c>
      <c r="R60" s="93">
        <f t="shared" si="12"/>
        <v>-1.886423824618633E-2</v>
      </c>
      <c r="S60" s="93">
        <f t="shared" si="12"/>
        <v>-1.0124230759931594E-3</v>
      </c>
      <c r="T60" s="92">
        <v>1374</v>
      </c>
      <c r="U60" s="192">
        <v>5256.6130000000003</v>
      </c>
      <c r="V60" s="192">
        <v>3757.4074338813439</v>
      </c>
      <c r="W60" s="198"/>
      <c r="X60" s="89">
        <v>0</v>
      </c>
      <c r="Y60" s="89">
        <f t="shared" si="13"/>
        <v>0</v>
      </c>
      <c r="Z60" s="1"/>
      <c r="AA60" s="1"/>
    </row>
    <row r="61" spans="2:27">
      <c r="B61" s="207">
        <v>1812</v>
      </c>
      <c r="C61" t="s">
        <v>77</v>
      </c>
      <c r="D61" s="1">
        <v>7175.2979999999998</v>
      </c>
      <c r="E61" s="86">
        <f t="shared" si="5"/>
        <v>3625.719050025265</v>
      </c>
      <c r="F61" s="87">
        <f t="shared" si="0"/>
        <v>0.766806329275738</v>
      </c>
      <c r="G61" s="189">
        <f t="shared" si="6"/>
        <v>683.95072193013743</v>
      </c>
      <c r="H61" s="189">
        <f t="shared" si="7"/>
        <v>1353.538478699742</v>
      </c>
      <c r="I61" s="189">
        <f t="shared" si="1"/>
        <v>220.59092584265332</v>
      </c>
      <c r="J61" s="88">
        <f t="shared" si="2"/>
        <v>436.54944224261089</v>
      </c>
      <c r="K61" s="189">
        <f t="shared" si="8"/>
        <v>175.8484381841462</v>
      </c>
      <c r="L61" s="88">
        <f t="shared" si="3"/>
        <v>348.00405916642529</v>
      </c>
      <c r="M61" s="89">
        <f t="shared" si="9"/>
        <v>1701.5425378661673</v>
      </c>
      <c r="N61" s="89">
        <f t="shared" si="10"/>
        <v>8876.8405378661664</v>
      </c>
      <c r="O61" s="89">
        <f t="shared" si="11"/>
        <v>4485.5182101395485</v>
      </c>
      <c r="P61" s="90">
        <f t="shared" si="4"/>
        <v>0.94864596681660263</v>
      </c>
      <c r="Q61" s="196">
        <v>1701.5425378661673</v>
      </c>
      <c r="R61" s="93">
        <f t="shared" si="12"/>
        <v>-3.1591349871851471E-2</v>
      </c>
      <c r="S61" s="93">
        <f t="shared" si="12"/>
        <v>-3.3059377133288867E-2</v>
      </c>
      <c r="T61" s="92">
        <v>1979</v>
      </c>
      <c r="U61" s="192">
        <v>7409.37</v>
      </c>
      <c r="V61" s="192">
        <v>3749.6811740890689</v>
      </c>
      <c r="W61" s="198"/>
      <c r="X61" s="89">
        <v>0</v>
      </c>
      <c r="Y61" s="89">
        <f t="shared" si="13"/>
        <v>0</v>
      </c>
      <c r="Z61" s="1"/>
      <c r="AA61" s="1"/>
    </row>
    <row r="62" spans="2:27">
      <c r="B62" s="207">
        <v>1813</v>
      </c>
      <c r="C62" t="s">
        <v>78</v>
      </c>
      <c r="D62" s="1">
        <v>31816.576000000001</v>
      </c>
      <c r="E62" s="86">
        <f t="shared" si="5"/>
        <v>4059.2722633324829</v>
      </c>
      <c r="F62" s="87">
        <f t="shared" si="0"/>
        <v>0.8584988579727677</v>
      </c>
      <c r="G62" s="189">
        <f t="shared" si="6"/>
        <v>415.14772967966229</v>
      </c>
      <c r="H62" s="189">
        <f t="shared" si="7"/>
        <v>3253.9279052291931</v>
      </c>
      <c r="I62" s="189">
        <f t="shared" si="1"/>
        <v>68.847301185127066</v>
      </c>
      <c r="J62" s="88">
        <f t="shared" si="2"/>
        <v>539.62514668902588</v>
      </c>
      <c r="K62" s="189">
        <f t="shared" si="8"/>
        <v>24.104813526619942</v>
      </c>
      <c r="L62" s="88">
        <f t="shared" si="3"/>
        <v>188.93352842164711</v>
      </c>
      <c r="M62" s="89">
        <f t="shared" si="9"/>
        <v>3442.8614336508404</v>
      </c>
      <c r="N62" s="89">
        <f t="shared" si="10"/>
        <v>35259.437433650841</v>
      </c>
      <c r="O62" s="89">
        <f t="shared" si="11"/>
        <v>4498.524806538765</v>
      </c>
      <c r="P62" s="90">
        <f t="shared" si="4"/>
        <v>0.95139674267751351</v>
      </c>
      <c r="Q62" s="196">
        <v>3442.8614336508404</v>
      </c>
      <c r="R62" s="93">
        <f t="shared" si="12"/>
        <v>-0.10828042043917899</v>
      </c>
      <c r="S62" s="93">
        <f t="shared" si="12"/>
        <v>-0.10964564561839955</v>
      </c>
      <c r="T62" s="92">
        <v>7838</v>
      </c>
      <c r="U62" s="192">
        <v>35680.023999999998</v>
      </c>
      <c r="V62" s="192">
        <v>4559.1648351648355</v>
      </c>
      <c r="W62" s="198"/>
      <c r="X62" s="89">
        <v>0</v>
      </c>
      <c r="Y62" s="89">
        <f t="shared" si="13"/>
        <v>0</v>
      </c>
      <c r="Z62" s="1"/>
      <c r="AA62" s="1"/>
    </row>
    <row r="63" spans="2:27">
      <c r="B63" s="207">
        <v>1815</v>
      </c>
      <c r="C63" t="s">
        <v>79</v>
      </c>
      <c r="D63" s="1">
        <v>4280.3440000000001</v>
      </c>
      <c r="E63" s="86">
        <f t="shared" si="5"/>
        <v>3546.2667771333886</v>
      </c>
      <c r="F63" s="87">
        <f t="shared" si="0"/>
        <v>0.75000290217941912</v>
      </c>
      <c r="G63" s="189">
        <f t="shared" si="6"/>
        <v>733.21113112310081</v>
      </c>
      <c r="H63" s="189">
        <f t="shared" si="7"/>
        <v>884.98583526558264</v>
      </c>
      <c r="I63" s="189">
        <f t="shared" si="1"/>
        <v>248.39922135481007</v>
      </c>
      <c r="J63" s="88">
        <f t="shared" si="2"/>
        <v>299.81786017525576</v>
      </c>
      <c r="K63" s="189">
        <f t="shared" si="8"/>
        <v>203.65673369630295</v>
      </c>
      <c r="L63" s="88">
        <f t="shared" si="3"/>
        <v>245.81367757143767</v>
      </c>
      <c r="M63" s="89">
        <f t="shared" si="9"/>
        <v>1130.7995128370203</v>
      </c>
      <c r="N63" s="89">
        <f t="shared" si="10"/>
        <v>5411.1435128370204</v>
      </c>
      <c r="O63" s="89">
        <f t="shared" si="11"/>
        <v>4483.1346419527918</v>
      </c>
      <c r="P63" s="90">
        <f t="shared" si="4"/>
        <v>0.94814186400371292</v>
      </c>
      <c r="Q63" s="196">
        <v>1130.7995128370203</v>
      </c>
      <c r="R63" s="93">
        <f t="shared" si="12"/>
        <v>-0.10276422832395994</v>
      </c>
      <c r="S63" s="93">
        <f t="shared" si="12"/>
        <v>-0.10202086811544625</v>
      </c>
      <c r="T63" s="92">
        <v>1207</v>
      </c>
      <c r="U63" s="192">
        <v>4770.59</v>
      </c>
      <c r="V63" s="192">
        <v>3949.1639072847684</v>
      </c>
      <c r="W63" s="198"/>
      <c r="X63" s="89">
        <v>0</v>
      </c>
      <c r="Y63" s="89">
        <f t="shared" si="13"/>
        <v>0</v>
      </c>
      <c r="Z63" s="1"/>
      <c r="AA63" s="1"/>
    </row>
    <row r="64" spans="2:27">
      <c r="B64" s="207">
        <v>1816</v>
      </c>
      <c r="C64" t="s">
        <v>80</v>
      </c>
      <c r="D64" s="1">
        <v>1595.297</v>
      </c>
      <c r="E64" s="86">
        <f t="shared" si="5"/>
        <v>3394.2489361702128</v>
      </c>
      <c r="F64" s="87">
        <f t="shared" si="0"/>
        <v>0.71785252290152568</v>
      </c>
      <c r="G64" s="189">
        <f t="shared" si="6"/>
        <v>827.46219252026981</v>
      </c>
      <c r="H64" s="189">
        <f t="shared" si="7"/>
        <v>388.90723048452685</v>
      </c>
      <c r="I64" s="189">
        <f t="shared" si="1"/>
        <v>301.60546569192161</v>
      </c>
      <c r="J64" s="88">
        <f t="shared" si="2"/>
        <v>141.75456887520315</v>
      </c>
      <c r="K64" s="189">
        <f t="shared" si="8"/>
        <v>256.86297803341449</v>
      </c>
      <c r="L64" s="88">
        <f t="shared" si="3"/>
        <v>120.72559967570481</v>
      </c>
      <c r="M64" s="89">
        <f t="shared" si="9"/>
        <v>509.63283016023166</v>
      </c>
      <c r="N64" s="89">
        <f t="shared" si="10"/>
        <v>2104.9298301602316</v>
      </c>
      <c r="O64" s="89">
        <f t="shared" si="11"/>
        <v>4478.5741067238978</v>
      </c>
      <c r="P64" s="90">
        <f t="shared" si="4"/>
        <v>0.94717735262537639</v>
      </c>
      <c r="Q64" s="196">
        <v>509.63283016023166</v>
      </c>
      <c r="R64" s="93">
        <f t="shared" si="12"/>
        <v>-7.7055295790651512E-2</v>
      </c>
      <c r="S64" s="93">
        <f t="shared" si="12"/>
        <v>-5.7418174424495184E-2</v>
      </c>
      <c r="T64" s="92">
        <v>470</v>
      </c>
      <c r="U64" s="192">
        <v>1728.4860000000001</v>
      </c>
      <c r="V64" s="192">
        <v>3601.0125000000003</v>
      </c>
      <c r="W64" s="198"/>
      <c r="X64" s="89">
        <v>0</v>
      </c>
      <c r="Y64" s="89">
        <f t="shared" si="13"/>
        <v>0</v>
      </c>
      <c r="Z64" s="1"/>
      <c r="AA64" s="1"/>
    </row>
    <row r="65" spans="2:27">
      <c r="B65" s="207">
        <v>1818</v>
      </c>
      <c r="C65" t="s">
        <v>53</v>
      </c>
      <c r="D65" s="1">
        <v>8606.0689999999995</v>
      </c>
      <c r="E65" s="86">
        <f t="shared" si="5"/>
        <v>4558.2992584745762</v>
      </c>
      <c r="F65" s="87">
        <f t="shared" si="0"/>
        <v>0.96403849109788353</v>
      </c>
      <c r="G65" s="189">
        <f t="shared" si="6"/>
        <v>105.75099269156448</v>
      </c>
      <c r="H65" s="189">
        <f t="shared" si="7"/>
        <v>199.65787420167374</v>
      </c>
      <c r="I65" s="189">
        <f t="shared" si="1"/>
        <v>0</v>
      </c>
      <c r="J65" s="88">
        <f t="shared" si="2"/>
        <v>0</v>
      </c>
      <c r="K65" s="189">
        <f t="shared" si="8"/>
        <v>-44.742487658507123</v>
      </c>
      <c r="L65" s="88">
        <f t="shared" si="3"/>
        <v>-84.473816699261448</v>
      </c>
      <c r="M65" s="89">
        <f t="shared" si="9"/>
        <v>115.18405750241229</v>
      </c>
      <c r="N65" s="89">
        <f t="shared" si="10"/>
        <v>8721.253057502412</v>
      </c>
      <c r="O65" s="89">
        <f t="shared" si="11"/>
        <v>4619.3077635076334</v>
      </c>
      <c r="P65" s="90">
        <f t="shared" si="4"/>
        <v>0.97694123043139014</v>
      </c>
      <c r="Q65" s="196">
        <v>115.18405750241229</v>
      </c>
      <c r="R65" s="93">
        <f t="shared" si="12"/>
        <v>0.17093755208528197</v>
      </c>
      <c r="S65" s="93">
        <f t="shared" si="12"/>
        <v>0.14240835325269574</v>
      </c>
      <c r="T65" s="92">
        <v>1888</v>
      </c>
      <c r="U65" s="192">
        <v>7349.7250000000004</v>
      </c>
      <c r="V65" s="192">
        <v>3990.0787187839305</v>
      </c>
      <c r="W65" s="198"/>
      <c r="X65" s="89">
        <v>0</v>
      </c>
      <c r="Y65" s="89">
        <f t="shared" si="13"/>
        <v>0</v>
      </c>
      <c r="Z65" s="1"/>
      <c r="AA65" s="1"/>
    </row>
    <row r="66" spans="2:27">
      <c r="B66" s="207">
        <v>1820</v>
      </c>
      <c r="C66" t="s">
        <v>81</v>
      </c>
      <c r="D66" s="1">
        <v>31744.695</v>
      </c>
      <c r="E66" s="86">
        <f t="shared" si="5"/>
        <v>4252.4708640321496</v>
      </c>
      <c r="F66" s="87">
        <f t="shared" si="0"/>
        <v>0.89935859028509013</v>
      </c>
      <c r="G66" s="189">
        <f t="shared" si="6"/>
        <v>295.36459724586894</v>
      </c>
      <c r="H66" s="189">
        <f t="shared" si="7"/>
        <v>2204.8967184404114</v>
      </c>
      <c r="I66" s="189">
        <f t="shared" si="1"/>
        <v>1.2277909402437217</v>
      </c>
      <c r="J66" s="88">
        <f t="shared" si="2"/>
        <v>9.1654593689193824</v>
      </c>
      <c r="K66" s="189">
        <f t="shared" si="8"/>
        <v>-43.514696718263401</v>
      </c>
      <c r="L66" s="88">
        <f t="shared" si="3"/>
        <v>-324.83721100183629</v>
      </c>
      <c r="M66" s="89">
        <f t="shared" si="9"/>
        <v>1880.0595074385751</v>
      </c>
      <c r="N66" s="89">
        <f t="shared" si="10"/>
        <v>33624.754507438578</v>
      </c>
      <c r="O66" s="89">
        <f t="shared" si="11"/>
        <v>4504.3207645597558</v>
      </c>
      <c r="P66" s="90">
        <f t="shared" si="4"/>
        <v>0.9526225346468834</v>
      </c>
      <c r="Q66" s="196">
        <v>1880.0595074385751</v>
      </c>
      <c r="R66" s="93">
        <f t="shared" si="12"/>
        <v>5.4879551834876694E-2</v>
      </c>
      <c r="S66" s="93">
        <f t="shared" si="12"/>
        <v>4.8661909466392421E-2</v>
      </c>
      <c r="T66" s="92">
        <v>7465</v>
      </c>
      <c r="U66" s="192">
        <v>30093.194</v>
      </c>
      <c r="V66" s="192">
        <v>4055.1400080851636</v>
      </c>
      <c r="W66" s="198"/>
      <c r="X66" s="89">
        <v>0</v>
      </c>
      <c r="Y66" s="89">
        <f t="shared" si="13"/>
        <v>0</v>
      </c>
      <c r="Z66" s="1"/>
      <c r="AA66" s="1"/>
    </row>
    <row r="67" spans="2:27">
      <c r="B67" s="207">
        <v>1822</v>
      </c>
      <c r="C67" t="s">
        <v>82</v>
      </c>
      <c r="D67" s="1">
        <v>8173.3980000000001</v>
      </c>
      <c r="E67" s="86">
        <f t="shared" si="5"/>
        <v>3472.1316907391674</v>
      </c>
      <c r="F67" s="87">
        <f t="shared" si="0"/>
        <v>0.73432401126587843</v>
      </c>
      <c r="G67" s="189">
        <f t="shared" si="6"/>
        <v>779.17488468751787</v>
      </c>
      <c r="H67" s="189">
        <f t="shared" si="7"/>
        <v>1834.1776785544171</v>
      </c>
      <c r="I67" s="189">
        <f t="shared" si="1"/>
        <v>274.34650159278749</v>
      </c>
      <c r="J67" s="88">
        <f t="shared" si="2"/>
        <v>645.81166474942177</v>
      </c>
      <c r="K67" s="189">
        <f t="shared" si="8"/>
        <v>229.60401393428037</v>
      </c>
      <c r="L67" s="88">
        <f t="shared" si="3"/>
        <v>540.48784880129597</v>
      </c>
      <c r="M67" s="89">
        <f t="shared" si="9"/>
        <v>2374.665527355713</v>
      </c>
      <c r="N67" s="89">
        <f t="shared" si="10"/>
        <v>10548.063527355713</v>
      </c>
      <c r="O67" s="89">
        <f t="shared" si="11"/>
        <v>4480.9105893609649</v>
      </c>
      <c r="P67" s="90">
        <f t="shared" si="4"/>
        <v>0.94767149727630673</v>
      </c>
      <c r="Q67" s="196">
        <v>2374.665527355713</v>
      </c>
      <c r="R67" s="93">
        <f t="shared" si="12"/>
        <v>3.276849093752824E-2</v>
      </c>
      <c r="S67" s="93">
        <f t="shared" si="12"/>
        <v>3.1891032576493804E-2</v>
      </c>
      <c r="T67" s="92">
        <v>2354</v>
      </c>
      <c r="U67" s="192">
        <v>7914.0659999999998</v>
      </c>
      <c r="V67" s="192">
        <v>3364.8239795918366</v>
      </c>
      <c r="W67" s="198"/>
      <c r="X67" s="89">
        <v>0</v>
      </c>
      <c r="Y67" s="89">
        <f t="shared" si="13"/>
        <v>0</v>
      </c>
      <c r="Z67" s="1"/>
      <c r="AA67" s="1"/>
    </row>
    <row r="68" spans="2:27">
      <c r="B68" s="207">
        <v>1824</v>
      </c>
      <c r="C68" t="s">
        <v>83</v>
      </c>
      <c r="D68" s="1">
        <v>55302.190999999999</v>
      </c>
      <c r="E68" s="86">
        <f t="shared" si="5"/>
        <v>4104.0587012987007</v>
      </c>
      <c r="F68" s="87">
        <f t="shared" si="0"/>
        <v>0.86797077888676455</v>
      </c>
      <c r="G68" s="189">
        <f t="shared" si="6"/>
        <v>387.38013814060724</v>
      </c>
      <c r="H68" s="189">
        <f t="shared" si="7"/>
        <v>5219.9473614446824</v>
      </c>
      <c r="I68" s="189">
        <f t="shared" si="1"/>
        <v>53.172047896950829</v>
      </c>
      <c r="J68" s="88">
        <f t="shared" si="2"/>
        <v>716.49334541141241</v>
      </c>
      <c r="K68" s="189">
        <f t="shared" si="8"/>
        <v>8.4295602384437061</v>
      </c>
      <c r="L68" s="88">
        <f t="shared" si="3"/>
        <v>113.58832421302894</v>
      </c>
      <c r="M68" s="89">
        <f t="shared" si="9"/>
        <v>5333.5356856577109</v>
      </c>
      <c r="N68" s="89">
        <f t="shared" si="10"/>
        <v>60635.726685657712</v>
      </c>
      <c r="O68" s="89">
        <f t="shared" si="11"/>
        <v>4499.8683996777527</v>
      </c>
      <c r="P68" s="90">
        <f t="shared" si="4"/>
        <v>0.95168090030493369</v>
      </c>
      <c r="Q68" s="196">
        <v>5333.5356856577109</v>
      </c>
      <c r="R68" s="93">
        <f t="shared" si="12"/>
        <v>4.0714330811912287E-2</v>
      </c>
      <c r="S68" s="93">
        <f t="shared" si="12"/>
        <v>4.0250932965168414E-2</v>
      </c>
      <c r="T68" s="92">
        <v>13475</v>
      </c>
      <c r="U68" s="192">
        <v>53138.684999999998</v>
      </c>
      <c r="V68" s="192">
        <v>3945.2583710743188</v>
      </c>
      <c r="W68" s="198"/>
      <c r="X68" s="89">
        <v>0</v>
      </c>
      <c r="Y68" s="89">
        <f t="shared" si="13"/>
        <v>0</v>
      </c>
      <c r="Z68" s="1"/>
      <c r="AA68" s="1"/>
    </row>
    <row r="69" spans="2:27">
      <c r="B69" s="207">
        <v>1825</v>
      </c>
      <c r="C69" t="s">
        <v>84</v>
      </c>
      <c r="D69" s="1">
        <v>5137.9679999999998</v>
      </c>
      <c r="E69" s="86">
        <f t="shared" si="5"/>
        <v>3592.9846153846152</v>
      </c>
      <c r="F69" s="87">
        <f t="shared" si="0"/>
        <v>0.75988329654171016</v>
      </c>
      <c r="G69" s="189">
        <f t="shared" si="6"/>
        <v>704.24607140734031</v>
      </c>
      <c r="H69" s="189">
        <f t="shared" si="7"/>
        <v>1007.0718821124966</v>
      </c>
      <c r="I69" s="189">
        <f t="shared" si="1"/>
        <v>232.04797796688078</v>
      </c>
      <c r="J69" s="88">
        <f t="shared" si="2"/>
        <v>331.82860849263949</v>
      </c>
      <c r="K69" s="189">
        <f t="shared" si="8"/>
        <v>187.30549030837366</v>
      </c>
      <c r="L69" s="88">
        <f t="shared" si="3"/>
        <v>267.84685114097431</v>
      </c>
      <c r="M69" s="89">
        <f t="shared" si="9"/>
        <v>1274.9187332534709</v>
      </c>
      <c r="N69" s="89">
        <f t="shared" si="10"/>
        <v>6412.886733253471</v>
      </c>
      <c r="O69" s="89">
        <f t="shared" si="11"/>
        <v>4484.536177100329</v>
      </c>
      <c r="P69" s="90">
        <f t="shared" si="4"/>
        <v>0.94843827583458185</v>
      </c>
      <c r="Q69" s="196">
        <v>1274.9187332534709</v>
      </c>
      <c r="R69" s="93">
        <f t="shared" si="12"/>
        <v>9.5979895960186107E-2</v>
      </c>
      <c r="S69" s="93">
        <f t="shared" si="12"/>
        <v>0.10900902759048194</v>
      </c>
      <c r="T69" s="92">
        <v>1430</v>
      </c>
      <c r="U69" s="192">
        <v>4688.0129999999999</v>
      </c>
      <c r="V69" s="192">
        <v>3239.8154803040775</v>
      </c>
      <c r="W69" s="198"/>
      <c r="X69" s="89">
        <v>0</v>
      </c>
      <c r="Y69" s="89">
        <f t="shared" si="13"/>
        <v>0</v>
      </c>
      <c r="Z69" s="1"/>
      <c r="AA69" s="1"/>
    </row>
    <row r="70" spans="2:27">
      <c r="B70" s="207">
        <v>1826</v>
      </c>
      <c r="C70" t="s">
        <v>85</v>
      </c>
      <c r="D70" s="1">
        <v>4083.5189999999998</v>
      </c>
      <c r="E70" s="86">
        <f t="shared" si="5"/>
        <v>3205.2739403453688</v>
      </c>
      <c r="F70" s="87">
        <f t="shared" si="0"/>
        <v>0.67788604428748733</v>
      </c>
      <c r="G70" s="189">
        <f t="shared" si="6"/>
        <v>944.62668993167301</v>
      </c>
      <c r="H70" s="189">
        <f t="shared" si="7"/>
        <v>1203.4544029729516</v>
      </c>
      <c r="I70" s="189">
        <f t="shared" si="1"/>
        <v>367.74671423061699</v>
      </c>
      <c r="J70" s="88">
        <f t="shared" si="2"/>
        <v>468.50931392980607</v>
      </c>
      <c r="K70" s="189">
        <f t="shared" si="8"/>
        <v>323.00422657210987</v>
      </c>
      <c r="L70" s="88">
        <f t="shared" si="3"/>
        <v>411.50738465286798</v>
      </c>
      <c r="M70" s="89">
        <f t="shared" si="9"/>
        <v>1614.9617876258196</v>
      </c>
      <c r="N70" s="89">
        <f t="shared" si="10"/>
        <v>5698.4807876258192</v>
      </c>
      <c r="O70" s="89">
        <f t="shared" si="11"/>
        <v>4472.9048568491517</v>
      </c>
      <c r="P70" s="90">
        <f t="shared" si="4"/>
        <v>0.94597835826695509</v>
      </c>
      <c r="Q70" s="196">
        <v>1614.9617876258196</v>
      </c>
      <c r="R70" s="93">
        <f t="shared" si="12"/>
        <v>9.2806059204737335E-2</v>
      </c>
      <c r="S70" s="93">
        <f t="shared" si="12"/>
        <v>0.10138381477149346</v>
      </c>
      <c r="T70" s="92">
        <v>1274</v>
      </c>
      <c r="U70" s="192">
        <v>3736.7280000000001</v>
      </c>
      <c r="V70" s="192">
        <v>2910.2242990654208</v>
      </c>
      <c r="W70" s="198"/>
      <c r="X70" s="89">
        <v>0</v>
      </c>
      <c r="Y70" s="89">
        <f t="shared" si="13"/>
        <v>0</v>
      </c>
      <c r="Z70" s="1"/>
      <c r="AA70" s="1"/>
    </row>
    <row r="71" spans="2:27">
      <c r="B71" s="207">
        <v>1827</v>
      </c>
      <c r="C71" t="s">
        <v>86</v>
      </c>
      <c r="D71" s="1">
        <v>6268.97</v>
      </c>
      <c r="E71" s="86">
        <f t="shared" si="5"/>
        <v>4332.3911541119551</v>
      </c>
      <c r="F71" s="87">
        <f t="shared" ref="F71:F134" si="14">E71/E$365</f>
        <v>0.91626099872468525</v>
      </c>
      <c r="G71" s="189">
        <f t="shared" si="6"/>
        <v>245.81401739638954</v>
      </c>
      <c r="H71" s="189">
        <f t="shared" ref="H71:H134" si="15">G71*T71/1000</f>
        <v>355.69288317257565</v>
      </c>
      <c r="I71" s="189">
        <f t="shared" ref="I71:I134" si="16">IF(E71+Y71&lt;(E$365+Y$365)*0.9,((E$365+Y$365)*0.9-E71-Y71)*0.35,0)</f>
        <v>0</v>
      </c>
      <c r="J71" s="88">
        <f t="shared" ref="J71:J134" si="17">I71*T71/1000</f>
        <v>0</v>
      </c>
      <c r="K71" s="189">
        <f t="shared" si="8"/>
        <v>-44.742487658507123</v>
      </c>
      <c r="L71" s="88">
        <f t="shared" ref="L71:L134" si="18">K71*T71/1000</f>
        <v>-64.742379641859813</v>
      </c>
      <c r="M71" s="89">
        <f t="shared" si="9"/>
        <v>290.95050353071582</v>
      </c>
      <c r="N71" s="89">
        <f t="shared" si="10"/>
        <v>6559.9205035307159</v>
      </c>
      <c r="O71" s="89">
        <f t="shared" si="11"/>
        <v>4533.462683849838</v>
      </c>
      <c r="P71" s="90">
        <f t="shared" ref="P71:P134" si="19">O71/O$365</f>
        <v>0.95878578332957487</v>
      </c>
      <c r="Q71" s="196">
        <v>290.95050353071582</v>
      </c>
      <c r="R71" s="93">
        <f t="shared" si="12"/>
        <v>0.10577340303261003</v>
      </c>
      <c r="S71" s="93">
        <f t="shared" si="12"/>
        <v>9.0489734711495642E-2</v>
      </c>
      <c r="T71" s="92">
        <v>1447</v>
      </c>
      <c r="U71" s="192">
        <v>5669.308</v>
      </c>
      <c r="V71" s="192">
        <v>3972.8857743517869</v>
      </c>
      <c r="W71" s="198"/>
      <c r="X71" s="89">
        <v>0</v>
      </c>
      <c r="Y71" s="89">
        <f t="shared" si="13"/>
        <v>0</v>
      </c>
      <c r="Z71" s="1"/>
      <c r="AA71" s="1"/>
    </row>
    <row r="72" spans="2:27">
      <c r="B72" s="207">
        <v>1828</v>
      </c>
      <c r="C72" t="s">
        <v>87</v>
      </c>
      <c r="D72" s="1">
        <v>6875.4290000000001</v>
      </c>
      <c r="E72" s="86">
        <f t="shared" ref="E72:E135" si="20">D72/T72*1000</f>
        <v>3884.4231638418082</v>
      </c>
      <c r="F72" s="87">
        <f t="shared" si="14"/>
        <v>0.82151987689129691</v>
      </c>
      <c r="G72" s="189">
        <f t="shared" ref="G72:G135" si="21">($E$365+$Y$365-E72-Y72)*0.62</f>
        <v>523.55417136388064</v>
      </c>
      <c r="H72" s="189">
        <f t="shared" si="15"/>
        <v>926.69088331406874</v>
      </c>
      <c r="I72" s="189">
        <f t="shared" si="16"/>
        <v>130.0444860068632</v>
      </c>
      <c r="J72" s="88">
        <f t="shared" si="17"/>
        <v>230.17874023214785</v>
      </c>
      <c r="K72" s="189">
        <f t="shared" ref="K72:K135" si="22">I72+J$367</f>
        <v>85.301998348356079</v>
      </c>
      <c r="L72" s="88">
        <f t="shared" si="18"/>
        <v>150.98453707659027</v>
      </c>
      <c r="M72" s="89">
        <f t="shared" ref="M72:M135" si="23">+H72+L72</f>
        <v>1077.6754203906589</v>
      </c>
      <c r="N72" s="89">
        <f t="shared" ref="N72:N135" si="24">D72+M72</f>
        <v>7953.1044203906586</v>
      </c>
      <c r="O72" s="89">
        <f t="shared" ref="O72:O135" si="25">N72/T72*1000</f>
        <v>4493.2793335540446</v>
      </c>
      <c r="P72" s="90">
        <f t="shared" si="19"/>
        <v>0.9502873732450694</v>
      </c>
      <c r="Q72" s="196">
        <v>1077.6754203906589</v>
      </c>
      <c r="R72" s="93">
        <f t="shared" ref="R72:S135" si="26">(D72-U72)/U72</f>
        <v>2.9965404309975217E-2</v>
      </c>
      <c r="S72" s="93">
        <f t="shared" si="26"/>
        <v>5.2077655927929595E-2</v>
      </c>
      <c r="T72" s="92">
        <v>1770</v>
      </c>
      <c r="U72" s="192">
        <v>6675.3980000000001</v>
      </c>
      <c r="V72" s="192">
        <v>3692.1449115044247</v>
      </c>
      <c r="W72" s="198"/>
      <c r="X72" s="89">
        <v>0</v>
      </c>
      <c r="Y72" s="89">
        <f t="shared" ref="Y72:Y135" si="27">X72*1000/T72</f>
        <v>0</v>
      </c>
      <c r="Z72" s="1"/>
      <c r="AA72" s="1"/>
    </row>
    <row r="73" spans="2:27">
      <c r="B73" s="207">
        <v>1832</v>
      </c>
      <c r="C73" t="s">
        <v>88</v>
      </c>
      <c r="D73" s="1">
        <v>15901.356</v>
      </c>
      <c r="E73" s="86">
        <f t="shared" si="20"/>
        <v>3545.4528428093645</v>
      </c>
      <c r="F73" s="87">
        <f t="shared" si="14"/>
        <v>0.74983076253410597</v>
      </c>
      <c r="G73" s="189">
        <f t="shared" si="21"/>
        <v>733.71577040399575</v>
      </c>
      <c r="H73" s="189">
        <f t="shared" si="15"/>
        <v>3290.7152302619211</v>
      </c>
      <c r="I73" s="189">
        <f t="shared" si="16"/>
        <v>248.68409836821851</v>
      </c>
      <c r="J73" s="88">
        <f t="shared" si="17"/>
        <v>1115.3481811814599</v>
      </c>
      <c r="K73" s="189">
        <f t="shared" si="22"/>
        <v>203.9416107097114</v>
      </c>
      <c r="L73" s="88">
        <f t="shared" si="18"/>
        <v>914.67812403305561</v>
      </c>
      <c r="M73" s="89">
        <f t="shared" si="23"/>
        <v>4205.3933542949762</v>
      </c>
      <c r="N73" s="89">
        <f t="shared" si="24"/>
        <v>20106.749354294974</v>
      </c>
      <c r="O73" s="89">
        <f t="shared" si="25"/>
        <v>4483.1102239230713</v>
      </c>
      <c r="P73" s="90">
        <f t="shared" si="19"/>
        <v>0.94813669981435367</v>
      </c>
      <c r="Q73" s="196">
        <v>4205.3933542949762</v>
      </c>
      <c r="R73" s="93">
        <f t="shared" si="26"/>
        <v>7.7302826357658408E-2</v>
      </c>
      <c r="S73" s="93">
        <f t="shared" si="26"/>
        <v>7.7302826357658477E-2</v>
      </c>
      <c r="T73" s="92">
        <v>4485</v>
      </c>
      <c r="U73" s="192">
        <v>14760.34</v>
      </c>
      <c r="V73" s="192">
        <v>3291.0457079152729</v>
      </c>
      <c r="W73" s="198"/>
      <c r="X73" s="89">
        <v>0</v>
      </c>
      <c r="Y73" s="89">
        <f t="shared" si="27"/>
        <v>0</v>
      </c>
      <c r="Z73" s="1"/>
      <c r="AA73" s="1"/>
    </row>
    <row r="74" spans="2:27">
      <c r="B74" s="207">
        <v>1833</v>
      </c>
      <c r="C74" t="s">
        <v>89</v>
      </c>
      <c r="D74" s="1">
        <v>111915.961</v>
      </c>
      <c r="E74" s="86">
        <f t="shared" si="20"/>
        <v>4316.5796659852658</v>
      </c>
      <c r="F74" s="87">
        <f t="shared" si="14"/>
        <v>0.91291701398578806</v>
      </c>
      <c r="G74" s="189">
        <f t="shared" si="21"/>
        <v>255.61714003493688</v>
      </c>
      <c r="H74" s="189">
        <f>G74*T74/1000</f>
        <v>6627.3855896858086</v>
      </c>
      <c r="I74" s="189">
        <f t="shared" si="16"/>
        <v>0</v>
      </c>
      <c r="J74" s="88">
        <f t="shared" si="17"/>
        <v>0</v>
      </c>
      <c r="K74" s="189">
        <f t="shared" si="22"/>
        <v>-44.742487658507123</v>
      </c>
      <c r="L74" s="88">
        <f t="shared" si="18"/>
        <v>-1160.0384775221144</v>
      </c>
      <c r="M74" s="89">
        <f t="shared" si="23"/>
        <v>5467.347112163694</v>
      </c>
      <c r="N74" s="89">
        <f t="shared" si="24"/>
        <v>117383.30811216369</v>
      </c>
      <c r="O74" s="89">
        <f t="shared" si="25"/>
        <v>4527.4543183616961</v>
      </c>
      <c r="P74" s="90">
        <f t="shared" si="19"/>
        <v>0.95751506912879392</v>
      </c>
      <c r="Q74" s="196">
        <v>5467.347112163694</v>
      </c>
      <c r="R74" s="93">
        <f t="shared" si="26"/>
        <v>2.471990680352501E-2</v>
      </c>
      <c r="S74" s="93">
        <f t="shared" si="26"/>
        <v>2.7367966114507279E-2</v>
      </c>
      <c r="T74" s="92">
        <v>25927</v>
      </c>
      <c r="U74" s="192">
        <v>109216.148</v>
      </c>
      <c r="V74" s="192">
        <v>4201.5906747711006</v>
      </c>
      <c r="W74" s="198"/>
      <c r="X74" s="89">
        <v>0</v>
      </c>
      <c r="Y74" s="89">
        <f t="shared" si="27"/>
        <v>0</v>
      </c>
      <c r="Z74" s="1"/>
      <c r="AA74" s="1"/>
    </row>
    <row r="75" spans="2:27">
      <c r="B75" s="207">
        <v>1834</v>
      </c>
      <c r="C75" t="s">
        <v>90</v>
      </c>
      <c r="D75" s="1">
        <v>11010.386</v>
      </c>
      <c r="E75" s="86">
        <f t="shared" si="20"/>
        <v>5652.1488706365508</v>
      </c>
      <c r="F75" s="87">
        <f t="shared" si="14"/>
        <v>1.1953776528776052</v>
      </c>
      <c r="G75" s="189">
        <f t="shared" si="21"/>
        <v>-572.43576684885977</v>
      </c>
      <c r="H75" s="189">
        <f t="shared" si="15"/>
        <v>-1115.1048738215788</v>
      </c>
      <c r="I75" s="189">
        <f t="shared" si="16"/>
        <v>0</v>
      </c>
      <c r="J75" s="88">
        <f t="shared" si="17"/>
        <v>0</v>
      </c>
      <c r="K75" s="189">
        <f t="shared" si="22"/>
        <v>-44.742487658507123</v>
      </c>
      <c r="L75" s="88">
        <f t="shared" si="18"/>
        <v>-87.158365958771867</v>
      </c>
      <c r="M75" s="89">
        <f t="shared" si="23"/>
        <v>-1202.2632397803507</v>
      </c>
      <c r="N75" s="89">
        <f t="shared" si="24"/>
        <v>9808.1227602196504</v>
      </c>
      <c r="O75" s="89">
        <f t="shared" si="25"/>
        <v>5034.9706161291833</v>
      </c>
      <c r="P75" s="90">
        <f t="shared" si="19"/>
        <v>1.0648501119076845</v>
      </c>
      <c r="Q75" s="196">
        <v>-1202.2632397803507</v>
      </c>
      <c r="R75" s="93">
        <f t="shared" si="26"/>
        <v>-0.10286538498518183</v>
      </c>
      <c r="S75" s="93">
        <f t="shared" si="26"/>
        <v>-0.13141895076080737</v>
      </c>
      <c r="T75" s="92">
        <v>1948</v>
      </c>
      <c r="U75" s="192">
        <v>12272.835999999999</v>
      </c>
      <c r="V75" s="192">
        <v>6507.3361611876981</v>
      </c>
      <c r="W75" s="198"/>
      <c r="X75" s="89">
        <v>0</v>
      </c>
      <c r="Y75" s="89">
        <f t="shared" si="27"/>
        <v>0</v>
      </c>
      <c r="Z75" s="1"/>
      <c r="AA75" s="1"/>
    </row>
    <row r="76" spans="2:27">
      <c r="B76" s="207">
        <v>1835</v>
      </c>
      <c r="C76" t="s">
        <v>91</v>
      </c>
      <c r="D76" s="1">
        <v>2243.5210000000002</v>
      </c>
      <c r="E76" s="86">
        <f t="shared" si="20"/>
        <v>4845.6177105831539</v>
      </c>
      <c r="F76" s="87">
        <f t="shared" si="14"/>
        <v>1.02480370885325</v>
      </c>
      <c r="G76" s="189">
        <f t="shared" si="21"/>
        <v>-72.38644761575371</v>
      </c>
      <c r="H76" s="189">
        <f t="shared" si="15"/>
        <v>-33.514925246093966</v>
      </c>
      <c r="I76" s="189">
        <f t="shared" si="16"/>
        <v>0</v>
      </c>
      <c r="J76" s="88">
        <f t="shared" si="17"/>
        <v>0</v>
      </c>
      <c r="K76" s="189">
        <f t="shared" si="22"/>
        <v>-44.742487658507123</v>
      </c>
      <c r="L76" s="88">
        <f t="shared" si="18"/>
        <v>-20.715771785888798</v>
      </c>
      <c r="M76" s="89">
        <f t="shared" si="23"/>
        <v>-54.230697031982764</v>
      </c>
      <c r="N76" s="89">
        <f t="shared" si="24"/>
        <v>2189.2903029680174</v>
      </c>
      <c r="O76" s="89">
        <f t="shared" si="25"/>
        <v>4728.4887753088933</v>
      </c>
      <c r="P76" s="90">
        <f t="shared" si="19"/>
        <v>1.0000320131784295</v>
      </c>
      <c r="Q76" s="196">
        <v>-54.230697031982764</v>
      </c>
      <c r="R76" s="93">
        <f t="shared" si="26"/>
        <v>9.7803978862098257E-3</v>
      </c>
      <c r="S76" s="93">
        <f t="shared" si="26"/>
        <v>-3.6019576963920684E-2</v>
      </c>
      <c r="T76" s="92">
        <v>463</v>
      </c>
      <c r="U76" s="192">
        <v>2221.7910000000002</v>
      </c>
      <c r="V76" s="192">
        <v>5026.676470588236</v>
      </c>
      <c r="W76" s="198"/>
      <c r="X76" s="89">
        <v>0</v>
      </c>
      <c r="Y76" s="89">
        <f t="shared" si="27"/>
        <v>0</v>
      </c>
      <c r="Z76" s="1"/>
      <c r="AA76" s="1"/>
    </row>
    <row r="77" spans="2:27">
      <c r="B77" s="207">
        <v>1836</v>
      </c>
      <c r="C77" t="s">
        <v>92</v>
      </c>
      <c r="D77" s="1">
        <v>4639.2539999999999</v>
      </c>
      <c r="E77" s="86">
        <f t="shared" si="20"/>
        <v>3999.3568965517243</v>
      </c>
      <c r="F77" s="87">
        <f t="shared" si="14"/>
        <v>0.84582730735495493</v>
      </c>
      <c r="G77" s="189">
        <f t="shared" si="21"/>
        <v>452.29525708373262</v>
      </c>
      <c r="H77" s="189">
        <f t="shared" si="15"/>
        <v>524.66249821712984</v>
      </c>
      <c r="I77" s="189">
        <f t="shared" si="16"/>
        <v>89.817679558392584</v>
      </c>
      <c r="J77" s="88">
        <f t="shared" si="17"/>
        <v>104.1885082877354</v>
      </c>
      <c r="K77" s="189">
        <f t="shared" si="22"/>
        <v>45.075191899885461</v>
      </c>
      <c r="L77" s="88">
        <f t="shared" si="18"/>
        <v>52.287222603867136</v>
      </c>
      <c r="M77" s="89">
        <f t="shared" si="23"/>
        <v>576.94972082099696</v>
      </c>
      <c r="N77" s="89">
        <f t="shared" si="24"/>
        <v>5216.2037208209968</v>
      </c>
      <c r="O77" s="89">
        <f t="shared" si="25"/>
        <v>4496.7273455353416</v>
      </c>
      <c r="P77" s="90">
        <f t="shared" si="19"/>
        <v>0.95101659615897904</v>
      </c>
      <c r="Q77" s="196">
        <v>576.94972082099696</v>
      </c>
      <c r="R77" s="93">
        <f t="shared" si="26"/>
        <v>9.8496522604726772E-2</v>
      </c>
      <c r="S77" s="93">
        <f t="shared" si="26"/>
        <v>7.8609947626537849E-2</v>
      </c>
      <c r="T77" s="92">
        <v>1160</v>
      </c>
      <c r="U77" s="192">
        <v>4223.2759999999998</v>
      </c>
      <c r="V77" s="192">
        <v>3707.8805970149251</v>
      </c>
      <c r="W77" s="198"/>
      <c r="X77" s="89">
        <v>0</v>
      </c>
      <c r="Y77" s="89">
        <f t="shared" si="27"/>
        <v>0</v>
      </c>
      <c r="Z77" s="1"/>
      <c r="AA77" s="1"/>
    </row>
    <row r="78" spans="2:27">
      <c r="B78" s="207">
        <v>1837</v>
      </c>
      <c r="C78" t="s">
        <v>93</v>
      </c>
      <c r="D78" s="1">
        <v>27923.345000000001</v>
      </c>
      <c r="E78" s="86">
        <f t="shared" si="20"/>
        <v>4574.597804718218</v>
      </c>
      <c r="F78" s="87">
        <f t="shared" si="14"/>
        <v>0.96748548416192992</v>
      </c>
      <c r="G78" s="189">
        <f t="shared" si="21"/>
        <v>95.64589402050656</v>
      </c>
      <c r="H78" s="189">
        <f t="shared" si="15"/>
        <v>583.82253710117197</v>
      </c>
      <c r="I78" s="189">
        <f t="shared" si="16"/>
        <v>0</v>
      </c>
      <c r="J78" s="88">
        <f t="shared" si="17"/>
        <v>0</v>
      </c>
      <c r="K78" s="189">
        <f t="shared" si="22"/>
        <v>-44.742487658507123</v>
      </c>
      <c r="L78" s="88">
        <f t="shared" si="18"/>
        <v>-273.10814466752748</v>
      </c>
      <c r="M78" s="89">
        <f t="shared" si="23"/>
        <v>310.71439243364449</v>
      </c>
      <c r="N78" s="89">
        <f t="shared" si="24"/>
        <v>28234.059392433646</v>
      </c>
      <c r="O78" s="89">
        <f t="shared" si="25"/>
        <v>4625.5012110802172</v>
      </c>
      <c r="P78" s="90">
        <f t="shared" si="19"/>
        <v>0.97825108779572778</v>
      </c>
      <c r="Q78" s="196">
        <v>310.71439243364449</v>
      </c>
      <c r="R78" s="93">
        <f t="shared" si="26"/>
        <v>3.1424995961782644E-2</v>
      </c>
      <c r="S78" s="93">
        <f t="shared" si="26"/>
        <v>4.4267115832866515E-2</v>
      </c>
      <c r="T78" s="92">
        <v>6104</v>
      </c>
      <c r="U78" s="192">
        <v>27072.589</v>
      </c>
      <c r="V78" s="192">
        <v>4380.6778317152102</v>
      </c>
      <c r="W78" s="198"/>
      <c r="X78" s="89">
        <v>0</v>
      </c>
      <c r="Y78" s="89">
        <f t="shared" si="27"/>
        <v>0</v>
      </c>
      <c r="Z78" s="1"/>
      <c r="AA78" s="1"/>
    </row>
    <row r="79" spans="2:27">
      <c r="B79" s="207">
        <v>1838</v>
      </c>
      <c r="C79" t="s">
        <v>94</v>
      </c>
      <c r="D79" s="1">
        <v>8187.0110000000004</v>
      </c>
      <c r="E79" s="86">
        <f t="shared" si="20"/>
        <v>4087.3744383424864</v>
      </c>
      <c r="F79" s="87">
        <f t="shared" si="14"/>
        <v>0.86444221027523993</v>
      </c>
      <c r="G79" s="189">
        <f t="shared" si="21"/>
        <v>397.72438117346013</v>
      </c>
      <c r="H79" s="189">
        <f t="shared" si="15"/>
        <v>796.64193549044069</v>
      </c>
      <c r="I79" s="189">
        <f t="shared" si="16"/>
        <v>59.011539931625833</v>
      </c>
      <c r="J79" s="88">
        <f t="shared" si="17"/>
        <v>118.20011448304655</v>
      </c>
      <c r="K79" s="189">
        <f t="shared" si="22"/>
        <v>14.26905227311871</v>
      </c>
      <c r="L79" s="88">
        <f t="shared" si="18"/>
        <v>28.580911703056778</v>
      </c>
      <c r="M79" s="89">
        <f t="shared" si="23"/>
        <v>825.2228471934975</v>
      </c>
      <c r="N79" s="89">
        <f t="shared" si="24"/>
        <v>9012.2338471934981</v>
      </c>
      <c r="O79" s="89">
        <f t="shared" si="25"/>
        <v>4499.3678717890652</v>
      </c>
      <c r="P79" s="90">
        <f t="shared" si="19"/>
        <v>0.9515750432465877</v>
      </c>
      <c r="Q79" s="196">
        <v>825.2228471934975</v>
      </c>
      <c r="R79" s="93">
        <f t="shared" si="26"/>
        <v>4.3598842010921908E-2</v>
      </c>
      <c r="S79" s="93">
        <f t="shared" si="26"/>
        <v>2.0153036773532328E-2</v>
      </c>
      <c r="T79" s="92">
        <v>2003</v>
      </c>
      <c r="U79" s="192">
        <v>7844.9790000000003</v>
      </c>
      <c r="V79" s="192">
        <v>4006.628702757916</v>
      </c>
      <c r="W79" s="198"/>
      <c r="X79" s="89">
        <v>0</v>
      </c>
      <c r="Y79" s="89">
        <f t="shared" si="27"/>
        <v>0</v>
      </c>
      <c r="Z79" s="1"/>
      <c r="AA79" s="1"/>
    </row>
    <row r="80" spans="2:27">
      <c r="B80" s="207">
        <v>1839</v>
      </c>
      <c r="C80" t="s">
        <v>95</v>
      </c>
      <c r="D80" s="1">
        <v>3114.1590000000001</v>
      </c>
      <c r="E80" s="86">
        <f t="shared" si="20"/>
        <v>2940.6600566572242</v>
      </c>
      <c r="F80" s="87">
        <f t="shared" si="14"/>
        <v>0.62192263453987062</v>
      </c>
      <c r="G80" s="189">
        <f t="shared" si="21"/>
        <v>1108.6872978183226</v>
      </c>
      <c r="H80" s="189">
        <f t="shared" si="15"/>
        <v>1174.0998483896037</v>
      </c>
      <c r="I80" s="189">
        <f t="shared" si="16"/>
        <v>460.36157352146756</v>
      </c>
      <c r="J80" s="88">
        <f t="shared" si="17"/>
        <v>487.52290635923413</v>
      </c>
      <c r="K80" s="189">
        <f t="shared" si="22"/>
        <v>415.61908586296045</v>
      </c>
      <c r="L80" s="88">
        <f t="shared" si="18"/>
        <v>440.1406119288751</v>
      </c>
      <c r="M80" s="89">
        <f t="shared" si="23"/>
        <v>1614.2404603184789</v>
      </c>
      <c r="N80" s="89">
        <f t="shared" si="24"/>
        <v>4728.3994603184792</v>
      </c>
      <c r="O80" s="89">
        <f t="shared" si="25"/>
        <v>4464.9664403385077</v>
      </c>
      <c r="P80" s="90">
        <f t="shared" si="19"/>
        <v>0.94429945597452669</v>
      </c>
      <c r="Q80" s="196">
        <v>1614.2404603184789</v>
      </c>
      <c r="R80" s="93">
        <f t="shared" si="26"/>
        <v>0.12330390311944403</v>
      </c>
      <c r="S80" s="93">
        <f t="shared" si="26"/>
        <v>0.1264860671509441</v>
      </c>
      <c r="T80" s="92">
        <v>1059</v>
      </c>
      <c r="U80" s="192">
        <v>2772.3209999999999</v>
      </c>
      <c r="V80" s="192">
        <v>2610.4717514124291</v>
      </c>
      <c r="W80" s="198"/>
      <c r="X80" s="89">
        <v>0</v>
      </c>
      <c r="Y80" s="89">
        <f t="shared" si="27"/>
        <v>0</v>
      </c>
      <c r="Z80" s="1"/>
      <c r="AA80" s="1"/>
    </row>
    <row r="81" spans="2:29">
      <c r="B81" s="207">
        <v>1840</v>
      </c>
      <c r="C81" t="s">
        <v>96</v>
      </c>
      <c r="D81" s="1">
        <v>18510.32</v>
      </c>
      <c r="E81" s="86">
        <f t="shared" si="20"/>
        <v>3838.722521775197</v>
      </c>
      <c r="F81" s="87">
        <f t="shared" si="14"/>
        <v>0.81185461019381289</v>
      </c>
      <c r="G81" s="189">
        <f t="shared" si="21"/>
        <v>551.88856944517954</v>
      </c>
      <c r="H81" s="189">
        <f t="shared" si="15"/>
        <v>2661.2066818646554</v>
      </c>
      <c r="I81" s="189">
        <f t="shared" si="16"/>
        <v>146.03971073017712</v>
      </c>
      <c r="J81" s="88">
        <f t="shared" si="17"/>
        <v>704.20348514091415</v>
      </c>
      <c r="K81" s="189">
        <f t="shared" si="22"/>
        <v>101.29722307167</v>
      </c>
      <c r="L81" s="88">
        <f t="shared" si="18"/>
        <v>488.45520965159278</v>
      </c>
      <c r="M81" s="89">
        <f t="shared" si="23"/>
        <v>3149.661891516248</v>
      </c>
      <c r="N81" s="89">
        <f t="shared" si="24"/>
        <v>21659.981891516247</v>
      </c>
      <c r="O81" s="89">
        <f t="shared" si="25"/>
        <v>4491.9083142920463</v>
      </c>
      <c r="P81" s="90">
        <f t="shared" si="19"/>
        <v>0.94999741524414483</v>
      </c>
      <c r="Q81" s="196">
        <v>3149.661891516248</v>
      </c>
      <c r="R81" s="90">
        <f t="shared" si="26"/>
        <v>7.5675952729653509E-2</v>
      </c>
      <c r="S81" s="90">
        <f t="shared" si="26"/>
        <v>8.8614402596580072E-2</v>
      </c>
      <c r="T81" s="92">
        <v>4822</v>
      </c>
      <c r="U81" s="192">
        <v>17208.081999999999</v>
      </c>
      <c r="V81" s="192">
        <v>3526.2463114754096</v>
      </c>
      <c r="W81" s="198"/>
      <c r="X81" s="89">
        <v>0</v>
      </c>
      <c r="Y81" s="89">
        <f t="shared" si="27"/>
        <v>0</v>
      </c>
      <c r="Z81" s="1"/>
      <c r="AA81" s="1"/>
    </row>
    <row r="82" spans="2:29">
      <c r="B82" s="207">
        <v>1841</v>
      </c>
      <c r="C82" t="s">
        <v>97</v>
      </c>
      <c r="D82" s="1">
        <v>40631.345000000001</v>
      </c>
      <c r="E82" s="86">
        <f t="shared" si="20"/>
        <v>4143.9413564507904</v>
      </c>
      <c r="F82" s="87">
        <f t="shared" si="14"/>
        <v>0.87640559470591384</v>
      </c>
      <c r="G82" s="189">
        <f t="shared" si="21"/>
        <v>362.65289194631163</v>
      </c>
      <c r="H82" s="189">
        <f t="shared" si="15"/>
        <v>3555.8116055335854</v>
      </c>
      <c r="I82" s="189">
        <f t="shared" si="16"/>
        <v>39.213118593719443</v>
      </c>
      <c r="J82" s="88">
        <f t="shared" si="17"/>
        <v>384.48462781141916</v>
      </c>
      <c r="K82" s="189">
        <f t="shared" si="22"/>
        <v>-5.5293690647876801</v>
      </c>
      <c r="L82" s="88">
        <f t="shared" si="18"/>
        <v>-54.215463680243197</v>
      </c>
      <c r="M82" s="89">
        <f t="shared" si="23"/>
        <v>3501.596141853342</v>
      </c>
      <c r="N82" s="89">
        <f t="shared" si="24"/>
        <v>44132.941141853342</v>
      </c>
      <c r="O82" s="89">
        <f t="shared" si="25"/>
        <v>4501.0648793323144</v>
      </c>
      <c r="P82" s="90">
        <f t="shared" si="19"/>
        <v>0.95193394477950788</v>
      </c>
      <c r="Q82" s="196">
        <v>3501.596141853342</v>
      </c>
      <c r="R82" s="90">
        <f t="shared" si="26"/>
        <v>5.3109293626802993E-2</v>
      </c>
      <c r="S82" s="90">
        <f t="shared" si="26"/>
        <v>5.5472210960794723E-2</v>
      </c>
      <c r="T82" s="92">
        <v>9805</v>
      </c>
      <c r="U82" s="192">
        <v>38582.267999999996</v>
      </c>
      <c r="V82" s="192">
        <v>3926.1491808283299</v>
      </c>
      <c r="W82" s="198"/>
      <c r="X82" s="89">
        <v>0</v>
      </c>
      <c r="Y82" s="89">
        <f t="shared" si="27"/>
        <v>0</v>
      </c>
      <c r="Z82" s="1"/>
      <c r="AA82" s="1"/>
    </row>
    <row r="83" spans="2:29">
      <c r="B83" s="207">
        <v>1845</v>
      </c>
      <c r="C83" t="s">
        <v>98</v>
      </c>
      <c r="D83" s="1">
        <v>7524.6670000000004</v>
      </c>
      <c r="E83" s="86">
        <f t="shared" si="20"/>
        <v>4065.1901674770397</v>
      </c>
      <c r="F83" s="87">
        <f t="shared" si="14"/>
        <v>0.85975044042895987</v>
      </c>
      <c r="G83" s="189">
        <f t="shared" si="21"/>
        <v>411.47862911003705</v>
      </c>
      <c r="H83" s="189">
        <f t="shared" si="15"/>
        <v>761.64694248267858</v>
      </c>
      <c r="I83" s="189">
        <f t="shared" si="16"/>
        <v>66.776034734532189</v>
      </c>
      <c r="J83" s="88">
        <f t="shared" si="17"/>
        <v>123.60244029361907</v>
      </c>
      <c r="K83" s="189">
        <f t="shared" si="22"/>
        <v>22.033547076025066</v>
      </c>
      <c r="L83" s="88">
        <f t="shared" si="18"/>
        <v>40.784095637722402</v>
      </c>
      <c r="M83" s="89">
        <f t="shared" si="23"/>
        <v>802.43103812040101</v>
      </c>
      <c r="N83" s="89">
        <f t="shared" si="24"/>
        <v>8327.0980381204008</v>
      </c>
      <c r="O83" s="89">
        <f t="shared" si="25"/>
        <v>4498.7023436631016</v>
      </c>
      <c r="P83" s="90">
        <f t="shared" si="19"/>
        <v>0.95143429015119929</v>
      </c>
      <c r="Q83" s="196">
        <v>802.43103812040101</v>
      </c>
      <c r="R83" s="90">
        <f t="shared" si="26"/>
        <v>8.6726332147148616E-2</v>
      </c>
      <c r="S83" s="90">
        <f t="shared" si="26"/>
        <v>9.0836048152027102E-2</v>
      </c>
      <c r="T83" s="92">
        <v>1851</v>
      </c>
      <c r="U83" s="192">
        <v>6924.16</v>
      </c>
      <c r="V83" s="192">
        <v>3726.6738428417652</v>
      </c>
      <c r="W83" s="198"/>
      <c r="X83" s="89">
        <v>0</v>
      </c>
      <c r="Y83" s="89">
        <f t="shared" si="27"/>
        <v>0</v>
      </c>
      <c r="Z83" s="1"/>
      <c r="AA83" s="1"/>
    </row>
    <row r="84" spans="2:29">
      <c r="B84" s="207">
        <v>1848</v>
      </c>
      <c r="C84" t="s">
        <v>99</v>
      </c>
      <c r="D84" s="1">
        <v>11064.33</v>
      </c>
      <c r="E84" s="86">
        <f t="shared" si="20"/>
        <v>4156.3974455296775</v>
      </c>
      <c r="F84" s="87">
        <f t="shared" si="14"/>
        <v>0.87903994331702484</v>
      </c>
      <c r="G84" s="189">
        <f t="shared" si="21"/>
        <v>354.93011671740163</v>
      </c>
      <c r="H84" s="189">
        <f t="shared" si="15"/>
        <v>944.82397070172317</v>
      </c>
      <c r="I84" s="189">
        <f t="shared" si="16"/>
        <v>34.853487416108962</v>
      </c>
      <c r="J84" s="88">
        <f t="shared" si="17"/>
        <v>92.779983501682054</v>
      </c>
      <c r="K84" s="189">
        <f t="shared" si="22"/>
        <v>-9.8890002423981613</v>
      </c>
      <c r="L84" s="88">
        <f t="shared" si="18"/>
        <v>-26.324518645263908</v>
      </c>
      <c r="M84" s="89">
        <f t="shared" si="23"/>
        <v>918.49945205645929</v>
      </c>
      <c r="N84" s="89">
        <f t="shared" si="24"/>
        <v>11982.82945205646</v>
      </c>
      <c r="O84" s="89">
        <f t="shared" si="25"/>
        <v>4501.4385620046805</v>
      </c>
      <c r="P84" s="90">
        <f t="shared" si="19"/>
        <v>0.95201297523784112</v>
      </c>
      <c r="Q84" s="196">
        <v>918.49945205645929</v>
      </c>
      <c r="R84" s="90">
        <f t="shared" si="26"/>
        <v>3.940577523745957E-2</v>
      </c>
      <c r="S84" s="90">
        <f t="shared" si="26"/>
        <v>4.3310379952852078E-2</v>
      </c>
      <c r="T84" s="92">
        <v>2662</v>
      </c>
      <c r="U84" s="192">
        <v>10644.861000000001</v>
      </c>
      <c r="V84" s="192">
        <v>3983.8551646706592</v>
      </c>
      <c r="W84" s="198"/>
      <c r="X84" s="89">
        <v>0</v>
      </c>
      <c r="Y84" s="89">
        <f t="shared" si="27"/>
        <v>0</v>
      </c>
      <c r="Z84" s="1"/>
      <c r="AA84" s="1"/>
    </row>
    <row r="85" spans="2:29">
      <c r="B85" s="207">
        <v>1851</v>
      </c>
      <c r="C85" t="s">
        <v>100</v>
      </c>
      <c r="D85" s="1">
        <v>8488.0869999999995</v>
      </c>
      <c r="E85" s="86">
        <f t="shared" si="20"/>
        <v>4106.4765360425736</v>
      </c>
      <c r="F85" s="87">
        <f t="shared" si="14"/>
        <v>0.8684821287622414</v>
      </c>
      <c r="G85" s="189">
        <f t="shared" si="21"/>
        <v>385.88108059940606</v>
      </c>
      <c r="H85" s="189">
        <f t="shared" si="15"/>
        <v>797.61619359897225</v>
      </c>
      <c r="I85" s="189">
        <f t="shared" si="16"/>
        <v>52.325805736595335</v>
      </c>
      <c r="J85" s="88">
        <f t="shared" si="17"/>
        <v>108.15744045754256</v>
      </c>
      <c r="K85" s="189">
        <f t="shared" si="22"/>
        <v>7.5833180780882117</v>
      </c>
      <c r="L85" s="88">
        <f t="shared" si="18"/>
        <v>15.674718467408333</v>
      </c>
      <c r="M85" s="89">
        <f t="shared" si="23"/>
        <v>813.29091206638054</v>
      </c>
      <c r="N85" s="89">
        <f t="shared" si="24"/>
        <v>9301.3779120663803</v>
      </c>
      <c r="O85" s="89">
        <f t="shared" si="25"/>
        <v>4499.9409347200681</v>
      </c>
      <c r="P85" s="90">
        <f t="shared" si="19"/>
        <v>0.95169624080119775</v>
      </c>
      <c r="Q85" s="196">
        <v>813.29091206638054</v>
      </c>
      <c r="R85" s="90">
        <f t="shared" si="26"/>
        <v>0.12526878641376482</v>
      </c>
      <c r="S85" s="90">
        <f t="shared" si="26"/>
        <v>0.12145800677907864</v>
      </c>
      <c r="T85" s="92">
        <v>2067</v>
      </c>
      <c r="U85" s="192">
        <v>7543.1639999999998</v>
      </c>
      <c r="V85" s="192">
        <v>3661.7300970873785</v>
      </c>
      <c r="W85" s="198"/>
      <c r="X85" s="89">
        <v>0</v>
      </c>
      <c r="Y85" s="89">
        <f t="shared" si="27"/>
        <v>0</v>
      </c>
      <c r="Z85" s="1"/>
      <c r="AA85" s="1"/>
    </row>
    <row r="86" spans="2:29">
      <c r="B86" s="207">
        <v>1853</v>
      </c>
      <c r="C86" t="s">
        <v>101</v>
      </c>
      <c r="D86" s="1">
        <v>5774.8890000000001</v>
      </c>
      <c r="E86" s="86">
        <f t="shared" si="20"/>
        <v>4240.0066079295157</v>
      </c>
      <c r="F86" s="87">
        <f t="shared" si="14"/>
        <v>0.8967225144233526</v>
      </c>
      <c r="G86" s="189">
        <f t="shared" si="21"/>
        <v>303.09243602950198</v>
      </c>
      <c r="H86" s="189">
        <f t="shared" si="15"/>
        <v>412.8118978721817</v>
      </c>
      <c r="I86" s="189">
        <f t="shared" si="16"/>
        <v>5.5902805761656049</v>
      </c>
      <c r="J86" s="88">
        <f t="shared" si="17"/>
        <v>7.6139621447375543</v>
      </c>
      <c r="K86" s="189">
        <f t="shared" si="22"/>
        <v>-39.152207082341519</v>
      </c>
      <c r="L86" s="88">
        <f t="shared" si="18"/>
        <v>-53.325306046149144</v>
      </c>
      <c r="M86" s="89">
        <f t="shared" si="23"/>
        <v>359.48659182603257</v>
      </c>
      <c r="N86" s="89">
        <f t="shared" si="24"/>
        <v>6134.3755918260331</v>
      </c>
      <c r="O86" s="89">
        <f t="shared" si="25"/>
        <v>4503.9468368766766</v>
      </c>
      <c r="P86" s="90">
        <f t="shared" si="19"/>
        <v>0.95254345237103122</v>
      </c>
      <c r="Q86" s="196">
        <v>359.48659182603257</v>
      </c>
      <c r="R86" s="90">
        <f t="shared" si="26"/>
        <v>0.23035055118633632</v>
      </c>
      <c r="S86" s="90">
        <f t="shared" si="26"/>
        <v>0.20144363662101872</v>
      </c>
      <c r="T86" s="92">
        <v>1362</v>
      </c>
      <c r="U86" s="192">
        <v>4693.6940000000004</v>
      </c>
      <c r="V86" s="192">
        <v>3529.0932330827068</v>
      </c>
      <c r="W86" s="198"/>
      <c r="X86" s="89">
        <v>0</v>
      </c>
      <c r="Y86" s="89">
        <f t="shared" si="27"/>
        <v>0</v>
      </c>
      <c r="Z86" s="1"/>
      <c r="AA86" s="1"/>
    </row>
    <row r="87" spans="2:29">
      <c r="B87" s="207">
        <v>1856</v>
      </c>
      <c r="C87" t="s">
        <v>102</v>
      </c>
      <c r="D87" s="1">
        <v>1887</v>
      </c>
      <c r="E87" s="86">
        <f t="shared" si="20"/>
        <v>4120.0873362445418</v>
      </c>
      <c r="F87" s="87">
        <f t="shared" si="14"/>
        <v>0.87136068818655865</v>
      </c>
      <c r="G87" s="189">
        <f t="shared" si="21"/>
        <v>377.44238447418576</v>
      </c>
      <c r="H87" s="189">
        <f t="shared" si="15"/>
        <v>172.86861208917708</v>
      </c>
      <c r="I87" s="189">
        <f t="shared" si="16"/>
        <v>47.562025665906454</v>
      </c>
      <c r="J87" s="88">
        <f t="shared" si="17"/>
        <v>21.783407754985156</v>
      </c>
      <c r="K87" s="189">
        <f t="shared" si="22"/>
        <v>2.8195380073993306</v>
      </c>
      <c r="L87" s="88">
        <f t="shared" si="18"/>
        <v>1.2913484073888934</v>
      </c>
      <c r="M87" s="89">
        <f t="shared" si="23"/>
        <v>174.15996049656596</v>
      </c>
      <c r="N87" s="89">
        <f t="shared" si="24"/>
        <v>2061.1599604965659</v>
      </c>
      <c r="O87" s="89">
        <f t="shared" si="25"/>
        <v>4500.3492587261271</v>
      </c>
      <c r="P87" s="90">
        <f t="shared" si="19"/>
        <v>0.95178259758392736</v>
      </c>
      <c r="Q87" s="196">
        <v>174.15996049656596</v>
      </c>
      <c r="R87" s="90">
        <f t="shared" si="26"/>
        <v>3.4160734993982526E-2</v>
      </c>
      <c r="S87" s="90">
        <f t="shared" si="26"/>
        <v>3.8676720736314375E-2</v>
      </c>
      <c r="T87" s="92">
        <v>458</v>
      </c>
      <c r="U87" s="192">
        <v>1824.6679999999999</v>
      </c>
      <c r="V87" s="192">
        <v>3966.6695652173912</v>
      </c>
      <c r="W87" s="198"/>
      <c r="X87" s="89">
        <v>0</v>
      </c>
      <c r="Y87" s="89">
        <f t="shared" si="27"/>
        <v>0</v>
      </c>
      <c r="Z87" s="1"/>
      <c r="AA87" s="1"/>
    </row>
    <row r="88" spans="2:29">
      <c r="B88" s="207">
        <v>1857</v>
      </c>
      <c r="C88" t="s">
        <v>103</v>
      </c>
      <c r="D88" s="1">
        <v>3399.9789999999998</v>
      </c>
      <c r="E88" s="86">
        <f t="shared" si="20"/>
        <v>5022.1255539143276</v>
      </c>
      <c r="F88" s="87">
        <f t="shared" si="14"/>
        <v>1.0621334990454081</v>
      </c>
      <c r="G88" s="189">
        <f t="shared" si="21"/>
        <v>-181.82131048108141</v>
      </c>
      <c r="H88" s="189">
        <f t="shared" si="15"/>
        <v>-123.09302719569212</v>
      </c>
      <c r="I88" s="189">
        <f t="shared" si="16"/>
        <v>0</v>
      </c>
      <c r="J88" s="88">
        <f t="shared" si="17"/>
        <v>0</v>
      </c>
      <c r="K88" s="189">
        <f t="shared" si="22"/>
        <v>-44.742487658507123</v>
      </c>
      <c r="L88" s="88">
        <f t="shared" si="18"/>
        <v>-30.29066414480932</v>
      </c>
      <c r="M88" s="89">
        <f t="shared" si="23"/>
        <v>-153.38369134050143</v>
      </c>
      <c r="N88" s="89">
        <f t="shared" si="24"/>
        <v>3246.5953086594982</v>
      </c>
      <c r="O88" s="89">
        <f t="shared" si="25"/>
        <v>4795.5617557747391</v>
      </c>
      <c r="P88" s="90">
        <f t="shared" si="19"/>
        <v>1.0142173334514495</v>
      </c>
      <c r="Q88" s="196">
        <v>-153.38369134050143</v>
      </c>
      <c r="R88" s="90">
        <f t="shared" si="26"/>
        <v>-5.4101552284581467E-2</v>
      </c>
      <c r="S88" s="90">
        <f t="shared" si="26"/>
        <v>-4.5718405037472952E-2</v>
      </c>
      <c r="T88" s="92">
        <v>677</v>
      </c>
      <c r="U88" s="192">
        <v>3594.444</v>
      </c>
      <c r="V88" s="192">
        <v>5262.7291361639827</v>
      </c>
      <c r="W88" s="198"/>
      <c r="X88" s="89">
        <v>0</v>
      </c>
      <c r="Y88" s="89">
        <f t="shared" si="27"/>
        <v>0</v>
      </c>
      <c r="Z88" s="1"/>
      <c r="AA88" s="1"/>
    </row>
    <row r="89" spans="2:29">
      <c r="B89" s="207">
        <v>1859</v>
      </c>
      <c r="C89" t="s">
        <v>104</v>
      </c>
      <c r="D89" s="1">
        <v>5781.7079999999996</v>
      </c>
      <c r="E89" s="86">
        <f t="shared" si="20"/>
        <v>4566.9099526066348</v>
      </c>
      <c r="F89" s="87">
        <f t="shared" si="14"/>
        <v>0.96585957394209176</v>
      </c>
      <c r="G89" s="189">
        <f t="shared" si="21"/>
        <v>100.41236232968815</v>
      </c>
      <c r="H89" s="189">
        <f t="shared" si="15"/>
        <v>127.12205070938519</v>
      </c>
      <c r="I89" s="189">
        <f t="shared" si="16"/>
        <v>0</v>
      </c>
      <c r="J89" s="88">
        <f t="shared" si="17"/>
        <v>0</v>
      </c>
      <c r="K89" s="189">
        <f t="shared" si="22"/>
        <v>-44.742487658507123</v>
      </c>
      <c r="L89" s="88">
        <f t="shared" si="18"/>
        <v>-56.643989375670017</v>
      </c>
      <c r="M89" s="89">
        <f t="shared" si="23"/>
        <v>70.478061333715175</v>
      </c>
      <c r="N89" s="89">
        <f t="shared" si="24"/>
        <v>5852.1860613337149</v>
      </c>
      <c r="O89" s="89">
        <f t="shared" si="25"/>
        <v>4622.5798272778156</v>
      </c>
      <c r="P89" s="90">
        <f t="shared" si="19"/>
        <v>0.97763324191218925</v>
      </c>
      <c r="Q89" s="196">
        <v>70.478061333715175</v>
      </c>
      <c r="R89" s="90">
        <f t="shared" si="26"/>
        <v>-3.1216608419994071E-2</v>
      </c>
      <c r="S89" s="90">
        <f t="shared" si="26"/>
        <v>-5.9530183055428711E-2</v>
      </c>
      <c r="T89" s="92">
        <v>1266</v>
      </c>
      <c r="U89" s="192">
        <v>5968.009</v>
      </c>
      <c r="V89" s="192">
        <v>4855.9877949552483</v>
      </c>
      <c r="W89" s="198"/>
      <c r="X89" s="89">
        <v>0</v>
      </c>
      <c r="Y89" s="89">
        <f t="shared" si="27"/>
        <v>0</v>
      </c>
      <c r="Z89" s="1"/>
      <c r="AA89" s="1"/>
    </row>
    <row r="90" spans="2:29">
      <c r="B90" s="207">
        <v>1860</v>
      </c>
      <c r="C90" t="s">
        <v>105</v>
      </c>
      <c r="D90" s="1">
        <v>52179.387000000002</v>
      </c>
      <c r="E90" s="86">
        <f t="shared" si="20"/>
        <v>4505.2138663443275</v>
      </c>
      <c r="F90" s="87">
        <f t="shared" si="14"/>
        <v>0.95281141748409226</v>
      </c>
      <c r="G90" s="189">
        <f t="shared" si="21"/>
        <v>138.66393581231867</v>
      </c>
      <c r="H90" s="189">
        <f t="shared" si="15"/>
        <v>1606.0057045782748</v>
      </c>
      <c r="I90" s="189">
        <f t="shared" si="16"/>
        <v>0</v>
      </c>
      <c r="J90" s="88">
        <f t="shared" si="17"/>
        <v>0</v>
      </c>
      <c r="K90" s="189">
        <f t="shared" si="22"/>
        <v>-44.742487658507123</v>
      </c>
      <c r="L90" s="88">
        <f t="shared" si="18"/>
        <v>-518.20749206082951</v>
      </c>
      <c r="M90" s="89">
        <f t="shared" si="23"/>
        <v>1087.7982125174453</v>
      </c>
      <c r="N90" s="89">
        <f t="shared" si="24"/>
        <v>53267.185212517448</v>
      </c>
      <c r="O90" s="89">
        <f t="shared" si="25"/>
        <v>4599.1353144981395</v>
      </c>
      <c r="P90" s="90">
        <f t="shared" si="19"/>
        <v>0.97267494245814956</v>
      </c>
      <c r="Q90" s="196">
        <v>1087.7982125174453</v>
      </c>
      <c r="R90" s="90">
        <f t="shared" si="26"/>
        <v>7.2893548320039386E-2</v>
      </c>
      <c r="S90" s="90">
        <f t="shared" si="26"/>
        <v>7.6321027277718681E-2</v>
      </c>
      <c r="T90" s="92">
        <v>11582</v>
      </c>
      <c r="U90" s="192">
        <v>48634.262999999999</v>
      </c>
      <c r="V90" s="192">
        <v>4185.7529047250191</v>
      </c>
      <c r="W90" s="198"/>
      <c r="X90" s="89">
        <v>0</v>
      </c>
      <c r="Y90" s="89">
        <f t="shared" si="27"/>
        <v>0</v>
      </c>
      <c r="Z90" s="1"/>
      <c r="AA90" s="1"/>
    </row>
    <row r="91" spans="2:29">
      <c r="B91" s="207">
        <v>1865</v>
      </c>
      <c r="C91" t="s">
        <v>106</v>
      </c>
      <c r="D91" s="1">
        <v>45348.137999999999</v>
      </c>
      <c r="E91" s="86">
        <f t="shared" si="20"/>
        <v>4594.0773984398747</v>
      </c>
      <c r="F91" s="87">
        <f t="shared" si="14"/>
        <v>0.97160523959565059</v>
      </c>
      <c r="G91" s="189">
        <f t="shared" si="21"/>
        <v>83.568545913079362</v>
      </c>
      <c r="H91" s="189">
        <f t="shared" si="15"/>
        <v>824.9051167080064</v>
      </c>
      <c r="I91" s="189">
        <f t="shared" si="16"/>
        <v>0</v>
      </c>
      <c r="J91" s="88">
        <f t="shared" si="17"/>
        <v>0</v>
      </c>
      <c r="K91" s="189">
        <f t="shared" si="22"/>
        <v>-44.742487658507123</v>
      </c>
      <c r="L91" s="88">
        <f t="shared" si="18"/>
        <v>-441.65309567712382</v>
      </c>
      <c r="M91" s="89">
        <f t="shared" si="23"/>
        <v>383.25202103088259</v>
      </c>
      <c r="N91" s="89">
        <f t="shared" si="24"/>
        <v>45731.390021030878</v>
      </c>
      <c r="O91" s="89">
        <f t="shared" si="25"/>
        <v>4632.9034566944465</v>
      </c>
      <c r="P91" s="90">
        <f t="shared" si="19"/>
        <v>0.97981659486054151</v>
      </c>
      <c r="Q91" s="196">
        <v>383.25202103088259</v>
      </c>
      <c r="R91" s="90">
        <f t="shared" si="26"/>
        <v>2.1066981838297263E-3</v>
      </c>
      <c r="S91" s="90">
        <f t="shared" si="26"/>
        <v>-5.8118837691982089E-3</v>
      </c>
      <c r="T91" s="92">
        <v>9871</v>
      </c>
      <c r="U91" s="192">
        <v>45252.803999999996</v>
      </c>
      <c r="V91" s="192">
        <v>4620.933728173185</v>
      </c>
      <c r="W91" s="198"/>
      <c r="X91" s="89">
        <v>0</v>
      </c>
      <c r="Y91" s="89">
        <f t="shared" si="27"/>
        <v>0</v>
      </c>
      <c r="Z91" s="1"/>
      <c r="AA91" s="1"/>
    </row>
    <row r="92" spans="2:29">
      <c r="B92" s="207">
        <v>1866</v>
      </c>
      <c r="C92" t="s">
        <v>107</v>
      </c>
      <c r="D92" s="1">
        <v>39132.233999999997</v>
      </c>
      <c r="E92" s="86">
        <f t="shared" si="20"/>
        <v>4658.5992857142855</v>
      </c>
      <c r="F92" s="87">
        <f t="shared" si="14"/>
        <v>0.98525102705358647</v>
      </c>
      <c r="G92" s="189">
        <f t="shared" si="21"/>
        <v>43.564975802944666</v>
      </c>
      <c r="H92" s="189">
        <f t="shared" si="15"/>
        <v>365.94579674473522</v>
      </c>
      <c r="I92" s="189">
        <f t="shared" si="16"/>
        <v>0</v>
      </c>
      <c r="J92" s="88">
        <f t="shared" si="17"/>
        <v>0</v>
      </c>
      <c r="K92" s="189">
        <f t="shared" si="22"/>
        <v>-44.742487658507123</v>
      </c>
      <c r="L92" s="88">
        <f t="shared" si="18"/>
        <v>-375.8368963314598</v>
      </c>
      <c r="M92" s="89">
        <f t="shared" si="23"/>
        <v>-9.8910995867245788</v>
      </c>
      <c r="N92" s="89">
        <f t="shared" si="24"/>
        <v>39122.34290041327</v>
      </c>
      <c r="O92" s="89">
        <f t="shared" si="25"/>
        <v>4657.4217738587222</v>
      </c>
      <c r="P92" s="90">
        <f t="shared" si="19"/>
        <v>0.98500199409455713</v>
      </c>
      <c r="Q92" s="196">
        <v>-9.8910995867245788</v>
      </c>
      <c r="R92" s="90">
        <f t="shared" si="26"/>
        <v>9.0943563801821323E-2</v>
      </c>
      <c r="S92" s="90">
        <f t="shared" si="26"/>
        <v>6.9644189460928624E-2</v>
      </c>
      <c r="T92" s="92">
        <v>8400</v>
      </c>
      <c r="U92" s="192">
        <v>35870.080999999998</v>
      </c>
      <c r="V92" s="192">
        <v>4355.279383195726</v>
      </c>
      <c r="W92" s="198"/>
      <c r="X92" s="89">
        <v>0</v>
      </c>
      <c r="Y92" s="89">
        <f>X92*1000/T92</f>
        <v>0</v>
      </c>
      <c r="Z92" s="1"/>
      <c r="AA92" s="1"/>
    </row>
    <row r="93" spans="2:29">
      <c r="B93" s="208">
        <v>1867</v>
      </c>
      <c r="C93" s="209" t="s">
        <v>422</v>
      </c>
      <c r="D93" s="220">
        <v>10486.665999999999</v>
      </c>
      <c r="E93" s="221">
        <f t="shared" si="20"/>
        <v>4007.13259457394</v>
      </c>
      <c r="F93" s="222">
        <f t="shared" si="14"/>
        <v>0.84747179617929735</v>
      </c>
      <c r="G93" s="223">
        <f t="shared" si="21"/>
        <v>-110.7905438597013</v>
      </c>
      <c r="H93" s="223">
        <f t="shared" si="15"/>
        <v>-289.93885328083832</v>
      </c>
      <c r="I93" s="223">
        <f t="shared" si="16"/>
        <v>0</v>
      </c>
      <c r="J93" s="224">
        <f t="shared" si="17"/>
        <v>0</v>
      </c>
      <c r="K93" s="223">
        <f t="shared" si="22"/>
        <v>-44.742487658507123</v>
      </c>
      <c r="L93" s="224">
        <f t="shared" si="18"/>
        <v>-117.09109020231314</v>
      </c>
      <c r="M93" s="225">
        <f t="shared" si="23"/>
        <v>-407.02994348315144</v>
      </c>
      <c r="N93" s="225">
        <f t="shared" si="24"/>
        <v>10079.636056516847</v>
      </c>
      <c r="O93" s="225">
        <f t="shared" si="25"/>
        <v>3851.5995630557309</v>
      </c>
      <c r="P93" s="226">
        <f t="shared" si="19"/>
        <v>0.81457798633521428</v>
      </c>
      <c r="Q93" s="196">
        <v>-407.02994348315144</v>
      </c>
      <c r="R93" s="226">
        <f t="shared" si="26"/>
        <v>-0.16535578966805389</v>
      </c>
      <c r="S93" s="226">
        <f t="shared" si="26"/>
        <v>-0.15993395108355118</v>
      </c>
      <c r="T93" s="92">
        <v>2617</v>
      </c>
      <c r="U93" s="227">
        <v>12564.235000000001</v>
      </c>
      <c r="V93" s="227">
        <v>4770.0208807896734</v>
      </c>
      <c r="W93" s="228"/>
      <c r="X93" s="225">
        <v>2356.4180000000015</v>
      </c>
      <c r="Y93" s="225">
        <f t="shared" si="27"/>
        <v>900.42720672525843</v>
      </c>
      <c r="Z93" s="1"/>
      <c r="AA93" s="1"/>
    </row>
    <row r="94" spans="2:29">
      <c r="B94" s="207">
        <v>1868</v>
      </c>
      <c r="C94" t="s">
        <v>108</v>
      </c>
      <c r="D94" s="1">
        <v>21390.894</v>
      </c>
      <c r="E94" s="86">
        <f t="shared" si="20"/>
        <v>4622.0600691443387</v>
      </c>
      <c r="F94" s="87">
        <f t="shared" si="14"/>
        <v>0.97752331783342039</v>
      </c>
      <c r="G94" s="189">
        <f t="shared" si="21"/>
        <v>66.21929007631168</v>
      </c>
      <c r="H94" s="189">
        <f t="shared" si="15"/>
        <v>306.46287447317042</v>
      </c>
      <c r="I94" s="189">
        <f t="shared" si="16"/>
        <v>0</v>
      </c>
      <c r="J94" s="88">
        <f t="shared" si="17"/>
        <v>0</v>
      </c>
      <c r="K94" s="189">
        <f t="shared" si="22"/>
        <v>-44.742487658507123</v>
      </c>
      <c r="L94" s="88">
        <f t="shared" si="18"/>
        <v>-207.06823288357097</v>
      </c>
      <c r="M94" s="89">
        <f t="shared" si="23"/>
        <v>99.394641589599445</v>
      </c>
      <c r="N94" s="89">
        <f t="shared" si="24"/>
        <v>21490.288641589599</v>
      </c>
      <c r="O94" s="89">
        <f t="shared" si="25"/>
        <v>4643.5368715621435</v>
      </c>
      <c r="P94" s="90">
        <f t="shared" si="19"/>
        <v>0.98206546459089417</v>
      </c>
      <c r="Q94" s="196">
        <v>99.394641589599445</v>
      </c>
      <c r="R94" s="90">
        <f t="shared" si="26"/>
        <v>-0.11216892838993271</v>
      </c>
      <c r="S94" s="90">
        <f t="shared" si="26"/>
        <v>-0.12348743167968931</v>
      </c>
      <c r="T94" s="92">
        <v>4628</v>
      </c>
      <c r="U94" s="192">
        <v>24093.428</v>
      </c>
      <c r="V94" s="192">
        <v>5273.238783103523</v>
      </c>
      <c r="W94" s="198"/>
      <c r="X94" s="89">
        <v>0</v>
      </c>
      <c r="Y94" s="89">
        <f t="shared" si="27"/>
        <v>0</v>
      </c>
      <c r="Z94" s="1"/>
      <c r="AA94" s="1"/>
      <c r="AB94" s="1"/>
      <c r="AC94" s="1"/>
    </row>
    <row r="95" spans="2:29">
      <c r="B95" s="207">
        <v>1870</v>
      </c>
      <c r="C95" t="s">
        <v>109</v>
      </c>
      <c r="D95" s="1">
        <v>47813.131999999998</v>
      </c>
      <c r="E95" s="86">
        <f t="shared" si="20"/>
        <v>4434.9440682682498</v>
      </c>
      <c r="F95" s="87">
        <f t="shared" si="14"/>
        <v>0.93794999960305458</v>
      </c>
      <c r="G95" s="189">
        <f t="shared" si="21"/>
        <v>182.23121061948683</v>
      </c>
      <c r="H95" s="189">
        <f t="shared" si="15"/>
        <v>1964.6346816886876</v>
      </c>
      <c r="I95" s="189">
        <f t="shared" si="16"/>
        <v>0</v>
      </c>
      <c r="J95" s="88">
        <f t="shared" si="17"/>
        <v>0</v>
      </c>
      <c r="K95" s="189">
        <f t="shared" si="22"/>
        <v>-44.742487658507123</v>
      </c>
      <c r="L95" s="88">
        <f t="shared" si="18"/>
        <v>-482.36875944636529</v>
      </c>
      <c r="M95" s="89">
        <f t="shared" si="23"/>
        <v>1482.2659222423222</v>
      </c>
      <c r="N95" s="89">
        <f t="shared" si="24"/>
        <v>49295.397922242322</v>
      </c>
      <c r="O95" s="89">
        <f t="shared" si="25"/>
        <v>4572.4327912292301</v>
      </c>
      <c r="P95" s="90">
        <f t="shared" si="19"/>
        <v>0.96702760366335527</v>
      </c>
      <c r="Q95" s="196">
        <v>1482.2659222423222</v>
      </c>
      <c r="R95" s="90">
        <f t="shared" si="26"/>
        <v>2.8402998273007432E-3</v>
      </c>
      <c r="S95" s="90">
        <f t="shared" si="26"/>
        <v>-1.2321834378417561E-2</v>
      </c>
      <c r="T95" s="92">
        <v>10781</v>
      </c>
      <c r="U95" s="192">
        <v>47677.713000000003</v>
      </c>
      <c r="V95" s="192">
        <v>4490.2724618572238</v>
      </c>
      <c r="W95" s="198"/>
      <c r="X95" s="89">
        <v>0</v>
      </c>
      <c r="Y95" s="89">
        <f t="shared" si="27"/>
        <v>0</v>
      </c>
      <c r="Z95" s="1"/>
      <c r="AA95" s="1"/>
    </row>
    <row r="96" spans="2:29">
      <c r="B96" s="207">
        <v>1871</v>
      </c>
      <c r="C96" t="s">
        <v>110</v>
      </c>
      <c r="D96" s="1">
        <v>19675.147000000001</v>
      </c>
      <c r="E96" s="86">
        <f t="shared" si="20"/>
        <v>4331.8245266402473</v>
      </c>
      <c r="F96" s="87">
        <f t="shared" si="14"/>
        <v>0.91614116221069941</v>
      </c>
      <c r="G96" s="189">
        <f t="shared" si="21"/>
        <v>246.16532642884837</v>
      </c>
      <c r="H96" s="189">
        <f t="shared" si="15"/>
        <v>1118.0829126398294</v>
      </c>
      <c r="I96" s="189">
        <f t="shared" si="16"/>
        <v>0</v>
      </c>
      <c r="J96" s="88">
        <f t="shared" si="17"/>
        <v>0</v>
      </c>
      <c r="K96" s="189">
        <f t="shared" si="22"/>
        <v>-44.742487658507123</v>
      </c>
      <c r="L96" s="88">
        <f t="shared" si="18"/>
        <v>-203.22037894493934</v>
      </c>
      <c r="M96" s="89">
        <f t="shared" si="23"/>
        <v>914.86253369489009</v>
      </c>
      <c r="N96" s="89">
        <f t="shared" si="24"/>
        <v>20590.009533694891</v>
      </c>
      <c r="O96" s="89">
        <f t="shared" si="25"/>
        <v>4533.2473654105879</v>
      </c>
      <c r="P96" s="90">
        <f t="shared" si="19"/>
        <v>0.95874024545426006</v>
      </c>
      <c r="Q96" s="196">
        <v>914.86253369489009</v>
      </c>
      <c r="R96" s="90">
        <f t="shared" si="26"/>
        <v>2.3774636458114653E-3</v>
      </c>
      <c r="S96" s="90">
        <f t="shared" si="26"/>
        <v>4.8050620826463374E-3</v>
      </c>
      <c r="T96" s="92">
        <v>4542</v>
      </c>
      <c r="U96" s="192">
        <v>19628.481</v>
      </c>
      <c r="V96" s="192">
        <v>4311.1093784318036</v>
      </c>
      <c r="W96" s="198"/>
      <c r="X96" s="89">
        <v>0</v>
      </c>
      <c r="Y96" s="89">
        <f t="shared" si="27"/>
        <v>0</v>
      </c>
      <c r="Z96" s="1"/>
      <c r="AA96" s="1"/>
    </row>
    <row r="97" spans="2:27">
      <c r="B97" s="207">
        <v>1874</v>
      </c>
      <c r="C97" t="s">
        <v>111</v>
      </c>
      <c r="D97" s="1">
        <v>4890.9369999999999</v>
      </c>
      <c r="E97" s="86">
        <f t="shared" si="20"/>
        <v>5047.4066047471624</v>
      </c>
      <c r="F97" s="87">
        <f t="shared" si="14"/>
        <v>1.0674802094556437</v>
      </c>
      <c r="G97" s="189">
        <f t="shared" si="21"/>
        <v>-197.49556199743901</v>
      </c>
      <c r="H97" s="189">
        <f t="shared" si="15"/>
        <v>-191.37319957551841</v>
      </c>
      <c r="I97" s="189">
        <f t="shared" si="16"/>
        <v>0</v>
      </c>
      <c r="J97" s="88">
        <f t="shared" si="17"/>
        <v>0</v>
      </c>
      <c r="K97" s="189">
        <f t="shared" si="22"/>
        <v>-44.742487658507123</v>
      </c>
      <c r="L97" s="88">
        <f t="shared" si="18"/>
        <v>-43.355470541093403</v>
      </c>
      <c r="M97" s="89">
        <f t="shared" si="23"/>
        <v>-234.72867011661182</v>
      </c>
      <c r="N97" s="89">
        <f t="shared" si="24"/>
        <v>4656.2083298833877</v>
      </c>
      <c r="O97" s="89">
        <f t="shared" si="25"/>
        <v>4805.1685550912161</v>
      </c>
      <c r="P97" s="90">
        <f t="shared" si="19"/>
        <v>1.016249083407339</v>
      </c>
      <c r="Q97" s="196">
        <v>-234.72867011661182</v>
      </c>
      <c r="R97" s="90">
        <f t="shared" si="26"/>
        <v>-8.249853256027849E-2</v>
      </c>
      <c r="S97" s="90">
        <f t="shared" si="26"/>
        <v>-9.6701341653772574E-2</v>
      </c>
      <c r="T97" s="92">
        <v>969</v>
      </c>
      <c r="U97" s="192">
        <v>5330.7129999999997</v>
      </c>
      <c r="V97" s="192">
        <v>5587.7494758909852</v>
      </c>
      <c r="W97" s="198"/>
      <c r="X97" s="89">
        <v>0</v>
      </c>
      <c r="Y97" s="89">
        <f t="shared" si="27"/>
        <v>0</v>
      </c>
    </row>
    <row r="98" spans="2:27" ht="29.1" customHeight="1">
      <c r="B98" s="207">
        <v>1875</v>
      </c>
      <c r="C98" t="s">
        <v>112</v>
      </c>
      <c r="D98" s="1">
        <v>11043.032999999999</v>
      </c>
      <c r="E98" s="86">
        <f t="shared" si="20"/>
        <v>3963.7591529073939</v>
      </c>
      <c r="F98" s="87">
        <f t="shared" si="14"/>
        <v>0.83829871102474085</v>
      </c>
      <c r="G98" s="189">
        <f t="shared" si="21"/>
        <v>474.36585814321751</v>
      </c>
      <c r="H98" s="189">
        <f t="shared" si="15"/>
        <v>1321.583280787004</v>
      </c>
      <c r="I98" s="189">
        <f t="shared" si="16"/>
        <v>102.27688983390823</v>
      </c>
      <c r="J98" s="88">
        <f t="shared" si="17"/>
        <v>284.9434150772683</v>
      </c>
      <c r="K98" s="189">
        <f t="shared" si="22"/>
        <v>57.534402175401105</v>
      </c>
      <c r="L98" s="88">
        <f t="shared" si="18"/>
        <v>160.2908444606675</v>
      </c>
      <c r="M98" s="89">
        <f t="shared" si="23"/>
        <v>1481.8741252476716</v>
      </c>
      <c r="N98" s="89">
        <f t="shared" si="24"/>
        <v>12524.907125247672</v>
      </c>
      <c r="O98" s="89">
        <f t="shared" si="25"/>
        <v>4495.6594132260125</v>
      </c>
      <c r="P98" s="90">
        <f t="shared" si="19"/>
        <v>0.95079073826907279</v>
      </c>
      <c r="Q98" s="196">
        <v>1481.8741252476716</v>
      </c>
      <c r="R98" s="90">
        <f t="shared" si="26"/>
        <v>0.10579723206051372</v>
      </c>
      <c r="S98" s="90">
        <f t="shared" si="26"/>
        <v>8.3173239875499683E-2</v>
      </c>
      <c r="T98" s="92">
        <v>2786</v>
      </c>
      <c r="U98" s="192">
        <v>9986.49</v>
      </c>
      <c r="V98" s="192">
        <v>3659.3953829241477</v>
      </c>
      <c r="W98" s="198"/>
      <c r="X98" s="89">
        <v>0</v>
      </c>
      <c r="Y98" s="89">
        <f t="shared" si="27"/>
        <v>0</v>
      </c>
      <c r="Z98" s="1"/>
      <c r="AA98" s="1"/>
    </row>
    <row r="99" spans="2:27">
      <c r="B99" s="207">
        <v>3101</v>
      </c>
      <c r="C99" t="s">
        <v>113</v>
      </c>
      <c r="D99" s="1">
        <v>118484.59600000001</v>
      </c>
      <c r="E99" s="86">
        <f t="shared" si="20"/>
        <v>3698.2519508084151</v>
      </c>
      <c r="F99" s="87">
        <f t="shared" si="14"/>
        <v>0.78214637262544573</v>
      </c>
      <c r="G99" s="189">
        <f t="shared" si="21"/>
        <v>638.98032344458431</v>
      </c>
      <c r="H99" s="189">
        <f t="shared" si="15"/>
        <v>20471.651602517595</v>
      </c>
      <c r="I99" s="189">
        <f t="shared" si="16"/>
        <v>195.20441056855077</v>
      </c>
      <c r="J99" s="88">
        <f t="shared" si="17"/>
        <v>6253.9589057952298</v>
      </c>
      <c r="K99" s="189">
        <f t="shared" si="22"/>
        <v>150.46192291004365</v>
      </c>
      <c r="L99" s="88">
        <f t="shared" si="18"/>
        <v>4820.4990861919787</v>
      </c>
      <c r="M99" s="89">
        <f t="shared" si="23"/>
        <v>25292.150688709575</v>
      </c>
      <c r="N99" s="89">
        <f t="shared" si="24"/>
        <v>143776.74668870959</v>
      </c>
      <c r="O99" s="89">
        <f t="shared" si="25"/>
        <v>4487.6941971630431</v>
      </c>
      <c r="P99" s="90">
        <f t="shared" si="19"/>
        <v>0.94910616811709392</v>
      </c>
      <c r="Q99" s="196">
        <v>25292.150688709575</v>
      </c>
      <c r="R99" s="90">
        <f t="shared" si="26"/>
        <v>4.6973616501848559E-2</v>
      </c>
      <c r="S99" s="90">
        <f t="shared" si="26"/>
        <v>4.3607667238483423E-2</v>
      </c>
      <c r="T99" s="92">
        <v>32038</v>
      </c>
      <c r="U99" s="192">
        <v>113168.655</v>
      </c>
      <c r="V99" s="192">
        <v>3543.7186472522312</v>
      </c>
      <c r="W99" s="198"/>
      <c r="X99" s="89">
        <v>0</v>
      </c>
      <c r="Y99" s="89">
        <f t="shared" si="27"/>
        <v>0</v>
      </c>
      <c r="Z99" s="1"/>
      <c r="AA99" s="1"/>
    </row>
    <row r="100" spans="2:27">
      <c r="B100" s="207">
        <v>3103</v>
      </c>
      <c r="C100" t="s">
        <v>114</v>
      </c>
      <c r="D100" s="1">
        <v>218788.774</v>
      </c>
      <c r="E100" s="86">
        <f t="shared" si="20"/>
        <v>4155.848003647001</v>
      </c>
      <c r="F100" s="87">
        <f t="shared" si="14"/>
        <v>0.87892374139751794</v>
      </c>
      <c r="G100" s="189">
        <f t="shared" si="21"/>
        <v>355.2707706846611</v>
      </c>
      <c r="H100" s="189">
        <f t="shared" si="15"/>
        <v>18703.584993464669</v>
      </c>
      <c r="I100" s="189">
        <f t="shared" si="16"/>
        <v>35.045792075045753</v>
      </c>
      <c r="J100" s="88">
        <f t="shared" si="17"/>
        <v>1845.0207695828587</v>
      </c>
      <c r="K100" s="189">
        <f t="shared" si="22"/>
        <v>-9.6966955834613699</v>
      </c>
      <c r="L100" s="88">
        <f t="shared" si="18"/>
        <v>-510.49223568690724</v>
      </c>
      <c r="M100" s="89">
        <f t="shared" si="23"/>
        <v>18193.092757777762</v>
      </c>
      <c r="N100" s="89">
        <f t="shared" si="24"/>
        <v>236981.86675777775</v>
      </c>
      <c r="O100" s="89">
        <f t="shared" si="25"/>
        <v>4501.4220787482009</v>
      </c>
      <c r="P100" s="90">
        <f t="shared" si="19"/>
        <v>0.95200948918025607</v>
      </c>
      <c r="Q100" s="196">
        <v>18193.092757777762</v>
      </c>
      <c r="R100" s="90">
        <f t="shared" si="26"/>
        <v>7.7172022840963118E-3</v>
      </c>
      <c r="S100" s="90">
        <f t="shared" si="26"/>
        <v>-3.6719200682007094E-3</v>
      </c>
      <c r="T100" s="92">
        <v>52646</v>
      </c>
      <c r="U100" s="192">
        <v>217113.26699999999</v>
      </c>
      <c r="V100" s="192">
        <v>4171.1641851261256</v>
      </c>
      <c r="W100" s="198"/>
      <c r="X100" s="89">
        <v>0</v>
      </c>
      <c r="Y100" s="89">
        <f t="shared" si="27"/>
        <v>0</v>
      </c>
      <c r="Z100" s="1"/>
      <c r="AA100" s="1"/>
    </row>
    <row r="101" spans="2:27">
      <c r="B101" s="207">
        <v>3105</v>
      </c>
      <c r="C101" t="s">
        <v>115</v>
      </c>
      <c r="D101" s="1">
        <v>223937.93900000001</v>
      </c>
      <c r="E101" s="86">
        <f t="shared" si="20"/>
        <v>3723.6724754319162</v>
      </c>
      <c r="F101" s="87">
        <f t="shared" si="14"/>
        <v>0.7875225804633571</v>
      </c>
      <c r="G101" s="189">
        <f t="shared" si="21"/>
        <v>623.21959817801371</v>
      </c>
      <c r="H101" s="189">
        <f t="shared" si="15"/>
        <v>37479.803414827569</v>
      </c>
      <c r="I101" s="189">
        <f t="shared" si="16"/>
        <v>186.30722695032543</v>
      </c>
      <c r="J101" s="88">
        <f t="shared" si="17"/>
        <v>11204.330321565621</v>
      </c>
      <c r="K101" s="189">
        <f t="shared" si="22"/>
        <v>141.56473929181831</v>
      </c>
      <c r="L101" s="88">
        <f t="shared" si="18"/>
        <v>8513.5618562706622</v>
      </c>
      <c r="M101" s="89">
        <f t="shared" si="23"/>
        <v>45993.365271098228</v>
      </c>
      <c r="N101" s="89">
        <f t="shared" si="24"/>
        <v>269931.30427109823</v>
      </c>
      <c r="O101" s="89">
        <f t="shared" si="25"/>
        <v>4488.456812901748</v>
      </c>
      <c r="P101" s="90">
        <f t="shared" si="19"/>
        <v>0.94926745435223114</v>
      </c>
      <c r="Q101" s="196">
        <v>45993.365271098228</v>
      </c>
      <c r="R101" s="90">
        <f t="shared" si="26"/>
        <v>2.7303071347460562E-2</v>
      </c>
      <c r="S101" s="90">
        <f t="shared" si="26"/>
        <v>2.101684227388325E-2</v>
      </c>
      <c r="T101" s="92">
        <v>60139</v>
      </c>
      <c r="U101" s="192">
        <v>217986.245</v>
      </c>
      <c r="V101" s="192">
        <v>3647.0235565742582</v>
      </c>
      <c r="W101" s="198"/>
      <c r="X101" s="89">
        <v>0</v>
      </c>
      <c r="Y101" s="89">
        <f t="shared" si="27"/>
        <v>0</v>
      </c>
      <c r="Z101" s="1"/>
      <c r="AA101" s="1"/>
    </row>
    <row r="102" spans="2:27">
      <c r="B102" s="207">
        <v>3107</v>
      </c>
      <c r="C102" t="s">
        <v>116</v>
      </c>
      <c r="D102" s="1">
        <v>336390.32</v>
      </c>
      <c r="E102" s="86">
        <f t="shared" si="20"/>
        <v>3917.8020544594815</v>
      </c>
      <c r="F102" s="87">
        <f t="shared" si="14"/>
        <v>0.82857920615445535</v>
      </c>
      <c r="G102" s="189">
        <f t="shared" si="21"/>
        <v>502.85925918092317</v>
      </c>
      <c r="H102" s="189">
        <f t="shared" si="15"/>
        <v>43176.501711792422</v>
      </c>
      <c r="I102" s="189">
        <f t="shared" si="16"/>
        <v>118.36187429067756</v>
      </c>
      <c r="J102" s="88">
        <f t="shared" si="17"/>
        <v>10162.787250346159</v>
      </c>
      <c r="K102" s="189">
        <f t="shared" si="22"/>
        <v>73.619386632170432</v>
      </c>
      <c r="L102" s="88">
        <f t="shared" si="18"/>
        <v>6321.1077750114173</v>
      </c>
      <c r="M102" s="89">
        <f t="shared" si="23"/>
        <v>49497.609486803842</v>
      </c>
      <c r="N102" s="89">
        <f t="shared" si="24"/>
        <v>385887.92948680383</v>
      </c>
      <c r="O102" s="89">
        <f t="shared" si="25"/>
        <v>4494.2807002725749</v>
      </c>
      <c r="P102" s="90">
        <f t="shared" si="19"/>
        <v>0.95049915312296418</v>
      </c>
      <c r="Q102" s="196">
        <v>49497.609486803842</v>
      </c>
      <c r="R102" s="90">
        <f t="shared" si="26"/>
        <v>1.2094507326904131E-2</v>
      </c>
      <c r="S102" s="90">
        <f t="shared" si="26"/>
        <v>4.6448354274537772E-3</v>
      </c>
      <c r="T102" s="92">
        <v>85862</v>
      </c>
      <c r="U102" s="192">
        <v>332370.46299999999</v>
      </c>
      <c r="V102" s="192">
        <v>3899.6886424967734</v>
      </c>
      <c r="W102" s="198"/>
      <c r="X102" s="89">
        <v>0</v>
      </c>
      <c r="Y102" s="89">
        <f t="shared" si="27"/>
        <v>0</v>
      </c>
      <c r="Z102" s="1"/>
      <c r="AA102" s="1"/>
    </row>
    <row r="103" spans="2:27">
      <c r="B103" s="207">
        <v>3110</v>
      </c>
      <c r="C103" t="s">
        <v>120</v>
      </c>
      <c r="D103" s="1">
        <v>21631.535</v>
      </c>
      <c r="E103" s="86">
        <f t="shared" si="20"/>
        <v>4528.2677412602052</v>
      </c>
      <c r="F103" s="87">
        <f t="shared" si="14"/>
        <v>0.957687100612299</v>
      </c>
      <c r="G103" s="189">
        <f t="shared" si="21"/>
        <v>124.37053336447448</v>
      </c>
      <c r="H103" s="189">
        <f t="shared" si="15"/>
        <v>594.11803788209465</v>
      </c>
      <c r="I103" s="189">
        <f t="shared" si="16"/>
        <v>0</v>
      </c>
      <c r="J103" s="88">
        <f t="shared" si="17"/>
        <v>0</v>
      </c>
      <c r="K103" s="189">
        <f t="shared" si="22"/>
        <v>-44.742487658507123</v>
      </c>
      <c r="L103" s="88">
        <f t="shared" si="18"/>
        <v>-213.73486354468852</v>
      </c>
      <c r="M103" s="89">
        <f t="shared" si="23"/>
        <v>380.3831743374061</v>
      </c>
      <c r="N103" s="89">
        <f t="shared" si="24"/>
        <v>22011.918174337407</v>
      </c>
      <c r="O103" s="89">
        <f t="shared" si="25"/>
        <v>4607.8957869661726</v>
      </c>
      <c r="P103" s="90">
        <f t="shared" si="19"/>
        <v>0.97452770204686812</v>
      </c>
      <c r="Q103" s="196">
        <v>380.3831743374061</v>
      </c>
      <c r="R103" s="90">
        <f t="shared" si="26"/>
        <v>-2.2010083748516329E-2</v>
      </c>
      <c r="S103" s="90">
        <f t="shared" si="26"/>
        <v>-1.9962794830259114E-2</v>
      </c>
      <c r="T103" s="92">
        <v>4777</v>
      </c>
      <c r="U103" s="192">
        <v>22118.362000000001</v>
      </c>
      <c r="V103" s="192">
        <v>4620.5059536243998</v>
      </c>
      <c r="W103" s="198"/>
      <c r="X103" s="89">
        <v>0</v>
      </c>
      <c r="Y103" s="89">
        <f t="shared" si="27"/>
        <v>0</v>
      </c>
      <c r="Z103" s="1"/>
      <c r="AA103" s="1"/>
    </row>
    <row r="104" spans="2:27">
      <c r="B104" s="207">
        <v>3112</v>
      </c>
      <c r="C104" t="s">
        <v>126</v>
      </c>
      <c r="D104" s="1">
        <v>32351.85</v>
      </c>
      <c r="E104" s="86">
        <f t="shared" si="20"/>
        <v>4121.2547770700639</v>
      </c>
      <c r="F104" s="87">
        <f t="shared" si="14"/>
        <v>0.87160759121509279</v>
      </c>
      <c r="G104" s="189">
        <f t="shared" si="21"/>
        <v>376.71857116236208</v>
      </c>
      <c r="H104" s="189">
        <f t="shared" si="15"/>
        <v>2957.2407836245425</v>
      </c>
      <c r="I104" s="189">
        <f t="shared" si="16"/>
        <v>47.153421376973711</v>
      </c>
      <c r="J104" s="88">
        <f t="shared" si="17"/>
        <v>370.15435780924361</v>
      </c>
      <c r="K104" s="189">
        <f t="shared" si="22"/>
        <v>2.4109337184665875</v>
      </c>
      <c r="L104" s="88">
        <f t="shared" si="18"/>
        <v>18.925829689962715</v>
      </c>
      <c r="M104" s="89">
        <f t="shared" si="23"/>
        <v>2976.1666133145054</v>
      </c>
      <c r="N104" s="89">
        <f t="shared" si="24"/>
        <v>35328.016613314503</v>
      </c>
      <c r="O104" s="89">
        <f t="shared" si="25"/>
        <v>4500.3842819508927</v>
      </c>
      <c r="P104" s="90">
        <f t="shared" si="19"/>
        <v>0.95179000467478336</v>
      </c>
      <c r="Q104" s="196">
        <v>2976.1666133145054</v>
      </c>
      <c r="R104" s="90">
        <f t="shared" si="26"/>
        <v>2.7326692831991007E-2</v>
      </c>
      <c r="S104" s="90">
        <f t="shared" si="26"/>
        <v>3.1645391031157363E-2</v>
      </c>
      <c r="T104" s="92">
        <v>7850</v>
      </c>
      <c r="U104" s="192">
        <v>31491.296999999999</v>
      </c>
      <c r="V104" s="192">
        <v>3994.8366104275024</v>
      </c>
      <c r="W104" s="198"/>
      <c r="X104" s="89">
        <v>0</v>
      </c>
      <c r="Y104" s="89">
        <f t="shared" si="27"/>
        <v>0</v>
      </c>
      <c r="Z104" s="1"/>
      <c r="AA104" s="1"/>
    </row>
    <row r="105" spans="2:27">
      <c r="B105" s="207">
        <v>3114</v>
      </c>
      <c r="C105" t="s">
        <v>423</v>
      </c>
      <c r="D105" s="1">
        <v>23373.388999999999</v>
      </c>
      <c r="E105" s="86">
        <f t="shared" si="20"/>
        <v>3793.1497890295354</v>
      </c>
      <c r="F105" s="87">
        <f t="shared" si="14"/>
        <v>0.8022163951447121</v>
      </c>
      <c r="G105" s="189">
        <f t="shared" si="21"/>
        <v>580.14366374748977</v>
      </c>
      <c r="H105" s="189">
        <f t="shared" si="15"/>
        <v>3574.8452560120318</v>
      </c>
      <c r="I105" s="189">
        <f t="shared" si="16"/>
        <v>161.99016719115866</v>
      </c>
      <c r="J105" s="88">
        <f t="shared" si="17"/>
        <v>998.18341023191977</v>
      </c>
      <c r="K105" s="189">
        <f t="shared" si="22"/>
        <v>117.24767953265155</v>
      </c>
      <c r="L105" s="88">
        <f t="shared" si="18"/>
        <v>722.48020128019891</v>
      </c>
      <c r="M105" s="89">
        <f t="shared" si="23"/>
        <v>4297.3254572922306</v>
      </c>
      <c r="N105" s="89">
        <f t="shared" si="24"/>
        <v>27670.71445729223</v>
      </c>
      <c r="O105" s="89">
        <f t="shared" si="25"/>
        <v>4490.5411323096778</v>
      </c>
      <c r="P105" s="90">
        <f t="shared" si="19"/>
        <v>0.94970826879267212</v>
      </c>
      <c r="Q105" s="196">
        <v>4297.3254572922306</v>
      </c>
      <c r="R105" s="90">
        <f t="shared" si="26"/>
        <v>-8.4627207256003081E-4</v>
      </c>
      <c r="S105" s="90">
        <f t="shared" si="26"/>
        <v>-3.6027818704773545E-3</v>
      </c>
      <c r="T105" s="92">
        <v>6162</v>
      </c>
      <c r="U105" s="192">
        <v>23393.186000000002</v>
      </c>
      <c r="V105" s="192">
        <v>3806.8650935720098</v>
      </c>
      <c r="W105" s="198"/>
      <c r="X105" s="89">
        <v>0</v>
      </c>
      <c r="Y105" s="89">
        <f t="shared" si="27"/>
        <v>0</v>
      </c>
      <c r="Z105" s="1"/>
      <c r="AA105" s="1"/>
    </row>
    <row r="106" spans="2:27">
      <c r="B106" s="207">
        <v>3116</v>
      </c>
      <c r="C106" t="s">
        <v>124</v>
      </c>
      <c r="D106" s="1">
        <v>17232.242999999999</v>
      </c>
      <c r="E106" s="86">
        <f t="shared" si="20"/>
        <v>4355.9764914054595</v>
      </c>
      <c r="F106" s="87">
        <f t="shared" si="14"/>
        <v>0.9212490812719627</v>
      </c>
      <c r="G106" s="189">
        <f t="shared" si="21"/>
        <v>231.19110827441685</v>
      </c>
      <c r="H106" s="189">
        <f t="shared" si="15"/>
        <v>914.59202433359303</v>
      </c>
      <c r="I106" s="189">
        <f t="shared" si="16"/>
        <v>0</v>
      </c>
      <c r="J106" s="88">
        <f t="shared" si="17"/>
        <v>0</v>
      </c>
      <c r="K106" s="189">
        <f t="shared" si="22"/>
        <v>-44.742487658507123</v>
      </c>
      <c r="L106" s="88">
        <f t="shared" si="18"/>
        <v>-177.00128117705418</v>
      </c>
      <c r="M106" s="89">
        <f t="shared" si="23"/>
        <v>737.59074315653879</v>
      </c>
      <c r="N106" s="89">
        <f t="shared" si="24"/>
        <v>17969.833743156538</v>
      </c>
      <c r="O106" s="89">
        <f t="shared" si="25"/>
        <v>4542.4251120213694</v>
      </c>
      <c r="P106" s="90">
        <f t="shared" si="19"/>
        <v>0.96068125469754029</v>
      </c>
      <c r="Q106" s="196">
        <v>737.59074315653879</v>
      </c>
      <c r="R106" s="90">
        <f t="shared" si="26"/>
        <v>0.21921600818232961</v>
      </c>
      <c r="S106" s="90">
        <f t="shared" si="26"/>
        <v>0.2078128250926565</v>
      </c>
      <c r="T106" s="92">
        <v>3956</v>
      </c>
      <c r="U106" s="192">
        <v>14133.871999999999</v>
      </c>
      <c r="V106" s="192">
        <v>3606.4996172492984</v>
      </c>
      <c r="W106" s="198"/>
      <c r="X106" s="89">
        <v>0</v>
      </c>
      <c r="Y106" s="89">
        <f t="shared" si="27"/>
        <v>0</v>
      </c>
      <c r="Z106" s="1"/>
      <c r="AA106" s="1"/>
    </row>
    <row r="107" spans="2:27">
      <c r="B107" s="207">
        <v>3118</v>
      </c>
      <c r="C107" t="s">
        <v>123</v>
      </c>
      <c r="D107" s="1">
        <v>170672.93599999999</v>
      </c>
      <c r="E107" s="86">
        <f t="shared" si="20"/>
        <v>3596.9764589348561</v>
      </c>
      <c r="F107" s="87">
        <f t="shared" si="14"/>
        <v>0.76072753484522182</v>
      </c>
      <c r="G107" s="189">
        <f t="shared" si="21"/>
        <v>701.771128406191</v>
      </c>
      <c r="H107" s="189">
        <f t="shared" si="15"/>
        <v>33298.338271745357</v>
      </c>
      <c r="I107" s="189">
        <f t="shared" si="16"/>
        <v>230.65083272429646</v>
      </c>
      <c r="J107" s="88">
        <f t="shared" si="17"/>
        <v>10944.151361935143</v>
      </c>
      <c r="K107" s="189">
        <f t="shared" si="22"/>
        <v>185.90834506578935</v>
      </c>
      <c r="L107" s="88">
        <f t="shared" si="18"/>
        <v>8821.1650650266383</v>
      </c>
      <c r="M107" s="89">
        <f t="shared" si="23"/>
        <v>42119.503336771995</v>
      </c>
      <c r="N107" s="89">
        <f t="shared" si="24"/>
        <v>212792.43933677199</v>
      </c>
      <c r="O107" s="89">
        <f t="shared" si="25"/>
        <v>4484.6559324068367</v>
      </c>
      <c r="P107" s="90">
        <f t="shared" si="19"/>
        <v>0.94846360298368726</v>
      </c>
      <c r="Q107" s="196">
        <v>42119.503336771995</v>
      </c>
      <c r="R107" s="90">
        <f t="shared" si="26"/>
        <v>-1.2873562614755403E-2</v>
      </c>
      <c r="S107" s="90">
        <f t="shared" si="26"/>
        <v>-2.2089710726657982E-2</v>
      </c>
      <c r="T107" s="92">
        <v>47449</v>
      </c>
      <c r="U107" s="192">
        <v>172898.75899999999</v>
      </c>
      <c r="V107" s="192">
        <v>3678.2274390503339</v>
      </c>
      <c r="W107" s="198"/>
      <c r="X107" s="89">
        <v>0</v>
      </c>
      <c r="Y107" s="89">
        <f t="shared" si="27"/>
        <v>0</v>
      </c>
      <c r="Z107" s="1"/>
      <c r="AA107" s="1"/>
    </row>
    <row r="108" spans="2:27">
      <c r="B108" s="207">
        <v>3120</v>
      </c>
      <c r="C108" t="s">
        <v>125</v>
      </c>
      <c r="D108" s="1">
        <v>32076.511999999999</v>
      </c>
      <c r="E108" s="86">
        <f t="shared" si="20"/>
        <v>3761.7581798991441</v>
      </c>
      <c r="F108" s="87">
        <f t="shared" si="14"/>
        <v>0.79557735769166771</v>
      </c>
      <c r="G108" s="189">
        <f t="shared" si="21"/>
        <v>599.60646140833239</v>
      </c>
      <c r="H108" s="189">
        <f t="shared" si="15"/>
        <v>5112.8442964288497</v>
      </c>
      <c r="I108" s="189">
        <f t="shared" si="16"/>
        <v>172.97723038679564</v>
      </c>
      <c r="J108" s="88">
        <f t="shared" si="17"/>
        <v>1474.9768435082062</v>
      </c>
      <c r="K108" s="189">
        <f t="shared" si="22"/>
        <v>128.23474272828852</v>
      </c>
      <c r="L108" s="88">
        <f t="shared" si="18"/>
        <v>1093.4576512441163</v>
      </c>
      <c r="M108" s="89">
        <f t="shared" si="23"/>
        <v>6206.301947672966</v>
      </c>
      <c r="N108" s="89">
        <f t="shared" si="24"/>
        <v>38282.813947672963</v>
      </c>
      <c r="O108" s="89">
        <f t="shared" si="25"/>
        <v>4489.5993840357642</v>
      </c>
      <c r="P108" s="90">
        <f t="shared" si="19"/>
        <v>0.94950909766908043</v>
      </c>
      <c r="Q108" s="196">
        <v>6206.301947672966</v>
      </c>
      <c r="R108" s="90">
        <f t="shared" si="26"/>
        <v>6.0176307189477592E-2</v>
      </c>
      <c r="S108" s="90">
        <f t="shared" si="26"/>
        <v>4.6872816528134388E-2</v>
      </c>
      <c r="T108" s="92">
        <v>8527</v>
      </c>
      <c r="U108" s="192">
        <v>30255.828000000001</v>
      </c>
      <c r="V108" s="192">
        <v>3593.3287410926368</v>
      </c>
      <c r="W108" s="198"/>
      <c r="X108" s="89">
        <v>0</v>
      </c>
      <c r="Y108" s="89">
        <f t="shared" si="27"/>
        <v>0</v>
      </c>
      <c r="Z108" s="1"/>
      <c r="AA108" s="1"/>
    </row>
    <row r="109" spans="2:27">
      <c r="B109" s="207">
        <v>3122</v>
      </c>
      <c r="C109" t="s">
        <v>122</v>
      </c>
      <c r="D109" s="1">
        <v>13169.116</v>
      </c>
      <c r="E109" s="86">
        <f t="shared" si="20"/>
        <v>3603.0413132694939</v>
      </c>
      <c r="F109" s="87">
        <f t="shared" si="14"/>
        <v>0.76201019591900343</v>
      </c>
      <c r="G109" s="189">
        <f t="shared" si="21"/>
        <v>698.01091871871552</v>
      </c>
      <c r="H109" s="189">
        <f t="shared" si="15"/>
        <v>2551.2299079169052</v>
      </c>
      <c r="I109" s="189">
        <f t="shared" si="16"/>
        <v>228.5281337071732</v>
      </c>
      <c r="J109" s="88">
        <f t="shared" si="17"/>
        <v>835.27032869971799</v>
      </c>
      <c r="K109" s="189">
        <f t="shared" si="22"/>
        <v>183.78564604866608</v>
      </c>
      <c r="L109" s="88">
        <f t="shared" si="18"/>
        <v>671.73653630787453</v>
      </c>
      <c r="M109" s="89">
        <f t="shared" si="23"/>
        <v>3222.9664442247795</v>
      </c>
      <c r="N109" s="89">
        <f t="shared" si="24"/>
        <v>16392.082444224779</v>
      </c>
      <c r="O109" s="89">
        <f t="shared" si="25"/>
        <v>4484.8378780368748</v>
      </c>
      <c r="P109" s="90">
        <f t="shared" si="19"/>
        <v>0.94850208281590043</v>
      </c>
      <c r="Q109" s="196">
        <v>3222.9664442247795</v>
      </c>
      <c r="R109" s="90">
        <f t="shared" si="26"/>
        <v>4.6780809733346342E-2</v>
      </c>
      <c r="S109" s="90">
        <f t="shared" si="26"/>
        <v>4.7640000548448906E-2</v>
      </c>
      <c r="T109" s="92">
        <v>3655</v>
      </c>
      <c r="U109" s="192">
        <v>12580.585999999999</v>
      </c>
      <c r="V109" s="192">
        <v>3439.1979223619464</v>
      </c>
      <c r="W109" s="198"/>
      <c r="X109" s="89">
        <v>0</v>
      </c>
      <c r="Y109" s="89">
        <f t="shared" si="27"/>
        <v>0</v>
      </c>
      <c r="Z109" s="1"/>
      <c r="AA109" s="1"/>
    </row>
    <row r="110" spans="2:27">
      <c r="B110" s="207">
        <v>3124</v>
      </c>
      <c r="C110" t="s">
        <v>121</v>
      </c>
      <c r="D110" s="1">
        <v>4802.4520000000002</v>
      </c>
      <c r="E110" s="86">
        <f t="shared" si="20"/>
        <v>3567.9435364041606</v>
      </c>
      <c r="F110" s="87">
        <f t="shared" si="14"/>
        <v>0.75458733797758137</v>
      </c>
      <c r="G110" s="189">
        <f t="shared" si="21"/>
        <v>719.77154037522212</v>
      </c>
      <c r="H110" s="189">
        <f t="shared" si="15"/>
        <v>968.81249334504901</v>
      </c>
      <c r="I110" s="189">
        <f t="shared" si="16"/>
        <v>240.81235561003987</v>
      </c>
      <c r="J110" s="88">
        <f t="shared" si="17"/>
        <v>324.13343065111366</v>
      </c>
      <c r="K110" s="189">
        <f t="shared" si="22"/>
        <v>196.06986795153276</v>
      </c>
      <c r="L110" s="88">
        <f t="shared" si="18"/>
        <v>263.91004226276306</v>
      </c>
      <c r="M110" s="89">
        <f t="shared" si="23"/>
        <v>1232.722535607812</v>
      </c>
      <c r="N110" s="89">
        <f t="shared" si="24"/>
        <v>6035.1745356078118</v>
      </c>
      <c r="O110" s="89">
        <f t="shared" si="25"/>
        <v>4483.7849447309145</v>
      </c>
      <c r="P110" s="90">
        <f t="shared" si="19"/>
        <v>0.94827939707765774</v>
      </c>
      <c r="Q110" s="196">
        <v>1232.722535607812</v>
      </c>
      <c r="R110" s="90">
        <f t="shared" si="26"/>
        <v>-5.1051408766556337E-3</v>
      </c>
      <c r="S110" s="90">
        <f t="shared" si="26"/>
        <v>-4.3659916499666791E-3</v>
      </c>
      <c r="T110" s="92">
        <v>1346</v>
      </c>
      <c r="U110" s="192">
        <v>4827.0950000000003</v>
      </c>
      <c r="V110" s="192">
        <v>3583.589458054937</v>
      </c>
      <c r="W110" s="198"/>
      <c r="X110" s="89">
        <v>0</v>
      </c>
      <c r="Y110" s="89">
        <f t="shared" si="27"/>
        <v>0</v>
      </c>
      <c r="Z110" s="1"/>
      <c r="AA110" s="1"/>
    </row>
    <row r="111" spans="2:27">
      <c r="B111" s="207">
        <v>3201</v>
      </c>
      <c r="C111" t="s">
        <v>133</v>
      </c>
      <c r="D111" s="1">
        <v>923903.28700000001</v>
      </c>
      <c r="E111" s="86">
        <f t="shared" si="20"/>
        <v>6980.3358089424137</v>
      </c>
      <c r="F111" s="87">
        <f t="shared" si="14"/>
        <v>1.4762770101367406</v>
      </c>
      <c r="G111" s="189">
        <f t="shared" si="21"/>
        <v>-1395.9116685984948</v>
      </c>
      <c r="H111" s="189">
        <f t="shared" si="15"/>
        <v>-184760.07663235956</v>
      </c>
      <c r="I111" s="189">
        <f t="shared" si="16"/>
        <v>0</v>
      </c>
      <c r="J111" s="88">
        <f t="shared" si="17"/>
        <v>0</v>
      </c>
      <c r="K111" s="189">
        <f t="shared" si="22"/>
        <v>-44.742487658507123</v>
      </c>
      <c r="L111" s="88">
        <f t="shared" si="18"/>
        <v>-5922.0261815046852</v>
      </c>
      <c r="M111" s="89">
        <f t="shared" si="23"/>
        <v>-190682.10281386424</v>
      </c>
      <c r="N111" s="89">
        <f t="shared" si="24"/>
        <v>733221.18418613577</v>
      </c>
      <c r="O111" s="89">
        <f t="shared" si="25"/>
        <v>5539.6816526854118</v>
      </c>
      <c r="P111" s="90">
        <f t="shared" si="19"/>
        <v>1.1715918676661561</v>
      </c>
      <c r="Q111" s="196">
        <v>-190682.10281386424</v>
      </c>
      <c r="R111" s="90">
        <f t="shared" si="26"/>
        <v>4.9167314971069976E-3</v>
      </c>
      <c r="S111" s="90">
        <f t="shared" si="26"/>
        <v>-5.9935674131315229E-3</v>
      </c>
      <c r="T111" s="92">
        <v>132358</v>
      </c>
      <c r="U111" s="192">
        <v>919382.92799999996</v>
      </c>
      <c r="V111" s="192">
        <v>7022.4251877086181</v>
      </c>
      <c r="W111" s="198"/>
      <c r="X111" s="89">
        <v>0</v>
      </c>
      <c r="Y111" s="89">
        <f t="shared" si="27"/>
        <v>0</v>
      </c>
      <c r="Z111" s="1"/>
      <c r="AA111" s="1"/>
    </row>
    <row r="112" spans="2:27">
      <c r="B112" s="207">
        <v>3203</v>
      </c>
      <c r="C112" t="s">
        <v>134</v>
      </c>
      <c r="D112" s="1">
        <v>598215.478</v>
      </c>
      <c r="E112" s="86">
        <f t="shared" si="20"/>
        <v>5952.8666759543048</v>
      </c>
      <c r="F112" s="87">
        <f t="shared" si="14"/>
        <v>1.2589767109573966</v>
      </c>
      <c r="G112" s="189">
        <f t="shared" si="21"/>
        <v>-758.88080614586727</v>
      </c>
      <c r="H112" s="189">
        <f t="shared" si="15"/>
        <v>-76261.449971210488</v>
      </c>
      <c r="I112" s="189">
        <f t="shared" si="16"/>
        <v>0</v>
      </c>
      <c r="J112" s="88">
        <f t="shared" si="17"/>
        <v>0</v>
      </c>
      <c r="K112" s="189">
        <f t="shared" si="22"/>
        <v>-44.742487658507123</v>
      </c>
      <c r="L112" s="88">
        <f t="shared" si="18"/>
        <v>-4496.2620697786979</v>
      </c>
      <c r="M112" s="89">
        <f t="shared" si="23"/>
        <v>-80757.71204098918</v>
      </c>
      <c r="N112" s="89">
        <f t="shared" si="24"/>
        <v>517457.76595901081</v>
      </c>
      <c r="O112" s="89">
        <f t="shared" si="25"/>
        <v>5149.2433821499308</v>
      </c>
      <c r="P112" s="90">
        <f t="shared" si="19"/>
        <v>1.0890177539780055</v>
      </c>
      <c r="Q112" s="196">
        <v>-80757.71204098918</v>
      </c>
      <c r="R112" s="90">
        <f t="shared" si="26"/>
        <v>5.2521642184612131E-2</v>
      </c>
      <c r="S112" s="90">
        <f t="shared" si="26"/>
        <v>3.4957270951642416E-2</v>
      </c>
      <c r="T112" s="92">
        <v>100492</v>
      </c>
      <c r="U112" s="192">
        <v>568364.06400000001</v>
      </c>
      <c r="V112" s="192">
        <v>5751.7994636441836</v>
      </c>
      <c r="W112" s="198"/>
      <c r="X112" s="89">
        <v>0</v>
      </c>
      <c r="Y112" s="89">
        <f t="shared" si="27"/>
        <v>0</v>
      </c>
      <c r="Z112" s="1"/>
      <c r="AA112" s="1"/>
    </row>
    <row r="113" spans="2:27">
      <c r="B113" s="207">
        <v>3205</v>
      </c>
      <c r="C113" t="s">
        <v>139</v>
      </c>
      <c r="D113" s="1">
        <v>444632.83</v>
      </c>
      <c r="E113" s="86">
        <f t="shared" si="20"/>
        <v>4643.103005367474</v>
      </c>
      <c r="F113" s="87">
        <f t="shared" si="14"/>
        <v>0.98197370586950761</v>
      </c>
      <c r="G113" s="189">
        <f t="shared" si="21"/>
        <v>53.17266961796782</v>
      </c>
      <c r="H113" s="189">
        <f t="shared" si="15"/>
        <v>5091.9211879558343</v>
      </c>
      <c r="I113" s="189">
        <f t="shared" si="16"/>
        <v>0</v>
      </c>
      <c r="J113" s="88">
        <f t="shared" si="17"/>
        <v>0</v>
      </c>
      <c r="K113" s="189">
        <f t="shared" si="22"/>
        <v>-44.742487658507123</v>
      </c>
      <c r="L113" s="88">
        <f t="shared" si="18"/>
        <v>-4284.6301031539588</v>
      </c>
      <c r="M113" s="89">
        <f t="shared" si="23"/>
        <v>807.29108480187551</v>
      </c>
      <c r="N113" s="89">
        <f t="shared" si="24"/>
        <v>445440.12108480191</v>
      </c>
      <c r="O113" s="89">
        <f t="shared" si="25"/>
        <v>4651.5331873269351</v>
      </c>
      <c r="P113" s="90">
        <f t="shared" si="19"/>
        <v>0.9837566120446074</v>
      </c>
      <c r="Q113" s="196">
        <v>807.29108480187551</v>
      </c>
      <c r="R113" s="90">
        <f t="shared" si="26"/>
        <v>2.7837560506752068E-2</v>
      </c>
      <c r="S113" s="90">
        <f t="shared" si="26"/>
        <v>1.1082956050380595E-2</v>
      </c>
      <c r="T113" s="92">
        <v>95762</v>
      </c>
      <c r="U113" s="192">
        <v>432590.56400000001</v>
      </c>
      <c r="V113" s="192">
        <v>4592.2077684950273</v>
      </c>
      <c r="W113" s="198"/>
      <c r="X113" s="89">
        <v>0</v>
      </c>
      <c r="Y113" s="89">
        <f t="shared" si="27"/>
        <v>0</v>
      </c>
      <c r="Z113" s="1"/>
      <c r="AA113" s="1"/>
    </row>
    <row r="114" spans="2:27">
      <c r="B114" s="207">
        <v>3207</v>
      </c>
      <c r="C114" t="s">
        <v>129</v>
      </c>
      <c r="D114" s="1">
        <v>327860.33399999997</v>
      </c>
      <c r="E114" s="86">
        <f t="shared" si="20"/>
        <v>5069.9006309148253</v>
      </c>
      <c r="F114" s="87">
        <f t="shared" si="14"/>
        <v>1.0722374897077189</v>
      </c>
      <c r="G114" s="189">
        <f t="shared" si="21"/>
        <v>-211.44185822139002</v>
      </c>
      <c r="H114" s="189">
        <f t="shared" si="15"/>
        <v>-13673.522087460849</v>
      </c>
      <c r="I114" s="189">
        <f t="shared" si="16"/>
        <v>0</v>
      </c>
      <c r="J114" s="88">
        <f t="shared" si="17"/>
        <v>0</v>
      </c>
      <c r="K114" s="189">
        <f t="shared" si="22"/>
        <v>-44.742487658507123</v>
      </c>
      <c r="L114" s="88">
        <f t="shared" si="18"/>
        <v>-2893.4071919003386</v>
      </c>
      <c r="M114" s="89">
        <f t="shared" si="23"/>
        <v>-16566.929279361189</v>
      </c>
      <c r="N114" s="89">
        <f t="shared" si="24"/>
        <v>311293.40472063876</v>
      </c>
      <c r="O114" s="89">
        <f t="shared" si="25"/>
        <v>4813.7162850349287</v>
      </c>
      <c r="P114" s="90">
        <f t="shared" si="19"/>
        <v>1.0180568499031277</v>
      </c>
      <c r="Q114" s="196">
        <v>-16566.929279361189</v>
      </c>
      <c r="R114" s="93">
        <f t="shared" si="26"/>
        <v>2.4572566392162799E-2</v>
      </c>
      <c r="S114" s="94">
        <f t="shared" si="26"/>
        <v>7.017880866670715E-3</v>
      </c>
      <c r="T114" s="92">
        <v>64668</v>
      </c>
      <c r="U114" s="192">
        <v>319997.18199999997</v>
      </c>
      <c r="V114" s="192">
        <v>5034.5686280679665</v>
      </c>
      <c r="W114" s="198"/>
      <c r="X114" s="89">
        <v>0</v>
      </c>
      <c r="Y114" s="89">
        <f t="shared" si="27"/>
        <v>0</v>
      </c>
      <c r="Z114" s="1"/>
      <c r="AA114" s="1"/>
    </row>
    <row r="115" spans="2:27">
      <c r="B115" s="207">
        <v>3209</v>
      </c>
      <c r="C115" t="s">
        <v>142</v>
      </c>
      <c r="D115" s="1">
        <v>186832.56400000001</v>
      </c>
      <c r="E115" s="86">
        <f t="shared" si="20"/>
        <v>4145.7543158922472</v>
      </c>
      <c r="F115" s="87">
        <f t="shared" si="14"/>
        <v>0.87678901900196327</v>
      </c>
      <c r="G115" s="189">
        <f t="shared" si="21"/>
        <v>361.52885709260846</v>
      </c>
      <c r="H115" s="189">
        <f t="shared" si="15"/>
        <v>16292.659473735494</v>
      </c>
      <c r="I115" s="189">
        <f t="shared" si="16"/>
        <v>38.578582789209577</v>
      </c>
      <c r="J115" s="88">
        <f t="shared" si="17"/>
        <v>1738.5824119785188</v>
      </c>
      <c r="K115" s="189">
        <f t="shared" si="22"/>
        <v>-6.1639048692975464</v>
      </c>
      <c r="L115" s="88">
        <f t="shared" si="18"/>
        <v>-277.78253683976322</v>
      </c>
      <c r="M115" s="89">
        <f t="shared" si="23"/>
        <v>16014.876936895731</v>
      </c>
      <c r="N115" s="89">
        <f t="shared" si="24"/>
        <v>202847.44093689576</v>
      </c>
      <c r="O115" s="89">
        <f t="shared" si="25"/>
        <v>4501.119268115558</v>
      </c>
      <c r="P115" s="90">
        <f t="shared" si="19"/>
        <v>0.95194544750838939</v>
      </c>
      <c r="Q115" s="196">
        <v>16014.876936895731</v>
      </c>
      <c r="R115" s="93">
        <f t="shared" si="26"/>
        <v>2.8121038479016418E-2</v>
      </c>
      <c r="S115" s="94">
        <f t="shared" si="26"/>
        <v>-4.4168153553391726E-4</v>
      </c>
      <c r="T115" s="92">
        <v>45066</v>
      </c>
      <c r="U115" s="192">
        <v>181722.34299999999</v>
      </c>
      <c r="V115" s="192">
        <v>4147.5862281462541</v>
      </c>
      <c r="W115" s="198"/>
      <c r="X115" s="89">
        <v>0</v>
      </c>
      <c r="Y115" s="89">
        <f t="shared" si="27"/>
        <v>0</v>
      </c>
      <c r="Z115" s="1"/>
      <c r="AA115" s="1"/>
    </row>
    <row r="116" spans="2:27">
      <c r="B116" s="207">
        <v>3212</v>
      </c>
      <c r="C116" t="s">
        <v>132</v>
      </c>
      <c r="D116" s="1">
        <v>97358.608999999997</v>
      </c>
      <c r="E116" s="86">
        <f t="shared" si="20"/>
        <v>4703.7689148710024</v>
      </c>
      <c r="F116" s="87">
        <f t="shared" si="14"/>
        <v>0.99480398939030346</v>
      </c>
      <c r="G116" s="189">
        <f t="shared" si="21"/>
        <v>15.559805725780224</v>
      </c>
      <c r="H116" s="189">
        <f t="shared" si="15"/>
        <v>322.05685891219912</v>
      </c>
      <c r="I116" s="189">
        <f t="shared" si="16"/>
        <v>0</v>
      </c>
      <c r="J116" s="88">
        <f t="shared" si="17"/>
        <v>0</v>
      </c>
      <c r="K116" s="189">
        <f t="shared" si="22"/>
        <v>-44.742487658507123</v>
      </c>
      <c r="L116" s="88">
        <f t="shared" si="18"/>
        <v>-926.08000955578041</v>
      </c>
      <c r="M116" s="89">
        <f t="shared" si="23"/>
        <v>-604.02315064358129</v>
      </c>
      <c r="N116" s="89">
        <f t="shared" si="24"/>
        <v>96754.585849356416</v>
      </c>
      <c r="O116" s="89">
        <f t="shared" si="25"/>
        <v>4674.5862329382744</v>
      </c>
      <c r="P116" s="90">
        <f t="shared" si="19"/>
        <v>0.98863211978250953</v>
      </c>
      <c r="Q116" s="196">
        <v>-604.02315064358129</v>
      </c>
      <c r="R116" s="93">
        <f t="shared" si="26"/>
        <v>-5.8731415555988067E-3</v>
      </c>
      <c r="S116" s="93">
        <f t="shared" si="26"/>
        <v>-1.4374467961273585E-2</v>
      </c>
      <c r="T116" s="92">
        <v>20698</v>
      </c>
      <c r="U116" s="192">
        <v>97933.788</v>
      </c>
      <c r="V116" s="192">
        <v>4772.3691827883631</v>
      </c>
      <c r="W116" s="198"/>
      <c r="X116" s="89">
        <v>0</v>
      </c>
      <c r="Y116" s="89">
        <f t="shared" si="27"/>
        <v>0</v>
      </c>
      <c r="Z116" s="1"/>
      <c r="AA116" s="1"/>
    </row>
    <row r="117" spans="2:27">
      <c r="B117" s="207">
        <v>3214</v>
      </c>
      <c r="C117" t="s">
        <v>131</v>
      </c>
      <c r="D117" s="1">
        <v>87084.868000000002</v>
      </c>
      <c r="E117" s="86">
        <f t="shared" si="20"/>
        <v>5330.5299626614433</v>
      </c>
      <c r="F117" s="87">
        <f t="shared" si="14"/>
        <v>1.127358203260199</v>
      </c>
      <c r="G117" s="189">
        <f t="shared" si="21"/>
        <v>-373.03204390429312</v>
      </c>
      <c r="H117" s="189">
        <f t="shared" si="15"/>
        <v>-6094.2245012644371</v>
      </c>
      <c r="I117" s="189">
        <f t="shared" si="16"/>
        <v>0</v>
      </c>
      <c r="J117" s="88">
        <f t="shared" si="17"/>
        <v>0</v>
      </c>
      <c r="K117" s="189">
        <f t="shared" si="22"/>
        <v>-44.742487658507123</v>
      </c>
      <c r="L117" s="88">
        <f t="shared" si="18"/>
        <v>-730.95802087703089</v>
      </c>
      <c r="M117" s="89">
        <f t="shared" si="23"/>
        <v>-6825.1825221414683</v>
      </c>
      <c r="N117" s="89">
        <f t="shared" si="24"/>
        <v>80259.68547785854</v>
      </c>
      <c r="O117" s="89">
        <f t="shared" si="25"/>
        <v>4912.7554310986434</v>
      </c>
      <c r="P117" s="90">
        <f t="shared" si="19"/>
        <v>1.0390027210530701</v>
      </c>
      <c r="Q117" s="196">
        <v>-6825.1825221414683</v>
      </c>
      <c r="R117" s="93">
        <f t="shared" si="26"/>
        <v>-1.5122219859185531E-2</v>
      </c>
      <c r="S117" s="93">
        <f t="shared" si="26"/>
        <v>-2.0728734736647499E-2</v>
      </c>
      <c r="T117" s="92">
        <v>16337</v>
      </c>
      <c r="U117" s="192">
        <v>88422.005000000005</v>
      </c>
      <c r="V117" s="192">
        <v>5443.3640113272595</v>
      </c>
      <c r="W117" s="198"/>
      <c r="X117" s="89">
        <v>0</v>
      </c>
      <c r="Y117" s="89">
        <f t="shared" si="27"/>
        <v>0</v>
      </c>
      <c r="Z117" s="1"/>
      <c r="AA117" s="1"/>
    </row>
    <row r="118" spans="2:27">
      <c r="B118" s="207">
        <v>3216</v>
      </c>
      <c r="C118" t="s">
        <v>128</v>
      </c>
      <c r="D118" s="1">
        <v>85810.130999999994</v>
      </c>
      <c r="E118" s="86">
        <f t="shared" si="20"/>
        <v>4321.8398891966754</v>
      </c>
      <c r="F118" s="87">
        <f t="shared" si="14"/>
        <v>0.91402950295590935</v>
      </c>
      <c r="G118" s="189">
        <f t="shared" si="21"/>
        <v>252.35580164386297</v>
      </c>
      <c r="H118" s="189">
        <f t="shared" si="15"/>
        <v>5010.5244416388987</v>
      </c>
      <c r="I118" s="189">
        <f t="shared" si="16"/>
        <v>0</v>
      </c>
      <c r="J118" s="88">
        <f t="shared" si="17"/>
        <v>0</v>
      </c>
      <c r="K118" s="189">
        <f t="shared" si="22"/>
        <v>-44.742487658507123</v>
      </c>
      <c r="L118" s="88">
        <f t="shared" si="18"/>
        <v>-888.36209245965892</v>
      </c>
      <c r="M118" s="89">
        <f t="shared" si="23"/>
        <v>4122.1623491792398</v>
      </c>
      <c r="N118" s="89">
        <f t="shared" si="24"/>
        <v>89932.293349179236</v>
      </c>
      <c r="O118" s="89">
        <f t="shared" si="25"/>
        <v>4529.4532031820318</v>
      </c>
      <c r="P118" s="90">
        <f t="shared" si="19"/>
        <v>0.95793781493744001</v>
      </c>
      <c r="Q118" s="196">
        <v>4122.1623491792398</v>
      </c>
      <c r="R118" s="93">
        <f t="shared" si="26"/>
        <v>1.7788776189799502E-2</v>
      </c>
      <c r="S118" s="93">
        <f t="shared" si="26"/>
        <v>-7.6773536803026237E-4</v>
      </c>
      <c r="T118" s="92">
        <v>19855</v>
      </c>
      <c r="U118" s="192">
        <v>84310.353000000003</v>
      </c>
      <c r="V118" s="192">
        <v>4325.160467860258</v>
      </c>
      <c r="W118" s="198"/>
      <c r="X118" s="89">
        <v>0</v>
      </c>
      <c r="Y118" s="89">
        <f t="shared" si="27"/>
        <v>0</v>
      </c>
      <c r="Z118" s="1"/>
      <c r="AA118" s="1"/>
    </row>
    <row r="119" spans="2:27">
      <c r="B119" s="207">
        <v>3218</v>
      </c>
      <c r="C119" t="s">
        <v>130</v>
      </c>
      <c r="D119" s="1">
        <v>96847.441000000006</v>
      </c>
      <c r="E119" s="86">
        <f t="shared" si="20"/>
        <v>4334.3824292875051</v>
      </c>
      <c r="F119" s="87">
        <f t="shared" si="14"/>
        <v>0.91668213516324382</v>
      </c>
      <c r="G119" s="189">
        <f t="shared" si="21"/>
        <v>244.5794267875485</v>
      </c>
      <c r="H119" s="189">
        <f t="shared" si="15"/>
        <v>5464.882712140984</v>
      </c>
      <c r="I119" s="189">
        <f t="shared" si="16"/>
        <v>0</v>
      </c>
      <c r="J119" s="88">
        <f t="shared" si="17"/>
        <v>0</v>
      </c>
      <c r="K119" s="189">
        <f t="shared" si="22"/>
        <v>-44.742487658507123</v>
      </c>
      <c r="L119" s="88">
        <f t="shared" si="18"/>
        <v>-999.72614424168319</v>
      </c>
      <c r="M119" s="89">
        <f t="shared" si="23"/>
        <v>4465.1565678993011</v>
      </c>
      <c r="N119" s="89">
        <f t="shared" si="24"/>
        <v>101312.59756789931</v>
      </c>
      <c r="O119" s="89">
        <f t="shared" si="25"/>
        <v>4534.2193684165468</v>
      </c>
      <c r="P119" s="90">
        <f t="shared" si="19"/>
        <v>0.95894581517622712</v>
      </c>
      <c r="Q119" s="196">
        <v>4465.1565678993011</v>
      </c>
      <c r="R119" s="93">
        <f t="shared" si="26"/>
        <v>1.5889199633439547E-2</v>
      </c>
      <c r="S119" s="93">
        <f t="shared" si="26"/>
        <v>4.7627273244894088E-4</v>
      </c>
      <c r="T119" s="92">
        <v>22344</v>
      </c>
      <c r="U119" s="192">
        <v>95332.680999999997</v>
      </c>
      <c r="V119" s="192">
        <v>4332.3190638491251</v>
      </c>
      <c r="W119" s="198"/>
      <c r="X119" s="89">
        <v>0</v>
      </c>
      <c r="Y119" s="89">
        <f t="shared" si="27"/>
        <v>0</v>
      </c>
      <c r="Z119" s="1"/>
      <c r="AA119" s="1"/>
    </row>
    <row r="120" spans="2:27">
      <c r="B120" s="207">
        <v>3220</v>
      </c>
      <c r="C120" t="s">
        <v>137</v>
      </c>
      <c r="D120" s="1">
        <v>46532.877</v>
      </c>
      <c r="E120" s="86">
        <f t="shared" si="20"/>
        <v>4029.1693653130142</v>
      </c>
      <c r="F120" s="87">
        <f t="shared" si="14"/>
        <v>0.85213237110150564</v>
      </c>
      <c r="G120" s="189">
        <f t="shared" si="21"/>
        <v>433.8115264517329</v>
      </c>
      <c r="H120" s="189">
        <f t="shared" si="15"/>
        <v>5010.089318991063</v>
      </c>
      <c r="I120" s="189">
        <f t="shared" si="16"/>
        <v>79.383315491941119</v>
      </c>
      <c r="J120" s="88">
        <f t="shared" si="17"/>
        <v>916.797910616428</v>
      </c>
      <c r="K120" s="189">
        <f t="shared" si="22"/>
        <v>34.640827833433995</v>
      </c>
      <c r="L120" s="88">
        <f t="shared" si="18"/>
        <v>400.06692064832919</v>
      </c>
      <c r="M120" s="89">
        <f t="shared" si="23"/>
        <v>5410.156239639392</v>
      </c>
      <c r="N120" s="89">
        <f t="shared" si="24"/>
        <v>51943.033239639393</v>
      </c>
      <c r="O120" s="89">
        <f t="shared" si="25"/>
        <v>4497.6217195981808</v>
      </c>
      <c r="P120" s="90">
        <f t="shared" si="19"/>
        <v>0.95120574807137559</v>
      </c>
      <c r="Q120" s="196">
        <v>5410.156239639392</v>
      </c>
      <c r="R120" s="93">
        <f t="shared" si="26"/>
        <v>1.7731357885730738E-2</v>
      </c>
      <c r="S120" s="93">
        <f t="shared" si="26"/>
        <v>1.1827123668192909E-2</v>
      </c>
      <c r="T120" s="92">
        <v>11549</v>
      </c>
      <c r="U120" s="192">
        <v>45722.161</v>
      </c>
      <c r="V120" s="192">
        <v>3982.0728967078908</v>
      </c>
      <c r="W120" s="198"/>
      <c r="X120" s="89">
        <v>0</v>
      </c>
      <c r="Y120" s="89">
        <f t="shared" si="27"/>
        <v>0</v>
      </c>
      <c r="Z120" s="1"/>
      <c r="AA120" s="1"/>
    </row>
    <row r="121" spans="2:27">
      <c r="B121" s="207">
        <v>3222</v>
      </c>
      <c r="C121" t="s">
        <v>138</v>
      </c>
      <c r="D121" s="1">
        <v>224924.22500000001</v>
      </c>
      <c r="E121" s="86">
        <f t="shared" si="20"/>
        <v>4497.3151980485081</v>
      </c>
      <c r="F121" s="87">
        <f t="shared" si="14"/>
        <v>0.95114092157458663</v>
      </c>
      <c r="G121" s="189">
        <f t="shared" si="21"/>
        <v>143.56111015572665</v>
      </c>
      <c r="H121" s="189">
        <f t="shared" si="15"/>
        <v>7179.9218022183568</v>
      </c>
      <c r="I121" s="189">
        <f t="shared" si="16"/>
        <v>0</v>
      </c>
      <c r="J121" s="88">
        <f t="shared" si="17"/>
        <v>0</v>
      </c>
      <c r="K121" s="189">
        <f t="shared" si="22"/>
        <v>-44.742487658507123</v>
      </c>
      <c r="L121" s="88">
        <f t="shared" si="18"/>
        <v>-2237.7060352649169</v>
      </c>
      <c r="M121" s="89">
        <f t="shared" si="23"/>
        <v>4942.2157669534399</v>
      </c>
      <c r="N121" s="89">
        <f t="shared" si="24"/>
        <v>229866.44076695346</v>
      </c>
      <c r="O121" s="89">
        <f t="shared" si="25"/>
        <v>4596.1338205457278</v>
      </c>
      <c r="P121" s="90">
        <f t="shared" si="19"/>
        <v>0.97204015401253729</v>
      </c>
      <c r="Q121" s="196">
        <v>4942.2157669534399</v>
      </c>
      <c r="R121" s="93">
        <f t="shared" si="26"/>
        <v>1.3986136934830921E-2</v>
      </c>
      <c r="S121" s="93">
        <f t="shared" si="26"/>
        <v>-2.301473683610978E-2</v>
      </c>
      <c r="T121" s="92">
        <v>50013</v>
      </c>
      <c r="U121" s="192">
        <v>221821.79500000001</v>
      </c>
      <c r="V121" s="192">
        <v>4603.2579687889101</v>
      </c>
      <c r="W121" s="198"/>
      <c r="X121" s="89">
        <v>0</v>
      </c>
      <c r="Y121" s="89">
        <f t="shared" si="27"/>
        <v>0</v>
      </c>
      <c r="Z121" s="1"/>
      <c r="AA121" s="1"/>
    </row>
    <row r="122" spans="2:27">
      <c r="B122" s="207">
        <v>3224</v>
      </c>
      <c r="C122" t="s">
        <v>136</v>
      </c>
      <c r="D122" s="1">
        <v>93022.138999999996</v>
      </c>
      <c r="E122" s="86">
        <f t="shared" si="20"/>
        <v>4535.6740455409818</v>
      </c>
      <c r="F122" s="87">
        <f t="shared" si="14"/>
        <v>0.95925346604786743</v>
      </c>
      <c r="G122" s="189">
        <f t="shared" si="21"/>
        <v>119.77862471039302</v>
      </c>
      <c r="H122" s="189">
        <f t="shared" si="15"/>
        <v>2456.5398141854503</v>
      </c>
      <c r="I122" s="189">
        <f t="shared" si="16"/>
        <v>0</v>
      </c>
      <c r="J122" s="88">
        <f t="shared" si="17"/>
        <v>0</v>
      </c>
      <c r="K122" s="189">
        <f t="shared" si="22"/>
        <v>-44.742487658507123</v>
      </c>
      <c r="L122" s="88">
        <f t="shared" si="18"/>
        <v>-917.62367938832267</v>
      </c>
      <c r="M122" s="89">
        <f t="shared" si="23"/>
        <v>1538.9161347971276</v>
      </c>
      <c r="N122" s="89">
        <f t="shared" si="24"/>
        <v>94561.05513479712</v>
      </c>
      <c r="O122" s="89">
        <f t="shared" si="25"/>
        <v>4610.7101825928676</v>
      </c>
      <c r="P122" s="90">
        <f t="shared" si="19"/>
        <v>0.97512292091238406</v>
      </c>
      <c r="Q122" s="196">
        <v>1538.9161347971276</v>
      </c>
      <c r="R122" s="93">
        <f t="shared" si="26"/>
        <v>2.2256558693199795E-2</v>
      </c>
      <c r="S122" s="93">
        <f t="shared" si="26"/>
        <v>1.8203994916681241E-3</v>
      </c>
      <c r="T122" s="92">
        <v>20509</v>
      </c>
      <c r="U122" s="192">
        <v>90996.861999999994</v>
      </c>
      <c r="V122" s="192">
        <v>4527.4323100651773</v>
      </c>
      <c r="W122" s="198"/>
      <c r="X122" s="89">
        <v>0</v>
      </c>
      <c r="Y122" s="89">
        <f t="shared" si="27"/>
        <v>0</v>
      </c>
      <c r="Z122" s="1"/>
      <c r="AA122" s="1"/>
    </row>
    <row r="123" spans="2:27">
      <c r="B123" s="207">
        <v>3226</v>
      </c>
      <c r="C123" t="s">
        <v>135</v>
      </c>
      <c r="D123" s="1">
        <v>67913.601999999999</v>
      </c>
      <c r="E123" s="86">
        <f t="shared" si="20"/>
        <v>3708.2888500600634</v>
      </c>
      <c r="F123" s="87">
        <f t="shared" si="14"/>
        <v>0.78426908477337487</v>
      </c>
      <c r="G123" s="189">
        <f t="shared" si="21"/>
        <v>632.75744590856243</v>
      </c>
      <c r="H123" s="189">
        <f t="shared" si="15"/>
        <v>11588.319864369412</v>
      </c>
      <c r="I123" s="189">
        <f t="shared" si="16"/>
        <v>191.69149583047388</v>
      </c>
      <c r="J123" s="88">
        <f t="shared" si="17"/>
        <v>3510.6380546392984</v>
      </c>
      <c r="K123" s="189">
        <f t="shared" si="22"/>
        <v>146.94900817196677</v>
      </c>
      <c r="L123" s="88">
        <f t="shared" si="18"/>
        <v>2691.2241356613995</v>
      </c>
      <c r="M123" s="89">
        <f t="shared" si="23"/>
        <v>14279.544000030812</v>
      </c>
      <c r="N123" s="89">
        <f t="shared" si="24"/>
        <v>82193.146000030814</v>
      </c>
      <c r="O123" s="89">
        <f t="shared" si="25"/>
        <v>4487.9953041405925</v>
      </c>
      <c r="P123" s="90">
        <f t="shared" si="19"/>
        <v>0.94916984948153171</v>
      </c>
      <c r="Q123" s="196">
        <v>14279.544000030812</v>
      </c>
      <c r="R123" s="93">
        <f t="shared" si="26"/>
        <v>5.2901828646657073E-2</v>
      </c>
      <c r="S123" s="93">
        <f t="shared" si="26"/>
        <v>3.818396973361006E-2</v>
      </c>
      <c r="T123" s="92">
        <v>18314</v>
      </c>
      <c r="U123" s="192">
        <v>64501.362000000001</v>
      </c>
      <c r="V123" s="192">
        <v>3571.8995459076309</v>
      </c>
      <c r="W123" s="198"/>
      <c r="X123" s="89">
        <v>0</v>
      </c>
      <c r="Y123" s="89">
        <f t="shared" si="27"/>
        <v>0</v>
      </c>
      <c r="Z123" s="1"/>
      <c r="AA123" s="1"/>
    </row>
    <row r="124" spans="2:27">
      <c r="B124" s="210">
        <v>3228</v>
      </c>
      <c r="C124" s="211" t="s">
        <v>143</v>
      </c>
      <c r="D124" s="1">
        <v>96886.304000000004</v>
      </c>
      <c r="E124" s="86">
        <f t="shared" si="20"/>
        <v>3891.4850785235167</v>
      </c>
      <c r="F124" s="87">
        <f t="shared" si="14"/>
        <v>0.82301340708490123</v>
      </c>
      <c r="G124" s="189">
        <f t="shared" si="21"/>
        <v>519.17578426122134</v>
      </c>
      <c r="H124" s="189">
        <f t="shared" si="15"/>
        <v>12925.919500751628</v>
      </c>
      <c r="I124" s="189">
        <f t="shared" si="16"/>
        <v>127.57281586826524</v>
      </c>
      <c r="J124" s="88">
        <f t="shared" si="17"/>
        <v>3176.1803966721995</v>
      </c>
      <c r="K124" s="189">
        <f t="shared" si="22"/>
        <v>82.830328209758108</v>
      </c>
      <c r="L124" s="88">
        <f t="shared" si="18"/>
        <v>2062.2266814383474</v>
      </c>
      <c r="M124" s="89">
        <f t="shared" si="23"/>
        <v>14988.146182189976</v>
      </c>
      <c r="N124" s="89">
        <f t="shared" si="24"/>
        <v>111874.45018218998</v>
      </c>
      <c r="O124" s="89">
        <f t="shared" si="25"/>
        <v>4493.4911909944967</v>
      </c>
      <c r="P124" s="90">
        <f t="shared" si="19"/>
        <v>0.95033217915087764</v>
      </c>
      <c r="Q124" s="196">
        <v>14988.146182189976</v>
      </c>
      <c r="R124" s="93">
        <f t="shared" si="26"/>
        <v>4.7884128861201213E-2</v>
      </c>
      <c r="S124" s="93">
        <f t="shared" si="26"/>
        <v>3.7277758596790826E-2</v>
      </c>
      <c r="T124" s="92">
        <v>24897</v>
      </c>
      <c r="U124" s="192">
        <v>92458.986000000004</v>
      </c>
      <c r="V124" s="192">
        <v>3751.6326232501524</v>
      </c>
      <c r="W124" s="198"/>
      <c r="X124" s="89">
        <v>0</v>
      </c>
      <c r="Y124" s="89">
        <f t="shared" si="27"/>
        <v>0</v>
      </c>
      <c r="Z124" s="1"/>
      <c r="AA124" s="1"/>
    </row>
    <row r="125" spans="2:27">
      <c r="B125" s="207">
        <v>3230</v>
      </c>
      <c r="C125" t="s">
        <v>141</v>
      </c>
      <c r="D125" s="1">
        <v>36594.258999999998</v>
      </c>
      <c r="E125" s="86">
        <f t="shared" si="20"/>
        <v>4910.0038910505837</v>
      </c>
      <c r="F125" s="87">
        <f t="shared" si="14"/>
        <v>1.0384207955660141</v>
      </c>
      <c r="G125" s="189">
        <f t="shared" si="21"/>
        <v>-112.30587950556017</v>
      </c>
      <c r="H125" s="189">
        <f t="shared" si="15"/>
        <v>-837.01571995493987</v>
      </c>
      <c r="I125" s="189">
        <f t="shared" si="16"/>
        <v>0</v>
      </c>
      <c r="J125" s="88">
        <f t="shared" si="17"/>
        <v>0</v>
      </c>
      <c r="K125" s="189">
        <f t="shared" si="22"/>
        <v>-44.742487658507123</v>
      </c>
      <c r="L125" s="88">
        <f t="shared" si="18"/>
        <v>-333.46576051885359</v>
      </c>
      <c r="M125" s="89">
        <f t="shared" si="23"/>
        <v>-1170.4814804737935</v>
      </c>
      <c r="N125" s="89">
        <f t="shared" si="24"/>
        <v>35423.777519526207</v>
      </c>
      <c r="O125" s="89">
        <f t="shared" si="25"/>
        <v>4752.9555238865169</v>
      </c>
      <c r="P125" s="90">
        <f t="shared" si="19"/>
        <v>1.0052065061292799</v>
      </c>
      <c r="Q125" s="196">
        <v>-1170.4814804737935</v>
      </c>
      <c r="R125" s="93">
        <f t="shared" si="26"/>
        <v>3.5803904693241996E-2</v>
      </c>
      <c r="S125" s="93">
        <f t="shared" si="26"/>
        <v>2.8160108267892749E-2</v>
      </c>
      <c r="T125" s="92">
        <v>7453</v>
      </c>
      <c r="U125" s="192">
        <v>35329.330999999998</v>
      </c>
      <c r="V125" s="192">
        <v>4775.5246012435791</v>
      </c>
      <c r="W125" s="198"/>
      <c r="X125" s="89">
        <v>0</v>
      </c>
      <c r="Y125" s="89">
        <f t="shared" si="27"/>
        <v>0</v>
      </c>
      <c r="Z125" s="1"/>
    </row>
    <row r="126" spans="2:27">
      <c r="B126" s="207">
        <v>3232</v>
      </c>
      <c r="C126" t="s">
        <v>140</v>
      </c>
      <c r="D126" s="1">
        <v>129400.101</v>
      </c>
      <c r="E126" s="86">
        <f t="shared" si="20"/>
        <v>4972.5281866041578</v>
      </c>
      <c r="F126" s="87">
        <f t="shared" si="14"/>
        <v>1.0516441106939896</v>
      </c>
      <c r="G126" s="189">
        <f t="shared" si="21"/>
        <v>-151.07094274877613</v>
      </c>
      <c r="H126" s="189">
        <f t="shared" si="15"/>
        <v>-3931.3191431514015</v>
      </c>
      <c r="I126" s="189">
        <f t="shared" si="16"/>
        <v>0</v>
      </c>
      <c r="J126" s="88">
        <f t="shared" si="17"/>
        <v>0</v>
      </c>
      <c r="K126" s="189">
        <f t="shared" si="22"/>
        <v>-44.742487658507123</v>
      </c>
      <c r="L126" s="88">
        <f t="shared" si="18"/>
        <v>-1164.3337563373309</v>
      </c>
      <c r="M126" s="89">
        <f t="shared" si="23"/>
        <v>-5095.6528994887321</v>
      </c>
      <c r="N126" s="89">
        <f t="shared" si="24"/>
        <v>124304.44810051126</v>
      </c>
      <c r="O126" s="89">
        <f t="shared" si="25"/>
        <v>4776.7147561968741</v>
      </c>
      <c r="P126" s="90">
        <f t="shared" si="19"/>
        <v>1.0102313658779103</v>
      </c>
      <c r="Q126" s="196">
        <v>-5095.6528994887321</v>
      </c>
      <c r="R126" s="93">
        <f t="shared" si="26"/>
        <v>4.0597697299018978E-2</v>
      </c>
      <c r="S126" s="93">
        <f t="shared" si="26"/>
        <v>3.4959443626530771E-2</v>
      </c>
      <c r="T126" s="92">
        <v>26023</v>
      </c>
      <c r="U126" s="192">
        <v>124351.708</v>
      </c>
      <c r="V126" s="192">
        <v>4804.5633258635344</v>
      </c>
      <c r="W126" s="198"/>
      <c r="X126" s="89">
        <v>0</v>
      </c>
      <c r="Y126" s="89">
        <f t="shared" si="27"/>
        <v>0</v>
      </c>
      <c r="Z126" s="1"/>
    </row>
    <row r="127" spans="2:27">
      <c r="B127" s="207">
        <v>3234</v>
      </c>
      <c r="C127" t="s">
        <v>163</v>
      </c>
      <c r="D127" s="1">
        <v>38480.053999999996</v>
      </c>
      <c r="E127" s="86">
        <f t="shared" si="20"/>
        <v>4084.9314225053072</v>
      </c>
      <c r="F127" s="87">
        <f t="shared" si="14"/>
        <v>0.863925534829453</v>
      </c>
      <c r="G127" s="189">
        <f t="shared" si="21"/>
        <v>399.23905099251124</v>
      </c>
      <c r="H127" s="189">
        <f t="shared" si="15"/>
        <v>3760.8318603494558</v>
      </c>
      <c r="I127" s="189">
        <f t="shared" si="16"/>
        <v>59.866595474638572</v>
      </c>
      <c r="J127" s="88">
        <f t="shared" si="17"/>
        <v>563.94332937109539</v>
      </c>
      <c r="K127" s="189">
        <f t="shared" si="22"/>
        <v>15.124107816131449</v>
      </c>
      <c r="L127" s="88">
        <f t="shared" si="18"/>
        <v>142.46909562795824</v>
      </c>
      <c r="M127" s="89">
        <f t="shared" si="23"/>
        <v>3903.3009559774141</v>
      </c>
      <c r="N127" s="89">
        <f t="shared" si="24"/>
        <v>42383.354955977411</v>
      </c>
      <c r="O127" s="89">
        <f t="shared" si="25"/>
        <v>4499.2945813139495</v>
      </c>
      <c r="P127" s="90">
        <f t="shared" si="19"/>
        <v>0.95155954298321399</v>
      </c>
      <c r="Q127" s="196">
        <v>3903.3009559774141</v>
      </c>
      <c r="R127" s="93">
        <f t="shared" si="26"/>
        <v>2.3332044241709579E-2</v>
      </c>
      <c r="S127" s="93">
        <f t="shared" si="26"/>
        <v>1.6488103818437055E-2</v>
      </c>
      <c r="T127" s="92">
        <v>9420</v>
      </c>
      <c r="U127" s="192">
        <v>37602.705999999998</v>
      </c>
      <c r="V127" s="192">
        <v>4018.6711552848128</v>
      </c>
      <c r="W127" s="198"/>
      <c r="X127" s="89">
        <v>0</v>
      </c>
      <c r="Y127" s="89">
        <f t="shared" si="27"/>
        <v>0</v>
      </c>
      <c r="Z127" s="1"/>
    </row>
    <row r="128" spans="2:27">
      <c r="B128" s="210">
        <v>3236</v>
      </c>
      <c r="C128" s="211" t="s">
        <v>162</v>
      </c>
      <c r="D128" s="1">
        <v>27224.469000000001</v>
      </c>
      <c r="E128" s="86">
        <f t="shared" si="20"/>
        <v>3865.4648587249753</v>
      </c>
      <c r="F128" s="87">
        <f t="shared" si="14"/>
        <v>0.81751036921699793</v>
      </c>
      <c r="G128" s="189">
        <f t="shared" si="21"/>
        <v>535.30832053631696</v>
      </c>
      <c r="H128" s="189">
        <f t="shared" si="15"/>
        <v>3770.1765015372803</v>
      </c>
      <c r="I128" s="189">
        <f t="shared" si="16"/>
        <v>136.67989279775472</v>
      </c>
      <c r="J128" s="88">
        <f t="shared" si="17"/>
        <v>962.63648497458655</v>
      </c>
      <c r="K128" s="189">
        <f t="shared" si="22"/>
        <v>91.937405139247602</v>
      </c>
      <c r="L128" s="88">
        <f t="shared" si="18"/>
        <v>647.51514439572088</v>
      </c>
      <c r="M128" s="89">
        <f t="shared" si="23"/>
        <v>4417.6916459330014</v>
      </c>
      <c r="N128" s="89">
        <f t="shared" si="24"/>
        <v>31642.160645933003</v>
      </c>
      <c r="O128" s="89">
        <f t="shared" si="25"/>
        <v>4492.71058440054</v>
      </c>
      <c r="P128" s="90">
        <f t="shared" si="19"/>
        <v>0.95016708801484051</v>
      </c>
      <c r="Q128" s="196">
        <v>4417.6916459330014</v>
      </c>
      <c r="R128" s="93">
        <f t="shared" si="26"/>
        <v>3.3177935533980081E-2</v>
      </c>
      <c r="S128" s="94">
        <f t="shared" si="26"/>
        <v>3.2297761231381297E-2</v>
      </c>
      <c r="T128" s="92">
        <v>7043</v>
      </c>
      <c r="U128" s="192">
        <v>26350.223000000002</v>
      </c>
      <c r="V128" s="192">
        <v>3744.5250817109563</v>
      </c>
      <c r="W128" s="198"/>
      <c r="X128" s="89">
        <v>0</v>
      </c>
      <c r="Y128" s="89">
        <f t="shared" si="27"/>
        <v>0</v>
      </c>
      <c r="Z128" s="1"/>
    </row>
    <row r="129" spans="2:25">
      <c r="B129" s="207">
        <v>3238</v>
      </c>
      <c r="C129" t="s">
        <v>145</v>
      </c>
      <c r="D129" s="1">
        <v>64253.83</v>
      </c>
      <c r="E129" s="86">
        <f t="shared" si="20"/>
        <v>3892.9918206604061</v>
      </c>
      <c r="F129" s="87">
        <f t="shared" si="14"/>
        <v>0.82333206922921309</v>
      </c>
      <c r="G129" s="189">
        <f t="shared" si="21"/>
        <v>518.24160413634991</v>
      </c>
      <c r="H129" s="189">
        <f t="shared" si="15"/>
        <v>8553.5776762704554</v>
      </c>
      <c r="I129" s="189">
        <f t="shared" si="16"/>
        <v>127.04545612035393</v>
      </c>
      <c r="J129" s="88">
        <f t="shared" si="17"/>
        <v>2096.8852532664419</v>
      </c>
      <c r="K129" s="189">
        <f t="shared" si="22"/>
        <v>82.302968461846802</v>
      </c>
      <c r="L129" s="88">
        <f t="shared" si="18"/>
        <v>1358.4104944627816</v>
      </c>
      <c r="M129" s="89">
        <f t="shared" si="23"/>
        <v>9911.988170733237</v>
      </c>
      <c r="N129" s="89">
        <f t="shared" si="24"/>
        <v>74165.818170733241</v>
      </c>
      <c r="O129" s="89">
        <f t="shared" si="25"/>
        <v>4493.5363932586033</v>
      </c>
      <c r="P129" s="90">
        <f t="shared" si="19"/>
        <v>0.95034173901520702</v>
      </c>
      <c r="Q129" s="196">
        <v>9911.988170733237</v>
      </c>
      <c r="R129" s="90">
        <f t="shared" si="26"/>
        <v>6.4820378741240997E-2</v>
      </c>
      <c r="S129" s="90">
        <f t="shared" si="26"/>
        <v>4.0369186766510336E-2</v>
      </c>
      <c r="T129" s="92">
        <v>16505</v>
      </c>
      <c r="U129" s="192">
        <v>60342.411999999997</v>
      </c>
      <c r="V129" s="192">
        <v>3741.9330274091526</v>
      </c>
      <c r="W129" s="198"/>
      <c r="X129" s="89">
        <v>0</v>
      </c>
      <c r="Y129" s="89">
        <f t="shared" si="27"/>
        <v>0</v>
      </c>
    </row>
    <row r="130" spans="2:25">
      <c r="B130" s="207">
        <v>3240</v>
      </c>
      <c r="C130" t="s">
        <v>144</v>
      </c>
      <c r="D130" s="1">
        <v>109643.569</v>
      </c>
      <c r="E130" s="86">
        <f t="shared" si="20"/>
        <v>3867.2252045711061</v>
      </c>
      <c r="F130" s="87">
        <f t="shared" si="14"/>
        <v>0.81788266622013117</v>
      </c>
      <c r="G130" s="189">
        <f t="shared" si="21"/>
        <v>534.21690611171584</v>
      </c>
      <c r="H130" s="189">
        <f t="shared" si="15"/>
        <v>15146.117722079369</v>
      </c>
      <c r="I130" s="189">
        <f t="shared" si="16"/>
        <v>136.06377175160893</v>
      </c>
      <c r="J130" s="88">
        <f t="shared" si="17"/>
        <v>3857.6800567016162</v>
      </c>
      <c r="K130" s="189">
        <f t="shared" si="22"/>
        <v>91.321284093101809</v>
      </c>
      <c r="L130" s="88">
        <f t="shared" si="18"/>
        <v>2589.1410466076222</v>
      </c>
      <c r="M130" s="89">
        <f t="shared" si="23"/>
        <v>17735.258768686992</v>
      </c>
      <c r="N130" s="89">
        <f t="shared" si="24"/>
        <v>127378.827768687</v>
      </c>
      <c r="O130" s="89">
        <f t="shared" si="25"/>
        <v>4492.7633947759241</v>
      </c>
      <c r="P130" s="90">
        <f t="shared" si="19"/>
        <v>0.95017825692493452</v>
      </c>
      <c r="Q130" s="196">
        <v>17735.258768686992</v>
      </c>
      <c r="R130" s="90">
        <f t="shared" si="26"/>
        <v>4.5297031017378912E-2</v>
      </c>
      <c r="S130" s="90">
        <f t="shared" si="26"/>
        <v>2.9222344733392677E-2</v>
      </c>
      <c r="T130" s="92">
        <v>28352</v>
      </c>
      <c r="U130" s="192">
        <v>104892.261</v>
      </c>
      <c r="V130" s="192">
        <v>3757.4244519272102</v>
      </c>
      <c r="W130" s="198"/>
      <c r="X130" s="89">
        <v>0</v>
      </c>
      <c r="Y130" s="89">
        <f t="shared" si="27"/>
        <v>0</v>
      </c>
    </row>
    <row r="131" spans="2:25">
      <c r="B131" s="207">
        <v>3242</v>
      </c>
      <c r="C131" t="s">
        <v>146</v>
      </c>
      <c r="D131" s="1">
        <v>11013.948</v>
      </c>
      <c r="E131" s="86">
        <f t="shared" si="20"/>
        <v>3644.5890138980808</v>
      </c>
      <c r="F131" s="87">
        <f t="shared" si="14"/>
        <v>0.77079715358706424</v>
      </c>
      <c r="G131" s="189">
        <f t="shared" si="21"/>
        <v>672.25134432899165</v>
      </c>
      <c r="H131" s="189">
        <f t="shared" si="15"/>
        <v>2031.5435625622129</v>
      </c>
      <c r="I131" s="189">
        <f t="shared" si="16"/>
        <v>213.98643848716779</v>
      </c>
      <c r="J131" s="88">
        <f t="shared" si="17"/>
        <v>646.6670171082211</v>
      </c>
      <c r="K131" s="189">
        <f t="shared" si="22"/>
        <v>169.24395082866067</v>
      </c>
      <c r="L131" s="88">
        <f t="shared" si="18"/>
        <v>511.45521940421253</v>
      </c>
      <c r="M131" s="89">
        <f t="shared" si="23"/>
        <v>2542.9987819664252</v>
      </c>
      <c r="N131" s="89">
        <f t="shared" si="24"/>
        <v>13556.946781966426</v>
      </c>
      <c r="O131" s="89">
        <f t="shared" si="25"/>
        <v>4486.0843090557328</v>
      </c>
      <c r="P131" s="90">
        <f t="shared" si="19"/>
        <v>0.94876569154594237</v>
      </c>
      <c r="Q131" s="196">
        <v>2542.9987819664252</v>
      </c>
      <c r="R131" s="90">
        <f t="shared" si="26"/>
        <v>5.3326860707719755E-2</v>
      </c>
      <c r="S131" s="90">
        <f t="shared" si="26"/>
        <v>5.9949365788277899E-2</v>
      </c>
      <c r="T131" s="92">
        <v>3022</v>
      </c>
      <c r="U131" s="192">
        <v>10456.343999999999</v>
      </c>
      <c r="V131" s="192">
        <v>3438.4557711279181</v>
      </c>
      <c r="W131" s="198"/>
      <c r="X131" s="89">
        <v>0</v>
      </c>
      <c r="Y131" s="89">
        <f t="shared" si="27"/>
        <v>0</v>
      </c>
    </row>
    <row r="132" spans="2:25">
      <c r="B132" s="207">
        <v>3301</v>
      </c>
      <c r="C132" t="s">
        <v>117</v>
      </c>
      <c r="D132" s="1">
        <v>451433.11900000001</v>
      </c>
      <c r="E132" s="86">
        <f t="shared" si="20"/>
        <v>4280.9346337670222</v>
      </c>
      <c r="F132" s="87">
        <f t="shared" si="14"/>
        <v>0.90537841655585305</v>
      </c>
      <c r="G132" s="189">
        <f t="shared" si="21"/>
        <v>277.71706001024791</v>
      </c>
      <c r="H132" s="189">
        <f t="shared" si="15"/>
        <v>29285.819412200664</v>
      </c>
      <c r="I132" s="189">
        <f t="shared" si="16"/>
        <v>0</v>
      </c>
      <c r="J132" s="88">
        <f t="shared" si="17"/>
        <v>0</v>
      </c>
      <c r="K132" s="189">
        <f t="shared" si="22"/>
        <v>-44.742487658507123</v>
      </c>
      <c r="L132" s="88">
        <f t="shared" si="18"/>
        <v>-4718.1848085648926</v>
      </c>
      <c r="M132" s="89">
        <f t="shared" si="23"/>
        <v>24567.634603635772</v>
      </c>
      <c r="N132" s="89">
        <f t="shared" si="24"/>
        <v>476000.75360363576</v>
      </c>
      <c r="O132" s="89">
        <f t="shared" si="25"/>
        <v>4513.909206118763</v>
      </c>
      <c r="P132" s="90">
        <f t="shared" si="19"/>
        <v>0.95465040210541852</v>
      </c>
      <c r="Q132" s="196">
        <v>24567.634603635772</v>
      </c>
      <c r="R132" s="90">
        <f t="shared" si="26"/>
        <v>1.2965241709915818E-2</v>
      </c>
      <c r="S132" s="90">
        <f t="shared" si="26"/>
        <v>3.6955127502938563E-3</v>
      </c>
      <c r="T132" s="92">
        <v>105452</v>
      </c>
      <c r="U132" s="192">
        <v>445655.09299999999</v>
      </c>
      <c r="V132" s="192">
        <v>4265.1726339161805</v>
      </c>
      <c r="W132" s="198"/>
      <c r="X132" s="89">
        <v>0</v>
      </c>
      <c r="Y132" s="89">
        <f t="shared" si="27"/>
        <v>0</v>
      </c>
    </row>
    <row r="133" spans="2:25">
      <c r="B133" s="207">
        <v>3303</v>
      </c>
      <c r="C133" t="s">
        <v>118</v>
      </c>
      <c r="D133" s="1">
        <v>139169.40299999999</v>
      </c>
      <c r="E133" s="86">
        <f t="shared" si="20"/>
        <v>4797.1253317707069</v>
      </c>
      <c r="F133" s="87">
        <f t="shared" si="14"/>
        <v>1.0145480154357576</v>
      </c>
      <c r="G133" s="189">
        <f t="shared" si="21"/>
        <v>-42.321172752036581</v>
      </c>
      <c r="H133" s="189">
        <f t="shared" si="15"/>
        <v>-1227.7795427093333</v>
      </c>
      <c r="I133" s="189">
        <f t="shared" si="16"/>
        <v>0</v>
      </c>
      <c r="J133" s="88">
        <f t="shared" si="17"/>
        <v>0</v>
      </c>
      <c r="K133" s="189">
        <f t="shared" si="22"/>
        <v>-44.742487658507123</v>
      </c>
      <c r="L133" s="88">
        <f t="shared" si="18"/>
        <v>-1298.02430946095</v>
      </c>
      <c r="M133" s="89">
        <f t="shared" si="23"/>
        <v>-2525.8038521702833</v>
      </c>
      <c r="N133" s="89">
        <f t="shared" si="24"/>
        <v>136643.59914782972</v>
      </c>
      <c r="O133" s="89">
        <f t="shared" si="25"/>
        <v>4710.0616713601648</v>
      </c>
      <c r="P133" s="90">
        <f t="shared" si="19"/>
        <v>0.99613484967978261</v>
      </c>
      <c r="Q133" s="196">
        <v>-2525.8038521702833</v>
      </c>
      <c r="R133" s="90">
        <f t="shared" si="26"/>
        <v>2.20475032708854E-2</v>
      </c>
      <c r="S133" s="90">
        <f t="shared" si="26"/>
        <v>1.6305069606649208E-2</v>
      </c>
      <c r="T133" s="92">
        <v>29011</v>
      </c>
      <c r="U133" s="192">
        <v>136167.255</v>
      </c>
      <c r="V133" s="192">
        <v>4720.1627495840266</v>
      </c>
      <c r="W133" s="198"/>
      <c r="X133" s="89">
        <v>0</v>
      </c>
      <c r="Y133" s="89">
        <f t="shared" si="27"/>
        <v>0</v>
      </c>
    </row>
    <row r="134" spans="2:25">
      <c r="B134" s="207">
        <v>3305</v>
      </c>
      <c r="C134" t="s">
        <v>119</v>
      </c>
      <c r="D134" s="1">
        <v>124439.746</v>
      </c>
      <c r="E134" s="86">
        <f t="shared" si="20"/>
        <v>3914.0611455351805</v>
      </c>
      <c r="F134" s="87">
        <f t="shared" si="14"/>
        <v>0.82778803822312375</v>
      </c>
      <c r="G134" s="189">
        <f t="shared" si="21"/>
        <v>505.1786227139898</v>
      </c>
      <c r="H134" s="189">
        <f t="shared" si="15"/>
        <v>16061.143951945876</v>
      </c>
      <c r="I134" s="189">
        <f t="shared" si="16"/>
        <v>119.67119241418293</v>
      </c>
      <c r="J134" s="88">
        <f t="shared" si="17"/>
        <v>3804.7062204241179</v>
      </c>
      <c r="K134" s="189">
        <f t="shared" si="22"/>
        <v>74.928704755675795</v>
      </c>
      <c r="L134" s="88">
        <f t="shared" si="18"/>
        <v>2382.2083102972006</v>
      </c>
      <c r="M134" s="89">
        <f t="shared" si="23"/>
        <v>18443.352262243076</v>
      </c>
      <c r="N134" s="89">
        <f t="shared" si="24"/>
        <v>142883.09826224309</v>
      </c>
      <c r="O134" s="89">
        <f t="shared" si="25"/>
        <v>4494.1684730048473</v>
      </c>
      <c r="P134" s="90">
        <f t="shared" si="19"/>
        <v>0.95047541808502445</v>
      </c>
      <c r="Q134" s="196">
        <v>18443.352262243076</v>
      </c>
      <c r="R134" s="90">
        <f t="shared" si="26"/>
        <v>-1.3894068931107179E-3</v>
      </c>
      <c r="S134" s="90">
        <f t="shared" si="26"/>
        <v>-8.0482766360938339E-3</v>
      </c>
      <c r="T134" s="92">
        <v>31793</v>
      </c>
      <c r="U134" s="192">
        <v>124612.88400000001</v>
      </c>
      <c r="V134" s="192">
        <v>3945.818181818182</v>
      </c>
      <c r="W134" s="198"/>
      <c r="X134" s="89">
        <v>0</v>
      </c>
      <c r="Y134" s="89">
        <f t="shared" si="27"/>
        <v>0</v>
      </c>
    </row>
    <row r="135" spans="2:25">
      <c r="B135" s="207">
        <v>3310</v>
      </c>
      <c r="C135" t="s">
        <v>147</v>
      </c>
      <c r="D135" s="1">
        <v>33382.345000000001</v>
      </c>
      <c r="E135" s="86">
        <f t="shared" si="20"/>
        <v>4725.0311394196742</v>
      </c>
      <c r="F135" s="87">
        <f t="shared" ref="F135:F198" si="28">E135/E$365</f>
        <v>0.99930075489624903</v>
      </c>
      <c r="G135" s="189">
        <f t="shared" si="21"/>
        <v>2.377226505603685</v>
      </c>
      <c r="H135" s="189">
        <f t="shared" ref="H135:H198" si="29">G135*T135/1000</f>
        <v>16.795105262090033</v>
      </c>
      <c r="I135" s="189">
        <f t="shared" ref="I135:I198" si="30">IF(E135+Y135&lt;(E$365+Y$365)*0.9,((E$365+Y$365)*0.9-E135-Y135)*0.35,0)</f>
        <v>0</v>
      </c>
      <c r="J135" s="88">
        <f t="shared" ref="J135:J198" si="31">I135*T135/1000</f>
        <v>0</v>
      </c>
      <c r="K135" s="189">
        <f t="shared" si="22"/>
        <v>-44.742487658507123</v>
      </c>
      <c r="L135" s="88">
        <f t="shared" ref="L135:L198" si="32">K135*T135/1000</f>
        <v>-316.10567530735284</v>
      </c>
      <c r="M135" s="89">
        <f t="shared" si="23"/>
        <v>-299.31057004526281</v>
      </c>
      <c r="N135" s="89">
        <f t="shared" si="24"/>
        <v>33083.034429954736</v>
      </c>
      <c r="O135" s="89">
        <f t="shared" si="25"/>
        <v>4682.6658782667701</v>
      </c>
      <c r="P135" s="90">
        <f t="shared" ref="P135:P198" si="33">O135/O$365</f>
        <v>0.99034089067476894</v>
      </c>
      <c r="Q135" s="196">
        <v>-299.31057004526281</v>
      </c>
      <c r="R135" s="90">
        <f t="shared" si="26"/>
        <v>1.7278742018997737E-3</v>
      </c>
      <c r="S135" s="90">
        <f t="shared" si="26"/>
        <v>-9.047967049246047E-3</v>
      </c>
      <c r="T135" s="92">
        <v>7065</v>
      </c>
      <c r="U135" s="192">
        <v>33324.764000000003</v>
      </c>
      <c r="V135" s="192">
        <v>4768.1734153670059</v>
      </c>
      <c r="W135" s="198"/>
      <c r="X135" s="89">
        <v>0</v>
      </c>
      <c r="Y135" s="89">
        <f t="shared" si="27"/>
        <v>0</v>
      </c>
    </row>
    <row r="136" spans="2:25">
      <c r="B136" s="207">
        <v>3312</v>
      </c>
      <c r="C136" t="s">
        <v>158</v>
      </c>
      <c r="D136" s="1">
        <v>141433.70499999999</v>
      </c>
      <c r="E136" s="86">
        <f t="shared" ref="E136:E199" si="34">D136/T136*1000</f>
        <v>4937.9828573423638</v>
      </c>
      <c r="F136" s="87">
        <f t="shared" si="28"/>
        <v>1.0443380903544728</v>
      </c>
      <c r="G136" s="189">
        <f t="shared" ref="G136:G199" si="35">($E$365+$Y$365-E136-Y136)*0.62</f>
        <v>-129.65283860646386</v>
      </c>
      <c r="H136" s="189">
        <f t="shared" si="29"/>
        <v>-3713.5166033663377</v>
      </c>
      <c r="I136" s="189">
        <f t="shared" si="30"/>
        <v>0</v>
      </c>
      <c r="J136" s="88">
        <f t="shared" si="31"/>
        <v>0</v>
      </c>
      <c r="K136" s="189">
        <f t="shared" ref="K136:K199" si="36">I136+J$367</f>
        <v>-44.742487658507123</v>
      </c>
      <c r="L136" s="88">
        <f t="shared" si="32"/>
        <v>-1281.514331514961</v>
      </c>
      <c r="M136" s="89">
        <f t="shared" ref="M136:M199" si="37">+H136+L136</f>
        <v>-4995.0309348812989</v>
      </c>
      <c r="N136" s="89">
        <f t="shared" ref="N136:N199" si="38">D136+M136</f>
        <v>136438.67406511868</v>
      </c>
      <c r="O136" s="89">
        <f t="shared" ref="O136:O199" si="39">N136/T136*1000</f>
        <v>4763.5875310773927</v>
      </c>
      <c r="P136" s="90">
        <f t="shared" si="33"/>
        <v>1.007455078148894</v>
      </c>
      <c r="Q136" s="196">
        <v>-4995.0309348812989</v>
      </c>
      <c r="R136" s="90">
        <f t="shared" ref="R136:S199" si="40">(D136-U136)/U136</f>
        <v>1.8697224890943321E-2</v>
      </c>
      <c r="S136" s="90">
        <f t="shared" si="40"/>
        <v>1.2579777691682054E-2</v>
      </c>
      <c r="T136" s="92">
        <v>28642</v>
      </c>
      <c r="U136" s="192">
        <v>138837.823</v>
      </c>
      <c r="V136" s="192">
        <v>4876.6358623112046</v>
      </c>
      <c r="W136" s="198"/>
      <c r="X136" s="89">
        <v>0</v>
      </c>
      <c r="Y136" s="89">
        <f t="shared" ref="Y136:Y199" si="41">X136*1000/T136</f>
        <v>0</v>
      </c>
    </row>
    <row r="137" spans="2:25">
      <c r="B137" s="207">
        <v>3314</v>
      </c>
      <c r="C137" t="s">
        <v>157</v>
      </c>
      <c r="D137" s="1">
        <v>89123.629000000001</v>
      </c>
      <c r="E137" s="86">
        <f t="shared" si="34"/>
        <v>4272.2606298835144</v>
      </c>
      <c r="F137" s="87">
        <f t="shared" si="28"/>
        <v>0.90354394427979789</v>
      </c>
      <c r="G137" s="189">
        <f t="shared" si="35"/>
        <v>283.09494241802275</v>
      </c>
      <c r="H137" s="189">
        <f t="shared" si="29"/>
        <v>5905.6435937823726</v>
      </c>
      <c r="I137" s="189">
        <f t="shared" si="30"/>
        <v>0</v>
      </c>
      <c r="J137" s="88">
        <f t="shared" si="31"/>
        <v>0</v>
      </c>
      <c r="K137" s="189">
        <f t="shared" si="36"/>
        <v>-44.742487658507123</v>
      </c>
      <c r="L137" s="88">
        <f t="shared" si="32"/>
        <v>-933.37303504411716</v>
      </c>
      <c r="M137" s="89">
        <f t="shared" si="37"/>
        <v>4972.2705587382552</v>
      </c>
      <c r="N137" s="89">
        <f t="shared" si="38"/>
        <v>94095.899558738252</v>
      </c>
      <c r="O137" s="89">
        <f t="shared" si="39"/>
        <v>4510.6130846430306</v>
      </c>
      <c r="P137" s="90">
        <f t="shared" si="33"/>
        <v>0.9539533026405177</v>
      </c>
      <c r="Q137" s="196">
        <v>4972.2705587382552</v>
      </c>
      <c r="R137" s="90">
        <f t="shared" si="40"/>
        <v>-9.7179690058123887E-3</v>
      </c>
      <c r="S137" s="90">
        <f t="shared" si="40"/>
        <v>-1.361054973260031E-2</v>
      </c>
      <c r="T137" s="92">
        <v>20861</v>
      </c>
      <c r="U137" s="192">
        <v>89998.229000000007</v>
      </c>
      <c r="V137" s="192">
        <v>4331.2107897396409</v>
      </c>
      <c r="W137" s="198"/>
      <c r="X137" s="89">
        <v>0</v>
      </c>
      <c r="Y137" s="89">
        <f t="shared" si="41"/>
        <v>0</v>
      </c>
    </row>
    <row r="138" spans="2:25">
      <c r="B138" s="207">
        <v>3316</v>
      </c>
      <c r="C138" t="s">
        <v>156</v>
      </c>
      <c r="D138" s="1">
        <v>54314.712</v>
      </c>
      <c r="E138" s="86">
        <f t="shared" si="34"/>
        <v>3703.9492635024553</v>
      </c>
      <c r="F138" s="87">
        <f t="shared" si="28"/>
        <v>0.78335130201279646</v>
      </c>
      <c r="G138" s="189">
        <f t="shared" si="35"/>
        <v>635.4479895742794</v>
      </c>
      <c r="H138" s="189">
        <f t="shared" si="29"/>
        <v>9318.2093191172335</v>
      </c>
      <c r="I138" s="189">
        <f t="shared" si="30"/>
        <v>193.21035112563672</v>
      </c>
      <c r="J138" s="88">
        <f t="shared" si="31"/>
        <v>2833.2365889063371</v>
      </c>
      <c r="K138" s="189">
        <f t="shared" si="36"/>
        <v>148.4678634671296</v>
      </c>
      <c r="L138" s="88">
        <f t="shared" si="32"/>
        <v>2177.1327498819883</v>
      </c>
      <c r="M138" s="89">
        <f t="shared" si="37"/>
        <v>11495.342068999222</v>
      </c>
      <c r="N138" s="89">
        <f t="shared" si="38"/>
        <v>65810.054068999219</v>
      </c>
      <c r="O138" s="89">
        <f t="shared" si="39"/>
        <v>4487.8651165438632</v>
      </c>
      <c r="P138" s="90">
        <f t="shared" si="33"/>
        <v>0.94914231599871413</v>
      </c>
      <c r="Q138" s="196">
        <v>11495.342068999222</v>
      </c>
      <c r="R138" s="90">
        <f t="shared" si="40"/>
        <v>-6.7115674798184808E-3</v>
      </c>
      <c r="S138" s="90">
        <f t="shared" si="40"/>
        <v>-6.6438309527779701E-3</v>
      </c>
      <c r="T138" s="92">
        <v>14664</v>
      </c>
      <c r="U138" s="192">
        <v>54681.712</v>
      </c>
      <c r="V138" s="192">
        <v>3728.7222638936241</v>
      </c>
      <c r="W138" s="198"/>
      <c r="X138" s="89">
        <v>0</v>
      </c>
      <c r="Y138" s="89">
        <f t="shared" si="41"/>
        <v>0</v>
      </c>
    </row>
    <row r="139" spans="2:25">
      <c r="B139" s="207">
        <v>3318</v>
      </c>
      <c r="C139" t="s">
        <v>155</v>
      </c>
      <c r="D139" s="1">
        <v>10354.200999999999</v>
      </c>
      <c r="E139" s="86">
        <f t="shared" si="34"/>
        <v>4632.7521252796414</v>
      </c>
      <c r="F139" s="87">
        <f t="shared" si="28"/>
        <v>0.97978458965409954</v>
      </c>
      <c r="G139" s="189">
        <f t="shared" si="35"/>
        <v>59.590215272424032</v>
      </c>
      <c r="H139" s="189">
        <f t="shared" si="29"/>
        <v>133.18413113386771</v>
      </c>
      <c r="I139" s="189">
        <f t="shared" si="30"/>
        <v>0</v>
      </c>
      <c r="J139" s="88">
        <f t="shared" si="31"/>
        <v>0</v>
      </c>
      <c r="K139" s="189">
        <f t="shared" si="36"/>
        <v>-44.742487658507123</v>
      </c>
      <c r="L139" s="88">
        <f t="shared" si="32"/>
        <v>-99.999459916763414</v>
      </c>
      <c r="M139" s="89">
        <f t="shared" si="37"/>
        <v>33.184671217104295</v>
      </c>
      <c r="N139" s="89">
        <f t="shared" si="38"/>
        <v>10387.385671217104</v>
      </c>
      <c r="O139" s="89">
        <f t="shared" si="39"/>
        <v>4647.5998528935588</v>
      </c>
      <c r="P139" s="90">
        <f t="shared" si="33"/>
        <v>0.9829247478827523</v>
      </c>
      <c r="Q139" s="196">
        <v>33.184671217104295</v>
      </c>
      <c r="R139" s="90">
        <f t="shared" si="40"/>
        <v>1.5394390295159786E-2</v>
      </c>
      <c r="S139" s="90">
        <f t="shared" si="40"/>
        <v>1.8120281275817857E-2</v>
      </c>
      <c r="T139" s="92">
        <v>2235</v>
      </c>
      <c r="U139" s="192">
        <v>10197.221</v>
      </c>
      <c r="V139" s="192">
        <v>4550.2994199018294</v>
      </c>
      <c r="W139" s="198"/>
      <c r="X139" s="89">
        <v>0</v>
      </c>
      <c r="Y139" s="89">
        <f t="shared" si="41"/>
        <v>0</v>
      </c>
    </row>
    <row r="140" spans="2:25">
      <c r="B140" s="207">
        <v>3320</v>
      </c>
      <c r="C140" t="s">
        <v>148</v>
      </c>
      <c r="D140" s="1">
        <v>5453.39</v>
      </c>
      <c r="E140" s="86">
        <f t="shared" si="34"/>
        <v>4882.1754700089532</v>
      </c>
      <c r="F140" s="87">
        <f t="shared" si="28"/>
        <v>1.0325353397173809</v>
      </c>
      <c r="G140" s="189">
        <f t="shared" si="35"/>
        <v>-95.052258459749282</v>
      </c>
      <c r="H140" s="189">
        <f t="shared" si="29"/>
        <v>-106.17337269953995</v>
      </c>
      <c r="I140" s="189">
        <f t="shared" si="30"/>
        <v>0</v>
      </c>
      <c r="J140" s="88">
        <f t="shared" si="31"/>
        <v>0</v>
      </c>
      <c r="K140" s="189">
        <f t="shared" si="36"/>
        <v>-44.742487658507123</v>
      </c>
      <c r="L140" s="88">
        <f t="shared" si="32"/>
        <v>-49.977358714552459</v>
      </c>
      <c r="M140" s="89">
        <f t="shared" si="37"/>
        <v>-156.15073141409241</v>
      </c>
      <c r="N140" s="89">
        <f t="shared" si="38"/>
        <v>5297.2392685859077</v>
      </c>
      <c r="O140" s="89">
        <f t="shared" si="39"/>
        <v>4742.3807238906966</v>
      </c>
      <c r="P140" s="90">
        <f t="shared" si="33"/>
        <v>1.0029700329067992</v>
      </c>
      <c r="Q140" s="196">
        <v>-156.15073141409241</v>
      </c>
      <c r="R140" s="90">
        <f t="shared" si="40"/>
        <v>-1.9691062084189439E-2</v>
      </c>
      <c r="S140" s="90">
        <f t="shared" si="40"/>
        <v>-2.1446315330233671E-2</v>
      </c>
      <c r="T140" s="92">
        <v>1117</v>
      </c>
      <c r="U140" s="192">
        <v>5562.93</v>
      </c>
      <c r="V140" s="192">
        <v>4989.1748878923763</v>
      </c>
      <c r="W140" s="198"/>
      <c r="X140" s="89">
        <v>0</v>
      </c>
      <c r="Y140" s="89">
        <f t="shared" si="41"/>
        <v>0</v>
      </c>
    </row>
    <row r="141" spans="2:25">
      <c r="B141" s="207">
        <v>3322</v>
      </c>
      <c r="C141" t="s">
        <v>149</v>
      </c>
      <c r="D141" s="1">
        <v>14777.486999999999</v>
      </c>
      <c r="E141" s="86">
        <f t="shared" si="34"/>
        <v>4524.6439069197795</v>
      </c>
      <c r="F141" s="87">
        <f t="shared" si="28"/>
        <v>0.9569206928818198</v>
      </c>
      <c r="G141" s="189">
        <f t="shared" si="35"/>
        <v>126.6173106555384</v>
      </c>
      <c r="H141" s="189">
        <f t="shared" si="29"/>
        <v>413.53213660098845</v>
      </c>
      <c r="I141" s="189">
        <f t="shared" si="30"/>
        <v>0</v>
      </c>
      <c r="J141" s="88">
        <f t="shared" si="31"/>
        <v>0</v>
      </c>
      <c r="K141" s="189">
        <f t="shared" si="36"/>
        <v>-44.742487658507123</v>
      </c>
      <c r="L141" s="88">
        <f t="shared" si="32"/>
        <v>-146.12896469268426</v>
      </c>
      <c r="M141" s="89">
        <f t="shared" si="37"/>
        <v>267.40317190830422</v>
      </c>
      <c r="N141" s="89">
        <f t="shared" si="38"/>
        <v>15044.890171908304</v>
      </c>
      <c r="O141" s="89">
        <f t="shared" si="39"/>
        <v>4606.518729916811</v>
      </c>
      <c r="P141" s="90">
        <f t="shared" si="33"/>
        <v>0.97423646710928602</v>
      </c>
      <c r="Q141" s="196">
        <v>267.40317190830422</v>
      </c>
      <c r="R141" s="90">
        <f t="shared" si="40"/>
        <v>-7.8030075306182889E-2</v>
      </c>
      <c r="S141" s="90">
        <f t="shared" si="40"/>
        <v>-6.8149809732305375E-2</v>
      </c>
      <c r="T141" s="92">
        <v>3266</v>
      </c>
      <c r="U141" s="192">
        <v>16028.165999999999</v>
      </c>
      <c r="V141" s="192">
        <v>4855.5486216298086</v>
      </c>
      <c r="W141" s="198"/>
      <c r="X141" s="89">
        <v>0</v>
      </c>
      <c r="Y141" s="89">
        <f t="shared" si="41"/>
        <v>0</v>
      </c>
    </row>
    <row r="142" spans="2:25">
      <c r="B142" s="207">
        <v>3324</v>
      </c>
      <c r="C142" t="s">
        <v>150</v>
      </c>
      <c r="D142" s="1">
        <v>21813.129000000001</v>
      </c>
      <c r="E142" s="86">
        <f t="shared" si="34"/>
        <v>4462.5877659574471</v>
      </c>
      <c r="F142" s="87">
        <f t="shared" si="28"/>
        <v>0.94379638815666134</v>
      </c>
      <c r="G142" s="189">
        <f t="shared" si="35"/>
        <v>165.09211805218447</v>
      </c>
      <c r="H142" s="189">
        <f t="shared" si="29"/>
        <v>806.97027303907771</v>
      </c>
      <c r="I142" s="189">
        <f t="shared" si="30"/>
        <v>0</v>
      </c>
      <c r="J142" s="88">
        <f t="shared" si="31"/>
        <v>0</v>
      </c>
      <c r="K142" s="189">
        <f t="shared" si="36"/>
        <v>-44.742487658507123</v>
      </c>
      <c r="L142" s="88">
        <f t="shared" si="32"/>
        <v>-218.70127967478282</v>
      </c>
      <c r="M142" s="89">
        <f t="shared" si="37"/>
        <v>588.26899336429483</v>
      </c>
      <c r="N142" s="89">
        <f t="shared" si="38"/>
        <v>22401.397993364295</v>
      </c>
      <c r="O142" s="89">
        <f t="shared" si="39"/>
        <v>4582.9373963511234</v>
      </c>
      <c r="P142" s="90">
        <f t="shared" si="33"/>
        <v>0.96924923131372542</v>
      </c>
      <c r="Q142" s="196">
        <v>588.26899336429483</v>
      </c>
      <c r="R142" s="90">
        <f t="shared" si="40"/>
        <v>3.3330233629406347E-2</v>
      </c>
      <c r="S142" s="90">
        <f t="shared" si="40"/>
        <v>5.4047574647344561E-2</v>
      </c>
      <c r="T142" s="92">
        <v>4888</v>
      </c>
      <c r="U142" s="192">
        <v>21109.543000000001</v>
      </c>
      <c r="V142" s="192">
        <v>4233.7631367829927</v>
      </c>
      <c r="W142" s="198"/>
      <c r="X142" s="89">
        <v>0</v>
      </c>
      <c r="Y142" s="89">
        <f t="shared" si="41"/>
        <v>0</v>
      </c>
    </row>
    <row r="143" spans="2:25">
      <c r="B143" s="207">
        <v>3326</v>
      </c>
      <c r="C143" t="s">
        <v>151</v>
      </c>
      <c r="D143" s="1">
        <v>13088.146000000001</v>
      </c>
      <c r="E143" s="86">
        <f t="shared" si="34"/>
        <v>4874.5422718808204</v>
      </c>
      <c r="F143" s="87">
        <f t="shared" si="28"/>
        <v>1.0309209883138359</v>
      </c>
      <c r="G143" s="189">
        <f t="shared" si="35"/>
        <v>-90.319675620306953</v>
      </c>
      <c r="H143" s="189">
        <f t="shared" si="29"/>
        <v>-242.50832904052416</v>
      </c>
      <c r="I143" s="189">
        <f t="shared" si="30"/>
        <v>0</v>
      </c>
      <c r="J143" s="88">
        <f t="shared" si="31"/>
        <v>0</v>
      </c>
      <c r="K143" s="189">
        <f t="shared" si="36"/>
        <v>-44.742487658507123</v>
      </c>
      <c r="L143" s="88">
        <f t="shared" si="32"/>
        <v>-120.13357936309163</v>
      </c>
      <c r="M143" s="89">
        <f t="shared" si="37"/>
        <v>-362.64190840361579</v>
      </c>
      <c r="N143" s="89">
        <f t="shared" si="38"/>
        <v>12725.504091596385</v>
      </c>
      <c r="O143" s="89">
        <f t="shared" si="39"/>
        <v>4739.4801086020061</v>
      </c>
      <c r="P143" s="90">
        <f t="shared" si="33"/>
        <v>1.0023565793734521</v>
      </c>
      <c r="Q143" s="196">
        <v>-362.64190840361579</v>
      </c>
      <c r="R143" s="90">
        <f t="shared" si="40"/>
        <v>-1.741612000662747E-2</v>
      </c>
      <c r="S143" s="90">
        <f t="shared" si="40"/>
        <v>-2.4369227537306741E-2</v>
      </c>
      <c r="T143" s="92">
        <v>2685</v>
      </c>
      <c r="U143" s="192">
        <v>13320.130999999999</v>
      </c>
      <c r="V143" s="192">
        <v>4996.2981995498876</v>
      </c>
      <c r="W143" s="198"/>
      <c r="X143" s="89">
        <v>0</v>
      </c>
      <c r="Y143" s="89">
        <f t="shared" si="41"/>
        <v>0</v>
      </c>
    </row>
    <row r="144" spans="2:25">
      <c r="B144" s="207">
        <v>3328</v>
      </c>
      <c r="C144" t="s">
        <v>152</v>
      </c>
      <c r="D144" s="1">
        <v>23553.886999999999</v>
      </c>
      <c r="E144" s="86">
        <f t="shared" si="34"/>
        <v>4871.5381592554286</v>
      </c>
      <c r="F144" s="87">
        <f t="shared" si="28"/>
        <v>1.0302856460429031</v>
      </c>
      <c r="G144" s="189">
        <f t="shared" si="35"/>
        <v>-88.457125792564014</v>
      </c>
      <c r="H144" s="189">
        <f t="shared" si="29"/>
        <v>-427.69020320704703</v>
      </c>
      <c r="I144" s="189">
        <f t="shared" si="30"/>
        <v>0</v>
      </c>
      <c r="J144" s="88">
        <f t="shared" si="31"/>
        <v>0</v>
      </c>
      <c r="K144" s="189">
        <f t="shared" si="36"/>
        <v>-44.742487658507123</v>
      </c>
      <c r="L144" s="88">
        <f t="shared" si="32"/>
        <v>-216.32992782888195</v>
      </c>
      <c r="M144" s="89">
        <f t="shared" si="37"/>
        <v>-644.02013103592901</v>
      </c>
      <c r="N144" s="89">
        <f t="shared" si="38"/>
        <v>22909.866868964069</v>
      </c>
      <c r="O144" s="89">
        <f t="shared" si="39"/>
        <v>4738.3385458043576</v>
      </c>
      <c r="P144" s="90">
        <f t="shared" si="33"/>
        <v>1.0021151493104976</v>
      </c>
      <c r="Q144" s="196">
        <v>-644.02013103592901</v>
      </c>
      <c r="R144" s="90">
        <f t="shared" si="40"/>
        <v>0.12410414616688387</v>
      </c>
      <c r="S144" s="90">
        <f t="shared" si="40"/>
        <v>0.16409295963962517</v>
      </c>
      <c r="T144" s="92">
        <v>4835</v>
      </c>
      <c r="U144" s="192">
        <v>20953.473999999998</v>
      </c>
      <c r="V144" s="192">
        <v>4184.8360295586172</v>
      </c>
      <c r="W144" s="198"/>
      <c r="X144" s="89">
        <v>0</v>
      </c>
      <c r="Y144" s="89">
        <f t="shared" si="41"/>
        <v>0</v>
      </c>
    </row>
    <row r="145" spans="2:25">
      <c r="B145" s="207">
        <v>3330</v>
      </c>
      <c r="C145" t="s">
        <v>153</v>
      </c>
      <c r="D145" s="1">
        <v>26815.444</v>
      </c>
      <c r="E145" s="86">
        <f t="shared" si="34"/>
        <v>5923.4468743096968</v>
      </c>
      <c r="F145" s="87">
        <f t="shared" si="28"/>
        <v>1.2527546927050544</v>
      </c>
      <c r="G145" s="189">
        <f t="shared" si="35"/>
        <v>-740.64052912621025</v>
      </c>
      <c r="H145" s="189">
        <f t="shared" si="29"/>
        <v>-3352.8796753543538</v>
      </c>
      <c r="I145" s="189">
        <f t="shared" si="30"/>
        <v>0</v>
      </c>
      <c r="J145" s="88">
        <f t="shared" si="31"/>
        <v>0</v>
      </c>
      <c r="K145" s="189">
        <f t="shared" si="36"/>
        <v>-44.742487658507123</v>
      </c>
      <c r="L145" s="88">
        <f t="shared" si="32"/>
        <v>-202.54924163006174</v>
      </c>
      <c r="M145" s="89">
        <f t="shared" si="37"/>
        <v>-3555.4289169844155</v>
      </c>
      <c r="N145" s="89">
        <f t="shared" si="38"/>
        <v>23260.015083015584</v>
      </c>
      <c r="O145" s="89">
        <f t="shared" si="39"/>
        <v>5138.0638575249795</v>
      </c>
      <c r="P145" s="90">
        <f t="shared" si="33"/>
        <v>1.0866533870421153</v>
      </c>
      <c r="Q145" s="196">
        <v>-3555.4289169844155</v>
      </c>
      <c r="R145" s="90">
        <f t="shared" si="40"/>
        <v>9.6398691474019124E-2</v>
      </c>
      <c r="S145" s="90">
        <f t="shared" si="40"/>
        <v>8.8890770237947864E-2</v>
      </c>
      <c r="T145" s="92">
        <v>4527</v>
      </c>
      <c r="U145" s="192">
        <v>24457.749</v>
      </c>
      <c r="V145" s="192">
        <v>5439.8907918149462</v>
      </c>
      <c r="W145" s="198"/>
      <c r="X145" s="89">
        <v>0</v>
      </c>
      <c r="Y145" s="89">
        <f t="shared" si="41"/>
        <v>0</v>
      </c>
    </row>
    <row r="146" spans="2:25">
      <c r="B146" s="207">
        <v>3332</v>
      </c>
      <c r="C146" t="s">
        <v>154</v>
      </c>
      <c r="D146" s="1">
        <v>15807.39</v>
      </c>
      <c r="E146" s="86">
        <f t="shared" si="34"/>
        <v>4478.0141643059496</v>
      </c>
      <c r="F146" s="87">
        <f t="shared" si="28"/>
        <v>0.94705892993895358</v>
      </c>
      <c r="G146" s="189">
        <f t="shared" si="35"/>
        <v>155.52775107611293</v>
      </c>
      <c r="H146" s="189">
        <f t="shared" si="29"/>
        <v>549.01296129867865</v>
      </c>
      <c r="I146" s="189">
        <f t="shared" si="30"/>
        <v>0</v>
      </c>
      <c r="J146" s="88">
        <f t="shared" si="31"/>
        <v>0</v>
      </c>
      <c r="K146" s="189">
        <f t="shared" si="36"/>
        <v>-44.742487658507123</v>
      </c>
      <c r="L146" s="88">
        <f t="shared" si="32"/>
        <v>-157.94098143453013</v>
      </c>
      <c r="M146" s="89">
        <f t="shared" si="37"/>
        <v>391.07197986414849</v>
      </c>
      <c r="N146" s="89">
        <f t="shared" si="38"/>
        <v>16198.461979864147</v>
      </c>
      <c r="O146" s="89">
        <f t="shared" si="39"/>
        <v>4588.7994277235539</v>
      </c>
      <c r="P146" s="90">
        <f t="shared" si="33"/>
        <v>0.97048899719099646</v>
      </c>
      <c r="Q146" s="196">
        <v>391.07197986414849</v>
      </c>
      <c r="R146" s="90">
        <f t="shared" si="40"/>
        <v>2.308714219531334E-2</v>
      </c>
      <c r="S146" s="90">
        <f t="shared" si="40"/>
        <v>2.1927836651749567E-2</v>
      </c>
      <c r="T146" s="92">
        <v>3530</v>
      </c>
      <c r="U146" s="192">
        <v>15450.678</v>
      </c>
      <c r="V146" s="192">
        <v>4381.927963698241</v>
      </c>
      <c r="W146" s="198"/>
      <c r="X146" s="89">
        <v>0</v>
      </c>
      <c r="Y146" s="89">
        <f t="shared" si="41"/>
        <v>0</v>
      </c>
    </row>
    <row r="147" spans="2:25">
      <c r="B147" s="207">
        <v>3334</v>
      </c>
      <c r="C147" t="s">
        <v>159</v>
      </c>
      <c r="D147" s="1">
        <v>11535.222</v>
      </c>
      <c r="E147" s="86">
        <f t="shared" si="34"/>
        <v>4124.1408652127275</v>
      </c>
      <c r="F147" s="87">
        <f t="shared" si="28"/>
        <v>0.87221797239027699</v>
      </c>
      <c r="G147" s="189">
        <f t="shared" si="35"/>
        <v>374.92919651391065</v>
      </c>
      <c r="H147" s="189">
        <f t="shared" si="29"/>
        <v>1048.6769626494081</v>
      </c>
      <c r="I147" s="189">
        <f t="shared" si="30"/>
        <v>46.143290527041472</v>
      </c>
      <c r="J147" s="88">
        <f t="shared" si="31"/>
        <v>129.06278360413501</v>
      </c>
      <c r="K147" s="189">
        <f t="shared" si="36"/>
        <v>1.400802868534349</v>
      </c>
      <c r="L147" s="88">
        <f t="shared" si="32"/>
        <v>3.918045623290574</v>
      </c>
      <c r="M147" s="89">
        <f t="shared" si="37"/>
        <v>1052.5950082726986</v>
      </c>
      <c r="N147" s="89">
        <f t="shared" si="38"/>
        <v>12587.817008272697</v>
      </c>
      <c r="O147" s="89">
        <f t="shared" si="39"/>
        <v>4500.4708645951723</v>
      </c>
      <c r="P147" s="90">
        <f t="shared" si="33"/>
        <v>0.9518083161100388</v>
      </c>
      <c r="Q147" s="196">
        <v>1052.5950082726986</v>
      </c>
      <c r="R147" s="90">
        <f t="shared" si="40"/>
        <v>1.5168981679698689E-2</v>
      </c>
      <c r="S147" s="90">
        <f t="shared" si="40"/>
        <v>9.3617940833898277E-3</v>
      </c>
      <c r="T147" s="92">
        <v>2797</v>
      </c>
      <c r="U147" s="192">
        <v>11362.859</v>
      </c>
      <c r="V147" s="192">
        <v>4085.8896080546574</v>
      </c>
      <c r="W147" s="198"/>
      <c r="X147" s="89">
        <v>0</v>
      </c>
      <c r="Y147" s="89">
        <f t="shared" si="41"/>
        <v>0</v>
      </c>
    </row>
    <row r="148" spans="2:25">
      <c r="B148" s="207">
        <v>3336</v>
      </c>
      <c r="C148" t="s">
        <v>160</v>
      </c>
      <c r="D148" s="1">
        <v>5332.6390000000001</v>
      </c>
      <c r="E148" s="86">
        <f t="shared" si="34"/>
        <v>3771.3147100424326</v>
      </c>
      <c r="F148" s="87">
        <f t="shared" si="28"/>
        <v>0.79759847617842328</v>
      </c>
      <c r="G148" s="189">
        <f t="shared" si="35"/>
        <v>593.68141271949355</v>
      </c>
      <c r="H148" s="189">
        <f t="shared" si="29"/>
        <v>839.46551758536395</v>
      </c>
      <c r="I148" s="189">
        <f t="shared" si="30"/>
        <v>169.63244483664468</v>
      </c>
      <c r="J148" s="88">
        <f t="shared" si="31"/>
        <v>239.86027699901555</v>
      </c>
      <c r="K148" s="189">
        <f t="shared" si="36"/>
        <v>124.88995717813756</v>
      </c>
      <c r="L148" s="88">
        <f t="shared" si="32"/>
        <v>176.59439944988651</v>
      </c>
      <c r="M148" s="89">
        <f t="shared" si="37"/>
        <v>1016.0599170352505</v>
      </c>
      <c r="N148" s="89">
        <f t="shared" si="38"/>
        <v>6348.6989170352508</v>
      </c>
      <c r="O148" s="89">
        <f t="shared" si="39"/>
        <v>4489.8860799400645</v>
      </c>
      <c r="P148" s="90">
        <f t="shared" si="33"/>
        <v>0.94956973122368338</v>
      </c>
      <c r="Q148" s="196">
        <v>1016.0599170352505</v>
      </c>
      <c r="R148" s="90">
        <f t="shared" si="40"/>
        <v>8.1697745522760337E-2</v>
      </c>
      <c r="S148" s="90">
        <f t="shared" si="40"/>
        <v>6.7162910186881544E-2</v>
      </c>
      <c r="T148" s="92">
        <v>1414</v>
      </c>
      <c r="U148" s="192">
        <v>4929.8789999999999</v>
      </c>
      <c r="V148" s="192">
        <v>3533.9634408602151</v>
      </c>
      <c r="W148" s="198"/>
      <c r="X148" s="89">
        <v>0</v>
      </c>
      <c r="Y148" s="89">
        <f t="shared" si="41"/>
        <v>0</v>
      </c>
    </row>
    <row r="149" spans="2:25" ht="30" customHeight="1">
      <c r="B149" s="207">
        <v>3338</v>
      </c>
      <c r="C149" t="s">
        <v>161</v>
      </c>
      <c r="D149" s="1">
        <v>9779.56</v>
      </c>
      <c r="E149" s="86">
        <f t="shared" si="34"/>
        <v>3965.7583130575831</v>
      </c>
      <c r="F149" s="87">
        <f t="shared" si="28"/>
        <v>0.83872151506312609</v>
      </c>
      <c r="G149" s="189">
        <f t="shared" si="35"/>
        <v>473.1263788501002</v>
      </c>
      <c r="H149" s="189">
        <f t="shared" si="29"/>
        <v>1166.7296502443471</v>
      </c>
      <c r="I149" s="189">
        <f t="shared" si="30"/>
        <v>101.577183781342</v>
      </c>
      <c r="J149" s="88">
        <f t="shared" si="31"/>
        <v>250.4893352047894</v>
      </c>
      <c r="K149" s="189">
        <f t="shared" si="36"/>
        <v>56.834696122834877</v>
      </c>
      <c r="L149" s="88">
        <f t="shared" si="32"/>
        <v>140.15436063891082</v>
      </c>
      <c r="M149" s="89">
        <f t="shared" si="37"/>
        <v>1306.8840108832578</v>
      </c>
      <c r="N149" s="89">
        <f t="shared" si="38"/>
        <v>11086.444010883257</v>
      </c>
      <c r="O149" s="89">
        <f t="shared" si="39"/>
        <v>4495.7193880305185</v>
      </c>
      <c r="P149" s="90">
        <f t="shared" si="33"/>
        <v>0.95080342239022442</v>
      </c>
      <c r="Q149" s="196">
        <v>1306.8840108832578</v>
      </c>
      <c r="R149" s="90">
        <f t="shared" si="40"/>
        <v>7.1008956598588927E-3</v>
      </c>
      <c r="S149" s="90">
        <f t="shared" si="40"/>
        <v>1.5268786135608005E-2</v>
      </c>
      <c r="T149" s="92">
        <v>2466</v>
      </c>
      <c r="U149" s="192">
        <v>9710.6059999999998</v>
      </c>
      <c r="V149" s="192">
        <v>3906.1166532582461</v>
      </c>
      <c r="W149" s="198"/>
      <c r="X149" s="89">
        <v>0</v>
      </c>
      <c r="Y149" s="89">
        <f t="shared" si="41"/>
        <v>0</v>
      </c>
    </row>
    <row r="150" spans="2:25">
      <c r="B150" s="207">
        <v>3401</v>
      </c>
      <c r="C150" t="s">
        <v>164</v>
      </c>
      <c r="D150" s="1">
        <v>67779.691000000006</v>
      </c>
      <c r="E150" s="86">
        <f t="shared" si="34"/>
        <v>3742.8732122149213</v>
      </c>
      <c r="F150" s="87">
        <f t="shared" si="28"/>
        <v>0.79158336021182196</v>
      </c>
      <c r="G150" s="189">
        <f t="shared" si="35"/>
        <v>611.31514137255044</v>
      </c>
      <c r="H150" s="189">
        <f t="shared" si="29"/>
        <v>11070.305895115514</v>
      </c>
      <c r="I150" s="189">
        <f t="shared" si="30"/>
        <v>179.58696907627362</v>
      </c>
      <c r="J150" s="88">
        <f t="shared" si="31"/>
        <v>3252.140423002239</v>
      </c>
      <c r="K150" s="189">
        <f t="shared" si="36"/>
        <v>134.8444814177665</v>
      </c>
      <c r="L150" s="88">
        <f t="shared" si="32"/>
        <v>2441.8987139943333</v>
      </c>
      <c r="M150" s="89">
        <f t="shared" si="37"/>
        <v>13512.204609109847</v>
      </c>
      <c r="N150" s="89">
        <f t="shared" si="38"/>
        <v>81291.895609109852</v>
      </c>
      <c r="O150" s="89">
        <f t="shared" si="39"/>
        <v>4489.0328350052378</v>
      </c>
      <c r="P150" s="90">
        <f t="shared" si="33"/>
        <v>0.94938927774468507</v>
      </c>
      <c r="Q150" s="196">
        <v>13512.204609109847</v>
      </c>
      <c r="R150" s="90">
        <f t="shared" si="40"/>
        <v>2.075200700367397E-2</v>
      </c>
      <c r="S150" s="90">
        <f t="shared" si="40"/>
        <v>1.7877284359840203E-2</v>
      </c>
      <c r="T150" s="92">
        <v>18109</v>
      </c>
      <c r="U150" s="192">
        <v>66401.721999999994</v>
      </c>
      <c r="V150" s="192">
        <v>3677.1360062022368</v>
      </c>
      <c r="W150" s="198"/>
      <c r="X150" s="89">
        <v>0</v>
      </c>
      <c r="Y150" s="89">
        <f t="shared" si="41"/>
        <v>0</v>
      </c>
    </row>
    <row r="151" spans="2:25">
      <c r="B151" s="207">
        <v>3403</v>
      </c>
      <c r="C151" t="s">
        <v>165</v>
      </c>
      <c r="D151" s="1">
        <v>143523.89199999999</v>
      </c>
      <c r="E151" s="86">
        <f t="shared" si="34"/>
        <v>4291.8540713495404</v>
      </c>
      <c r="F151" s="87">
        <f t="shared" si="28"/>
        <v>0.90768777746740736</v>
      </c>
      <c r="G151" s="189">
        <f t="shared" si="35"/>
        <v>270.94700870908667</v>
      </c>
      <c r="H151" s="189">
        <f t="shared" si="29"/>
        <v>9060.7389182405677</v>
      </c>
      <c r="I151" s="189">
        <f t="shared" si="30"/>
        <v>0</v>
      </c>
      <c r="J151" s="88">
        <f t="shared" si="31"/>
        <v>0</v>
      </c>
      <c r="K151" s="189">
        <f t="shared" si="36"/>
        <v>-44.742487658507123</v>
      </c>
      <c r="L151" s="88">
        <f t="shared" si="32"/>
        <v>-1496.2335297881368</v>
      </c>
      <c r="M151" s="89">
        <f t="shared" si="37"/>
        <v>7564.5053884524314</v>
      </c>
      <c r="N151" s="89">
        <f t="shared" si="38"/>
        <v>151088.39738845243</v>
      </c>
      <c r="O151" s="89">
        <f t="shared" si="39"/>
        <v>4518.0585924001207</v>
      </c>
      <c r="P151" s="90">
        <f t="shared" si="33"/>
        <v>0.95552795925180933</v>
      </c>
      <c r="Q151" s="196">
        <v>7564.5053884524314</v>
      </c>
      <c r="R151" s="90">
        <f t="shared" si="40"/>
        <v>1.7943000085478791E-2</v>
      </c>
      <c r="S151" s="90">
        <f t="shared" si="40"/>
        <v>8.3573756198826444E-4</v>
      </c>
      <c r="T151" s="92">
        <v>33441</v>
      </c>
      <c r="U151" s="192">
        <v>140994.03599999999</v>
      </c>
      <c r="V151" s="192">
        <v>4288.270202865051</v>
      </c>
      <c r="W151" s="198"/>
      <c r="X151" s="89">
        <v>0</v>
      </c>
      <c r="Y151" s="89">
        <f t="shared" si="41"/>
        <v>0</v>
      </c>
    </row>
    <row r="152" spans="2:25">
      <c r="B152" s="207">
        <v>3405</v>
      </c>
      <c r="C152" t="s">
        <v>166</v>
      </c>
      <c r="D152" s="1">
        <v>125542.745</v>
      </c>
      <c r="E152" s="86">
        <f t="shared" si="34"/>
        <v>4327.4187377201752</v>
      </c>
      <c r="F152" s="87">
        <f t="shared" si="28"/>
        <v>0.91520937825757143</v>
      </c>
      <c r="G152" s="189">
        <f t="shared" si="35"/>
        <v>248.89691555929309</v>
      </c>
      <c r="H152" s="189">
        <f t="shared" si="29"/>
        <v>7220.7484172906525</v>
      </c>
      <c r="I152" s="189">
        <f t="shared" si="30"/>
        <v>0</v>
      </c>
      <c r="J152" s="88">
        <f t="shared" si="31"/>
        <v>0</v>
      </c>
      <c r="K152" s="189">
        <f t="shared" si="36"/>
        <v>-44.742487658507123</v>
      </c>
      <c r="L152" s="88">
        <f t="shared" si="32"/>
        <v>-1298.02430946095</v>
      </c>
      <c r="M152" s="89">
        <f t="shared" si="37"/>
        <v>5922.7241078297029</v>
      </c>
      <c r="N152" s="89">
        <f t="shared" si="38"/>
        <v>131465.4691078297</v>
      </c>
      <c r="O152" s="89">
        <f t="shared" si="39"/>
        <v>4531.5731656209609</v>
      </c>
      <c r="P152" s="90">
        <f t="shared" si="33"/>
        <v>0.95838616755207151</v>
      </c>
      <c r="Q152" s="196">
        <v>5922.7241078297029</v>
      </c>
      <c r="R152" s="90">
        <f t="shared" si="40"/>
        <v>1.727533822774082E-2</v>
      </c>
      <c r="S152" s="90">
        <f t="shared" si="40"/>
        <v>8.7545045029695425E-3</v>
      </c>
      <c r="T152" s="92">
        <v>29011</v>
      </c>
      <c r="U152" s="192">
        <v>123410.78200000001</v>
      </c>
      <c r="V152" s="192">
        <v>4289.863111790879</v>
      </c>
      <c r="W152" s="198"/>
      <c r="X152" s="89">
        <v>0</v>
      </c>
      <c r="Y152" s="89">
        <f t="shared" si="41"/>
        <v>0</v>
      </c>
    </row>
    <row r="153" spans="2:25">
      <c r="B153" s="207">
        <v>3407</v>
      </c>
      <c r="C153" t="s">
        <v>167</v>
      </c>
      <c r="D153" s="1">
        <v>122876.173</v>
      </c>
      <c r="E153" s="86">
        <f t="shared" si="34"/>
        <v>3941.4971291098636</v>
      </c>
      <c r="F153" s="87">
        <f t="shared" si="28"/>
        <v>0.83359049714636146</v>
      </c>
      <c r="G153" s="189">
        <f t="shared" si="35"/>
        <v>488.16831289768623</v>
      </c>
      <c r="H153" s="189">
        <f t="shared" si="29"/>
        <v>15218.647154585369</v>
      </c>
      <c r="I153" s="189">
        <f t="shared" si="30"/>
        <v>110.06859816304382</v>
      </c>
      <c r="J153" s="88">
        <f t="shared" si="31"/>
        <v>3431.3885477328909</v>
      </c>
      <c r="K153" s="189">
        <f t="shared" si="36"/>
        <v>65.3261105045367</v>
      </c>
      <c r="L153" s="88">
        <f t="shared" si="32"/>
        <v>2036.5414949789317</v>
      </c>
      <c r="M153" s="89">
        <f t="shared" si="37"/>
        <v>17255.188649564301</v>
      </c>
      <c r="N153" s="89">
        <f t="shared" si="38"/>
        <v>140131.36164956429</v>
      </c>
      <c r="O153" s="89">
        <f t="shared" si="39"/>
        <v>4494.9915525120869</v>
      </c>
      <c r="P153" s="90">
        <f t="shared" si="33"/>
        <v>0.95064949185272141</v>
      </c>
      <c r="Q153" s="196">
        <v>17255.188649564301</v>
      </c>
      <c r="R153" s="90">
        <f t="shared" si="40"/>
        <v>2.8174318059800068E-2</v>
      </c>
      <c r="S153" s="90">
        <f t="shared" si="40"/>
        <v>1.9203558973600647E-2</v>
      </c>
      <c r="T153" s="92">
        <v>31175</v>
      </c>
      <c r="U153" s="192">
        <v>119509.086</v>
      </c>
      <c r="V153" s="192">
        <v>3867.2325016988643</v>
      </c>
      <c r="W153" s="198"/>
      <c r="X153" s="89">
        <v>0</v>
      </c>
      <c r="Y153" s="89">
        <f t="shared" si="41"/>
        <v>0</v>
      </c>
    </row>
    <row r="154" spans="2:25">
      <c r="B154" s="207">
        <v>3411</v>
      </c>
      <c r="C154" t="s">
        <v>168</v>
      </c>
      <c r="D154" s="1">
        <v>137382.55499999999</v>
      </c>
      <c r="E154" s="86">
        <f t="shared" si="34"/>
        <v>3825.6399153462726</v>
      </c>
      <c r="F154" s="87">
        <f t="shared" si="28"/>
        <v>0.80908775890867191</v>
      </c>
      <c r="G154" s="189">
        <f t="shared" si="35"/>
        <v>559.99978543111274</v>
      </c>
      <c r="H154" s="189">
        <f t="shared" si="29"/>
        <v>20110.152294616688</v>
      </c>
      <c r="I154" s="189">
        <f t="shared" si="30"/>
        <v>150.61862298030067</v>
      </c>
      <c r="J154" s="88">
        <f t="shared" si="31"/>
        <v>5408.8653698455773</v>
      </c>
      <c r="K154" s="189">
        <f t="shared" si="36"/>
        <v>105.87613532179356</v>
      </c>
      <c r="L154" s="88">
        <f t="shared" si="32"/>
        <v>3802.1178955409287</v>
      </c>
      <c r="M154" s="89">
        <f t="shared" si="37"/>
        <v>23912.270190157615</v>
      </c>
      <c r="N154" s="89">
        <f t="shared" si="38"/>
        <v>161294.8251901576</v>
      </c>
      <c r="O154" s="89">
        <f t="shared" si="39"/>
        <v>4491.5158360991791</v>
      </c>
      <c r="P154" s="90">
        <f t="shared" si="33"/>
        <v>0.94991440970559071</v>
      </c>
      <c r="Q154" s="196">
        <v>23912.270190157615</v>
      </c>
      <c r="R154" s="90">
        <f t="shared" si="40"/>
        <v>4.5250334016626335E-2</v>
      </c>
      <c r="S154" s="90">
        <f t="shared" si="40"/>
        <v>3.6547433794661799E-2</v>
      </c>
      <c r="T154" s="92">
        <v>35911</v>
      </c>
      <c r="U154" s="192">
        <v>131435.07399999999</v>
      </c>
      <c r="V154" s="192">
        <v>3690.7523868358976</v>
      </c>
      <c r="W154" s="198"/>
      <c r="X154" s="89">
        <v>0</v>
      </c>
      <c r="Y154" s="89">
        <f t="shared" si="41"/>
        <v>0</v>
      </c>
    </row>
    <row r="155" spans="2:25">
      <c r="B155" s="207">
        <v>3412</v>
      </c>
      <c r="C155" t="s">
        <v>169</v>
      </c>
      <c r="D155" s="1">
        <v>27475.597000000002</v>
      </c>
      <c r="E155" s="86">
        <f t="shared" si="34"/>
        <v>3464.3294666498555</v>
      </c>
      <c r="F155" s="87">
        <f t="shared" si="28"/>
        <v>0.73267391242160362</v>
      </c>
      <c r="G155" s="189">
        <f t="shared" si="35"/>
        <v>784.01226362289128</v>
      </c>
      <c r="H155" s="189">
        <f t="shared" si="29"/>
        <v>6218.001262793151</v>
      </c>
      <c r="I155" s="189">
        <f t="shared" si="30"/>
        <v>277.07728002404667</v>
      </c>
      <c r="J155" s="88">
        <f t="shared" si="31"/>
        <v>2197.4999078707142</v>
      </c>
      <c r="K155" s="189">
        <f t="shared" si="36"/>
        <v>232.33479236553956</v>
      </c>
      <c r="L155" s="88">
        <f t="shared" si="32"/>
        <v>1842.6472382510942</v>
      </c>
      <c r="M155" s="89">
        <f t="shared" si="37"/>
        <v>8060.6485010442448</v>
      </c>
      <c r="N155" s="89">
        <f t="shared" si="38"/>
        <v>35536.24550104425</v>
      </c>
      <c r="O155" s="89">
        <f t="shared" si="39"/>
        <v>4480.6765226382859</v>
      </c>
      <c r="P155" s="90">
        <f t="shared" si="33"/>
        <v>0.94762199431097849</v>
      </c>
      <c r="Q155" s="196">
        <v>8060.6485010442448</v>
      </c>
      <c r="R155" s="90">
        <f t="shared" si="40"/>
        <v>4.8235367009463077E-2</v>
      </c>
      <c r="S155" s="90">
        <f t="shared" si="40"/>
        <v>4.7971028245874889E-2</v>
      </c>
      <c r="T155" s="92">
        <v>7931</v>
      </c>
      <c r="U155" s="192">
        <v>26211.286</v>
      </c>
      <c r="V155" s="192">
        <v>3305.7492748139739</v>
      </c>
      <c r="W155" s="198"/>
      <c r="X155" s="89">
        <v>0</v>
      </c>
      <c r="Y155" s="89">
        <f t="shared" si="41"/>
        <v>0</v>
      </c>
    </row>
    <row r="156" spans="2:25">
      <c r="B156" s="207">
        <v>3413</v>
      </c>
      <c r="C156" t="s">
        <v>170</v>
      </c>
      <c r="D156" s="1">
        <v>81015.442999999999</v>
      </c>
      <c r="E156" s="86">
        <f t="shared" si="34"/>
        <v>3734.9796228850678</v>
      </c>
      <c r="F156" s="87">
        <f t="shared" si="28"/>
        <v>0.78991393845704116</v>
      </c>
      <c r="G156" s="189">
        <f t="shared" si="35"/>
        <v>616.20916675705962</v>
      </c>
      <c r="H156" s="189">
        <f t="shared" si="29"/>
        <v>13366.193036127381</v>
      </c>
      <c r="I156" s="189">
        <f t="shared" si="30"/>
        <v>182.34972534172235</v>
      </c>
      <c r="J156" s="88">
        <f t="shared" si="31"/>
        <v>3955.3478923872995</v>
      </c>
      <c r="K156" s="189">
        <f t="shared" si="36"/>
        <v>137.60723768321523</v>
      </c>
      <c r="L156" s="88">
        <f t="shared" si="32"/>
        <v>2984.8385925866214</v>
      </c>
      <c r="M156" s="89">
        <f t="shared" si="37"/>
        <v>16351.031628714001</v>
      </c>
      <c r="N156" s="89">
        <f t="shared" si="38"/>
        <v>97366.474628714001</v>
      </c>
      <c r="O156" s="89">
        <f t="shared" si="39"/>
        <v>4488.7960273253429</v>
      </c>
      <c r="P156" s="90">
        <f t="shared" si="33"/>
        <v>0.94933919509204179</v>
      </c>
      <c r="Q156" s="196">
        <v>16351.031628714001</v>
      </c>
      <c r="R156" s="90">
        <f t="shared" si="40"/>
        <v>5.5741421846501944E-2</v>
      </c>
      <c r="S156" s="90">
        <f t="shared" si="40"/>
        <v>5.1555641463910153E-2</v>
      </c>
      <c r="T156" s="92">
        <v>21691</v>
      </c>
      <c r="U156" s="192">
        <v>76737.960000000006</v>
      </c>
      <c r="V156" s="192">
        <v>3551.8611432538769</v>
      </c>
      <c r="W156" s="198"/>
      <c r="X156" s="89">
        <v>0</v>
      </c>
      <c r="Y156" s="89">
        <f t="shared" si="41"/>
        <v>0</v>
      </c>
    </row>
    <row r="157" spans="2:25">
      <c r="B157" s="207">
        <v>3414</v>
      </c>
      <c r="C157" t="s">
        <v>171</v>
      </c>
      <c r="D157" s="1">
        <v>17168.249</v>
      </c>
      <c r="E157" s="86">
        <f t="shared" si="34"/>
        <v>3429.5343587694765</v>
      </c>
      <c r="F157" s="87">
        <f t="shared" si="28"/>
        <v>0.72531506619486119</v>
      </c>
      <c r="G157" s="189">
        <f t="shared" si="35"/>
        <v>805.58523050872623</v>
      </c>
      <c r="H157" s="189">
        <f t="shared" si="29"/>
        <v>4032.7596639266835</v>
      </c>
      <c r="I157" s="189">
        <f t="shared" si="30"/>
        <v>289.2555677821793</v>
      </c>
      <c r="J157" s="88">
        <f t="shared" si="31"/>
        <v>1448.0133723175895</v>
      </c>
      <c r="K157" s="189">
        <f t="shared" si="36"/>
        <v>244.51308012367218</v>
      </c>
      <c r="L157" s="88">
        <f t="shared" si="32"/>
        <v>1224.0324790991031</v>
      </c>
      <c r="M157" s="89">
        <f t="shared" si="37"/>
        <v>5256.7921430257866</v>
      </c>
      <c r="N157" s="89">
        <f t="shared" si="38"/>
        <v>22425.041143025788</v>
      </c>
      <c r="O157" s="89">
        <f t="shared" si="39"/>
        <v>4479.6326694018753</v>
      </c>
      <c r="P157" s="90">
        <f t="shared" si="33"/>
        <v>0.94740122892417644</v>
      </c>
      <c r="Q157" s="196">
        <v>5256.7921430257866</v>
      </c>
      <c r="R157" s="90">
        <f t="shared" si="40"/>
        <v>6.0703512769497647E-2</v>
      </c>
      <c r="S157" s="90">
        <f t="shared" si="40"/>
        <v>5.7737102625915325E-2</v>
      </c>
      <c r="T157" s="92">
        <v>5006</v>
      </c>
      <c r="U157" s="192">
        <v>16185.718999999999</v>
      </c>
      <c r="V157" s="192">
        <v>3242.3315304487178</v>
      </c>
      <c r="W157" s="198"/>
      <c r="X157" s="89">
        <v>0</v>
      </c>
      <c r="Y157" s="89">
        <f t="shared" si="41"/>
        <v>0</v>
      </c>
    </row>
    <row r="158" spans="2:25">
      <c r="B158" s="207">
        <v>3415</v>
      </c>
      <c r="C158" t="s">
        <v>172</v>
      </c>
      <c r="D158" s="1">
        <v>30739.593000000001</v>
      </c>
      <c r="E158" s="86">
        <f t="shared" si="34"/>
        <v>3771.7292024539879</v>
      </c>
      <c r="F158" s="87">
        <f t="shared" si="28"/>
        <v>0.79768613752234774</v>
      </c>
      <c r="G158" s="189">
        <f t="shared" si="35"/>
        <v>593.42442742432922</v>
      </c>
      <c r="H158" s="189">
        <f t="shared" si="29"/>
        <v>4836.4090835082825</v>
      </c>
      <c r="I158" s="189">
        <f t="shared" si="30"/>
        <v>169.48737249260031</v>
      </c>
      <c r="J158" s="88">
        <f t="shared" si="31"/>
        <v>1381.3220858146926</v>
      </c>
      <c r="K158" s="189">
        <f t="shared" si="36"/>
        <v>124.7448848340932</v>
      </c>
      <c r="L158" s="88">
        <f t="shared" si="32"/>
        <v>1016.6708113978596</v>
      </c>
      <c r="M158" s="89">
        <f t="shared" si="37"/>
        <v>5853.0798949061418</v>
      </c>
      <c r="N158" s="89">
        <f t="shared" si="38"/>
        <v>36592.672894906143</v>
      </c>
      <c r="O158" s="89">
        <f t="shared" si="39"/>
        <v>4489.8985147124104</v>
      </c>
      <c r="P158" s="90">
        <f t="shared" si="33"/>
        <v>0.949572361064001</v>
      </c>
      <c r="Q158" s="196">
        <v>5853.0798949061418</v>
      </c>
      <c r="R158" s="90">
        <f t="shared" si="40"/>
        <v>6.1739996603354157E-2</v>
      </c>
      <c r="S158" s="90">
        <f t="shared" si="40"/>
        <v>5.678955244741217E-2</v>
      </c>
      <c r="T158" s="92">
        <v>8150</v>
      </c>
      <c r="U158" s="192">
        <v>28952.091</v>
      </c>
      <c r="V158" s="192">
        <v>3569.0447485207101</v>
      </c>
      <c r="W158" s="198"/>
      <c r="X158" s="89">
        <v>0</v>
      </c>
      <c r="Y158" s="89">
        <f t="shared" si="41"/>
        <v>0</v>
      </c>
    </row>
    <row r="159" spans="2:25">
      <c r="B159" s="207">
        <v>3416</v>
      </c>
      <c r="C159" t="s">
        <v>173</v>
      </c>
      <c r="D159" s="1">
        <v>19991.621999999999</v>
      </c>
      <c r="E159" s="86">
        <f t="shared" si="34"/>
        <v>3299.4919953787753</v>
      </c>
      <c r="F159" s="87">
        <f t="shared" si="28"/>
        <v>0.69781229889653162</v>
      </c>
      <c r="G159" s="189">
        <f t="shared" si="35"/>
        <v>886.21149581096097</v>
      </c>
      <c r="H159" s="189">
        <f t="shared" si="29"/>
        <v>5369.5554531186117</v>
      </c>
      <c r="I159" s="189">
        <f t="shared" si="30"/>
        <v>334.77039496892473</v>
      </c>
      <c r="J159" s="88">
        <f t="shared" si="31"/>
        <v>2028.3738231167151</v>
      </c>
      <c r="K159" s="189">
        <f t="shared" si="36"/>
        <v>290.02790731041762</v>
      </c>
      <c r="L159" s="88">
        <f t="shared" si="32"/>
        <v>1757.2790903938203</v>
      </c>
      <c r="M159" s="89">
        <f t="shared" si="37"/>
        <v>7126.834543512432</v>
      </c>
      <c r="N159" s="89">
        <f t="shared" si="38"/>
        <v>27118.456543512431</v>
      </c>
      <c r="O159" s="89">
        <f t="shared" si="39"/>
        <v>4475.7313985001538</v>
      </c>
      <c r="P159" s="90">
        <f t="shared" si="33"/>
        <v>0.94657614590522643</v>
      </c>
      <c r="Q159" s="196">
        <v>7126.834543512432</v>
      </c>
      <c r="R159" s="90">
        <f t="shared" si="40"/>
        <v>5.7659734399223887E-2</v>
      </c>
      <c r="S159" s="90">
        <f t="shared" si="40"/>
        <v>5.4343092221705171E-2</v>
      </c>
      <c r="T159" s="92">
        <v>6059</v>
      </c>
      <c r="U159" s="192">
        <v>18901.752</v>
      </c>
      <c r="V159" s="192">
        <v>3129.4291390728481</v>
      </c>
      <c r="W159" s="198"/>
      <c r="X159" s="89">
        <v>0</v>
      </c>
      <c r="Y159" s="89">
        <f t="shared" si="41"/>
        <v>0</v>
      </c>
    </row>
    <row r="160" spans="2:25">
      <c r="B160" s="207">
        <v>3417</v>
      </c>
      <c r="C160" t="s">
        <v>174</v>
      </c>
      <c r="D160" s="1">
        <v>15363.591</v>
      </c>
      <c r="E160" s="86">
        <f t="shared" si="34"/>
        <v>3404.2966984267669</v>
      </c>
      <c r="F160" s="87">
        <f t="shared" si="28"/>
        <v>0.71997753247537277</v>
      </c>
      <c r="G160" s="189">
        <f t="shared" si="35"/>
        <v>821.23257992120625</v>
      </c>
      <c r="H160" s="189">
        <f t="shared" si="29"/>
        <v>3706.2226331844035</v>
      </c>
      <c r="I160" s="189">
        <f t="shared" si="30"/>
        <v>298.08874890212769</v>
      </c>
      <c r="J160" s="88">
        <f t="shared" si="31"/>
        <v>1345.2745237953022</v>
      </c>
      <c r="K160" s="189">
        <f t="shared" si="36"/>
        <v>253.34626124362057</v>
      </c>
      <c r="L160" s="88">
        <f t="shared" si="32"/>
        <v>1143.3516769924597</v>
      </c>
      <c r="M160" s="89">
        <f t="shared" si="37"/>
        <v>4849.574310176863</v>
      </c>
      <c r="N160" s="89">
        <f t="shared" si="38"/>
        <v>20213.165310176864</v>
      </c>
      <c r="O160" s="89">
        <f t="shared" si="39"/>
        <v>4478.8755395915941</v>
      </c>
      <c r="P160" s="90">
        <f t="shared" si="33"/>
        <v>0.94724110291259178</v>
      </c>
      <c r="Q160" s="196">
        <v>4849.574310176863</v>
      </c>
      <c r="R160" s="90">
        <f t="shared" si="40"/>
        <v>-2.1295230865872858E-2</v>
      </c>
      <c r="S160" s="90">
        <f t="shared" si="40"/>
        <v>-1.7174825234685553E-2</v>
      </c>
      <c r="T160" s="92">
        <v>4513</v>
      </c>
      <c r="U160" s="192">
        <v>15697.880999999999</v>
      </c>
      <c r="V160" s="192">
        <v>3463.7866284201232</v>
      </c>
      <c r="W160" s="198"/>
      <c r="X160" s="89">
        <v>0</v>
      </c>
      <c r="Y160" s="89">
        <f t="shared" si="41"/>
        <v>0</v>
      </c>
    </row>
    <row r="161" spans="2:25">
      <c r="B161" s="207">
        <v>3418</v>
      </c>
      <c r="C161" t="s">
        <v>175</v>
      </c>
      <c r="D161" s="1">
        <v>23423.1</v>
      </c>
      <c r="E161" s="86">
        <f t="shared" si="34"/>
        <v>3232.1098385538839</v>
      </c>
      <c r="F161" s="87">
        <f t="shared" si="28"/>
        <v>0.68356159065888789</v>
      </c>
      <c r="G161" s="189">
        <f t="shared" si="35"/>
        <v>927.98843304239369</v>
      </c>
      <c r="H161" s="189">
        <f t="shared" si="29"/>
        <v>6725.1321742582277</v>
      </c>
      <c r="I161" s="189">
        <f t="shared" si="30"/>
        <v>358.35414985763668</v>
      </c>
      <c r="J161" s="88">
        <f t="shared" si="31"/>
        <v>2596.9925240182934</v>
      </c>
      <c r="K161" s="189">
        <f t="shared" si="36"/>
        <v>313.61166219912957</v>
      </c>
      <c r="L161" s="88">
        <f t="shared" si="32"/>
        <v>2272.7437159570923</v>
      </c>
      <c r="M161" s="89">
        <f t="shared" si="37"/>
        <v>8997.8758902153204</v>
      </c>
      <c r="N161" s="89">
        <f t="shared" si="38"/>
        <v>32420.975890215319</v>
      </c>
      <c r="O161" s="89">
        <f t="shared" si="39"/>
        <v>4473.7099337954078</v>
      </c>
      <c r="P161" s="90">
        <f t="shared" si="33"/>
        <v>0.94614862465809724</v>
      </c>
      <c r="Q161" s="196">
        <v>8997.8758902153204</v>
      </c>
      <c r="R161" s="90">
        <f t="shared" si="40"/>
        <v>6.8934211015100194E-2</v>
      </c>
      <c r="S161" s="90">
        <f t="shared" si="40"/>
        <v>8.250423273627995E-2</v>
      </c>
      <c r="T161" s="92">
        <v>7247</v>
      </c>
      <c r="U161" s="192">
        <v>21912.574000000001</v>
      </c>
      <c r="V161" s="192">
        <v>2985.7710859790159</v>
      </c>
      <c r="W161" s="198"/>
      <c r="X161" s="89">
        <v>0</v>
      </c>
      <c r="Y161" s="89">
        <f t="shared" si="41"/>
        <v>0</v>
      </c>
    </row>
    <row r="162" spans="2:25">
      <c r="B162" s="207">
        <v>3419</v>
      </c>
      <c r="C162" t="s">
        <v>127</v>
      </c>
      <c r="D162" s="1">
        <v>10940.976000000001</v>
      </c>
      <c r="E162" s="86">
        <f t="shared" si="34"/>
        <v>3074.1713964596802</v>
      </c>
      <c r="F162" s="87">
        <f t="shared" si="28"/>
        <v>0.65015905853689648</v>
      </c>
      <c r="G162" s="189">
        <f t="shared" si="35"/>
        <v>1025.9102671408</v>
      </c>
      <c r="H162" s="189">
        <f t="shared" si="29"/>
        <v>3651.2146407541072</v>
      </c>
      <c r="I162" s="189">
        <f t="shared" si="30"/>
        <v>413.63260459060803</v>
      </c>
      <c r="J162" s="88">
        <f t="shared" si="31"/>
        <v>1472.1184397379739</v>
      </c>
      <c r="K162" s="189">
        <f t="shared" si="36"/>
        <v>368.89011693210091</v>
      </c>
      <c r="L162" s="88">
        <f t="shared" si="32"/>
        <v>1312.8799261613472</v>
      </c>
      <c r="M162" s="89">
        <f t="shared" si="37"/>
        <v>4964.0945669154544</v>
      </c>
      <c r="N162" s="89">
        <f t="shared" si="38"/>
        <v>15905.070566915456</v>
      </c>
      <c r="O162" s="89">
        <f t="shared" si="39"/>
        <v>4468.9717805325809</v>
      </c>
      <c r="P162" s="90">
        <f t="shared" si="33"/>
        <v>0.94514654869443737</v>
      </c>
      <c r="Q162" s="196">
        <v>4964.0945669154544</v>
      </c>
      <c r="R162" s="90">
        <f t="shared" si="40"/>
        <v>-4.3554261914423645E-2</v>
      </c>
      <c r="S162" s="90">
        <f t="shared" si="40"/>
        <v>-2.8504820685766031E-2</v>
      </c>
      <c r="T162" s="92">
        <v>3559</v>
      </c>
      <c r="U162" s="192">
        <v>11439.201999999999</v>
      </c>
      <c r="V162" s="192">
        <v>3164.3712309820194</v>
      </c>
      <c r="W162" s="198"/>
      <c r="X162" s="89">
        <v>0</v>
      </c>
      <c r="Y162" s="89">
        <f t="shared" si="41"/>
        <v>0</v>
      </c>
    </row>
    <row r="163" spans="2:25">
      <c r="B163" s="207">
        <v>3420</v>
      </c>
      <c r="C163" t="s">
        <v>176</v>
      </c>
      <c r="D163" s="1">
        <v>83038.508000000002</v>
      </c>
      <c r="E163" s="86">
        <f t="shared" si="34"/>
        <v>3791.8858395360521</v>
      </c>
      <c r="F163" s="87">
        <f t="shared" si="28"/>
        <v>0.80194908141794075</v>
      </c>
      <c r="G163" s="189">
        <f t="shared" si="35"/>
        <v>580.9273124334494</v>
      </c>
      <c r="H163" s="189">
        <f t="shared" si="29"/>
        <v>12721.727214980108</v>
      </c>
      <c r="I163" s="189">
        <f t="shared" si="30"/>
        <v>162.43254951387783</v>
      </c>
      <c r="J163" s="88">
        <f t="shared" si="31"/>
        <v>3557.1104018044102</v>
      </c>
      <c r="K163" s="189">
        <f t="shared" si="36"/>
        <v>117.69006185537071</v>
      </c>
      <c r="L163" s="88">
        <f t="shared" si="32"/>
        <v>2577.2946645707634</v>
      </c>
      <c r="M163" s="89">
        <f t="shared" si="37"/>
        <v>15299.021879550872</v>
      </c>
      <c r="N163" s="89">
        <f t="shared" si="38"/>
        <v>98337.529879550872</v>
      </c>
      <c r="O163" s="89">
        <f t="shared" si="39"/>
        <v>4490.5032138248716</v>
      </c>
      <c r="P163" s="90">
        <f t="shared" si="33"/>
        <v>0.94970024938086861</v>
      </c>
      <c r="Q163" s="196">
        <v>15299.021879550872</v>
      </c>
      <c r="R163" s="90">
        <f t="shared" si="40"/>
        <v>2.5682620476456409E-2</v>
      </c>
      <c r="S163" s="90">
        <f t="shared" si="40"/>
        <v>1.9219119785751356E-2</v>
      </c>
      <c r="T163" s="92">
        <v>21899</v>
      </c>
      <c r="U163" s="192">
        <v>80959.262000000002</v>
      </c>
      <c r="V163" s="192">
        <v>3720.3833463535684</v>
      </c>
      <c r="W163" s="198"/>
      <c r="X163" s="89">
        <v>0</v>
      </c>
      <c r="Y163" s="89">
        <f t="shared" si="41"/>
        <v>0</v>
      </c>
    </row>
    <row r="164" spans="2:25">
      <c r="B164" s="207">
        <v>3421</v>
      </c>
      <c r="C164" t="s">
        <v>177</v>
      </c>
      <c r="D164" s="1">
        <v>24340.834999999999</v>
      </c>
      <c r="E164" s="86">
        <f t="shared" si="34"/>
        <v>3720.7023845918679</v>
      </c>
      <c r="F164" s="87">
        <f t="shared" si="28"/>
        <v>0.78689443348802623</v>
      </c>
      <c r="G164" s="189">
        <f t="shared" si="35"/>
        <v>625.06105449884353</v>
      </c>
      <c r="H164" s="189">
        <f t="shared" si="29"/>
        <v>4089.1494185314345</v>
      </c>
      <c r="I164" s="189">
        <f t="shared" si="30"/>
        <v>187.34675874434231</v>
      </c>
      <c r="J164" s="88">
        <f t="shared" si="31"/>
        <v>1225.6224957054874</v>
      </c>
      <c r="K164" s="189">
        <f t="shared" si="36"/>
        <v>142.60427108583519</v>
      </c>
      <c r="L164" s="88">
        <f t="shared" si="32"/>
        <v>932.91714144353386</v>
      </c>
      <c r="M164" s="89">
        <f t="shared" si="37"/>
        <v>5022.0665599749682</v>
      </c>
      <c r="N164" s="89">
        <f t="shared" si="38"/>
        <v>29362.901559974969</v>
      </c>
      <c r="O164" s="89">
        <f t="shared" si="39"/>
        <v>4488.367710176547</v>
      </c>
      <c r="P164" s="90">
        <f t="shared" si="33"/>
        <v>0.94924860994297133</v>
      </c>
      <c r="Q164" s="196">
        <v>5022.0665599749682</v>
      </c>
      <c r="R164" s="90">
        <f t="shared" si="40"/>
        <v>4.1832416774826853E-2</v>
      </c>
      <c r="S164" s="90">
        <f t="shared" si="40"/>
        <v>4.5654486172961431E-2</v>
      </c>
      <c r="T164" s="92">
        <v>6542</v>
      </c>
      <c r="U164" s="192">
        <v>23363.484</v>
      </c>
      <c r="V164" s="192">
        <v>3558.2522083460249</v>
      </c>
      <c r="W164" s="198"/>
      <c r="X164" s="89">
        <v>0</v>
      </c>
      <c r="Y164" s="89">
        <f t="shared" si="41"/>
        <v>0</v>
      </c>
    </row>
    <row r="165" spans="2:25">
      <c r="B165" s="207">
        <v>3422</v>
      </c>
      <c r="C165" t="s">
        <v>178</v>
      </c>
      <c r="D165" s="1">
        <v>15158.124</v>
      </c>
      <c r="E165" s="86">
        <f t="shared" si="34"/>
        <v>3604.7857312722949</v>
      </c>
      <c r="F165" s="87">
        <f t="shared" si="28"/>
        <v>0.7623791243293393</v>
      </c>
      <c r="G165" s="189">
        <f t="shared" si="35"/>
        <v>696.9293795569788</v>
      </c>
      <c r="H165" s="189">
        <f t="shared" si="29"/>
        <v>2930.5880410370955</v>
      </c>
      <c r="I165" s="189">
        <f t="shared" si="30"/>
        <v>227.91758740619284</v>
      </c>
      <c r="J165" s="88">
        <f t="shared" si="31"/>
        <v>958.39345504304094</v>
      </c>
      <c r="K165" s="189">
        <f t="shared" si="36"/>
        <v>183.17509974768572</v>
      </c>
      <c r="L165" s="88">
        <f t="shared" si="32"/>
        <v>770.25129443901847</v>
      </c>
      <c r="M165" s="89">
        <f t="shared" si="37"/>
        <v>3700.8393354761138</v>
      </c>
      <c r="N165" s="89">
        <f t="shared" si="38"/>
        <v>18858.963335476114</v>
      </c>
      <c r="O165" s="89">
        <f t="shared" si="39"/>
        <v>4484.8902105769594</v>
      </c>
      <c r="P165" s="90">
        <f t="shared" si="33"/>
        <v>0.94851315066821063</v>
      </c>
      <c r="Q165" s="196">
        <v>3700.8393354761138</v>
      </c>
      <c r="R165" s="90">
        <f t="shared" si="40"/>
        <v>-6.9098397422827612E-2</v>
      </c>
      <c r="S165" s="90">
        <f t="shared" si="40"/>
        <v>-5.0502503340429883E-2</v>
      </c>
      <c r="T165" s="92">
        <v>4205</v>
      </c>
      <c r="U165" s="192">
        <v>16283.272000000001</v>
      </c>
      <c r="V165" s="192">
        <v>3796.5194684075545</v>
      </c>
      <c r="W165" s="198"/>
      <c r="X165" s="89">
        <v>0</v>
      </c>
      <c r="Y165" s="89">
        <f t="shared" si="41"/>
        <v>0</v>
      </c>
    </row>
    <row r="166" spans="2:25">
      <c r="B166" s="207">
        <v>3423</v>
      </c>
      <c r="C166" t="s">
        <v>179</v>
      </c>
      <c r="D166" s="1">
        <v>7731.9690000000001</v>
      </c>
      <c r="E166" s="86">
        <f t="shared" si="34"/>
        <v>3436.4306666666666</v>
      </c>
      <c r="F166" s="87">
        <f t="shared" si="28"/>
        <v>0.72677357207224369</v>
      </c>
      <c r="G166" s="189">
        <f t="shared" si="35"/>
        <v>801.30951961246842</v>
      </c>
      <c r="H166" s="189">
        <f t="shared" si="29"/>
        <v>1802.946419128054</v>
      </c>
      <c r="I166" s="189">
        <f t="shared" si="30"/>
        <v>286.84186001816272</v>
      </c>
      <c r="J166" s="88">
        <f t="shared" si="31"/>
        <v>645.39418504086609</v>
      </c>
      <c r="K166" s="189">
        <f t="shared" si="36"/>
        <v>242.0993723596556</v>
      </c>
      <c r="L166" s="88">
        <f t="shared" si="32"/>
        <v>544.72358780922502</v>
      </c>
      <c r="M166" s="89">
        <f t="shared" si="37"/>
        <v>2347.6700069372791</v>
      </c>
      <c r="N166" s="89">
        <f t="shared" si="38"/>
        <v>10079.639006937279</v>
      </c>
      <c r="O166" s="89">
        <f t="shared" si="39"/>
        <v>4479.8395586387905</v>
      </c>
      <c r="P166" s="90">
        <f t="shared" si="33"/>
        <v>0.94744498410049782</v>
      </c>
      <c r="Q166" s="196">
        <v>2347.6700069372791</v>
      </c>
      <c r="R166" s="90">
        <f t="shared" si="40"/>
        <v>8.9780085387120886E-2</v>
      </c>
      <c r="S166" s="90">
        <f t="shared" si="40"/>
        <v>0.10237309970714982</v>
      </c>
      <c r="T166" s="92">
        <v>2250</v>
      </c>
      <c r="U166" s="192">
        <v>7094.9809999999998</v>
      </c>
      <c r="V166" s="192">
        <v>3117.3027240773285</v>
      </c>
      <c r="W166" s="198"/>
      <c r="X166" s="89">
        <v>0</v>
      </c>
      <c r="Y166" s="89">
        <f t="shared" si="41"/>
        <v>0</v>
      </c>
    </row>
    <row r="167" spans="2:25">
      <c r="B167" s="207">
        <v>3424</v>
      </c>
      <c r="C167" t="s">
        <v>180</v>
      </c>
      <c r="D167" s="1">
        <v>5730.4480000000003</v>
      </c>
      <c r="E167" s="86">
        <f t="shared" si="34"/>
        <v>3104.2513542795236</v>
      </c>
      <c r="F167" s="87">
        <f t="shared" si="28"/>
        <v>0.65652069376631184</v>
      </c>
      <c r="G167" s="189">
        <f t="shared" si="35"/>
        <v>1007.2606932924971</v>
      </c>
      <c r="H167" s="189">
        <f t="shared" si="29"/>
        <v>1859.4032398179497</v>
      </c>
      <c r="I167" s="189">
        <f t="shared" si="30"/>
        <v>403.10461935366277</v>
      </c>
      <c r="J167" s="88">
        <f t="shared" si="31"/>
        <v>744.13112732686147</v>
      </c>
      <c r="K167" s="189">
        <f t="shared" si="36"/>
        <v>358.36213169515565</v>
      </c>
      <c r="L167" s="88">
        <f t="shared" si="32"/>
        <v>661.53649510925732</v>
      </c>
      <c r="M167" s="89">
        <f t="shared" si="37"/>
        <v>2520.9397349272072</v>
      </c>
      <c r="N167" s="89">
        <f t="shared" si="38"/>
        <v>8251.3877349272079</v>
      </c>
      <c r="O167" s="89">
        <f t="shared" si="39"/>
        <v>4469.8741792671763</v>
      </c>
      <c r="P167" s="90">
        <f t="shared" si="33"/>
        <v>0.94533739775131986</v>
      </c>
      <c r="Q167" s="196">
        <v>2520.9397349272072</v>
      </c>
      <c r="R167" s="90">
        <f t="shared" si="40"/>
        <v>4.871725188017749E-2</v>
      </c>
      <c r="S167" s="90">
        <f t="shared" si="40"/>
        <v>4.3604329200371793E-2</v>
      </c>
      <c r="T167" s="92">
        <v>1846</v>
      </c>
      <c r="U167" s="192">
        <v>5464.2449999999999</v>
      </c>
      <c r="V167" s="192">
        <v>2974.5481763745233</v>
      </c>
      <c r="W167" s="198"/>
      <c r="X167" s="89">
        <v>0</v>
      </c>
      <c r="Y167" s="89">
        <f t="shared" si="41"/>
        <v>0</v>
      </c>
    </row>
    <row r="168" spans="2:25">
      <c r="B168" s="207">
        <v>3425</v>
      </c>
      <c r="C168" t="s">
        <v>181</v>
      </c>
      <c r="D168" s="1">
        <v>4356.598</v>
      </c>
      <c r="E168" s="86">
        <f t="shared" si="34"/>
        <v>3285.5188536953242</v>
      </c>
      <c r="F168" s="87">
        <f t="shared" si="28"/>
        <v>0.69485710757174812</v>
      </c>
      <c r="G168" s="189">
        <f t="shared" si="35"/>
        <v>894.87484365470073</v>
      </c>
      <c r="H168" s="189">
        <f t="shared" si="29"/>
        <v>1186.6040426861332</v>
      </c>
      <c r="I168" s="189">
        <f t="shared" si="30"/>
        <v>339.66099455813259</v>
      </c>
      <c r="J168" s="88">
        <f t="shared" si="31"/>
        <v>450.39047878408377</v>
      </c>
      <c r="K168" s="189">
        <f t="shared" si="36"/>
        <v>294.91850689962547</v>
      </c>
      <c r="L168" s="88">
        <f t="shared" si="32"/>
        <v>391.06194014890337</v>
      </c>
      <c r="M168" s="89">
        <f t="shared" si="37"/>
        <v>1577.6659828350366</v>
      </c>
      <c r="N168" s="89">
        <f t="shared" si="38"/>
        <v>5934.2639828350366</v>
      </c>
      <c r="O168" s="89">
        <f t="shared" si="39"/>
        <v>4475.3122042496507</v>
      </c>
      <c r="P168" s="90">
        <f t="shared" si="33"/>
        <v>0.94648749016548306</v>
      </c>
      <c r="Q168" s="196">
        <v>1577.6659828350366</v>
      </c>
      <c r="R168" s="90">
        <f t="shared" si="40"/>
        <v>7.5300436848716207E-2</v>
      </c>
      <c r="S168" s="90">
        <f t="shared" si="40"/>
        <v>0.10368317839449671</v>
      </c>
      <c r="T168" s="92">
        <v>1326</v>
      </c>
      <c r="U168" s="192">
        <v>4051.5169999999998</v>
      </c>
      <c r="V168" s="192">
        <v>2976.8677443056577</v>
      </c>
      <c r="W168" s="198"/>
      <c r="X168" s="89">
        <v>0</v>
      </c>
      <c r="Y168" s="89">
        <f t="shared" si="41"/>
        <v>0</v>
      </c>
    </row>
    <row r="169" spans="2:25">
      <c r="B169" s="207">
        <v>3426</v>
      </c>
      <c r="C169" t="s">
        <v>182</v>
      </c>
      <c r="D169" s="1">
        <v>5187.0950000000003</v>
      </c>
      <c r="E169" s="86">
        <f t="shared" si="34"/>
        <v>3229.8225404732257</v>
      </c>
      <c r="F169" s="87">
        <f t="shared" si="28"/>
        <v>0.68307784809058913</v>
      </c>
      <c r="G169" s="189">
        <f t="shared" si="35"/>
        <v>929.40655785240176</v>
      </c>
      <c r="H169" s="189">
        <f t="shared" si="29"/>
        <v>1492.6269319109572</v>
      </c>
      <c r="I169" s="189">
        <f t="shared" si="30"/>
        <v>359.1547041858671</v>
      </c>
      <c r="J169" s="88">
        <f t="shared" si="31"/>
        <v>576.80245492250253</v>
      </c>
      <c r="K169" s="189">
        <f t="shared" si="36"/>
        <v>314.41221652735999</v>
      </c>
      <c r="L169" s="88">
        <f t="shared" si="32"/>
        <v>504.94601974294017</v>
      </c>
      <c r="M169" s="89">
        <f t="shared" si="37"/>
        <v>1997.5729516538972</v>
      </c>
      <c r="N169" s="89">
        <f t="shared" si="38"/>
        <v>7184.667951653897</v>
      </c>
      <c r="O169" s="89">
        <f t="shared" si="39"/>
        <v>4473.6413148529873</v>
      </c>
      <c r="P169" s="90">
        <f t="shared" si="33"/>
        <v>0.94613411238104816</v>
      </c>
      <c r="Q169" s="196">
        <v>1997.5729516538972</v>
      </c>
      <c r="R169" s="90">
        <f t="shared" si="40"/>
        <v>0.1135396818172842</v>
      </c>
      <c r="S169" s="90">
        <f t="shared" si="40"/>
        <v>0.1121529574314595</v>
      </c>
      <c r="T169" s="92">
        <v>1606</v>
      </c>
      <c r="U169" s="192">
        <v>4658.2039999999997</v>
      </c>
      <c r="V169" s="192">
        <v>2904.1172069825434</v>
      </c>
      <c r="W169" s="198"/>
      <c r="X169" s="89">
        <v>0</v>
      </c>
      <c r="Y169" s="89">
        <f t="shared" si="41"/>
        <v>0</v>
      </c>
    </row>
    <row r="170" spans="2:25">
      <c r="B170" s="207">
        <v>3427</v>
      </c>
      <c r="C170" t="s">
        <v>183</v>
      </c>
      <c r="D170" s="1">
        <v>21234.542000000001</v>
      </c>
      <c r="E170" s="86">
        <f t="shared" si="34"/>
        <v>3711.0349528137017</v>
      </c>
      <c r="F170" s="87">
        <f t="shared" si="28"/>
        <v>0.78484986032252191</v>
      </c>
      <c r="G170" s="189">
        <f t="shared" si="35"/>
        <v>631.05486220130661</v>
      </c>
      <c r="H170" s="189">
        <f t="shared" si="29"/>
        <v>3610.8959215158766</v>
      </c>
      <c r="I170" s="189">
        <f t="shared" si="30"/>
        <v>190.7303598667005</v>
      </c>
      <c r="J170" s="88">
        <f t="shared" si="31"/>
        <v>1091.3591191572602</v>
      </c>
      <c r="K170" s="189">
        <f t="shared" si="36"/>
        <v>145.98787220819338</v>
      </c>
      <c r="L170" s="88">
        <f t="shared" si="32"/>
        <v>835.34260477528255</v>
      </c>
      <c r="M170" s="89">
        <f t="shared" si="37"/>
        <v>4446.2385262911594</v>
      </c>
      <c r="N170" s="89">
        <f t="shared" si="38"/>
        <v>25680.780526291161</v>
      </c>
      <c r="O170" s="89">
        <f t="shared" si="39"/>
        <v>4488.0776872232018</v>
      </c>
      <c r="P170" s="90">
        <f t="shared" si="33"/>
        <v>0.94918727274800618</v>
      </c>
      <c r="Q170" s="196">
        <v>4446.2385262911594</v>
      </c>
      <c r="R170" s="90">
        <f t="shared" si="40"/>
        <v>4.5866997621223086E-2</v>
      </c>
      <c r="S170" s="90">
        <f t="shared" si="40"/>
        <v>4.0383598472562267E-2</v>
      </c>
      <c r="T170" s="92">
        <v>5722</v>
      </c>
      <c r="U170" s="192">
        <v>20303.291000000001</v>
      </c>
      <c r="V170" s="192">
        <v>3566.987174982432</v>
      </c>
      <c r="W170" s="198"/>
      <c r="X170" s="89">
        <v>0</v>
      </c>
      <c r="Y170" s="89">
        <f t="shared" si="41"/>
        <v>0</v>
      </c>
    </row>
    <row r="171" spans="2:25">
      <c r="B171" s="207">
        <v>3428</v>
      </c>
      <c r="C171" t="s">
        <v>184</v>
      </c>
      <c r="D171" s="1">
        <v>10560.947</v>
      </c>
      <c r="E171" s="86">
        <f t="shared" si="34"/>
        <v>4209.2255878836195</v>
      </c>
      <c r="F171" s="87">
        <f t="shared" si="28"/>
        <v>0.89021261096224691</v>
      </c>
      <c r="G171" s="189">
        <f t="shared" si="35"/>
        <v>322.17666845795765</v>
      </c>
      <c r="H171" s="189">
        <f t="shared" si="29"/>
        <v>808.34126116101572</v>
      </c>
      <c r="I171" s="189">
        <f t="shared" si="30"/>
        <v>16.363637592229271</v>
      </c>
      <c r="J171" s="88">
        <f t="shared" si="31"/>
        <v>41.056366718903242</v>
      </c>
      <c r="K171" s="189">
        <f t="shared" si="36"/>
        <v>-28.378850066277852</v>
      </c>
      <c r="L171" s="88">
        <f t="shared" si="32"/>
        <v>-71.20253481629112</v>
      </c>
      <c r="M171" s="89">
        <f t="shared" si="37"/>
        <v>737.13872634472455</v>
      </c>
      <c r="N171" s="89">
        <f t="shared" si="38"/>
        <v>11298.085726344725</v>
      </c>
      <c r="O171" s="89">
        <f t="shared" si="39"/>
        <v>4503.0234062752997</v>
      </c>
      <c r="P171" s="90">
        <f t="shared" si="33"/>
        <v>0.95234815526719807</v>
      </c>
      <c r="Q171" s="196">
        <v>737.13872634472455</v>
      </c>
      <c r="R171" s="90">
        <f t="shared" si="40"/>
        <v>0.24782957972354791</v>
      </c>
      <c r="S171" s="90">
        <f t="shared" si="40"/>
        <v>0.25628438357181443</v>
      </c>
      <c r="T171" s="92">
        <v>2509</v>
      </c>
      <c r="U171" s="192">
        <v>8463.4529999999995</v>
      </c>
      <c r="V171" s="192">
        <v>3350.5356294536814</v>
      </c>
      <c r="W171" s="198"/>
      <c r="X171" s="89">
        <v>0</v>
      </c>
      <c r="Y171" s="89">
        <f t="shared" si="41"/>
        <v>0</v>
      </c>
    </row>
    <row r="172" spans="2:25">
      <c r="B172" s="207">
        <v>3429</v>
      </c>
      <c r="C172" t="s">
        <v>185</v>
      </c>
      <c r="D172" s="1">
        <v>5306.4669999999996</v>
      </c>
      <c r="E172" s="86">
        <f t="shared" si="34"/>
        <v>3445.7577922077917</v>
      </c>
      <c r="F172" s="87">
        <f t="shared" si="28"/>
        <v>0.72874617358940597</v>
      </c>
      <c r="G172" s="189">
        <f t="shared" si="35"/>
        <v>795.52670177697087</v>
      </c>
      <c r="H172" s="189">
        <f t="shared" si="29"/>
        <v>1225.1111207365352</v>
      </c>
      <c r="I172" s="189">
        <f t="shared" si="30"/>
        <v>283.57736607876899</v>
      </c>
      <c r="J172" s="88">
        <f t="shared" si="31"/>
        <v>436.70914376130429</v>
      </c>
      <c r="K172" s="189">
        <f t="shared" si="36"/>
        <v>238.83487842026187</v>
      </c>
      <c r="L172" s="88">
        <f t="shared" si="32"/>
        <v>367.80571276720326</v>
      </c>
      <c r="M172" s="89">
        <f t="shared" si="37"/>
        <v>1592.9168335037384</v>
      </c>
      <c r="N172" s="89">
        <f t="shared" si="38"/>
        <v>6899.3838335037381</v>
      </c>
      <c r="O172" s="89">
        <f t="shared" si="39"/>
        <v>4480.1193724050245</v>
      </c>
      <c r="P172" s="90">
        <f t="shared" si="33"/>
        <v>0.94750416214601274</v>
      </c>
      <c r="Q172" s="196">
        <v>1592.9168335037384</v>
      </c>
      <c r="R172" s="90">
        <f t="shared" si="40"/>
        <v>0.14011820863788049</v>
      </c>
      <c r="S172" s="90">
        <f t="shared" si="40"/>
        <v>0.13419551664495646</v>
      </c>
      <c r="T172" s="92">
        <v>1540</v>
      </c>
      <c r="U172" s="192">
        <v>4654.3130000000001</v>
      </c>
      <c r="V172" s="192">
        <v>3038.0633159268928</v>
      </c>
      <c r="W172" s="198"/>
      <c r="X172" s="89">
        <v>0</v>
      </c>
      <c r="Y172" s="89">
        <f t="shared" si="41"/>
        <v>0</v>
      </c>
    </row>
    <row r="173" spans="2:25">
      <c r="B173" s="207">
        <v>3430</v>
      </c>
      <c r="C173" t="s">
        <v>186</v>
      </c>
      <c r="D173" s="1">
        <v>6983.2610000000004</v>
      </c>
      <c r="E173" s="86">
        <f t="shared" si="34"/>
        <v>3685.098153034301</v>
      </c>
      <c r="F173" s="87">
        <f t="shared" si="28"/>
        <v>0.77936446502366019</v>
      </c>
      <c r="G173" s="189">
        <f t="shared" si="35"/>
        <v>647.135678064535</v>
      </c>
      <c r="H173" s="189">
        <f t="shared" si="29"/>
        <v>1226.3221099322939</v>
      </c>
      <c r="I173" s="189">
        <f t="shared" si="30"/>
        <v>199.8082397894907</v>
      </c>
      <c r="J173" s="88">
        <f t="shared" si="31"/>
        <v>378.6366144010849</v>
      </c>
      <c r="K173" s="189">
        <f t="shared" si="36"/>
        <v>155.06575213098358</v>
      </c>
      <c r="L173" s="88">
        <f t="shared" si="32"/>
        <v>293.84960028821388</v>
      </c>
      <c r="M173" s="89">
        <f t="shared" si="37"/>
        <v>1520.1717102205077</v>
      </c>
      <c r="N173" s="89">
        <f t="shared" si="38"/>
        <v>8503.4327102205079</v>
      </c>
      <c r="O173" s="89">
        <f t="shared" si="39"/>
        <v>4487.2995832298193</v>
      </c>
      <c r="P173" s="90">
        <f t="shared" si="33"/>
        <v>0.94902271088904022</v>
      </c>
      <c r="Q173" s="196">
        <v>1520.1717102205077</v>
      </c>
      <c r="R173" s="90">
        <f t="shared" si="40"/>
        <v>9.9549348049707401E-2</v>
      </c>
      <c r="S173" s="90">
        <f t="shared" si="40"/>
        <v>9.7228399557781828E-2</v>
      </c>
      <c r="T173" s="92">
        <v>1895</v>
      </c>
      <c r="U173" s="192">
        <v>6351.0209999999997</v>
      </c>
      <c r="V173" s="192">
        <v>3358.5515600211529</v>
      </c>
      <c r="W173" s="198"/>
      <c r="X173" s="89">
        <v>0</v>
      </c>
      <c r="Y173" s="89">
        <f t="shared" si="41"/>
        <v>0</v>
      </c>
    </row>
    <row r="174" spans="2:25">
      <c r="B174" s="207">
        <v>3431</v>
      </c>
      <c r="C174" t="s">
        <v>187</v>
      </c>
      <c r="D174" s="1">
        <v>8876.6260000000002</v>
      </c>
      <c r="E174" s="86">
        <f t="shared" si="34"/>
        <v>3528.0707472178065</v>
      </c>
      <c r="F174" s="87">
        <f t="shared" si="28"/>
        <v>0.74615460871970896</v>
      </c>
      <c r="G174" s="189">
        <f t="shared" si="35"/>
        <v>744.49266967076164</v>
      </c>
      <c r="H174" s="189">
        <f t="shared" si="29"/>
        <v>1873.1435568916363</v>
      </c>
      <c r="I174" s="189">
        <f t="shared" si="30"/>
        <v>254.76783182526381</v>
      </c>
      <c r="J174" s="88">
        <f t="shared" si="31"/>
        <v>640.99586487236377</v>
      </c>
      <c r="K174" s="189">
        <f t="shared" si="36"/>
        <v>210.0253441667567</v>
      </c>
      <c r="L174" s="88">
        <f t="shared" si="32"/>
        <v>528.42376592355993</v>
      </c>
      <c r="M174" s="89">
        <f t="shared" si="37"/>
        <v>2401.5673228151963</v>
      </c>
      <c r="N174" s="89">
        <f t="shared" si="38"/>
        <v>11278.193322815197</v>
      </c>
      <c r="O174" s="89">
        <f t="shared" si="39"/>
        <v>4482.5887610553254</v>
      </c>
      <c r="P174" s="90">
        <f t="shared" si="33"/>
        <v>0.94802641519992192</v>
      </c>
      <c r="Q174" s="196">
        <v>2401.5673228151963</v>
      </c>
      <c r="R174" s="90">
        <f t="shared" si="40"/>
        <v>7.9833165619835972E-2</v>
      </c>
      <c r="S174" s="90">
        <f t="shared" si="40"/>
        <v>7.4253741473151683E-2</v>
      </c>
      <c r="T174" s="92">
        <v>2516</v>
      </c>
      <c r="U174" s="192">
        <v>8220.3680000000004</v>
      </c>
      <c r="V174" s="192">
        <v>3284.20615261686</v>
      </c>
      <c r="W174" s="198"/>
      <c r="X174" s="89">
        <v>0</v>
      </c>
      <c r="Y174" s="89">
        <f t="shared" si="41"/>
        <v>0</v>
      </c>
    </row>
    <row r="175" spans="2:25">
      <c r="B175" s="207">
        <v>3432</v>
      </c>
      <c r="C175" t="s">
        <v>188</v>
      </c>
      <c r="D175" s="1">
        <v>7304.6980000000003</v>
      </c>
      <c r="E175" s="86">
        <f t="shared" si="34"/>
        <v>3641.4247258225323</v>
      </c>
      <c r="F175" s="87">
        <f t="shared" si="28"/>
        <v>0.77012793567731874</v>
      </c>
      <c r="G175" s="189">
        <f t="shared" si="35"/>
        <v>674.21320293583165</v>
      </c>
      <c r="H175" s="189">
        <f t="shared" si="29"/>
        <v>1352.4716850892783</v>
      </c>
      <c r="I175" s="189">
        <f t="shared" si="30"/>
        <v>215.09393931360978</v>
      </c>
      <c r="J175" s="88">
        <f t="shared" si="31"/>
        <v>431.47844226310121</v>
      </c>
      <c r="K175" s="189">
        <f t="shared" si="36"/>
        <v>170.35145165510266</v>
      </c>
      <c r="L175" s="88">
        <f t="shared" si="32"/>
        <v>341.72501202013592</v>
      </c>
      <c r="M175" s="89">
        <f t="shared" si="37"/>
        <v>1694.1966971094141</v>
      </c>
      <c r="N175" s="89">
        <f t="shared" si="38"/>
        <v>8998.8946971094138</v>
      </c>
      <c r="O175" s="89">
        <f t="shared" si="39"/>
        <v>4485.9893804134663</v>
      </c>
      <c r="P175" s="90">
        <f t="shared" si="33"/>
        <v>0.94874561500864996</v>
      </c>
      <c r="Q175" s="196">
        <v>1694.1966971094141</v>
      </c>
      <c r="R175" s="90">
        <f t="shared" si="40"/>
        <v>4.2334663619489558E-2</v>
      </c>
      <c r="S175" s="90">
        <f t="shared" si="40"/>
        <v>3.0383667974799397E-2</v>
      </c>
      <c r="T175" s="92">
        <v>2006</v>
      </c>
      <c r="U175" s="192">
        <v>7008.0159999999996</v>
      </c>
      <c r="V175" s="192">
        <v>3534.0474029248612</v>
      </c>
      <c r="W175" s="198"/>
      <c r="X175" s="89">
        <v>0</v>
      </c>
      <c r="Y175" s="89">
        <f t="shared" si="41"/>
        <v>0</v>
      </c>
    </row>
    <row r="176" spans="2:25">
      <c r="B176" s="207">
        <v>3433</v>
      </c>
      <c r="C176" t="s">
        <v>189</v>
      </c>
      <c r="D176" s="1">
        <v>7811.3280000000004</v>
      </c>
      <c r="E176" s="86">
        <f t="shared" si="34"/>
        <v>3584.8223955943099</v>
      </c>
      <c r="F176" s="87">
        <f t="shared" si="28"/>
        <v>0.75815706190803045</v>
      </c>
      <c r="G176" s="189">
        <f t="shared" si="35"/>
        <v>709.30664767732958</v>
      </c>
      <c r="H176" s="189">
        <f t="shared" si="29"/>
        <v>1545.5791852889013</v>
      </c>
      <c r="I176" s="189">
        <f t="shared" si="30"/>
        <v>234.90475489348759</v>
      </c>
      <c r="J176" s="88">
        <f t="shared" si="31"/>
        <v>511.85746091290946</v>
      </c>
      <c r="K176" s="189">
        <f t="shared" si="36"/>
        <v>190.16226723498048</v>
      </c>
      <c r="L176" s="88">
        <f t="shared" si="32"/>
        <v>414.36358030502248</v>
      </c>
      <c r="M176" s="89">
        <f t="shared" si="37"/>
        <v>1959.9427655939237</v>
      </c>
      <c r="N176" s="89">
        <f t="shared" si="38"/>
        <v>9771.2707655939248</v>
      </c>
      <c r="O176" s="89">
        <f t="shared" si="39"/>
        <v>4484.29131050662</v>
      </c>
      <c r="P176" s="90">
        <f t="shared" si="33"/>
        <v>0.94838648879557141</v>
      </c>
      <c r="Q176" s="196">
        <v>1959.9427655939237</v>
      </c>
      <c r="R176" s="90">
        <f t="shared" si="40"/>
        <v>6.5902222212518707E-2</v>
      </c>
      <c r="S176" s="90">
        <f t="shared" si="40"/>
        <v>4.7313748396972423E-2</v>
      </c>
      <c r="T176" s="92">
        <v>2179</v>
      </c>
      <c r="U176" s="192">
        <v>7328.3720000000003</v>
      </c>
      <c r="V176" s="192">
        <v>3422.8734236338159</v>
      </c>
      <c r="W176" s="198"/>
      <c r="X176" s="89">
        <v>0</v>
      </c>
      <c r="Y176" s="89">
        <f t="shared" si="41"/>
        <v>0</v>
      </c>
    </row>
    <row r="177" spans="2:25">
      <c r="B177" s="207">
        <v>3434</v>
      </c>
      <c r="C177" t="s">
        <v>190</v>
      </c>
      <c r="D177" s="1">
        <v>8723.0169999999998</v>
      </c>
      <c r="E177" s="86">
        <f t="shared" si="34"/>
        <v>3938.156659142212</v>
      </c>
      <c r="F177" s="87">
        <f t="shared" si="28"/>
        <v>0.83288401838211945</v>
      </c>
      <c r="G177" s="189">
        <f t="shared" si="35"/>
        <v>490.23940427763029</v>
      </c>
      <c r="H177" s="189">
        <f t="shared" si="29"/>
        <v>1085.880280474951</v>
      </c>
      <c r="I177" s="189">
        <f t="shared" si="30"/>
        <v>111.23776265172188</v>
      </c>
      <c r="J177" s="88">
        <f t="shared" si="31"/>
        <v>246.39164427356397</v>
      </c>
      <c r="K177" s="189">
        <f t="shared" si="36"/>
        <v>66.495274993214764</v>
      </c>
      <c r="L177" s="88">
        <f t="shared" si="32"/>
        <v>147.2870341099707</v>
      </c>
      <c r="M177" s="89">
        <f t="shared" si="37"/>
        <v>1233.1673145849218</v>
      </c>
      <c r="N177" s="89">
        <f t="shared" si="38"/>
        <v>9956.1843145849216</v>
      </c>
      <c r="O177" s="89">
        <f t="shared" si="39"/>
        <v>4494.8913384130574</v>
      </c>
      <c r="P177" s="90">
        <f t="shared" si="33"/>
        <v>0.95062829748979416</v>
      </c>
      <c r="Q177" s="196">
        <v>1233.1673145849218</v>
      </c>
      <c r="R177" s="90">
        <f t="shared" si="40"/>
        <v>0.1052283547093177</v>
      </c>
      <c r="S177" s="90">
        <f t="shared" si="40"/>
        <v>0.10373143142980173</v>
      </c>
      <c r="T177" s="92">
        <v>2215</v>
      </c>
      <c r="U177" s="192">
        <v>7892.5020000000004</v>
      </c>
      <c r="V177" s="192">
        <v>3568.0388788426762</v>
      </c>
      <c r="W177" s="198"/>
      <c r="X177" s="89">
        <v>0</v>
      </c>
      <c r="Y177" s="89">
        <f t="shared" si="41"/>
        <v>0</v>
      </c>
    </row>
    <row r="178" spans="2:25">
      <c r="B178" s="207">
        <v>3435</v>
      </c>
      <c r="C178" t="s">
        <v>191</v>
      </c>
      <c r="D178" s="1">
        <v>12425.986000000001</v>
      </c>
      <c r="E178" s="86">
        <f t="shared" si="34"/>
        <v>3521.1068291300658</v>
      </c>
      <c r="F178" s="87">
        <f t="shared" si="28"/>
        <v>0.74468180390704697</v>
      </c>
      <c r="G178" s="189">
        <f t="shared" si="35"/>
        <v>748.81029888516093</v>
      </c>
      <c r="H178" s="189">
        <f t="shared" si="29"/>
        <v>2642.5515447657326</v>
      </c>
      <c r="I178" s="189">
        <f t="shared" si="30"/>
        <v>257.20520315597304</v>
      </c>
      <c r="J178" s="88">
        <f t="shared" si="31"/>
        <v>907.67716193742888</v>
      </c>
      <c r="K178" s="189">
        <f t="shared" si="36"/>
        <v>212.46271549746592</v>
      </c>
      <c r="L178" s="88">
        <f t="shared" si="32"/>
        <v>749.78092299055731</v>
      </c>
      <c r="M178" s="89">
        <f t="shared" si="37"/>
        <v>3392.33246775629</v>
      </c>
      <c r="N178" s="89">
        <f t="shared" si="38"/>
        <v>15818.318467756291</v>
      </c>
      <c r="O178" s="89">
        <f t="shared" si="39"/>
        <v>4482.3798435126928</v>
      </c>
      <c r="P178" s="90">
        <f t="shared" si="33"/>
        <v>0.94798223105554191</v>
      </c>
      <c r="Q178" s="196">
        <v>3392.33246775629</v>
      </c>
      <c r="R178" s="90">
        <f t="shared" si="40"/>
        <v>5.9437891939600619E-2</v>
      </c>
      <c r="S178" s="90">
        <f t="shared" si="40"/>
        <v>6.003831012715509E-2</v>
      </c>
      <c r="T178" s="92">
        <v>3529</v>
      </c>
      <c r="U178" s="192">
        <v>11728.848</v>
      </c>
      <c r="V178" s="192">
        <v>3321.6788445199659</v>
      </c>
      <c r="W178" s="198"/>
      <c r="X178" s="89">
        <v>0</v>
      </c>
      <c r="Y178" s="89">
        <f t="shared" si="41"/>
        <v>0</v>
      </c>
    </row>
    <row r="179" spans="2:25">
      <c r="B179" s="207">
        <v>3436</v>
      </c>
      <c r="C179" t="s">
        <v>192</v>
      </c>
      <c r="D179" s="1">
        <v>21728.098000000002</v>
      </c>
      <c r="E179" s="86">
        <f t="shared" si="34"/>
        <v>3912.8575544750588</v>
      </c>
      <c r="F179" s="87">
        <f t="shared" si="28"/>
        <v>0.82753348975148899</v>
      </c>
      <c r="G179" s="189">
        <f t="shared" si="35"/>
        <v>505.92484917126524</v>
      </c>
      <c r="H179" s="189">
        <f t="shared" si="29"/>
        <v>2809.400687448036</v>
      </c>
      <c r="I179" s="189">
        <f t="shared" si="30"/>
        <v>120.0924492852255</v>
      </c>
      <c r="J179" s="88">
        <f t="shared" si="31"/>
        <v>666.87337088085724</v>
      </c>
      <c r="K179" s="189">
        <f t="shared" si="36"/>
        <v>75.349961626718368</v>
      </c>
      <c r="L179" s="88">
        <f t="shared" si="32"/>
        <v>418.41833691316708</v>
      </c>
      <c r="M179" s="89">
        <f t="shared" si="37"/>
        <v>3227.819024361203</v>
      </c>
      <c r="N179" s="89">
        <f t="shared" si="38"/>
        <v>24955.917024361206</v>
      </c>
      <c r="O179" s="89">
        <f t="shared" si="39"/>
        <v>4494.1323652730425</v>
      </c>
      <c r="P179" s="90">
        <f t="shared" si="33"/>
        <v>0.9504677816308752</v>
      </c>
      <c r="Q179" s="196">
        <v>3227.819024361203</v>
      </c>
      <c r="R179" s="90">
        <f t="shared" si="40"/>
        <v>2.8437922114165112E-2</v>
      </c>
      <c r="S179" s="90">
        <f t="shared" si="40"/>
        <v>3.4549654768544262E-2</v>
      </c>
      <c r="T179" s="92">
        <v>5553</v>
      </c>
      <c r="U179" s="192">
        <v>21127.281999999999</v>
      </c>
      <c r="V179" s="192">
        <v>3782.1843895452917</v>
      </c>
      <c r="W179" s="198"/>
      <c r="X179" s="89">
        <v>0</v>
      </c>
      <c r="Y179" s="89">
        <f t="shared" si="41"/>
        <v>0</v>
      </c>
    </row>
    <row r="180" spans="2:25">
      <c r="B180" s="207">
        <v>3437</v>
      </c>
      <c r="C180" t="s">
        <v>193</v>
      </c>
      <c r="D180" s="1">
        <v>19520.905999999999</v>
      </c>
      <c r="E180" s="86">
        <f t="shared" si="34"/>
        <v>3471.6176418282053</v>
      </c>
      <c r="F180" s="87">
        <f t="shared" si="28"/>
        <v>0.73421529463531654</v>
      </c>
      <c r="G180" s="189">
        <f t="shared" si="35"/>
        <v>779.49359501231447</v>
      </c>
      <c r="H180" s="189">
        <f t="shared" si="29"/>
        <v>4383.0924847542437</v>
      </c>
      <c r="I180" s="189">
        <f t="shared" si="30"/>
        <v>274.52641871162422</v>
      </c>
      <c r="J180" s="88">
        <f t="shared" si="31"/>
        <v>1543.662052415463</v>
      </c>
      <c r="K180" s="189">
        <f t="shared" si="36"/>
        <v>229.7839310531171</v>
      </c>
      <c r="L180" s="88">
        <f t="shared" si="32"/>
        <v>1292.0750443116776</v>
      </c>
      <c r="M180" s="89">
        <f t="shared" si="37"/>
        <v>5675.1675290659214</v>
      </c>
      <c r="N180" s="89">
        <f t="shared" si="38"/>
        <v>25196.073529065921</v>
      </c>
      <c r="O180" s="89">
        <f t="shared" si="39"/>
        <v>4480.8951678936373</v>
      </c>
      <c r="P180" s="90">
        <f t="shared" si="33"/>
        <v>0.94766823577739012</v>
      </c>
      <c r="Q180" s="196">
        <v>5675.1675290659214</v>
      </c>
      <c r="R180" s="90">
        <f t="shared" si="40"/>
        <v>8.1699785720341533E-2</v>
      </c>
      <c r="S180" s="90">
        <f t="shared" si="40"/>
        <v>0.10728507320047748</v>
      </c>
      <c r="T180" s="92">
        <v>5623</v>
      </c>
      <c r="U180" s="192">
        <v>18046.509999999998</v>
      </c>
      <c r="V180" s="192">
        <v>3135.2519110493399</v>
      </c>
      <c r="W180" s="198"/>
      <c r="X180" s="89">
        <v>0</v>
      </c>
      <c r="Y180" s="89">
        <f t="shared" si="41"/>
        <v>0</v>
      </c>
    </row>
    <row r="181" spans="2:25">
      <c r="B181" s="207">
        <v>3438</v>
      </c>
      <c r="C181" t="s">
        <v>194</v>
      </c>
      <c r="D181" s="1">
        <v>11841.86</v>
      </c>
      <c r="E181" s="86">
        <f t="shared" si="34"/>
        <v>3785.7608695652175</v>
      </c>
      <c r="F181" s="87">
        <f t="shared" si="28"/>
        <v>0.80065370643839651</v>
      </c>
      <c r="G181" s="189">
        <f t="shared" si="35"/>
        <v>584.72479381536687</v>
      </c>
      <c r="H181" s="189">
        <f t="shared" si="29"/>
        <v>1829.0191550544675</v>
      </c>
      <c r="I181" s="189">
        <f t="shared" si="30"/>
        <v>164.57628900366996</v>
      </c>
      <c r="J181" s="88">
        <f t="shared" si="31"/>
        <v>514.79463200347959</v>
      </c>
      <c r="K181" s="189">
        <f t="shared" si="36"/>
        <v>119.83380134516284</v>
      </c>
      <c r="L181" s="88">
        <f t="shared" si="32"/>
        <v>374.84013060766938</v>
      </c>
      <c r="M181" s="89">
        <f t="shared" si="37"/>
        <v>2203.8592856621372</v>
      </c>
      <c r="N181" s="89">
        <f t="shared" si="38"/>
        <v>14045.719285662137</v>
      </c>
      <c r="O181" s="89">
        <f t="shared" si="39"/>
        <v>4490.3194647257469</v>
      </c>
      <c r="P181" s="90">
        <f t="shared" si="33"/>
        <v>0.94966138813148238</v>
      </c>
      <c r="Q181" s="196">
        <v>2203.8592856621372</v>
      </c>
      <c r="R181" s="90">
        <f t="shared" si="40"/>
        <v>4.9726451053554218E-3</v>
      </c>
      <c r="S181" s="90">
        <f t="shared" si="40"/>
        <v>2.0810997709729277E-3</v>
      </c>
      <c r="T181" s="92">
        <v>3128</v>
      </c>
      <c r="U181" s="192">
        <v>11783.266</v>
      </c>
      <c r="V181" s="192">
        <v>3777.8986854761142</v>
      </c>
      <c r="W181" s="198"/>
      <c r="X181" s="89">
        <v>0</v>
      </c>
      <c r="Y181" s="89">
        <f t="shared" si="41"/>
        <v>0</v>
      </c>
    </row>
    <row r="182" spans="2:25">
      <c r="B182" s="207">
        <v>3439</v>
      </c>
      <c r="C182" t="s">
        <v>195</v>
      </c>
      <c r="D182" s="1">
        <v>17063.365000000002</v>
      </c>
      <c r="E182" s="86">
        <f t="shared" si="34"/>
        <v>3837.0508207780531</v>
      </c>
      <c r="F182" s="87">
        <f t="shared" si="28"/>
        <v>0.81150106076331918</v>
      </c>
      <c r="G182" s="189">
        <f t="shared" si="35"/>
        <v>552.92502406340873</v>
      </c>
      <c r="H182" s="189">
        <f t="shared" si="29"/>
        <v>2458.8575820099786</v>
      </c>
      <c r="I182" s="189">
        <f t="shared" si="30"/>
        <v>146.62480607917749</v>
      </c>
      <c r="J182" s="88">
        <f t="shared" si="31"/>
        <v>652.04051263410224</v>
      </c>
      <c r="K182" s="189">
        <f t="shared" si="36"/>
        <v>101.88231842067037</v>
      </c>
      <c r="L182" s="88">
        <f t="shared" si="32"/>
        <v>453.07067001672112</v>
      </c>
      <c r="M182" s="89">
        <f t="shared" si="37"/>
        <v>2911.9282520266997</v>
      </c>
      <c r="N182" s="89">
        <f t="shared" si="38"/>
        <v>19975.293252026702</v>
      </c>
      <c r="O182" s="89">
        <f t="shared" si="39"/>
        <v>4491.8581632621326</v>
      </c>
      <c r="P182" s="90">
        <f t="shared" si="33"/>
        <v>0.94998680876123021</v>
      </c>
      <c r="Q182" s="196">
        <v>2911.9282520266997</v>
      </c>
      <c r="R182" s="90">
        <f t="shared" si="40"/>
        <v>5.6435073785734098E-2</v>
      </c>
      <c r="S182" s="90">
        <f t="shared" si="40"/>
        <v>4.8357989794568214E-2</v>
      </c>
      <c r="T182" s="92">
        <v>4447</v>
      </c>
      <c r="U182" s="192">
        <v>16151.834999999999</v>
      </c>
      <c r="V182" s="192">
        <v>3660.0577838205299</v>
      </c>
      <c r="W182" s="198"/>
      <c r="X182" s="89">
        <v>0</v>
      </c>
      <c r="Y182" s="89">
        <f t="shared" si="41"/>
        <v>0</v>
      </c>
    </row>
    <row r="183" spans="2:25">
      <c r="B183" s="207">
        <v>3440</v>
      </c>
      <c r="C183" t="s">
        <v>196</v>
      </c>
      <c r="D183" s="1">
        <v>22137.326000000001</v>
      </c>
      <c r="E183" s="86">
        <f t="shared" si="34"/>
        <v>4311.9061160888195</v>
      </c>
      <c r="F183" s="87">
        <f t="shared" si="28"/>
        <v>0.91192860104166984</v>
      </c>
      <c r="G183" s="189">
        <f t="shared" si="35"/>
        <v>258.51474097073356</v>
      </c>
      <c r="H183" s="189">
        <f t="shared" si="29"/>
        <v>1327.2146801437461</v>
      </c>
      <c r="I183" s="189">
        <f t="shared" si="30"/>
        <v>0</v>
      </c>
      <c r="J183" s="88">
        <f t="shared" si="31"/>
        <v>0</v>
      </c>
      <c r="K183" s="189">
        <f t="shared" si="36"/>
        <v>-44.742487658507123</v>
      </c>
      <c r="L183" s="88">
        <f t="shared" si="32"/>
        <v>-229.70793163877556</v>
      </c>
      <c r="M183" s="89">
        <f t="shared" si="37"/>
        <v>1097.5067485049706</v>
      </c>
      <c r="N183" s="89">
        <f t="shared" si="38"/>
        <v>23234.83274850497</v>
      </c>
      <c r="O183" s="89">
        <f t="shared" si="39"/>
        <v>4525.6783694010455</v>
      </c>
      <c r="P183" s="90">
        <f t="shared" si="33"/>
        <v>0.95713947221002882</v>
      </c>
      <c r="Q183" s="196">
        <v>1097.5067485049706</v>
      </c>
      <c r="R183" s="90">
        <f t="shared" si="40"/>
        <v>4.2109069275247955E-2</v>
      </c>
      <c r="S183" s="90">
        <f t="shared" si="40"/>
        <v>4.0079250285619442E-2</v>
      </c>
      <c r="T183" s="92">
        <v>5134</v>
      </c>
      <c r="U183" s="192">
        <v>21242.811000000002</v>
      </c>
      <c r="V183" s="192">
        <v>4145.7476580796256</v>
      </c>
      <c r="W183" s="198"/>
      <c r="X183" s="89">
        <v>0</v>
      </c>
      <c r="Y183" s="89">
        <f t="shared" si="41"/>
        <v>0</v>
      </c>
    </row>
    <row r="184" spans="2:25">
      <c r="B184" s="207">
        <v>3441</v>
      </c>
      <c r="C184" t="s">
        <v>197</v>
      </c>
      <c r="D184" s="1">
        <v>23851.223999999998</v>
      </c>
      <c r="E184" s="86">
        <f t="shared" si="34"/>
        <v>3863.1720116618071</v>
      </c>
      <c r="F184" s="87">
        <f t="shared" si="28"/>
        <v>0.81702545308978547</v>
      </c>
      <c r="G184" s="189">
        <f t="shared" si="35"/>
        <v>536.72988571548126</v>
      </c>
      <c r="H184" s="189">
        <f t="shared" si="29"/>
        <v>3313.7703144073812</v>
      </c>
      <c r="I184" s="189">
        <f t="shared" si="30"/>
        <v>137.48238926986357</v>
      </c>
      <c r="J184" s="88">
        <f t="shared" si="31"/>
        <v>848.81627135213762</v>
      </c>
      <c r="K184" s="189">
        <f t="shared" si="36"/>
        <v>92.739901611356458</v>
      </c>
      <c r="L184" s="88">
        <f t="shared" si="32"/>
        <v>572.57615254851476</v>
      </c>
      <c r="M184" s="89">
        <f t="shared" si="37"/>
        <v>3886.3464669558962</v>
      </c>
      <c r="N184" s="89">
        <f t="shared" si="38"/>
        <v>27737.570466955895</v>
      </c>
      <c r="O184" s="89">
        <f t="shared" si="39"/>
        <v>4492.641798988645</v>
      </c>
      <c r="P184" s="90">
        <f t="shared" si="33"/>
        <v>0.95015254053102405</v>
      </c>
      <c r="Q184" s="196">
        <v>3886.3464669558962</v>
      </c>
      <c r="R184" s="90">
        <f t="shared" si="40"/>
        <v>4.6239114736756438E-2</v>
      </c>
      <c r="S184" s="90">
        <f t="shared" si="40"/>
        <v>4.6747491371711067E-2</v>
      </c>
      <c r="T184" s="92">
        <v>6174</v>
      </c>
      <c r="U184" s="192">
        <v>22797.106</v>
      </c>
      <c r="V184" s="192">
        <v>3690.6436781609195</v>
      </c>
      <c r="W184" s="198"/>
      <c r="X184" s="89">
        <v>0</v>
      </c>
      <c r="Y184" s="89">
        <f t="shared" si="41"/>
        <v>0</v>
      </c>
    </row>
    <row r="185" spans="2:25">
      <c r="B185" s="207">
        <v>3442</v>
      </c>
      <c r="C185" t="s">
        <v>198</v>
      </c>
      <c r="D185" s="1">
        <v>55092.09</v>
      </c>
      <c r="E185" s="86">
        <f t="shared" si="34"/>
        <v>3715.6599446954879</v>
      </c>
      <c r="F185" s="87">
        <f t="shared" si="28"/>
        <v>0.7858280036918428</v>
      </c>
      <c r="G185" s="189">
        <f t="shared" si="35"/>
        <v>628.18736723459926</v>
      </c>
      <c r="H185" s="189">
        <f t="shared" si="29"/>
        <v>9314.1340939874026</v>
      </c>
      <c r="I185" s="189">
        <f t="shared" si="30"/>
        <v>189.11161270807531</v>
      </c>
      <c r="J185" s="88">
        <f t="shared" si="31"/>
        <v>2803.9578816226326</v>
      </c>
      <c r="K185" s="189">
        <f t="shared" si="36"/>
        <v>144.3691250495682</v>
      </c>
      <c r="L185" s="88">
        <f t="shared" si="32"/>
        <v>2140.5610171099479</v>
      </c>
      <c r="M185" s="89">
        <f t="shared" si="37"/>
        <v>11454.69511109735</v>
      </c>
      <c r="N185" s="89">
        <f t="shared" si="38"/>
        <v>66546.785111097342</v>
      </c>
      <c r="O185" s="89">
        <f t="shared" si="39"/>
        <v>4488.2164369796546</v>
      </c>
      <c r="P185" s="90">
        <f t="shared" si="33"/>
        <v>0.94921661704908566</v>
      </c>
      <c r="Q185" s="196">
        <v>11454.69511109735</v>
      </c>
      <c r="R185" s="90">
        <f t="shared" si="40"/>
        <v>3.3562510731082323E-2</v>
      </c>
      <c r="S185" s="90">
        <f t="shared" si="40"/>
        <v>3.4468716480020388E-2</v>
      </c>
      <c r="T185" s="92">
        <v>14827</v>
      </c>
      <c r="U185" s="192">
        <v>53303.103999999999</v>
      </c>
      <c r="V185" s="192">
        <v>3591.8533692722372</v>
      </c>
      <c r="W185" s="198"/>
      <c r="X185" s="89">
        <v>0</v>
      </c>
      <c r="Y185" s="89">
        <f t="shared" si="41"/>
        <v>0</v>
      </c>
    </row>
    <row r="186" spans="2:25">
      <c r="B186" s="207">
        <v>3443</v>
      </c>
      <c r="C186" t="s">
        <v>199</v>
      </c>
      <c r="D186" s="1">
        <v>52063.277000000002</v>
      </c>
      <c r="E186" s="86">
        <f t="shared" si="34"/>
        <v>3814.4389332551837</v>
      </c>
      <c r="F186" s="87">
        <f t="shared" si="28"/>
        <v>0.80671885391547016</v>
      </c>
      <c r="G186" s="189">
        <f t="shared" si="35"/>
        <v>566.94439432758782</v>
      </c>
      <c r="H186" s="189">
        <f t="shared" si="29"/>
        <v>7738.2240381772463</v>
      </c>
      <c r="I186" s="189">
        <f t="shared" si="30"/>
        <v>154.5389667121818</v>
      </c>
      <c r="J186" s="88">
        <f t="shared" si="31"/>
        <v>2109.3023566545694</v>
      </c>
      <c r="K186" s="189">
        <f t="shared" si="36"/>
        <v>109.79647905367469</v>
      </c>
      <c r="L186" s="88">
        <f t="shared" si="32"/>
        <v>1498.6121426036057</v>
      </c>
      <c r="M186" s="89">
        <f t="shared" si="37"/>
        <v>9236.8361807808524</v>
      </c>
      <c r="N186" s="89">
        <f t="shared" si="38"/>
        <v>61300.113180780856</v>
      </c>
      <c r="O186" s="89">
        <f t="shared" si="39"/>
        <v>4491.1798066364463</v>
      </c>
      <c r="P186" s="90">
        <f t="shared" si="33"/>
        <v>0.94984334255579461</v>
      </c>
      <c r="Q186" s="196">
        <v>9236.8361807808524</v>
      </c>
      <c r="R186" s="90">
        <f t="shared" si="40"/>
        <v>7.0504596002169975E-2</v>
      </c>
      <c r="S186" s="90">
        <f t="shared" si="40"/>
        <v>7.3798697623687334E-2</v>
      </c>
      <c r="T186" s="92">
        <v>13649</v>
      </c>
      <c r="U186" s="192">
        <v>48634.332999999999</v>
      </c>
      <c r="V186" s="192">
        <v>3552.2849317069608</v>
      </c>
      <c r="W186" s="198"/>
      <c r="X186" s="89">
        <v>0</v>
      </c>
      <c r="Y186" s="89">
        <f t="shared" si="41"/>
        <v>0</v>
      </c>
    </row>
    <row r="187" spans="2:25">
      <c r="B187" s="207">
        <v>3446</v>
      </c>
      <c r="C187" t="s">
        <v>200</v>
      </c>
      <c r="D187" s="1">
        <v>54429.135999999999</v>
      </c>
      <c r="E187" s="86">
        <f t="shared" si="34"/>
        <v>3984.5633967789163</v>
      </c>
      <c r="F187" s="87">
        <f t="shared" si="28"/>
        <v>0.84269861781739985</v>
      </c>
      <c r="G187" s="189">
        <f t="shared" si="35"/>
        <v>461.46722694287359</v>
      </c>
      <c r="H187" s="189">
        <f t="shared" si="29"/>
        <v>6303.642320039653</v>
      </c>
      <c r="I187" s="189">
        <f t="shared" si="30"/>
        <v>94.995404478875386</v>
      </c>
      <c r="J187" s="88">
        <f t="shared" si="31"/>
        <v>1297.6372251814378</v>
      </c>
      <c r="K187" s="189">
        <f t="shared" si="36"/>
        <v>50.252916820368263</v>
      </c>
      <c r="L187" s="88">
        <f t="shared" si="32"/>
        <v>686.45484376623051</v>
      </c>
      <c r="M187" s="89">
        <f t="shared" si="37"/>
        <v>6990.0971638058836</v>
      </c>
      <c r="N187" s="89">
        <f t="shared" si="38"/>
        <v>61419.233163805882</v>
      </c>
      <c r="O187" s="89">
        <f t="shared" si="39"/>
        <v>4496.2835405421583</v>
      </c>
      <c r="P187" s="90">
        <f t="shared" si="33"/>
        <v>0.95092273547285255</v>
      </c>
      <c r="Q187" s="196">
        <v>6990.0971638058836</v>
      </c>
      <c r="R187" s="90">
        <f t="shared" si="40"/>
        <v>5.1128083235679661E-2</v>
      </c>
      <c r="S187" s="90">
        <f t="shared" si="40"/>
        <v>4.5972476970907269E-2</v>
      </c>
      <c r="T187" s="92">
        <v>13660</v>
      </c>
      <c r="U187" s="192">
        <v>51781.64</v>
      </c>
      <c r="V187" s="192">
        <v>3809.4342676377546</v>
      </c>
      <c r="W187" s="198"/>
      <c r="X187" s="89">
        <v>0</v>
      </c>
      <c r="Y187" s="89">
        <f t="shared" si="41"/>
        <v>0</v>
      </c>
    </row>
    <row r="188" spans="2:25">
      <c r="B188" s="207">
        <v>3447</v>
      </c>
      <c r="C188" t="s">
        <v>201</v>
      </c>
      <c r="D188" s="1">
        <v>19183.238000000001</v>
      </c>
      <c r="E188" s="86">
        <f t="shared" si="34"/>
        <v>3427.4143291048777</v>
      </c>
      <c r="F188" s="87">
        <f t="shared" si="28"/>
        <v>0.72486669936261716</v>
      </c>
      <c r="G188" s="189">
        <f t="shared" si="35"/>
        <v>806.89964890077761</v>
      </c>
      <c r="H188" s="189">
        <f t="shared" si="29"/>
        <v>4516.2173348976521</v>
      </c>
      <c r="I188" s="189">
        <f t="shared" si="30"/>
        <v>289.99757816478888</v>
      </c>
      <c r="J188" s="88">
        <f t="shared" si="31"/>
        <v>1623.1164449883233</v>
      </c>
      <c r="K188" s="189">
        <f t="shared" si="36"/>
        <v>245.25509050628176</v>
      </c>
      <c r="L188" s="88">
        <f t="shared" si="32"/>
        <v>1372.692741563659</v>
      </c>
      <c r="M188" s="89">
        <f t="shared" si="37"/>
        <v>5888.9100764613113</v>
      </c>
      <c r="N188" s="89">
        <f t="shared" si="38"/>
        <v>25072.148076461312</v>
      </c>
      <c r="O188" s="89">
        <f t="shared" si="39"/>
        <v>4479.5690685119371</v>
      </c>
      <c r="P188" s="90">
        <f t="shared" si="33"/>
        <v>0.94738777791920903</v>
      </c>
      <c r="Q188" s="196">
        <v>5888.9100764613113</v>
      </c>
      <c r="R188" s="90">
        <f t="shared" si="40"/>
        <v>9.5567566690841613E-2</v>
      </c>
      <c r="S188" s="90">
        <f t="shared" si="40"/>
        <v>9.3610147418569253E-2</v>
      </c>
      <c r="T188" s="92">
        <v>5597</v>
      </c>
      <c r="U188" s="192">
        <v>17509.863000000001</v>
      </c>
      <c r="V188" s="192">
        <v>3134.0366923214606</v>
      </c>
      <c r="W188" s="198"/>
      <c r="X188" s="89">
        <v>0</v>
      </c>
      <c r="Y188" s="89">
        <f t="shared" si="41"/>
        <v>0</v>
      </c>
    </row>
    <row r="189" spans="2:25">
      <c r="B189" s="207">
        <v>3448</v>
      </c>
      <c r="C189" t="s">
        <v>202</v>
      </c>
      <c r="D189" s="1">
        <v>22164.718000000001</v>
      </c>
      <c r="E189" s="86">
        <f t="shared" si="34"/>
        <v>3387.029034229829</v>
      </c>
      <c r="F189" s="87">
        <f t="shared" si="28"/>
        <v>0.71632557985154011</v>
      </c>
      <c r="G189" s="189">
        <f t="shared" si="35"/>
        <v>831.93853172330773</v>
      </c>
      <c r="H189" s="189">
        <f t="shared" si="29"/>
        <v>5444.2057515973265</v>
      </c>
      <c r="I189" s="189">
        <f t="shared" si="30"/>
        <v>304.13243137105593</v>
      </c>
      <c r="J189" s="88">
        <f t="shared" si="31"/>
        <v>1990.2426308921899</v>
      </c>
      <c r="K189" s="189">
        <f t="shared" si="36"/>
        <v>259.38994371254881</v>
      </c>
      <c r="L189" s="88">
        <f t="shared" si="32"/>
        <v>1697.4477916549195</v>
      </c>
      <c r="M189" s="89">
        <f t="shared" si="37"/>
        <v>7141.653543252246</v>
      </c>
      <c r="N189" s="89">
        <f t="shared" si="38"/>
        <v>29306.371543252248</v>
      </c>
      <c r="O189" s="89">
        <f t="shared" si="39"/>
        <v>4478.3575096656859</v>
      </c>
      <c r="P189" s="90">
        <f t="shared" si="33"/>
        <v>0.94713154433387681</v>
      </c>
      <c r="Q189" s="196">
        <v>7141.653543252246</v>
      </c>
      <c r="R189" s="90">
        <f t="shared" si="40"/>
        <v>7.3639790308917721E-2</v>
      </c>
      <c r="S189" s="90">
        <f t="shared" si="40"/>
        <v>6.8061588464403203E-2</v>
      </c>
      <c r="T189" s="92">
        <v>6544</v>
      </c>
      <c r="U189" s="192">
        <v>20644.464</v>
      </c>
      <c r="V189" s="192">
        <v>3171.1926267281106</v>
      </c>
      <c r="W189" s="198"/>
      <c r="X189" s="89">
        <v>0</v>
      </c>
      <c r="Y189" s="89">
        <f t="shared" si="41"/>
        <v>0</v>
      </c>
    </row>
    <row r="190" spans="2:25">
      <c r="B190" s="207">
        <v>3449</v>
      </c>
      <c r="C190" t="s">
        <v>203</v>
      </c>
      <c r="D190" s="1">
        <v>10087.401</v>
      </c>
      <c r="E190" s="86">
        <f t="shared" si="34"/>
        <v>3574.557406094968</v>
      </c>
      <c r="F190" s="87">
        <f t="shared" si="28"/>
        <v>0.75598611076442501</v>
      </c>
      <c r="G190" s="189">
        <f t="shared" si="35"/>
        <v>715.67094116692158</v>
      </c>
      <c r="H190" s="189">
        <f t="shared" si="29"/>
        <v>2019.6233959730525</v>
      </c>
      <c r="I190" s="189">
        <f t="shared" si="30"/>
        <v>238.49750121825727</v>
      </c>
      <c r="J190" s="88">
        <f t="shared" si="31"/>
        <v>673.03994843792202</v>
      </c>
      <c r="K190" s="189">
        <f t="shared" si="36"/>
        <v>193.75501355975015</v>
      </c>
      <c r="L190" s="88">
        <f t="shared" si="32"/>
        <v>546.77664826561499</v>
      </c>
      <c r="M190" s="89">
        <f t="shared" si="37"/>
        <v>2566.4000442386678</v>
      </c>
      <c r="N190" s="89">
        <f t="shared" si="38"/>
        <v>12653.801044238668</v>
      </c>
      <c r="O190" s="89">
        <f t="shared" si="39"/>
        <v>4483.9833608216395</v>
      </c>
      <c r="P190" s="90">
        <f t="shared" si="33"/>
        <v>0.94832136026126324</v>
      </c>
      <c r="Q190" s="196">
        <v>2566.4000442386678</v>
      </c>
      <c r="R190" s="90">
        <f t="shared" si="40"/>
        <v>2.9590438937976891E-2</v>
      </c>
      <c r="S190" s="90">
        <f t="shared" si="40"/>
        <v>3.4698258266513883E-2</v>
      </c>
      <c r="T190" s="92">
        <v>2822</v>
      </c>
      <c r="U190" s="192">
        <v>9797.4889999999996</v>
      </c>
      <c r="V190" s="192">
        <v>3454.6858251057829</v>
      </c>
      <c r="W190" s="198"/>
      <c r="X190" s="89">
        <v>0</v>
      </c>
      <c r="Y190" s="89">
        <f t="shared" si="41"/>
        <v>0</v>
      </c>
    </row>
    <row r="191" spans="2:25">
      <c r="B191" s="207">
        <v>3450</v>
      </c>
      <c r="C191" t="s">
        <v>204</v>
      </c>
      <c r="D191" s="1">
        <v>4494.049</v>
      </c>
      <c r="E191" s="86">
        <f t="shared" si="34"/>
        <v>3583.7711323763956</v>
      </c>
      <c r="F191" s="87">
        <f t="shared" si="28"/>
        <v>0.75793472937809392</v>
      </c>
      <c r="G191" s="189">
        <f t="shared" si="35"/>
        <v>709.95843087243645</v>
      </c>
      <c r="H191" s="189">
        <f t="shared" si="29"/>
        <v>890.28787231403533</v>
      </c>
      <c r="I191" s="189">
        <f t="shared" si="30"/>
        <v>235.2726970197576</v>
      </c>
      <c r="J191" s="88">
        <f t="shared" si="31"/>
        <v>295.03196206277602</v>
      </c>
      <c r="K191" s="189">
        <f t="shared" si="36"/>
        <v>190.53020936125048</v>
      </c>
      <c r="L191" s="88">
        <f t="shared" si="32"/>
        <v>238.92488253900811</v>
      </c>
      <c r="M191" s="89">
        <f t="shared" si="37"/>
        <v>1129.2127548530434</v>
      </c>
      <c r="N191" s="89">
        <f t="shared" si="38"/>
        <v>5623.2617548530434</v>
      </c>
      <c r="O191" s="89">
        <f t="shared" si="39"/>
        <v>4484.2597726100821</v>
      </c>
      <c r="P191" s="90">
        <f t="shared" si="33"/>
        <v>0.94837981881967326</v>
      </c>
      <c r="Q191" s="196">
        <v>1129.2127548530434</v>
      </c>
      <c r="R191" s="90">
        <f t="shared" si="40"/>
        <v>0.11170290793473628</v>
      </c>
      <c r="S191" s="90">
        <f t="shared" si="40"/>
        <v>0.21099375776622786</v>
      </c>
      <c r="T191" s="92">
        <v>1254</v>
      </c>
      <c r="U191" s="192">
        <v>4042.491</v>
      </c>
      <c r="V191" s="192">
        <v>2959.3638360175696</v>
      </c>
      <c r="W191" s="198"/>
      <c r="X191" s="89">
        <v>0</v>
      </c>
      <c r="Y191" s="89">
        <f t="shared" si="41"/>
        <v>0</v>
      </c>
    </row>
    <row r="192" spans="2:25">
      <c r="B192" s="207">
        <v>3451</v>
      </c>
      <c r="C192" t="s">
        <v>205</v>
      </c>
      <c r="D192" s="1">
        <v>25318.597000000002</v>
      </c>
      <c r="E192" s="86">
        <f t="shared" si="34"/>
        <v>3922.3233152594894</v>
      </c>
      <c r="F192" s="87">
        <f t="shared" si="28"/>
        <v>0.8295354113512502</v>
      </c>
      <c r="G192" s="189">
        <f t="shared" si="35"/>
        <v>500.05607748491826</v>
      </c>
      <c r="H192" s="189">
        <f t="shared" si="29"/>
        <v>3227.8619801651471</v>
      </c>
      <c r="I192" s="189">
        <f t="shared" si="30"/>
        <v>116.77943301067479</v>
      </c>
      <c r="J192" s="88">
        <f t="shared" si="31"/>
        <v>753.81124008390577</v>
      </c>
      <c r="K192" s="189">
        <f t="shared" si="36"/>
        <v>72.036945352167663</v>
      </c>
      <c r="L192" s="88">
        <f t="shared" si="32"/>
        <v>464.99848224824223</v>
      </c>
      <c r="M192" s="89">
        <f t="shared" si="37"/>
        <v>3692.8604624133895</v>
      </c>
      <c r="N192" s="89">
        <f t="shared" si="38"/>
        <v>29011.457462413389</v>
      </c>
      <c r="O192" s="89">
        <f t="shared" si="39"/>
        <v>4494.4163380965747</v>
      </c>
      <c r="P192" s="90">
        <f t="shared" si="33"/>
        <v>0.95052783927886786</v>
      </c>
      <c r="Q192" s="196">
        <v>3692.8604624133895</v>
      </c>
      <c r="R192" s="90">
        <f t="shared" si="40"/>
        <v>5.7578216357322541E-2</v>
      </c>
      <c r="S192" s="90">
        <f t="shared" si="40"/>
        <v>7.5108947441789503E-2</v>
      </c>
      <c r="T192" s="92">
        <v>6455</v>
      </c>
      <c r="U192" s="192">
        <v>23940.165000000001</v>
      </c>
      <c r="V192" s="192">
        <v>3648.3031088082903</v>
      </c>
      <c r="W192" s="198"/>
      <c r="X192" s="89">
        <v>0</v>
      </c>
      <c r="Y192" s="89">
        <f t="shared" si="41"/>
        <v>0</v>
      </c>
    </row>
    <row r="193" spans="2:28">
      <c r="B193" s="207">
        <v>3452</v>
      </c>
      <c r="C193" t="s">
        <v>206</v>
      </c>
      <c r="D193" s="1">
        <v>8727.0810000000001</v>
      </c>
      <c r="E193" s="86">
        <f t="shared" si="34"/>
        <v>4074.2675070028013</v>
      </c>
      <c r="F193" s="87">
        <f t="shared" si="28"/>
        <v>0.86167021449454562</v>
      </c>
      <c r="G193" s="189">
        <f t="shared" si="35"/>
        <v>405.85067860406491</v>
      </c>
      <c r="H193" s="189">
        <f t="shared" si="29"/>
        <v>869.33215356990706</v>
      </c>
      <c r="I193" s="189">
        <f t="shared" si="30"/>
        <v>63.598965900515644</v>
      </c>
      <c r="J193" s="88">
        <f t="shared" si="31"/>
        <v>136.2289849589045</v>
      </c>
      <c r="K193" s="189">
        <f t="shared" si="36"/>
        <v>18.856478242008521</v>
      </c>
      <c r="L193" s="88">
        <f t="shared" si="32"/>
        <v>40.390576394382251</v>
      </c>
      <c r="M193" s="89">
        <f t="shared" si="37"/>
        <v>909.72272996428933</v>
      </c>
      <c r="N193" s="89">
        <f t="shared" si="38"/>
        <v>9636.8037299642892</v>
      </c>
      <c r="O193" s="89">
        <f t="shared" si="39"/>
        <v>4498.9746638488741</v>
      </c>
      <c r="P193" s="90">
        <f t="shared" si="33"/>
        <v>0.95149188337316681</v>
      </c>
      <c r="Q193" s="196">
        <v>909.72272996428933</v>
      </c>
      <c r="R193" s="90">
        <f t="shared" si="40"/>
        <v>3.450413252530455E-2</v>
      </c>
      <c r="S193" s="90">
        <f t="shared" si="40"/>
        <v>2.0015279128591548E-2</v>
      </c>
      <c r="T193" s="92">
        <v>2142</v>
      </c>
      <c r="U193" s="192">
        <v>8436.0040000000008</v>
      </c>
      <c r="V193" s="192">
        <v>3994.3200757575764</v>
      </c>
      <c r="W193" s="198"/>
      <c r="X193" s="89">
        <v>0</v>
      </c>
      <c r="Y193" s="89">
        <f t="shared" si="41"/>
        <v>0</v>
      </c>
    </row>
    <row r="194" spans="2:28">
      <c r="B194" s="207">
        <v>3453</v>
      </c>
      <c r="C194" t="s">
        <v>207</v>
      </c>
      <c r="D194" s="1">
        <v>14600.39</v>
      </c>
      <c r="E194" s="86">
        <f t="shared" si="34"/>
        <v>4409.6617336152221</v>
      </c>
      <c r="F194" s="87">
        <f t="shared" si="28"/>
        <v>0.93260301767662157</v>
      </c>
      <c r="G194" s="189">
        <f t="shared" si="35"/>
        <v>197.90625810436396</v>
      </c>
      <c r="H194" s="189">
        <f t="shared" si="29"/>
        <v>655.26762058354905</v>
      </c>
      <c r="I194" s="189">
        <f t="shared" si="30"/>
        <v>0</v>
      </c>
      <c r="J194" s="88">
        <f t="shared" si="31"/>
        <v>0</v>
      </c>
      <c r="K194" s="189">
        <f t="shared" si="36"/>
        <v>-44.742487658507123</v>
      </c>
      <c r="L194" s="88">
        <f t="shared" si="32"/>
        <v>-148.14237663731708</v>
      </c>
      <c r="M194" s="89">
        <f t="shared" si="37"/>
        <v>507.12524394623199</v>
      </c>
      <c r="N194" s="89">
        <f t="shared" si="38"/>
        <v>15107.515243946231</v>
      </c>
      <c r="O194" s="89">
        <f t="shared" si="39"/>
        <v>4562.8255040610784</v>
      </c>
      <c r="P194" s="90">
        <f t="shared" si="33"/>
        <v>0.96499575053131048</v>
      </c>
      <c r="Q194" s="196">
        <v>507.12524394623199</v>
      </c>
      <c r="R194" s="90">
        <f t="shared" si="40"/>
        <v>6.2775759285682381E-2</v>
      </c>
      <c r="S194" s="90">
        <f t="shared" si="40"/>
        <v>5.8602976177644379E-2</v>
      </c>
      <c r="T194" s="92">
        <v>3311</v>
      </c>
      <c r="U194" s="192">
        <v>13737.977999999999</v>
      </c>
      <c r="V194" s="192">
        <v>4165.5482110369921</v>
      </c>
      <c r="W194" s="198"/>
      <c r="X194" s="89">
        <v>0</v>
      </c>
      <c r="Y194" s="89">
        <f t="shared" si="41"/>
        <v>0</v>
      </c>
    </row>
    <row r="195" spans="2:28" ht="32.1" customHeight="1">
      <c r="B195" s="207">
        <v>3454</v>
      </c>
      <c r="C195" t="s">
        <v>208</v>
      </c>
      <c r="D195" s="1">
        <v>6273.1850000000004</v>
      </c>
      <c r="E195" s="86">
        <f t="shared" si="34"/>
        <v>3806.5442961165054</v>
      </c>
      <c r="F195" s="87">
        <f t="shared" si="28"/>
        <v>0.80504921055873202</v>
      </c>
      <c r="G195" s="189">
        <f t="shared" si="35"/>
        <v>571.83906935356833</v>
      </c>
      <c r="H195" s="189">
        <f t="shared" si="29"/>
        <v>942.39078629468065</v>
      </c>
      <c r="I195" s="189">
        <f t="shared" si="30"/>
        <v>157.3020897107192</v>
      </c>
      <c r="J195" s="88">
        <f t="shared" si="31"/>
        <v>259.23384384326522</v>
      </c>
      <c r="K195" s="189">
        <f t="shared" si="36"/>
        <v>112.55960205221209</v>
      </c>
      <c r="L195" s="88">
        <f t="shared" si="32"/>
        <v>185.49822418204553</v>
      </c>
      <c r="M195" s="89">
        <f t="shared" si="37"/>
        <v>1127.8890104767261</v>
      </c>
      <c r="N195" s="89">
        <f t="shared" si="38"/>
        <v>7401.0740104767265</v>
      </c>
      <c r="O195" s="89">
        <f t="shared" si="39"/>
        <v>4490.9429675222855</v>
      </c>
      <c r="P195" s="90">
        <f t="shared" si="33"/>
        <v>0.94979325325509245</v>
      </c>
      <c r="Q195" s="196">
        <v>1127.8890104767261</v>
      </c>
      <c r="R195" s="93">
        <f t="shared" si="40"/>
        <v>3.4437354734930176E-2</v>
      </c>
      <c r="S195" s="93">
        <f t="shared" si="40"/>
        <v>3.2554277026068078E-2</v>
      </c>
      <c r="T195" s="92">
        <v>1648</v>
      </c>
      <c r="U195" s="192">
        <v>6064.3450000000003</v>
      </c>
      <c r="V195" s="192">
        <v>3686.5319148936173</v>
      </c>
      <c r="W195" s="198"/>
      <c r="X195" s="89">
        <v>0</v>
      </c>
      <c r="Y195" s="89">
        <f t="shared" si="41"/>
        <v>0</v>
      </c>
      <c r="Z195" s="190"/>
      <c r="AB195" s="46"/>
    </row>
    <row r="196" spans="2:28">
      <c r="B196" s="207">
        <v>3901</v>
      </c>
      <c r="C196" t="s">
        <v>209</v>
      </c>
      <c r="D196" s="1">
        <v>112739.158</v>
      </c>
      <c r="E196" s="86">
        <f t="shared" si="34"/>
        <v>4020.7981026427478</v>
      </c>
      <c r="F196" s="87">
        <f t="shared" si="28"/>
        <v>0.85036192581575043</v>
      </c>
      <c r="G196" s="189">
        <f t="shared" si="35"/>
        <v>439.00170930729803</v>
      </c>
      <c r="H196" s="189">
        <f t="shared" si="29"/>
        <v>12309.16892726733</v>
      </c>
      <c r="I196" s="189">
        <f t="shared" si="30"/>
        <v>82.313257426534335</v>
      </c>
      <c r="J196" s="88">
        <f t="shared" si="31"/>
        <v>2307.9814249825963</v>
      </c>
      <c r="K196" s="189">
        <f t="shared" si="36"/>
        <v>37.570769768027212</v>
      </c>
      <c r="L196" s="88">
        <f t="shared" si="32"/>
        <v>1053.446813525715</v>
      </c>
      <c r="M196" s="89">
        <f t="shared" si="37"/>
        <v>13362.615740793046</v>
      </c>
      <c r="N196" s="89">
        <f t="shared" si="38"/>
        <v>126101.77374079304</v>
      </c>
      <c r="O196" s="89">
        <f t="shared" si="39"/>
        <v>4497.3705817180726</v>
      </c>
      <c r="P196" s="90">
        <f t="shared" si="33"/>
        <v>0.95115263471280287</v>
      </c>
      <c r="Q196" s="196">
        <v>13362.615740793046</v>
      </c>
      <c r="R196" s="93">
        <f t="shared" si="40"/>
        <v>6.4707913089380148E-2</v>
      </c>
      <c r="S196" s="94">
        <f t="shared" si="40"/>
        <v>6.0910673840158233E-2</v>
      </c>
      <c r="T196" s="92">
        <v>28039</v>
      </c>
      <c r="U196" s="192">
        <v>105887.405</v>
      </c>
      <c r="V196" s="192">
        <v>3789.9497118722929</v>
      </c>
      <c r="W196" s="198"/>
      <c r="X196" s="89">
        <v>0</v>
      </c>
      <c r="Y196" s="89">
        <f t="shared" si="41"/>
        <v>0</v>
      </c>
      <c r="Z196" s="1"/>
      <c r="AA196" s="1"/>
    </row>
    <row r="197" spans="2:28">
      <c r="B197" s="207">
        <v>3903</v>
      </c>
      <c r="C197" t="s">
        <v>210</v>
      </c>
      <c r="D197" s="1">
        <v>115965.565</v>
      </c>
      <c r="E197" s="86">
        <f t="shared" si="34"/>
        <v>4294.2256989446396</v>
      </c>
      <c r="F197" s="87">
        <f t="shared" si="28"/>
        <v>0.90818935495466313</v>
      </c>
      <c r="G197" s="189">
        <f t="shared" si="35"/>
        <v>269.47659960012516</v>
      </c>
      <c r="H197" s="189">
        <f t="shared" si="29"/>
        <v>7277.2155722013795</v>
      </c>
      <c r="I197" s="189">
        <f t="shared" si="30"/>
        <v>0</v>
      </c>
      <c r="J197" s="88">
        <f t="shared" si="31"/>
        <v>0</v>
      </c>
      <c r="K197" s="189">
        <f t="shared" si="36"/>
        <v>-44.742487658507123</v>
      </c>
      <c r="L197" s="88">
        <f t="shared" si="32"/>
        <v>-1208.2708792179849</v>
      </c>
      <c r="M197" s="89">
        <f t="shared" si="37"/>
        <v>6068.9446929833948</v>
      </c>
      <c r="N197" s="89">
        <f t="shared" si="38"/>
        <v>122034.5096929834</v>
      </c>
      <c r="O197" s="89">
        <f t="shared" si="39"/>
        <v>4518.9598108862583</v>
      </c>
      <c r="P197" s="90">
        <f t="shared" si="33"/>
        <v>0.95571855869696654</v>
      </c>
      <c r="Q197" s="196">
        <v>6068.9446929833948</v>
      </c>
      <c r="R197" s="93">
        <f t="shared" si="40"/>
        <v>5.4493415383824149E-2</v>
      </c>
      <c r="S197" s="93">
        <f t="shared" si="40"/>
        <v>4.9300020670028574E-2</v>
      </c>
      <c r="T197" s="92">
        <v>27005</v>
      </c>
      <c r="U197" s="192">
        <v>109972.773</v>
      </c>
      <c r="V197" s="192">
        <v>4092.4669916641856</v>
      </c>
      <c r="W197" s="198"/>
      <c r="X197" s="89">
        <v>0</v>
      </c>
      <c r="Y197" s="89">
        <f t="shared" si="41"/>
        <v>0</v>
      </c>
      <c r="Z197" s="1"/>
      <c r="AA197" s="1"/>
    </row>
    <row r="198" spans="2:28">
      <c r="B198" s="207">
        <v>3905</v>
      </c>
      <c r="C198" t="s">
        <v>211</v>
      </c>
      <c r="D198" s="1">
        <v>265135.77500000002</v>
      </c>
      <c r="E198" s="86">
        <f t="shared" si="34"/>
        <v>4431.4854587999334</v>
      </c>
      <c r="F198" s="87">
        <f t="shared" si="28"/>
        <v>0.93721853541782496</v>
      </c>
      <c r="G198" s="189">
        <f t="shared" si="35"/>
        <v>184.37554848984297</v>
      </c>
      <c r="H198" s="189">
        <f t="shared" si="29"/>
        <v>11031.189066147304</v>
      </c>
      <c r="I198" s="189">
        <f t="shared" si="30"/>
        <v>0</v>
      </c>
      <c r="J198" s="88">
        <f t="shared" si="31"/>
        <v>0</v>
      </c>
      <c r="K198" s="189">
        <f t="shared" si="36"/>
        <v>-44.742487658507123</v>
      </c>
      <c r="L198" s="88">
        <f t="shared" si="32"/>
        <v>-2676.9430366084812</v>
      </c>
      <c r="M198" s="89">
        <f t="shared" si="37"/>
        <v>8354.2460295388228</v>
      </c>
      <c r="N198" s="89">
        <f t="shared" si="38"/>
        <v>273490.02102953882</v>
      </c>
      <c r="O198" s="89">
        <f t="shared" si="39"/>
        <v>4571.118519631269</v>
      </c>
      <c r="P198" s="90">
        <f t="shared" si="33"/>
        <v>0.96674964727296786</v>
      </c>
      <c r="Q198" s="196">
        <v>8354.2460295388228</v>
      </c>
      <c r="R198" s="93">
        <f t="shared" si="40"/>
        <v>5.9410770470190392E-3</v>
      </c>
      <c r="S198" s="93">
        <f t="shared" si="40"/>
        <v>-5.0884624238625832E-3</v>
      </c>
      <c r="T198" s="92">
        <v>59830</v>
      </c>
      <c r="U198" s="192">
        <v>263569.886</v>
      </c>
      <c r="V198" s="192">
        <v>4454.1502349004631</v>
      </c>
      <c r="W198" s="198"/>
      <c r="X198" s="89">
        <v>0</v>
      </c>
      <c r="Y198" s="89">
        <f t="shared" si="41"/>
        <v>0</v>
      </c>
    </row>
    <row r="199" spans="2:28">
      <c r="B199" s="207">
        <v>3907</v>
      </c>
      <c r="C199" t="s">
        <v>212</v>
      </c>
      <c r="D199" s="1">
        <v>273549.842</v>
      </c>
      <c r="E199" s="86">
        <f t="shared" si="34"/>
        <v>4097.6338715959137</v>
      </c>
      <c r="F199" s="87">
        <f t="shared" ref="F199:F262" si="42">E199/E$365</f>
        <v>0.86661198632378822</v>
      </c>
      <c r="G199" s="189">
        <f t="shared" si="35"/>
        <v>391.3635325563352</v>
      </c>
      <c r="H199" s="189">
        <f t="shared" ref="H199:H262" si="43">G199*T199/1000</f>
        <v>26126.646706395823</v>
      </c>
      <c r="I199" s="189">
        <f t="shared" ref="I199:I262" si="44">IF(E199+Y199&lt;(E$365+Y$365)*0.9,((E$365+Y$365)*0.9-E199-Y199)*0.35,0)</f>
        <v>55.420738292926302</v>
      </c>
      <c r="J199" s="88">
        <f t="shared" ref="J199:J262" si="45">I199*T199/1000</f>
        <v>3699.777646959174</v>
      </c>
      <c r="K199" s="189">
        <f t="shared" si="36"/>
        <v>10.678250634419179</v>
      </c>
      <c r="L199" s="88">
        <f t="shared" ref="L199:L262" si="46">K199*T199/1000</f>
        <v>712.85865585255556</v>
      </c>
      <c r="M199" s="89">
        <f t="shared" si="37"/>
        <v>26839.505362248379</v>
      </c>
      <c r="N199" s="89">
        <f t="shared" si="38"/>
        <v>300389.3473622484</v>
      </c>
      <c r="O199" s="89">
        <f t="shared" si="39"/>
        <v>4499.675654786668</v>
      </c>
      <c r="P199" s="90">
        <f t="shared" ref="P199:P262" si="47">O199/O$365</f>
        <v>0.95164013652804413</v>
      </c>
      <c r="Q199" s="196">
        <v>26839.505362248379</v>
      </c>
      <c r="R199" s="93">
        <f t="shared" si="40"/>
        <v>3.0772586901668498E-2</v>
      </c>
      <c r="S199" s="93">
        <f t="shared" si="40"/>
        <v>2.2635477442170385E-2</v>
      </c>
      <c r="T199" s="92">
        <v>66758</v>
      </c>
      <c r="U199" s="192">
        <v>265383.31099999999</v>
      </c>
      <c r="V199" s="192">
        <v>4006.9349851278098</v>
      </c>
      <c r="W199" s="198"/>
      <c r="X199" s="89">
        <v>0</v>
      </c>
      <c r="Y199" s="89">
        <f t="shared" si="41"/>
        <v>0</v>
      </c>
    </row>
    <row r="200" spans="2:28">
      <c r="B200" s="207">
        <v>3909</v>
      </c>
      <c r="C200" t="s">
        <v>213</v>
      </c>
      <c r="D200" s="1">
        <v>197337.71799999999</v>
      </c>
      <c r="E200" s="86">
        <f t="shared" ref="E200:E263" si="48">D200/T200*1000</f>
        <v>4038.013464293022</v>
      </c>
      <c r="F200" s="87">
        <f t="shared" si="42"/>
        <v>0.85400281693060642</v>
      </c>
      <c r="G200" s="189">
        <f t="shared" ref="G200:G263" si="49">($E$365+$Y$365-E200-Y200)*0.62</f>
        <v>428.32818508412805</v>
      </c>
      <c r="H200" s="189">
        <f t="shared" si="43"/>
        <v>20932.39840506134</v>
      </c>
      <c r="I200" s="189">
        <f t="shared" si="44"/>
        <v>76.287880848938372</v>
      </c>
      <c r="J200" s="88">
        <f t="shared" si="45"/>
        <v>3728.1887370876179</v>
      </c>
      <c r="K200" s="189">
        <f t="shared" ref="K200:K263" si="50">I200+J$367</f>
        <v>31.545393190431248</v>
      </c>
      <c r="L200" s="88">
        <f t="shared" si="46"/>
        <v>1541.6233652163751</v>
      </c>
      <c r="M200" s="89">
        <f t="shared" ref="M200:M263" si="51">+H200+L200</f>
        <v>22474.021770277715</v>
      </c>
      <c r="N200" s="89">
        <f t="shared" ref="N200:N263" si="52">D200+M200</f>
        <v>219811.73977027769</v>
      </c>
      <c r="O200" s="89">
        <f t="shared" ref="O200:O263" si="53">N200/T200*1000</f>
        <v>4497.8870425675814</v>
      </c>
      <c r="P200" s="90">
        <f t="shared" si="47"/>
        <v>0.95126186144624869</v>
      </c>
      <c r="Q200" s="196">
        <v>22474.021770277715</v>
      </c>
      <c r="R200" s="93">
        <f t="shared" ref="R200:S263" si="54">(D200-U200)/U200</f>
        <v>-8.9974769167664309E-3</v>
      </c>
      <c r="S200" s="93">
        <f t="shared" si="54"/>
        <v>-1.2140619766733666E-2</v>
      </c>
      <c r="T200" s="92">
        <v>48870</v>
      </c>
      <c r="U200" s="192">
        <v>199129.38</v>
      </c>
      <c r="V200" s="192">
        <v>4087.6399466283483</v>
      </c>
      <c r="W200" s="198"/>
      <c r="X200" s="89">
        <v>0</v>
      </c>
      <c r="Y200" s="89">
        <f t="shared" ref="Y200:Y263" si="55">X200*1000/T200</f>
        <v>0</v>
      </c>
    </row>
    <row r="201" spans="2:28">
      <c r="B201" s="207">
        <v>3911</v>
      </c>
      <c r="C201" t="s">
        <v>217</v>
      </c>
      <c r="D201" s="1">
        <v>124686.36900000001</v>
      </c>
      <c r="E201" s="86">
        <f t="shared" si="48"/>
        <v>4522.7019115673402</v>
      </c>
      <c r="F201" s="87">
        <f t="shared" si="42"/>
        <v>0.95650997867392662</v>
      </c>
      <c r="G201" s="189">
        <f t="shared" si="49"/>
        <v>127.82134777405079</v>
      </c>
      <c r="H201" s="189">
        <f t="shared" si="43"/>
        <v>3523.9067367828065</v>
      </c>
      <c r="I201" s="189">
        <f t="shared" si="44"/>
        <v>0</v>
      </c>
      <c r="J201" s="88">
        <f t="shared" si="45"/>
        <v>0</v>
      </c>
      <c r="K201" s="189">
        <f t="shared" si="50"/>
        <v>-44.742487658507123</v>
      </c>
      <c r="L201" s="88">
        <f t="shared" si="46"/>
        <v>-1233.5056422573828</v>
      </c>
      <c r="M201" s="89">
        <f t="shared" si="51"/>
        <v>2290.401094525424</v>
      </c>
      <c r="N201" s="89">
        <f t="shared" si="52"/>
        <v>126976.77009452543</v>
      </c>
      <c r="O201" s="89">
        <f t="shared" si="53"/>
        <v>4605.7807716828838</v>
      </c>
      <c r="P201" s="90">
        <f t="shared" si="47"/>
        <v>0.97408039571028648</v>
      </c>
      <c r="Q201" s="196">
        <v>2290.401094525424</v>
      </c>
      <c r="R201" s="93">
        <f t="shared" si="54"/>
        <v>3.5154888720058113E-2</v>
      </c>
      <c r="S201" s="93">
        <f t="shared" si="54"/>
        <v>3.2601639330056172E-2</v>
      </c>
      <c r="T201" s="92">
        <v>27569</v>
      </c>
      <c r="U201" s="192">
        <v>120451.89599999999</v>
      </c>
      <c r="V201" s="192">
        <v>4379.9096760117809</v>
      </c>
      <c r="W201" s="198"/>
      <c r="X201" s="89">
        <v>0</v>
      </c>
      <c r="Y201" s="89">
        <f t="shared" si="55"/>
        <v>0</v>
      </c>
    </row>
    <row r="202" spans="2:28">
      <c r="B202" s="207">
        <v>4001</v>
      </c>
      <c r="C202" t="s">
        <v>214</v>
      </c>
      <c r="D202" s="1">
        <v>161686.53099999999</v>
      </c>
      <c r="E202" s="86">
        <f t="shared" si="48"/>
        <v>4336.0382686583171</v>
      </c>
      <c r="F202" s="87">
        <f t="shared" si="42"/>
        <v>0.91703233000522799</v>
      </c>
      <c r="G202" s="189">
        <f t="shared" si="49"/>
        <v>243.55280637764511</v>
      </c>
      <c r="H202" s="189">
        <f t="shared" si="43"/>
        <v>9081.8405970160093</v>
      </c>
      <c r="I202" s="189">
        <f t="shared" si="44"/>
        <v>0</v>
      </c>
      <c r="J202" s="88">
        <f t="shared" si="45"/>
        <v>0</v>
      </c>
      <c r="K202" s="189">
        <f t="shared" si="50"/>
        <v>-44.742487658507123</v>
      </c>
      <c r="L202" s="88">
        <f t="shared" si="46"/>
        <v>-1668.4026222980722</v>
      </c>
      <c r="M202" s="89">
        <f t="shared" si="51"/>
        <v>7413.4379747179373</v>
      </c>
      <c r="N202" s="89">
        <f t="shared" si="52"/>
        <v>169099.96897471792</v>
      </c>
      <c r="O202" s="89">
        <f t="shared" si="53"/>
        <v>4534.8485873774553</v>
      </c>
      <c r="P202" s="90">
        <f t="shared" si="47"/>
        <v>0.95907888921618101</v>
      </c>
      <c r="Q202" s="196">
        <v>7413.4379747179373</v>
      </c>
      <c r="R202" s="93">
        <f t="shared" si="54"/>
        <v>4.0082710510223017E-2</v>
      </c>
      <c r="S202" s="94">
        <f t="shared" si="54"/>
        <v>3.7405032368975466E-2</v>
      </c>
      <c r="T202" s="92">
        <v>37289</v>
      </c>
      <c r="U202" s="192">
        <v>155455.45499999999</v>
      </c>
      <c r="V202" s="192">
        <v>4179.6965826902906</v>
      </c>
      <c r="W202" s="198"/>
      <c r="X202" s="89">
        <v>0</v>
      </c>
      <c r="Y202" s="89">
        <f t="shared" si="55"/>
        <v>0</v>
      </c>
      <c r="Z202" s="1"/>
    </row>
    <row r="203" spans="2:28">
      <c r="B203" s="207">
        <v>4003</v>
      </c>
      <c r="C203" t="s">
        <v>215</v>
      </c>
      <c r="D203" s="1">
        <v>225591.01699999999</v>
      </c>
      <c r="E203" s="86">
        <f t="shared" si="48"/>
        <v>3967.0632187950619</v>
      </c>
      <c r="F203" s="87">
        <f t="shared" si="42"/>
        <v>0.83899749065991147</v>
      </c>
      <c r="G203" s="189">
        <f t="shared" si="49"/>
        <v>472.31733729286333</v>
      </c>
      <c r="H203" s="189">
        <f t="shared" si="43"/>
        <v>26858.797702495965</v>
      </c>
      <c r="I203" s="189">
        <f t="shared" si="44"/>
        <v>101.12046677322444</v>
      </c>
      <c r="J203" s="88">
        <f t="shared" si="45"/>
        <v>5750.316463526181</v>
      </c>
      <c r="K203" s="189">
        <f t="shared" si="50"/>
        <v>56.377979114717313</v>
      </c>
      <c r="L203" s="88">
        <f t="shared" si="46"/>
        <v>3205.9901603375147</v>
      </c>
      <c r="M203" s="89">
        <f t="shared" si="51"/>
        <v>30064.78786283348</v>
      </c>
      <c r="N203" s="89">
        <f t="shared" si="52"/>
        <v>255655.80486283347</v>
      </c>
      <c r="O203" s="89">
        <f t="shared" si="53"/>
        <v>4495.7585352026426</v>
      </c>
      <c r="P203" s="90">
        <f t="shared" si="47"/>
        <v>0.95081170165812789</v>
      </c>
      <c r="Q203" s="196">
        <v>30064.78786283348</v>
      </c>
      <c r="R203" s="93">
        <f t="shared" si="54"/>
        <v>4.2933040325284909E-2</v>
      </c>
      <c r="S203" s="93">
        <f t="shared" si="54"/>
        <v>3.8403014282300627E-2</v>
      </c>
      <c r="T203" s="92">
        <v>56866</v>
      </c>
      <c r="U203" s="192">
        <v>216304.41099999999</v>
      </c>
      <c r="V203" s="192">
        <v>3820.3502534484887</v>
      </c>
      <c r="W203" s="198"/>
      <c r="X203" s="89">
        <v>0</v>
      </c>
      <c r="Y203" s="89">
        <f t="shared" si="55"/>
        <v>0</v>
      </c>
    </row>
    <row r="204" spans="2:28">
      <c r="B204" s="207">
        <v>4005</v>
      </c>
      <c r="C204" t="s">
        <v>216</v>
      </c>
      <c r="D204" s="1">
        <v>51774.84</v>
      </c>
      <c r="E204" s="86">
        <f t="shared" si="48"/>
        <v>3883.2100802520058</v>
      </c>
      <c r="F204" s="87">
        <f t="shared" si="42"/>
        <v>0.82126332083668629</v>
      </c>
      <c r="G204" s="189">
        <f t="shared" si="49"/>
        <v>524.30628318955814</v>
      </c>
      <c r="H204" s="189">
        <f t="shared" si="43"/>
        <v>6990.5756737663787</v>
      </c>
      <c r="I204" s="189">
        <f t="shared" si="44"/>
        <v>130.46906526329406</v>
      </c>
      <c r="J204" s="88">
        <f t="shared" si="45"/>
        <v>1739.5440471554996</v>
      </c>
      <c r="K204" s="189">
        <f t="shared" si="50"/>
        <v>85.726577604786939</v>
      </c>
      <c r="L204" s="88">
        <f t="shared" si="46"/>
        <v>1142.9924592046241</v>
      </c>
      <c r="M204" s="89">
        <f t="shared" si="51"/>
        <v>8133.5681329710023</v>
      </c>
      <c r="N204" s="89">
        <f t="shared" si="52"/>
        <v>59908.408132971002</v>
      </c>
      <c r="O204" s="89">
        <f t="shared" si="53"/>
        <v>4493.2429410463519</v>
      </c>
      <c r="P204" s="90">
        <f t="shared" si="47"/>
        <v>0.95027967656343137</v>
      </c>
      <c r="Q204" s="196">
        <v>8133.5681329710023</v>
      </c>
      <c r="R204" s="93">
        <f t="shared" si="54"/>
        <v>3.3483965958220355E-2</v>
      </c>
      <c r="S204" s="93">
        <f t="shared" si="54"/>
        <v>2.8290579194611139E-2</v>
      </c>
      <c r="T204" s="92">
        <v>13333</v>
      </c>
      <c r="U204" s="192">
        <v>50097.381000000001</v>
      </c>
      <c r="V204" s="192">
        <v>3776.3742650384443</v>
      </c>
      <c r="W204" s="198"/>
      <c r="X204" s="89">
        <v>0</v>
      </c>
      <c r="Y204" s="89">
        <f t="shared" si="55"/>
        <v>0</v>
      </c>
    </row>
    <row r="205" spans="2:28">
      <c r="B205" s="207">
        <v>4010</v>
      </c>
      <c r="C205" t="s">
        <v>218</v>
      </c>
      <c r="D205" s="1">
        <v>9454.4040000000005</v>
      </c>
      <c r="E205" s="86">
        <f t="shared" si="48"/>
        <v>3957.4734198409378</v>
      </c>
      <c r="F205" s="87">
        <f t="shared" si="42"/>
        <v>0.8369693361247571</v>
      </c>
      <c r="G205" s="189">
        <f t="shared" si="49"/>
        <v>478.26301264442026</v>
      </c>
      <c r="H205" s="189">
        <f t="shared" si="43"/>
        <v>1142.57033720752</v>
      </c>
      <c r="I205" s="189">
        <f t="shared" si="44"/>
        <v>104.47689640716784</v>
      </c>
      <c r="J205" s="88">
        <f t="shared" si="45"/>
        <v>249.59530551672398</v>
      </c>
      <c r="K205" s="189">
        <f t="shared" si="50"/>
        <v>59.734408748660719</v>
      </c>
      <c r="L205" s="88">
        <f t="shared" si="46"/>
        <v>142.70550250055047</v>
      </c>
      <c r="M205" s="89">
        <f t="shared" si="51"/>
        <v>1285.2758397080704</v>
      </c>
      <c r="N205" s="89">
        <f t="shared" si="52"/>
        <v>10739.679839708071</v>
      </c>
      <c r="O205" s="89">
        <f t="shared" si="53"/>
        <v>4495.4708412340187</v>
      </c>
      <c r="P205" s="90">
        <f t="shared" si="47"/>
        <v>0.95075085702207318</v>
      </c>
      <c r="Q205" s="196">
        <v>1285.2758397080704</v>
      </c>
      <c r="R205" s="93">
        <f t="shared" si="54"/>
        <v>4.5973285563286899E-2</v>
      </c>
      <c r="S205" s="93">
        <f t="shared" si="54"/>
        <v>4.2908483135935295E-2</v>
      </c>
      <c r="T205" s="92">
        <v>2389</v>
      </c>
      <c r="U205" s="192">
        <v>9038.8580000000002</v>
      </c>
      <c r="V205" s="192">
        <v>3794.6507136859782</v>
      </c>
      <c r="W205" s="198"/>
      <c r="X205" s="89">
        <v>0</v>
      </c>
      <c r="Y205" s="89">
        <f t="shared" si="55"/>
        <v>0</v>
      </c>
    </row>
    <row r="206" spans="2:28">
      <c r="B206" s="207">
        <v>4012</v>
      </c>
      <c r="C206" t="s">
        <v>219</v>
      </c>
      <c r="D206" s="1">
        <v>61158.165999999997</v>
      </c>
      <c r="E206" s="86">
        <f t="shared" si="48"/>
        <v>4273.8061495457714</v>
      </c>
      <c r="F206" s="87">
        <f t="shared" si="42"/>
        <v>0.90387080751511417</v>
      </c>
      <c r="G206" s="189">
        <f t="shared" si="49"/>
        <v>282.13672022742344</v>
      </c>
      <c r="H206" s="189">
        <f t="shared" si="43"/>
        <v>4037.3764664544296</v>
      </c>
      <c r="I206" s="189">
        <f t="shared" si="44"/>
        <v>0</v>
      </c>
      <c r="J206" s="88">
        <f t="shared" si="45"/>
        <v>0</v>
      </c>
      <c r="K206" s="189">
        <f t="shared" si="50"/>
        <v>-44.742487658507123</v>
      </c>
      <c r="L206" s="88">
        <f t="shared" si="46"/>
        <v>-640.26499839323685</v>
      </c>
      <c r="M206" s="89">
        <f t="shared" si="51"/>
        <v>3397.1114680611927</v>
      </c>
      <c r="N206" s="89">
        <f t="shared" si="52"/>
        <v>64555.277468061191</v>
      </c>
      <c r="O206" s="89">
        <f t="shared" si="53"/>
        <v>4511.2003821146882</v>
      </c>
      <c r="P206" s="90">
        <f t="shared" si="47"/>
        <v>0.95407751066993784</v>
      </c>
      <c r="Q206" s="196">
        <v>3397.1114680611927</v>
      </c>
      <c r="R206" s="93">
        <f t="shared" si="54"/>
        <v>2.632136797369149E-2</v>
      </c>
      <c r="S206" s="93">
        <f t="shared" si="54"/>
        <v>2.3380824571390742E-2</v>
      </c>
      <c r="T206" s="92">
        <v>14310</v>
      </c>
      <c r="U206" s="192">
        <v>59589.684000000001</v>
      </c>
      <c r="V206" s="192">
        <v>4176.1639918704886</v>
      </c>
      <c r="W206" s="198"/>
      <c r="X206" s="89">
        <v>0</v>
      </c>
      <c r="Y206" s="89">
        <f t="shared" si="55"/>
        <v>0</v>
      </c>
    </row>
    <row r="207" spans="2:28">
      <c r="B207" s="207">
        <v>4014</v>
      </c>
      <c r="C207" t="s">
        <v>220</v>
      </c>
      <c r="D207" s="1">
        <v>40641.919999999998</v>
      </c>
      <c r="E207" s="86">
        <f t="shared" si="48"/>
        <v>3890.6681983534368</v>
      </c>
      <c r="F207" s="87">
        <f t="shared" si="42"/>
        <v>0.82284064442016236</v>
      </c>
      <c r="G207" s="189">
        <f t="shared" si="49"/>
        <v>519.68224996667095</v>
      </c>
      <c r="H207" s="189">
        <f t="shared" si="43"/>
        <v>5428.6007831518446</v>
      </c>
      <c r="I207" s="189">
        <f t="shared" si="44"/>
        <v>127.85872392779321</v>
      </c>
      <c r="J207" s="88">
        <f t="shared" si="45"/>
        <v>1335.6122301497278</v>
      </c>
      <c r="K207" s="189">
        <f t="shared" si="50"/>
        <v>83.116236269286077</v>
      </c>
      <c r="L207" s="88">
        <f t="shared" si="46"/>
        <v>868.23220406896235</v>
      </c>
      <c r="M207" s="89">
        <f t="shared" si="51"/>
        <v>6296.8329872208069</v>
      </c>
      <c r="N207" s="89">
        <f t="shared" si="52"/>
        <v>46938.752987220803</v>
      </c>
      <c r="O207" s="89">
        <f t="shared" si="53"/>
        <v>4493.4666845893935</v>
      </c>
      <c r="P207" s="90">
        <f t="shared" si="47"/>
        <v>0.95032699627093531</v>
      </c>
      <c r="Q207" s="196">
        <v>6296.8329872208069</v>
      </c>
      <c r="R207" s="93">
        <f t="shared" si="54"/>
        <v>1.4130051892609416E-2</v>
      </c>
      <c r="S207" s="93">
        <f t="shared" si="54"/>
        <v>1.4032968793634561E-2</v>
      </c>
      <c r="T207" s="92">
        <v>10446</v>
      </c>
      <c r="U207" s="192">
        <v>40075.648999999998</v>
      </c>
      <c r="V207" s="192">
        <v>3836.8261369076108</v>
      </c>
      <c r="W207" s="198"/>
      <c r="X207" s="89">
        <v>0</v>
      </c>
      <c r="Y207" s="89">
        <f t="shared" si="55"/>
        <v>0</v>
      </c>
    </row>
    <row r="208" spans="2:28">
      <c r="B208" s="207">
        <v>4016</v>
      </c>
      <c r="C208" t="s">
        <v>221</v>
      </c>
      <c r="D208" s="1">
        <v>14835.673000000001</v>
      </c>
      <c r="E208" s="86">
        <f t="shared" si="48"/>
        <v>3647.8173100565527</v>
      </c>
      <c r="F208" s="87">
        <f t="shared" si="42"/>
        <v>0.77147990861935933</v>
      </c>
      <c r="G208" s="189">
        <f t="shared" si="49"/>
        <v>670.24980071073901</v>
      </c>
      <c r="H208" s="189">
        <f t="shared" si="43"/>
        <v>2725.9059394905753</v>
      </c>
      <c r="I208" s="189">
        <f t="shared" si="44"/>
        <v>212.85653483170262</v>
      </c>
      <c r="J208" s="88">
        <f t="shared" si="45"/>
        <v>865.6875271605345</v>
      </c>
      <c r="K208" s="189">
        <f t="shared" si="50"/>
        <v>168.1140471731955</v>
      </c>
      <c r="L208" s="88">
        <f t="shared" si="46"/>
        <v>683.71982985338616</v>
      </c>
      <c r="M208" s="89">
        <f t="shared" si="51"/>
        <v>3409.6257693439616</v>
      </c>
      <c r="N208" s="89">
        <f t="shared" si="52"/>
        <v>18245.298769343961</v>
      </c>
      <c r="O208" s="89">
        <f t="shared" si="53"/>
        <v>4486.1811579404866</v>
      </c>
      <c r="P208" s="90">
        <f t="shared" si="47"/>
        <v>0.94878617419691114</v>
      </c>
      <c r="Q208" s="196">
        <v>3409.6257693439616</v>
      </c>
      <c r="R208" s="93">
        <f t="shared" si="54"/>
        <v>5.4031681895377805E-2</v>
      </c>
      <c r="S208" s="93">
        <f t="shared" si="54"/>
        <v>5.8955852526312552E-2</v>
      </c>
      <c r="T208" s="92">
        <v>4067</v>
      </c>
      <c r="U208" s="192">
        <v>14075.168</v>
      </c>
      <c r="V208" s="192">
        <v>3444.730298580519</v>
      </c>
      <c r="W208" s="198"/>
      <c r="X208" s="89">
        <v>0</v>
      </c>
      <c r="Y208" s="89">
        <f t="shared" si="55"/>
        <v>0</v>
      </c>
    </row>
    <row r="209" spans="2:27">
      <c r="B209" s="207">
        <v>4018</v>
      </c>
      <c r="C209" t="s">
        <v>222</v>
      </c>
      <c r="D209" s="1">
        <v>24918.835999999999</v>
      </c>
      <c r="E209" s="86">
        <f t="shared" si="48"/>
        <v>3799.7615126562978</v>
      </c>
      <c r="F209" s="87">
        <f t="shared" si="42"/>
        <v>0.80361471405869078</v>
      </c>
      <c r="G209" s="189">
        <f t="shared" si="49"/>
        <v>576.0443950988971</v>
      </c>
      <c r="H209" s="189">
        <f t="shared" si="43"/>
        <v>3777.6991430585672</v>
      </c>
      <c r="I209" s="189">
        <f t="shared" si="44"/>
        <v>159.67606392179187</v>
      </c>
      <c r="J209" s="88">
        <f t="shared" si="45"/>
        <v>1047.155627199111</v>
      </c>
      <c r="K209" s="189">
        <f t="shared" si="50"/>
        <v>114.93357626328475</v>
      </c>
      <c r="L209" s="88">
        <f t="shared" si="46"/>
        <v>753.73439313462143</v>
      </c>
      <c r="M209" s="89">
        <f t="shared" si="51"/>
        <v>4531.433536193189</v>
      </c>
      <c r="N209" s="89">
        <f t="shared" si="52"/>
        <v>29450.269536193187</v>
      </c>
      <c r="O209" s="89">
        <f t="shared" si="53"/>
        <v>4490.7394840184788</v>
      </c>
      <c r="P209" s="90">
        <f t="shared" si="47"/>
        <v>0.9497502183600911</v>
      </c>
      <c r="Q209" s="196">
        <v>4531.433536193189</v>
      </c>
      <c r="R209" s="93">
        <f t="shared" si="54"/>
        <v>-3.8174744021718256E-2</v>
      </c>
      <c r="S209" s="94">
        <f t="shared" si="54"/>
        <v>-4.0961367971640038E-2</v>
      </c>
      <c r="T209" s="92">
        <v>6558</v>
      </c>
      <c r="U209" s="192">
        <v>25907.862000000001</v>
      </c>
      <c r="V209" s="192">
        <v>3962.0526074323293</v>
      </c>
      <c r="W209" s="198"/>
      <c r="X209" s="89">
        <v>0</v>
      </c>
      <c r="Y209" s="89">
        <f t="shared" si="55"/>
        <v>0</v>
      </c>
      <c r="Z209" s="1"/>
      <c r="AA209" s="1"/>
    </row>
    <row r="210" spans="2:27">
      <c r="B210" s="207">
        <v>4020</v>
      </c>
      <c r="C210" t="s">
        <v>223</v>
      </c>
      <c r="D210" s="1">
        <v>39554.195</v>
      </c>
      <c r="E210" s="86">
        <f t="shared" si="48"/>
        <v>3552.2402334979793</v>
      </c>
      <c r="F210" s="87">
        <f t="shared" si="42"/>
        <v>0.75126623342070453</v>
      </c>
      <c r="G210" s="189">
        <f t="shared" si="49"/>
        <v>729.50758817705457</v>
      </c>
      <c r="H210" s="189">
        <f t="shared" si="43"/>
        <v>8123.0669943515022</v>
      </c>
      <c r="I210" s="189">
        <f t="shared" si="44"/>
        <v>246.30851162720333</v>
      </c>
      <c r="J210" s="88">
        <f t="shared" si="45"/>
        <v>2742.645276968909</v>
      </c>
      <c r="K210" s="189">
        <f t="shared" si="50"/>
        <v>201.56602396869621</v>
      </c>
      <c r="L210" s="88">
        <f t="shared" si="46"/>
        <v>2244.4376768914321</v>
      </c>
      <c r="M210" s="89">
        <f t="shared" si="51"/>
        <v>10367.504671242934</v>
      </c>
      <c r="N210" s="89">
        <f t="shared" si="52"/>
        <v>49921.699671242932</v>
      </c>
      <c r="O210" s="89">
        <f t="shared" si="53"/>
        <v>4483.31384564373</v>
      </c>
      <c r="P210" s="90">
        <f t="shared" si="47"/>
        <v>0.9481797639409516</v>
      </c>
      <c r="Q210" s="196">
        <v>10367.504671242934</v>
      </c>
      <c r="R210" s="90">
        <f t="shared" si="54"/>
        <v>3.462451677631171E-2</v>
      </c>
      <c r="S210" s="90">
        <f t="shared" si="54"/>
        <v>1.3160820020557048E-2</v>
      </c>
      <c r="T210" s="92">
        <v>11135</v>
      </c>
      <c r="U210" s="192">
        <v>38230.483</v>
      </c>
      <c r="V210" s="192">
        <v>3506.0971203228173</v>
      </c>
      <c r="W210" s="198"/>
      <c r="X210" s="89">
        <v>0</v>
      </c>
      <c r="Y210" s="89">
        <f t="shared" si="55"/>
        <v>0</v>
      </c>
    </row>
    <row r="211" spans="2:27">
      <c r="B211" s="207">
        <v>4022</v>
      </c>
      <c r="C211" t="s">
        <v>226</v>
      </c>
      <c r="D211" s="1">
        <v>11797.302</v>
      </c>
      <c r="E211" s="86">
        <f t="shared" si="48"/>
        <v>3957.4981549815498</v>
      </c>
      <c r="F211" s="87">
        <f t="shared" si="42"/>
        <v>0.83697456738016196</v>
      </c>
      <c r="G211" s="189">
        <f t="shared" si="49"/>
        <v>478.24767685724083</v>
      </c>
      <c r="H211" s="189">
        <f t="shared" si="43"/>
        <v>1425.656324711435</v>
      </c>
      <c r="I211" s="189">
        <f t="shared" si="44"/>
        <v>104.46823910795366</v>
      </c>
      <c r="J211" s="88">
        <f t="shared" si="45"/>
        <v>311.41982078080986</v>
      </c>
      <c r="K211" s="189">
        <f t="shared" si="50"/>
        <v>59.725751449446541</v>
      </c>
      <c r="L211" s="88">
        <f t="shared" si="46"/>
        <v>178.04246507080012</v>
      </c>
      <c r="M211" s="89">
        <f t="shared" si="51"/>
        <v>1603.6987897822351</v>
      </c>
      <c r="N211" s="89">
        <f t="shared" si="52"/>
        <v>13401.000789782234</v>
      </c>
      <c r="O211" s="89">
        <f t="shared" si="53"/>
        <v>4495.4715832882366</v>
      </c>
      <c r="P211" s="90">
        <f t="shared" si="47"/>
        <v>0.95075101395973527</v>
      </c>
      <c r="Q211" s="196">
        <v>1603.6987897822351</v>
      </c>
      <c r="R211" s="90">
        <f t="shared" si="54"/>
        <v>1.9330188616849004E-4</v>
      </c>
      <c r="S211" s="90">
        <f t="shared" si="54"/>
        <v>-4.7774360318822618E-4</v>
      </c>
      <c r="T211" s="92">
        <v>2981</v>
      </c>
      <c r="U211" s="192">
        <v>11795.022000000001</v>
      </c>
      <c r="V211" s="192">
        <v>3959.3897280966771</v>
      </c>
      <c r="W211" s="198"/>
      <c r="X211" s="89">
        <v>0</v>
      </c>
      <c r="Y211" s="89">
        <f t="shared" si="55"/>
        <v>0</v>
      </c>
    </row>
    <row r="212" spans="2:27">
      <c r="B212" s="207">
        <v>4024</v>
      </c>
      <c r="C212" t="s">
        <v>225</v>
      </c>
      <c r="D212" s="1">
        <v>6454.0190000000002</v>
      </c>
      <c r="E212" s="86">
        <f t="shared" si="48"/>
        <v>3921.0321992709601</v>
      </c>
      <c r="F212" s="87">
        <f t="shared" si="42"/>
        <v>0.82926235215990818</v>
      </c>
      <c r="G212" s="189">
        <f t="shared" si="49"/>
        <v>500.85656939780648</v>
      </c>
      <c r="H212" s="189">
        <f t="shared" si="43"/>
        <v>824.40991322878949</v>
      </c>
      <c r="I212" s="189">
        <f t="shared" si="44"/>
        <v>117.23132360666006</v>
      </c>
      <c r="J212" s="88">
        <f t="shared" si="45"/>
        <v>192.96275865656244</v>
      </c>
      <c r="K212" s="189">
        <f t="shared" si="50"/>
        <v>72.488835948152939</v>
      </c>
      <c r="L212" s="88">
        <f t="shared" si="46"/>
        <v>119.31662397065973</v>
      </c>
      <c r="M212" s="89">
        <f t="shared" si="51"/>
        <v>943.72653719944924</v>
      </c>
      <c r="N212" s="89">
        <f t="shared" si="52"/>
        <v>7397.7455371994492</v>
      </c>
      <c r="O212" s="89">
        <f t="shared" si="53"/>
        <v>4494.3776046169196</v>
      </c>
      <c r="P212" s="90">
        <f t="shared" si="47"/>
        <v>0.95051964750312778</v>
      </c>
      <c r="Q212" s="196">
        <v>943.72653719944924</v>
      </c>
      <c r="R212" s="90">
        <f t="shared" si="54"/>
        <v>8.6471350420657109E-2</v>
      </c>
      <c r="S212" s="90">
        <f t="shared" si="54"/>
        <v>7.5910268035037171E-2</v>
      </c>
      <c r="T212" s="92">
        <v>1646</v>
      </c>
      <c r="U212" s="192">
        <v>5940.3490000000002</v>
      </c>
      <c r="V212" s="192">
        <v>3644.3858895705521</v>
      </c>
      <c r="W212" s="198"/>
      <c r="X212" s="89">
        <v>0</v>
      </c>
      <c r="Y212" s="89">
        <f t="shared" si="55"/>
        <v>0</v>
      </c>
    </row>
    <row r="213" spans="2:27">
      <c r="B213" s="207">
        <v>4026</v>
      </c>
      <c r="C213" t="s">
        <v>224</v>
      </c>
      <c r="D213" s="1">
        <v>24121.381000000001</v>
      </c>
      <c r="E213" s="86">
        <f t="shared" si="48"/>
        <v>4362.7022969795626</v>
      </c>
      <c r="F213" s="87">
        <f t="shared" si="42"/>
        <v>0.92267152747161085</v>
      </c>
      <c r="G213" s="189">
        <f t="shared" si="49"/>
        <v>227.02110881847292</v>
      </c>
      <c r="H213" s="189">
        <f t="shared" si="43"/>
        <v>1255.1997106573367</v>
      </c>
      <c r="I213" s="189">
        <f t="shared" si="44"/>
        <v>0</v>
      </c>
      <c r="J213" s="88">
        <f t="shared" si="45"/>
        <v>0</v>
      </c>
      <c r="K213" s="189">
        <f t="shared" si="50"/>
        <v>-44.742487658507123</v>
      </c>
      <c r="L213" s="88">
        <f t="shared" si="46"/>
        <v>-247.38121426388588</v>
      </c>
      <c r="M213" s="89">
        <f t="shared" si="51"/>
        <v>1007.8184963934508</v>
      </c>
      <c r="N213" s="89">
        <f t="shared" si="52"/>
        <v>25129.199496393452</v>
      </c>
      <c r="O213" s="89">
        <f t="shared" si="53"/>
        <v>4544.9809181395285</v>
      </c>
      <c r="P213" s="90">
        <f t="shared" si="47"/>
        <v>0.96122178425340654</v>
      </c>
      <c r="Q213" s="196">
        <v>1007.8184963934508</v>
      </c>
      <c r="R213" s="90">
        <f t="shared" si="54"/>
        <v>7.5917608942860084E-3</v>
      </c>
      <c r="S213" s="90">
        <f t="shared" si="54"/>
        <v>8.3207113452856783E-3</v>
      </c>
      <c r="T213" s="92">
        <v>5529</v>
      </c>
      <c r="U213" s="192">
        <v>23939.636999999999</v>
      </c>
      <c r="V213" s="192">
        <v>4326.7010663292967</v>
      </c>
      <c r="W213" s="198"/>
      <c r="X213" s="89">
        <v>0</v>
      </c>
      <c r="Y213" s="89">
        <f t="shared" si="55"/>
        <v>0</v>
      </c>
    </row>
    <row r="214" spans="2:27">
      <c r="B214" s="207">
        <v>4028</v>
      </c>
      <c r="C214" t="s">
        <v>227</v>
      </c>
      <c r="D214" s="1">
        <v>10580.888000000001</v>
      </c>
      <c r="E214" s="86">
        <f t="shared" si="48"/>
        <v>4278.5636878285486</v>
      </c>
      <c r="F214" s="87">
        <f t="shared" si="42"/>
        <v>0.90487698323272237</v>
      </c>
      <c r="G214" s="189">
        <f t="shared" si="49"/>
        <v>279.18704649210156</v>
      </c>
      <c r="H214" s="189">
        <f t="shared" si="43"/>
        <v>690.4295659749672</v>
      </c>
      <c r="I214" s="189">
        <f t="shared" si="44"/>
        <v>0</v>
      </c>
      <c r="J214" s="88">
        <f t="shared" si="45"/>
        <v>0</v>
      </c>
      <c r="K214" s="189">
        <f t="shared" si="50"/>
        <v>-44.742487658507123</v>
      </c>
      <c r="L214" s="88">
        <f t="shared" si="46"/>
        <v>-110.64817197948813</v>
      </c>
      <c r="M214" s="89">
        <f t="shared" si="51"/>
        <v>579.78139399547911</v>
      </c>
      <c r="N214" s="89">
        <f t="shared" si="52"/>
        <v>11160.66939399548</v>
      </c>
      <c r="O214" s="89">
        <f t="shared" si="53"/>
        <v>4513.0082466621434</v>
      </c>
      <c r="P214" s="90">
        <f t="shared" si="47"/>
        <v>0.95445985744262896</v>
      </c>
      <c r="Q214" s="196">
        <v>579.78139399547911</v>
      </c>
      <c r="R214" s="90">
        <f t="shared" si="54"/>
        <v>-1.8402299009458022E-2</v>
      </c>
      <c r="S214" s="90">
        <f t="shared" si="54"/>
        <v>-2.4356187207945034E-2</v>
      </c>
      <c r="T214" s="92">
        <v>2473</v>
      </c>
      <c r="U214" s="192">
        <v>10779.251</v>
      </c>
      <c r="V214" s="192">
        <v>4385.3746948738817</v>
      </c>
      <c r="W214" s="198"/>
      <c r="X214" s="89">
        <v>0</v>
      </c>
      <c r="Y214" s="89">
        <f t="shared" si="55"/>
        <v>0</v>
      </c>
    </row>
    <row r="215" spans="2:27">
      <c r="B215" s="207">
        <v>4030</v>
      </c>
      <c r="C215" t="s">
        <v>228</v>
      </c>
      <c r="D215" s="1">
        <v>5690.183</v>
      </c>
      <c r="E215" s="86">
        <f t="shared" si="48"/>
        <v>3829.1944818304173</v>
      </c>
      <c r="F215" s="87">
        <f t="shared" si="42"/>
        <v>0.80983951712277136</v>
      </c>
      <c r="G215" s="189">
        <f t="shared" si="49"/>
        <v>557.79595421094291</v>
      </c>
      <c r="H215" s="189">
        <f t="shared" si="43"/>
        <v>828.88478795746119</v>
      </c>
      <c r="I215" s="189">
        <f t="shared" si="44"/>
        <v>149.37452471085001</v>
      </c>
      <c r="J215" s="88">
        <f t="shared" si="45"/>
        <v>221.97054372032312</v>
      </c>
      <c r="K215" s="189">
        <f t="shared" si="50"/>
        <v>104.63203705234289</v>
      </c>
      <c r="L215" s="88">
        <f t="shared" si="46"/>
        <v>155.48320705978153</v>
      </c>
      <c r="M215" s="89">
        <f t="shared" si="51"/>
        <v>984.36799501724272</v>
      </c>
      <c r="N215" s="89">
        <f t="shared" si="52"/>
        <v>6674.5509950172427</v>
      </c>
      <c r="O215" s="89">
        <f t="shared" si="53"/>
        <v>4491.6224730937038</v>
      </c>
      <c r="P215" s="90">
        <f t="shared" si="47"/>
        <v>0.94993696245201376</v>
      </c>
      <c r="Q215" s="196">
        <v>984.36799501724272</v>
      </c>
      <c r="R215" s="90">
        <f t="shared" si="54"/>
        <v>0.10470113844624605</v>
      </c>
      <c r="S215" s="90">
        <f t="shared" si="54"/>
        <v>9.355005023851154E-2</v>
      </c>
      <c r="T215" s="92">
        <v>1486</v>
      </c>
      <c r="U215" s="192">
        <v>5150.88</v>
      </c>
      <c r="V215" s="192">
        <v>3501.6179469748467</v>
      </c>
      <c r="W215" s="198"/>
      <c r="X215" s="89">
        <v>0</v>
      </c>
      <c r="Y215" s="89">
        <f t="shared" si="55"/>
        <v>0</v>
      </c>
    </row>
    <row r="216" spans="2:27">
      <c r="B216" s="207">
        <v>4032</v>
      </c>
      <c r="C216" t="s">
        <v>229</v>
      </c>
      <c r="D216" s="1">
        <v>4760.174</v>
      </c>
      <c r="E216" s="86">
        <f t="shared" si="48"/>
        <v>3789.9474522292994</v>
      </c>
      <c r="F216" s="87">
        <f t="shared" si="42"/>
        <v>0.80153913027862256</v>
      </c>
      <c r="G216" s="189">
        <f t="shared" si="49"/>
        <v>582.12911256363611</v>
      </c>
      <c r="H216" s="189">
        <f t="shared" si="43"/>
        <v>731.15416537992689</v>
      </c>
      <c r="I216" s="189">
        <f t="shared" si="44"/>
        <v>163.11098507124129</v>
      </c>
      <c r="J216" s="88">
        <f t="shared" si="45"/>
        <v>204.86739724947904</v>
      </c>
      <c r="K216" s="189">
        <f t="shared" si="50"/>
        <v>118.36849741273417</v>
      </c>
      <c r="L216" s="88">
        <f t="shared" si="46"/>
        <v>148.67083275039411</v>
      </c>
      <c r="M216" s="89">
        <f t="shared" si="51"/>
        <v>879.82499813032098</v>
      </c>
      <c r="N216" s="89">
        <f t="shared" si="52"/>
        <v>5639.9989981303206</v>
      </c>
      <c r="O216" s="89">
        <f t="shared" si="53"/>
        <v>4490.4450622056693</v>
      </c>
      <c r="P216" s="90">
        <f t="shared" si="47"/>
        <v>0.94968795084668911</v>
      </c>
      <c r="Q216" s="196">
        <v>879.82499813032098</v>
      </c>
      <c r="R216" s="90">
        <f t="shared" si="54"/>
        <v>0.11073299864780206</v>
      </c>
      <c r="S216" s="90">
        <f t="shared" si="54"/>
        <v>0.11073299864780206</v>
      </c>
      <c r="T216" s="92">
        <v>1256</v>
      </c>
      <c r="U216" s="192">
        <v>4285.6149999999998</v>
      </c>
      <c r="V216" s="192">
        <v>3412.1138535031846</v>
      </c>
      <c r="W216" s="198"/>
      <c r="X216" s="89">
        <v>0</v>
      </c>
      <c r="Y216" s="89">
        <f t="shared" si="55"/>
        <v>0</v>
      </c>
    </row>
    <row r="217" spans="2:27">
      <c r="B217" s="207">
        <v>4034</v>
      </c>
      <c r="C217" t="s">
        <v>230</v>
      </c>
      <c r="D217" s="1">
        <v>9755.5920000000006</v>
      </c>
      <c r="E217" s="86">
        <f t="shared" si="48"/>
        <v>4359.0670241286862</v>
      </c>
      <c r="F217" s="87">
        <f t="shared" si="42"/>
        <v>0.9219027006010686</v>
      </c>
      <c r="G217" s="189">
        <f t="shared" si="49"/>
        <v>229.27497798601627</v>
      </c>
      <c r="H217" s="189">
        <f t="shared" si="43"/>
        <v>513.11740073270437</v>
      </c>
      <c r="I217" s="189">
        <f t="shared" si="44"/>
        <v>0</v>
      </c>
      <c r="J217" s="88">
        <f t="shared" si="45"/>
        <v>0</v>
      </c>
      <c r="K217" s="189">
        <f t="shared" si="50"/>
        <v>-44.742487658507123</v>
      </c>
      <c r="L217" s="88">
        <f t="shared" si="46"/>
        <v>-100.13368737973894</v>
      </c>
      <c r="M217" s="89">
        <f t="shared" si="51"/>
        <v>412.98371335296542</v>
      </c>
      <c r="N217" s="89">
        <f t="shared" si="52"/>
        <v>10168.575713352966</v>
      </c>
      <c r="O217" s="89">
        <f t="shared" si="53"/>
        <v>4543.5995144561957</v>
      </c>
      <c r="P217" s="90">
        <f t="shared" si="47"/>
        <v>0.96092963004260057</v>
      </c>
      <c r="Q217" s="196">
        <v>412.98371335296542</v>
      </c>
      <c r="R217" s="90">
        <f t="shared" si="54"/>
        <v>0.10640070959588714</v>
      </c>
      <c r="S217" s="90">
        <f t="shared" si="54"/>
        <v>9.3547082049196678E-2</v>
      </c>
      <c r="T217" s="92">
        <v>2238</v>
      </c>
      <c r="U217" s="192">
        <v>8817.4130000000005</v>
      </c>
      <c r="V217" s="192">
        <v>3986.1722423146475</v>
      </c>
      <c r="W217" s="198"/>
      <c r="X217" s="89">
        <v>0</v>
      </c>
      <c r="Y217" s="89">
        <f t="shared" si="55"/>
        <v>0</v>
      </c>
    </row>
    <row r="218" spans="2:27" ht="28.5" customHeight="1">
      <c r="B218" s="207">
        <v>4036</v>
      </c>
      <c r="C218" t="s">
        <v>231</v>
      </c>
      <c r="D218" s="1">
        <v>18046.091</v>
      </c>
      <c r="E218" s="86">
        <f t="shared" si="48"/>
        <v>4673.9422429422439</v>
      </c>
      <c r="F218" s="87">
        <f t="shared" si="42"/>
        <v>0.98849592180408385</v>
      </c>
      <c r="G218" s="189">
        <f t="shared" si="49"/>
        <v>34.052342321610503</v>
      </c>
      <c r="H218" s="189">
        <f t="shared" si="43"/>
        <v>131.47609370373814</v>
      </c>
      <c r="I218" s="189">
        <f t="shared" si="44"/>
        <v>0</v>
      </c>
      <c r="J218" s="88">
        <f t="shared" si="45"/>
        <v>0</v>
      </c>
      <c r="K218" s="189">
        <f t="shared" si="50"/>
        <v>-44.742487658507123</v>
      </c>
      <c r="L218" s="88">
        <f t="shared" si="46"/>
        <v>-172.75074484949599</v>
      </c>
      <c r="M218" s="89">
        <f t="shared" si="51"/>
        <v>-41.274651145757844</v>
      </c>
      <c r="N218" s="89">
        <f t="shared" si="52"/>
        <v>18004.816348854241</v>
      </c>
      <c r="O218" s="89">
        <f t="shared" si="53"/>
        <v>4663.2520976053456</v>
      </c>
      <c r="P218" s="90">
        <f t="shared" si="47"/>
        <v>0.98623505409974599</v>
      </c>
      <c r="Q218" s="196">
        <v>-41.274651145757844</v>
      </c>
      <c r="R218" s="90">
        <f t="shared" si="54"/>
        <v>1.1679610094387994E-2</v>
      </c>
      <c r="S218" s="90">
        <f t="shared" si="54"/>
        <v>9.0593572839909389E-3</v>
      </c>
      <c r="T218" s="92">
        <v>3861</v>
      </c>
      <c r="U218" s="192">
        <v>17837.753000000001</v>
      </c>
      <c r="V218" s="192">
        <v>4631.9794858478317</v>
      </c>
      <c r="W218" s="198"/>
      <c r="X218" s="89">
        <v>0</v>
      </c>
      <c r="Y218" s="89">
        <f t="shared" si="55"/>
        <v>0</v>
      </c>
    </row>
    <row r="219" spans="2:27">
      <c r="B219" s="207">
        <v>4201</v>
      </c>
      <c r="C219" t="s">
        <v>232</v>
      </c>
      <c r="D219" s="1">
        <v>26634.476999999999</v>
      </c>
      <c r="E219" s="86">
        <f t="shared" si="48"/>
        <v>3983.0233288470163</v>
      </c>
      <c r="F219" s="87">
        <f t="shared" si="42"/>
        <v>0.84237290757305883</v>
      </c>
      <c r="G219" s="189">
        <f t="shared" si="49"/>
        <v>462.42206906065161</v>
      </c>
      <c r="H219" s="189">
        <f t="shared" si="43"/>
        <v>3092.2163758085776</v>
      </c>
      <c r="I219" s="189">
        <f t="shared" si="44"/>
        <v>95.534428255040382</v>
      </c>
      <c r="J219" s="88">
        <f t="shared" si="45"/>
        <v>638.83872174145506</v>
      </c>
      <c r="K219" s="189">
        <f t="shared" si="50"/>
        <v>50.791940596533259</v>
      </c>
      <c r="L219" s="88">
        <f t="shared" si="46"/>
        <v>339.64570676901792</v>
      </c>
      <c r="M219" s="89">
        <f t="shared" si="51"/>
        <v>3431.8620825775956</v>
      </c>
      <c r="N219" s="89">
        <f t="shared" si="52"/>
        <v>30066.339082577593</v>
      </c>
      <c r="O219" s="89">
        <f t="shared" si="53"/>
        <v>4496.237338504201</v>
      </c>
      <c r="P219" s="90">
        <f t="shared" si="47"/>
        <v>0.95091296416552229</v>
      </c>
      <c r="Q219" s="196">
        <v>3431.8620825775956</v>
      </c>
      <c r="R219" s="90">
        <f t="shared" si="54"/>
        <v>5.9133286280143069E-2</v>
      </c>
      <c r="S219" s="90">
        <f t="shared" si="54"/>
        <v>8.0990680254520192E-2</v>
      </c>
      <c r="T219" s="92">
        <v>6687</v>
      </c>
      <c r="U219" s="192">
        <v>25147.427</v>
      </c>
      <c r="V219" s="192">
        <v>3684.6046886446884</v>
      </c>
      <c r="W219" s="198"/>
      <c r="X219" s="89">
        <v>0</v>
      </c>
      <c r="Y219" s="89">
        <f t="shared" si="55"/>
        <v>0</v>
      </c>
    </row>
    <row r="220" spans="2:27">
      <c r="B220" s="207">
        <v>4202</v>
      </c>
      <c r="C220" t="s">
        <v>233</v>
      </c>
      <c r="D220" s="1">
        <v>100439.86900000001</v>
      </c>
      <c r="E220" s="86">
        <f t="shared" si="48"/>
        <v>3951.3698021165269</v>
      </c>
      <c r="F220" s="87">
        <f t="shared" si="42"/>
        <v>0.8356784769495198</v>
      </c>
      <c r="G220" s="189">
        <f t="shared" si="49"/>
        <v>482.04725563355504</v>
      </c>
      <c r="H220" s="189">
        <f t="shared" si="43"/>
        <v>12253.159190949336</v>
      </c>
      <c r="I220" s="189">
        <f t="shared" si="44"/>
        <v>106.61316261071167</v>
      </c>
      <c r="J220" s="88">
        <f t="shared" si="45"/>
        <v>2709.9999804016797</v>
      </c>
      <c r="K220" s="189">
        <f t="shared" si="50"/>
        <v>61.870674952204546</v>
      </c>
      <c r="L220" s="88">
        <f t="shared" si="46"/>
        <v>1572.6906866100874</v>
      </c>
      <c r="M220" s="89">
        <f t="shared" si="51"/>
        <v>13825.849877559423</v>
      </c>
      <c r="N220" s="89">
        <f t="shared" si="52"/>
        <v>114265.71887755943</v>
      </c>
      <c r="O220" s="89">
        <f t="shared" si="53"/>
        <v>4495.287732702287</v>
      </c>
      <c r="P220" s="90">
        <f t="shared" si="47"/>
        <v>0.95071213124681619</v>
      </c>
      <c r="Q220" s="196">
        <v>13825.849877559423</v>
      </c>
      <c r="R220" s="90">
        <f t="shared" si="54"/>
        <v>1.8596798731875773E-2</v>
      </c>
      <c r="S220" s="90">
        <f t="shared" si="54"/>
        <v>5.6428134608770843E-4</v>
      </c>
      <c r="T220" s="92">
        <v>25419</v>
      </c>
      <c r="U220" s="192">
        <v>98606.111000000004</v>
      </c>
      <c r="V220" s="192">
        <v>3949.1413753053789</v>
      </c>
      <c r="W220" s="198"/>
      <c r="X220" s="89">
        <v>0</v>
      </c>
      <c r="Y220" s="89">
        <f t="shared" si="55"/>
        <v>0</v>
      </c>
    </row>
    <row r="221" spans="2:27">
      <c r="B221" s="207">
        <v>4203</v>
      </c>
      <c r="C221" t="s">
        <v>234</v>
      </c>
      <c r="D221" s="1">
        <v>186823.345</v>
      </c>
      <c r="E221" s="86">
        <f t="shared" si="48"/>
        <v>4011.8395679436521</v>
      </c>
      <c r="F221" s="87">
        <f t="shared" si="42"/>
        <v>0.8484672778815</v>
      </c>
      <c r="G221" s="189">
        <f t="shared" si="49"/>
        <v>444.55600082073738</v>
      </c>
      <c r="H221" s="189">
        <f t="shared" si="43"/>
        <v>20702.083846220099</v>
      </c>
      <c r="I221" s="189">
        <f t="shared" si="44"/>
        <v>85.448744571217844</v>
      </c>
      <c r="J221" s="88">
        <f t="shared" si="45"/>
        <v>3979.1771371924724</v>
      </c>
      <c r="K221" s="189">
        <f t="shared" si="50"/>
        <v>40.706256912710721</v>
      </c>
      <c r="L221" s="88">
        <f t="shared" si="46"/>
        <v>1895.6089719111128</v>
      </c>
      <c r="M221" s="89">
        <f t="shared" si="51"/>
        <v>22597.692818131211</v>
      </c>
      <c r="N221" s="89">
        <f t="shared" si="52"/>
        <v>209421.03781813121</v>
      </c>
      <c r="O221" s="89">
        <f t="shared" si="53"/>
        <v>4497.1018256771004</v>
      </c>
      <c r="P221" s="90">
        <f t="shared" si="47"/>
        <v>0.9510957952747755</v>
      </c>
      <c r="Q221" s="196">
        <v>22597.692818131211</v>
      </c>
      <c r="R221" s="90">
        <f t="shared" si="54"/>
        <v>3.8680510191932554E-2</v>
      </c>
      <c r="S221" s="90">
        <f t="shared" si="54"/>
        <v>3.3929630861257346E-2</v>
      </c>
      <c r="T221" s="92">
        <v>46568</v>
      </c>
      <c r="U221" s="192">
        <v>179866.035</v>
      </c>
      <c r="V221" s="192">
        <v>3880.1862797972171</v>
      </c>
      <c r="W221" s="198"/>
      <c r="X221" s="89">
        <v>0</v>
      </c>
      <c r="Y221" s="89">
        <f t="shared" si="55"/>
        <v>0</v>
      </c>
      <c r="Z221" s="1"/>
      <c r="AA221" s="1"/>
    </row>
    <row r="222" spans="2:27">
      <c r="B222" s="207">
        <v>4204</v>
      </c>
      <c r="C222" t="s">
        <v>235</v>
      </c>
      <c r="D222" s="1">
        <v>475566.47100000002</v>
      </c>
      <c r="E222" s="86">
        <f t="shared" si="48"/>
        <v>4022.6903088283807</v>
      </c>
      <c r="F222" s="87">
        <f t="shared" si="42"/>
        <v>0.85076211007145763</v>
      </c>
      <c r="G222" s="189">
        <f t="shared" si="49"/>
        <v>437.82854147220564</v>
      </c>
      <c r="H222" s="189">
        <f t="shared" si="43"/>
        <v>51760.528001385625</v>
      </c>
      <c r="I222" s="189">
        <f t="shared" si="44"/>
        <v>81.650985261562838</v>
      </c>
      <c r="J222" s="88">
        <f t="shared" si="45"/>
        <v>9652.861128607221</v>
      </c>
      <c r="K222" s="189">
        <f t="shared" si="50"/>
        <v>36.908497603055714</v>
      </c>
      <c r="L222" s="88">
        <f t="shared" si="46"/>
        <v>4363.3594951308496</v>
      </c>
      <c r="M222" s="89">
        <f t="shared" si="51"/>
        <v>56123.887496516472</v>
      </c>
      <c r="N222" s="89">
        <f t="shared" si="52"/>
        <v>531690.35849651648</v>
      </c>
      <c r="O222" s="89">
        <f t="shared" si="53"/>
        <v>4497.4273479036419</v>
      </c>
      <c r="P222" s="90">
        <f t="shared" si="47"/>
        <v>0.9511646402404742</v>
      </c>
      <c r="Q222" s="196">
        <v>56123.887496516472</v>
      </c>
      <c r="R222" s="90">
        <f t="shared" si="54"/>
        <v>-4.286791049059502E-3</v>
      </c>
      <c r="S222" s="90">
        <f t="shared" si="54"/>
        <v>-1.4688545500928572E-2</v>
      </c>
      <c r="T222" s="92">
        <v>118221</v>
      </c>
      <c r="U222" s="192">
        <v>477613.902</v>
      </c>
      <c r="V222" s="192">
        <v>4082.6586258184739</v>
      </c>
      <c r="W222" s="198"/>
      <c r="X222" s="89">
        <v>0</v>
      </c>
      <c r="Y222" s="89">
        <f t="shared" si="55"/>
        <v>0</v>
      </c>
      <c r="Z222" s="1"/>
      <c r="AA222" s="1"/>
    </row>
    <row r="223" spans="2:27">
      <c r="B223" s="207">
        <v>4205</v>
      </c>
      <c r="C223" t="s">
        <v>236</v>
      </c>
      <c r="D223" s="1">
        <v>91594.561000000002</v>
      </c>
      <c r="E223" s="86">
        <f t="shared" si="48"/>
        <v>3853.6924015483005</v>
      </c>
      <c r="F223" s="87">
        <f t="shared" si="42"/>
        <v>0.81502060248393049</v>
      </c>
      <c r="G223" s="189">
        <f t="shared" si="49"/>
        <v>542.60724398585535</v>
      </c>
      <c r="H223" s="189">
        <f t="shared" si="43"/>
        <v>12896.688975055809</v>
      </c>
      <c r="I223" s="189">
        <f t="shared" si="44"/>
        <v>140.80025280959092</v>
      </c>
      <c r="J223" s="88">
        <f t="shared" si="45"/>
        <v>3346.5404087783568</v>
      </c>
      <c r="K223" s="189">
        <f t="shared" si="50"/>
        <v>96.0577651510838</v>
      </c>
      <c r="L223" s="88">
        <f t="shared" si="46"/>
        <v>2283.1009621109597</v>
      </c>
      <c r="M223" s="89">
        <f t="shared" si="51"/>
        <v>15179.78993716677</v>
      </c>
      <c r="N223" s="89">
        <f t="shared" si="52"/>
        <v>106774.35093716678</v>
      </c>
      <c r="O223" s="89">
        <f t="shared" si="53"/>
        <v>4492.3574106852393</v>
      </c>
      <c r="P223" s="90">
        <f t="shared" si="47"/>
        <v>0.95009239501284837</v>
      </c>
      <c r="Q223" s="196">
        <v>15179.78993716677</v>
      </c>
      <c r="R223" s="90">
        <f t="shared" si="54"/>
        <v>4.6625010955363644E-2</v>
      </c>
      <c r="S223" s="90">
        <f t="shared" si="54"/>
        <v>4.3190277243881081E-2</v>
      </c>
      <c r="T223" s="92">
        <v>23768</v>
      </c>
      <c r="U223" s="192">
        <v>87514.21</v>
      </c>
      <c r="V223" s="192">
        <v>3694.1414098775858</v>
      </c>
      <c r="W223" s="198"/>
      <c r="X223" s="89">
        <v>0</v>
      </c>
      <c r="Y223" s="89">
        <f t="shared" si="55"/>
        <v>0</v>
      </c>
    </row>
    <row r="224" spans="2:27">
      <c r="B224" s="207">
        <v>4206</v>
      </c>
      <c r="C224" t="s">
        <v>237</v>
      </c>
      <c r="D224" s="1">
        <v>40121.451999999997</v>
      </c>
      <c r="E224" s="86">
        <f t="shared" si="48"/>
        <v>4060.8757085020243</v>
      </c>
      <c r="F224" s="87">
        <f t="shared" si="42"/>
        <v>0.85883797192166633</v>
      </c>
      <c r="G224" s="189">
        <f t="shared" si="49"/>
        <v>414.15359367454664</v>
      </c>
      <c r="H224" s="189">
        <f t="shared" si="43"/>
        <v>4091.8375055045208</v>
      </c>
      <c r="I224" s="189">
        <f t="shared" si="44"/>
        <v>68.286095375787582</v>
      </c>
      <c r="J224" s="88">
        <f t="shared" si="45"/>
        <v>674.66662231278133</v>
      </c>
      <c r="K224" s="189">
        <f t="shared" si="50"/>
        <v>23.543607717280459</v>
      </c>
      <c r="L224" s="88">
        <f t="shared" si="46"/>
        <v>232.61084424673095</v>
      </c>
      <c r="M224" s="89">
        <f t="shared" si="51"/>
        <v>4324.448349751252</v>
      </c>
      <c r="N224" s="89">
        <f t="shared" si="52"/>
        <v>44445.900349751246</v>
      </c>
      <c r="O224" s="89">
        <f t="shared" si="53"/>
        <v>4498.5729098938509</v>
      </c>
      <c r="P224" s="90">
        <f t="shared" si="47"/>
        <v>0.95140691609598038</v>
      </c>
      <c r="Q224" s="196">
        <v>4324.448349751252</v>
      </c>
      <c r="R224" s="90">
        <f t="shared" si="54"/>
        <v>7.0751765969249536E-2</v>
      </c>
      <c r="S224" s="90">
        <f t="shared" si="54"/>
        <v>7.0318263229990768E-2</v>
      </c>
      <c r="T224" s="92">
        <v>9880</v>
      </c>
      <c r="U224" s="192">
        <v>37470.358</v>
      </c>
      <c r="V224" s="192">
        <v>3794.082422033212</v>
      </c>
      <c r="W224" s="198"/>
      <c r="X224" s="89">
        <v>0</v>
      </c>
      <c r="Y224" s="89">
        <f t="shared" si="55"/>
        <v>0</v>
      </c>
    </row>
    <row r="225" spans="2:27">
      <c r="B225" s="207">
        <v>4207</v>
      </c>
      <c r="C225" t="s">
        <v>238</v>
      </c>
      <c r="D225" s="1">
        <v>38907.909</v>
      </c>
      <c r="E225" s="86">
        <f t="shared" si="48"/>
        <v>4170.6409047057559</v>
      </c>
      <c r="F225" s="87">
        <f t="shared" si="42"/>
        <v>0.88205230431254145</v>
      </c>
      <c r="G225" s="189">
        <f t="shared" si="49"/>
        <v>346.099172028233</v>
      </c>
      <c r="H225" s="189">
        <f t="shared" si="43"/>
        <v>3228.7591758513854</v>
      </c>
      <c r="I225" s="189">
        <f t="shared" si="44"/>
        <v>29.868276704481513</v>
      </c>
      <c r="J225" s="88">
        <f t="shared" si="45"/>
        <v>278.64115337610804</v>
      </c>
      <c r="K225" s="189">
        <f t="shared" si="50"/>
        <v>-14.87421095402561</v>
      </c>
      <c r="L225" s="88">
        <f t="shared" si="46"/>
        <v>-138.76151399010493</v>
      </c>
      <c r="M225" s="89">
        <f t="shared" si="51"/>
        <v>3089.9976618612804</v>
      </c>
      <c r="N225" s="89">
        <f t="shared" si="52"/>
        <v>41997.906661861278</v>
      </c>
      <c r="O225" s="89">
        <f t="shared" si="53"/>
        <v>4501.8658657799633</v>
      </c>
      <c r="P225" s="90">
        <f t="shared" si="47"/>
        <v>0.95210334606770675</v>
      </c>
      <c r="Q225" s="196">
        <v>3089.9976618612804</v>
      </c>
      <c r="R225" s="90">
        <f t="shared" si="54"/>
        <v>6.0706853123381102E-2</v>
      </c>
      <c r="S225" s="90">
        <f t="shared" si="54"/>
        <v>5.5021855518474966E-2</v>
      </c>
      <c r="T225" s="92">
        <v>9329</v>
      </c>
      <c r="U225" s="192">
        <v>36681.114000000001</v>
      </c>
      <c r="V225" s="192">
        <v>3953.132234076948</v>
      </c>
      <c r="W225" s="198"/>
      <c r="X225" s="89">
        <v>0</v>
      </c>
      <c r="Y225" s="89">
        <f t="shared" si="55"/>
        <v>0</v>
      </c>
    </row>
    <row r="226" spans="2:27">
      <c r="B226" s="207">
        <v>4211</v>
      </c>
      <c r="C226" t="s">
        <v>239</v>
      </c>
      <c r="D226" s="1">
        <v>8479.8150000000005</v>
      </c>
      <c r="E226" s="86">
        <f t="shared" si="48"/>
        <v>3402.8150080256823</v>
      </c>
      <c r="F226" s="87">
        <f t="shared" si="42"/>
        <v>0.71966416854344573</v>
      </c>
      <c r="G226" s="189">
        <f t="shared" si="49"/>
        <v>822.15122796987862</v>
      </c>
      <c r="H226" s="189">
        <f t="shared" si="43"/>
        <v>2048.8008601009374</v>
      </c>
      <c r="I226" s="189">
        <f t="shared" si="44"/>
        <v>298.60734054250725</v>
      </c>
      <c r="J226" s="88">
        <f t="shared" si="45"/>
        <v>744.12949263192809</v>
      </c>
      <c r="K226" s="189">
        <f t="shared" si="50"/>
        <v>253.86485288400013</v>
      </c>
      <c r="L226" s="88">
        <f t="shared" si="46"/>
        <v>632.63121338692827</v>
      </c>
      <c r="M226" s="89">
        <f t="shared" si="51"/>
        <v>2681.4320734878656</v>
      </c>
      <c r="N226" s="89">
        <f t="shared" si="52"/>
        <v>11161.247073487866</v>
      </c>
      <c r="O226" s="89">
        <f t="shared" si="53"/>
        <v>4478.8310888795613</v>
      </c>
      <c r="P226" s="90">
        <f t="shared" si="47"/>
        <v>0.94723170199463391</v>
      </c>
      <c r="Q226" s="196">
        <v>2681.4320734878656</v>
      </c>
      <c r="R226" s="90">
        <f t="shared" si="54"/>
        <v>6.0482990507219662E-2</v>
      </c>
      <c r="S226" s="90">
        <f t="shared" si="54"/>
        <v>4.0056351845764435E-2</v>
      </c>
      <c r="T226" s="92">
        <v>2492</v>
      </c>
      <c r="U226" s="192">
        <v>7996.1819999999998</v>
      </c>
      <c r="V226" s="192">
        <v>3271.7602291325693</v>
      </c>
      <c r="W226" s="198"/>
      <c r="X226" s="89">
        <v>0</v>
      </c>
      <c r="Y226" s="89">
        <f t="shared" si="55"/>
        <v>0</v>
      </c>
    </row>
    <row r="227" spans="2:27">
      <c r="B227" s="207">
        <v>4212</v>
      </c>
      <c r="C227" t="s">
        <v>240</v>
      </c>
      <c r="D227" s="1">
        <v>7832.2449999999999</v>
      </c>
      <c r="E227" s="86">
        <f t="shared" si="48"/>
        <v>3427.6783369803061</v>
      </c>
      <c r="F227" s="87">
        <f t="shared" si="42"/>
        <v>0.72492253460717526</v>
      </c>
      <c r="G227" s="189">
        <f t="shared" si="49"/>
        <v>806.73596401801194</v>
      </c>
      <c r="H227" s="189">
        <f t="shared" si="43"/>
        <v>1843.3916777811571</v>
      </c>
      <c r="I227" s="189">
        <f t="shared" si="44"/>
        <v>289.90517540838891</v>
      </c>
      <c r="J227" s="88">
        <f t="shared" si="45"/>
        <v>662.43332580816866</v>
      </c>
      <c r="K227" s="189">
        <f t="shared" si="50"/>
        <v>245.1626877498818</v>
      </c>
      <c r="L227" s="88">
        <f t="shared" si="46"/>
        <v>560.19674150847993</v>
      </c>
      <c r="M227" s="89">
        <f t="shared" si="51"/>
        <v>2403.5884192896369</v>
      </c>
      <c r="N227" s="89">
        <f t="shared" si="52"/>
        <v>10235.833419289636</v>
      </c>
      <c r="O227" s="89">
        <f t="shared" si="53"/>
        <v>4479.5769887481993</v>
      </c>
      <c r="P227" s="90">
        <f t="shared" si="47"/>
        <v>0.94738945297654564</v>
      </c>
      <c r="Q227" s="196">
        <v>2403.5884192896369</v>
      </c>
      <c r="R227" s="90">
        <f t="shared" si="54"/>
        <v>5.7671259533361691E-2</v>
      </c>
      <c r="S227" s="90">
        <f t="shared" si="54"/>
        <v>4.9802370512763358E-2</v>
      </c>
      <c r="T227" s="92">
        <v>2285</v>
      </c>
      <c r="U227" s="192">
        <v>7405.1790000000001</v>
      </c>
      <c r="V227" s="192">
        <v>3265.0701058201057</v>
      </c>
      <c r="W227" s="198"/>
      <c r="X227" s="89">
        <v>0</v>
      </c>
      <c r="Y227" s="89">
        <f t="shared" si="55"/>
        <v>0</v>
      </c>
    </row>
    <row r="228" spans="2:27">
      <c r="B228" s="207">
        <v>4213</v>
      </c>
      <c r="C228" t="s">
        <v>241</v>
      </c>
      <c r="D228" s="1">
        <v>24610.812999999998</v>
      </c>
      <c r="E228" s="86">
        <f t="shared" si="48"/>
        <v>3807.3658725247524</v>
      </c>
      <c r="F228" s="87">
        <f t="shared" si="42"/>
        <v>0.8052229664347762</v>
      </c>
      <c r="G228" s="189">
        <f t="shared" si="49"/>
        <v>571.32969198045521</v>
      </c>
      <c r="H228" s="189">
        <f t="shared" si="43"/>
        <v>3693.0751289616624</v>
      </c>
      <c r="I228" s="189">
        <f t="shared" si="44"/>
        <v>157.01453796783275</v>
      </c>
      <c r="J228" s="88">
        <f t="shared" si="45"/>
        <v>1014.9419734240709</v>
      </c>
      <c r="K228" s="189">
        <f t="shared" si="50"/>
        <v>112.27205030932564</v>
      </c>
      <c r="L228" s="88">
        <f t="shared" si="46"/>
        <v>725.72653319948085</v>
      </c>
      <c r="M228" s="89">
        <f t="shared" si="51"/>
        <v>4418.8016621611432</v>
      </c>
      <c r="N228" s="89">
        <f t="shared" si="52"/>
        <v>29029.614662161141</v>
      </c>
      <c r="O228" s="89">
        <f t="shared" si="53"/>
        <v>4490.9676148145327</v>
      </c>
      <c r="P228" s="90">
        <f t="shared" si="47"/>
        <v>0.94979846593137374</v>
      </c>
      <c r="Q228" s="196">
        <v>4418.8016621611432</v>
      </c>
      <c r="R228" s="90">
        <f t="shared" si="54"/>
        <v>2.5252536567845099E-3</v>
      </c>
      <c r="S228" s="90">
        <f t="shared" si="54"/>
        <v>-1.9342948813142174E-2</v>
      </c>
      <c r="T228" s="92">
        <v>6464</v>
      </c>
      <c r="U228" s="192">
        <v>24548.821</v>
      </c>
      <c r="V228" s="192">
        <v>3882.4641783963307</v>
      </c>
      <c r="W228" s="198"/>
      <c r="X228" s="89">
        <v>0</v>
      </c>
      <c r="Y228" s="89">
        <f t="shared" si="55"/>
        <v>0</v>
      </c>
    </row>
    <row r="229" spans="2:27">
      <c r="B229" s="207">
        <v>4214</v>
      </c>
      <c r="C229" t="s">
        <v>242</v>
      </c>
      <c r="D229" s="1">
        <v>23925.768</v>
      </c>
      <c r="E229" s="86">
        <f t="shared" si="48"/>
        <v>3822.0076677316292</v>
      </c>
      <c r="F229" s="87">
        <f t="shared" si="42"/>
        <v>0.80831957184784986</v>
      </c>
      <c r="G229" s="189">
        <f t="shared" si="49"/>
        <v>562.25177895219156</v>
      </c>
      <c r="H229" s="189">
        <f t="shared" si="43"/>
        <v>3519.6961362407192</v>
      </c>
      <c r="I229" s="189">
        <f t="shared" si="44"/>
        <v>151.88990964542586</v>
      </c>
      <c r="J229" s="88">
        <f t="shared" si="45"/>
        <v>950.8308343803659</v>
      </c>
      <c r="K229" s="189">
        <f t="shared" si="50"/>
        <v>107.14742198691874</v>
      </c>
      <c r="L229" s="88">
        <f t="shared" si="46"/>
        <v>670.74286163811132</v>
      </c>
      <c r="M229" s="89">
        <f t="shared" si="51"/>
        <v>4190.4389978788304</v>
      </c>
      <c r="N229" s="89">
        <f t="shared" si="52"/>
        <v>28116.206997878831</v>
      </c>
      <c r="O229" s="89">
        <f t="shared" si="53"/>
        <v>4491.4068686707406</v>
      </c>
      <c r="P229" s="90">
        <f t="shared" si="47"/>
        <v>0.94989136409376618</v>
      </c>
      <c r="Q229" s="196">
        <v>4190.4389978788304</v>
      </c>
      <c r="R229" s="90">
        <f t="shared" si="54"/>
        <v>7.5979089304342065E-2</v>
      </c>
      <c r="S229" s="90">
        <f t="shared" si="54"/>
        <v>7.1853929856529816E-2</v>
      </c>
      <c r="T229" s="92">
        <v>6260</v>
      </c>
      <c r="U229" s="192">
        <v>22236.276000000002</v>
      </c>
      <c r="V229" s="192">
        <v>3565.7915330339965</v>
      </c>
      <c r="W229" s="198"/>
      <c r="X229" s="89">
        <v>0</v>
      </c>
      <c r="Y229" s="89">
        <f t="shared" si="55"/>
        <v>0</v>
      </c>
    </row>
    <row r="230" spans="2:27">
      <c r="B230" s="207">
        <v>4215</v>
      </c>
      <c r="C230" t="s">
        <v>243</v>
      </c>
      <c r="D230" s="1">
        <v>50338.686999999998</v>
      </c>
      <c r="E230" s="86">
        <f t="shared" si="48"/>
        <v>4289.9852565195151</v>
      </c>
      <c r="F230" s="87">
        <f t="shared" si="42"/>
        <v>0.90729254026889972</v>
      </c>
      <c r="G230" s="189">
        <f t="shared" si="49"/>
        <v>272.10567390370232</v>
      </c>
      <c r="H230" s="189">
        <f t="shared" si="43"/>
        <v>3192.8879775860432</v>
      </c>
      <c r="I230" s="189">
        <f t="shared" si="44"/>
        <v>0</v>
      </c>
      <c r="J230" s="88">
        <f t="shared" si="45"/>
        <v>0</v>
      </c>
      <c r="K230" s="189">
        <f t="shared" si="50"/>
        <v>-44.742487658507123</v>
      </c>
      <c r="L230" s="88">
        <f t="shared" si="46"/>
        <v>-525.00835018492262</v>
      </c>
      <c r="M230" s="89">
        <f t="shared" si="51"/>
        <v>2667.8796274011206</v>
      </c>
      <c r="N230" s="89">
        <f t="shared" si="52"/>
        <v>53006.566627401116</v>
      </c>
      <c r="O230" s="89">
        <f t="shared" si="53"/>
        <v>4517.3484427647099</v>
      </c>
      <c r="P230" s="90">
        <f t="shared" si="47"/>
        <v>0.95537776911637617</v>
      </c>
      <c r="Q230" s="196">
        <v>2667.8796274011206</v>
      </c>
      <c r="R230" s="90">
        <f t="shared" si="54"/>
        <v>6.6509355611544765E-2</v>
      </c>
      <c r="S230" s="90">
        <f t="shared" si="54"/>
        <v>4.7331456000667203E-2</v>
      </c>
      <c r="T230" s="92">
        <v>11734</v>
      </c>
      <c r="U230" s="192">
        <v>47199.48</v>
      </c>
      <c r="V230" s="192">
        <v>4096.1103879198126</v>
      </c>
      <c r="W230" s="198"/>
      <c r="X230" s="89">
        <v>0</v>
      </c>
      <c r="Y230" s="89">
        <f t="shared" si="55"/>
        <v>0</v>
      </c>
    </row>
    <row r="231" spans="2:27">
      <c r="B231" s="207">
        <v>4216</v>
      </c>
      <c r="C231" t="s">
        <v>244</v>
      </c>
      <c r="D231" s="1">
        <v>19264.563999999998</v>
      </c>
      <c r="E231" s="86">
        <f t="shared" si="48"/>
        <v>3558.9440236467758</v>
      </c>
      <c r="F231" s="87">
        <f t="shared" si="42"/>
        <v>0.75268402355979369</v>
      </c>
      <c r="G231" s="189">
        <f t="shared" si="49"/>
        <v>725.35123828480073</v>
      </c>
      <c r="H231" s="189">
        <f t="shared" si="43"/>
        <v>3926.3262528356263</v>
      </c>
      <c r="I231" s="189">
        <f t="shared" si="44"/>
        <v>243.96218507512455</v>
      </c>
      <c r="J231" s="88">
        <f t="shared" si="45"/>
        <v>1320.5673078116492</v>
      </c>
      <c r="K231" s="189">
        <f t="shared" si="50"/>
        <v>199.21969741661744</v>
      </c>
      <c r="L231" s="88">
        <f t="shared" si="46"/>
        <v>1078.3762221161503</v>
      </c>
      <c r="M231" s="89">
        <f t="shared" si="51"/>
        <v>5004.7024749517768</v>
      </c>
      <c r="N231" s="89">
        <f t="shared" si="52"/>
        <v>24269.266474951775</v>
      </c>
      <c r="O231" s="89">
        <f t="shared" si="53"/>
        <v>4483.5149593481938</v>
      </c>
      <c r="P231" s="90">
        <f t="shared" si="47"/>
        <v>0.94822229764512433</v>
      </c>
      <c r="Q231" s="196">
        <v>5004.7024749517768</v>
      </c>
      <c r="R231" s="90">
        <f t="shared" si="54"/>
        <v>5.1090712027090417E-2</v>
      </c>
      <c r="S231" s="90">
        <f t="shared" si="54"/>
        <v>6.4100702366239673E-2</v>
      </c>
      <c r="T231" s="92">
        <v>5413</v>
      </c>
      <c r="U231" s="192">
        <v>18328.165000000001</v>
      </c>
      <c r="V231" s="192">
        <v>3344.5556569343066</v>
      </c>
      <c r="W231" s="198"/>
      <c r="X231" s="89">
        <v>0</v>
      </c>
      <c r="Y231" s="89">
        <f t="shared" si="55"/>
        <v>0</v>
      </c>
    </row>
    <row r="232" spans="2:27">
      <c r="B232" s="207">
        <v>4217</v>
      </c>
      <c r="C232" t="s">
        <v>245</v>
      </c>
      <c r="D232" s="1">
        <v>6453.8370000000004</v>
      </c>
      <c r="E232" s="86">
        <f t="shared" si="48"/>
        <v>3629.8295838020249</v>
      </c>
      <c r="F232" s="87">
        <f t="shared" si="42"/>
        <v>0.76767566947370491</v>
      </c>
      <c r="G232" s="189">
        <f t="shared" si="49"/>
        <v>681.40219098854629</v>
      </c>
      <c r="H232" s="189">
        <f t="shared" si="43"/>
        <v>1211.5330955776353</v>
      </c>
      <c r="I232" s="189">
        <f t="shared" si="44"/>
        <v>219.15223902078736</v>
      </c>
      <c r="J232" s="88">
        <f t="shared" si="45"/>
        <v>389.65268097895995</v>
      </c>
      <c r="K232" s="189">
        <f t="shared" si="50"/>
        <v>174.40975136228025</v>
      </c>
      <c r="L232" s="88">
        <f t="shared" si="46"/>
        <v>310.10053792213427</v>
      </c>
      <c r="M232" s="89">
        <f t="shared" si="51"/>
        <v>1521.6336334997695</v>
      </c>
      <c r="N232" s="89">
        <f t="shared" si="52"/>
        <v>7975.47063349977</v>
      </c>
      <c r="O232" s="89">
        <f t="shared" si="53"/>
        <v>4485.6415261528509</v>
      </c>
      <c r="P232" s="90">
        <f t="shared" si="47"/>
        <v>0.9486720470225416</v>
      </c>
      <c r="Q232" s="196">
        <v>1521.6336334997695</v>
      </c>
      <c r="R232" s="90">
        <f t="shared" si="54"/>
        <v>4.2563310181726398E-2</v>
      </c>
      <c r="S232" s="90">
        <f t="shared" si="54"/>
        <v>5.6636155763481931E-2</v>
      </c>
      <c r="T232" s="92">
        <v>1778</v>
      </c>
      <c r="U232" s="192">
        <v>6190.3549999999996</v>
      </c>
      <c r="V232" s="192">
        <v>3435.2691453940065</v>
      </c>
      <c r="W232" s="198"/>
      <c r="X232" s="89">
        <v>0</v>
      </c>
      <c r="Y232" s="89">
        <f t="shared" si="55"/>
        <v>0</v>
      </c>
    </row>
    <row r="233" spans="2:27">
      <c r="B233" s="207">
        <v>4218</v>
      </c>
      <c r="C233" t="s">
        <v>246</v>
      </c>
      <c r="D233" s="1">
        <v>4462.6180000000004</v>
      </c>
      <c r="E233" s="86">
        <f t="shared" si="48"/>
        <v>3189.8627591136528</v>
      </c>
      <c r="F233" s="87">
        <f t="shared" si="42"/>
        <v>0.67462672078584618</v>
      </c>
      <c r="G233" s="189">
        <f t="shared" si="49"/>
        <v>954.18162229533698</v>
      </c>
      <c r="H233" s="189">
        <f t="shared" si="43"/>
        <v>1334.9000895911765</v>
      </c>
      <c r="I233" s="189">
        <f t="shared" si="44"/>
        <v>373.14062766171759</v>
      </c>
      <c r="J233" s="88">
        <f t="shared" si="45"/>
        <v>522.02373809874291</v>
      </c>
      <c r="K233" s="189">
        <f t="shared" si="50"/>
        <v>328.39814000321047</v>
      </c>
      <c r="L233" s="88">
        <f t="shared" si="46"/>
        <v>459.42899786449141</v>
      </c>
      <c r="M233" s="89">
        <f t="shared" si="51"/>
        <v>1794.3290874556678</v>
      </c>
      <c r="N233" s="89">
        <f t="shared" si="52"/>
        <v>6256.9470874556682</v>
      </c>
      <c r="O233" s="89">
        <f t="shared" si="53"/>
        <v>4472.4425214122002</v>
      </c>
      <c r="P233" s="90">
        <f t="shared" si="47"/>
        <v>0.94588057856190588</v>
      </c>
      <c r="Q233" s="196">
        <v>1794.3290874556678</v>
      </c>
      <c r="R233" s="90">
        <f t="shared" si="54"/>
        <v>6.1031787790694368E-2</v>
      </c>
      <c r="S233" s="90">
        <f t="shared" si="54"/>
        <v>4.6621777806403253E-2</v>
      </c>
      <c r="T233" s="92">
        <v>1399</v>
      </c>
      <c r="U233" s="192">
        <v>4205.9229999999998</v>
      </c>
      <c r="V233" s="192">
        <v>3047.7702898550724</v>
      </c>
      <c r="W233" s="198"/>
      <c r="X233" s="89">
        <v>0</v>
      </c>
      <c r="Y233" s="89">
        <f t="shared" si="55"/>
        <v>0</v>
      </c>
    </row>
    <row r="234" spans="2:27">
      <c r="B234" s="207">
        <v>4219</v>
      </c>
      <c r="C234" t="s">
        <v>247</v>
      </c>
      <c r="D234" s="1">
        <v>14106.986999999999</v>
      </c>
      <c r="E234" s="86">
        <f t="shared" si="48"/>
        <v>3685.2108150470217</v>
      </c>
      <c r="F234" s="87">
        <f t="shared" si="42"/>
        <v>0.7793882920061791</v>
      </c>
      <c r="G234" s="189">
        <f t="shared" si="49"/>
        <v>647.06582761664822</v>
      </c>
      <c r="H234" s="189">
        <f t="shared" si="43"/>
        <v>2476.9679881165293</v>
      </c>
      <c r="I234" s="189">
        <f t="shared" si="44"/>
        <v>199.76880808503847</v>
      </c>
      <c r="J234" s="88">
        <f t="shared" si="45"/>
        <v>764.71499734952727</v>
      </c>
      <c r="K234" s="189">
        <f t="shared" si="50"/>
        <v>155.02632042653136</v>
      </c>
      <c r="L234" s="88">
        <f t="shared" si="46"/>
        <v>593.440754592762</v>
      </c>
      <c r="M234" s="89">
        <f t="shared" si="51"/>
        <v>3070.4087427092913</v>
      </c>
      <c r="N234" s="89">
        <f t="shared" si="52"/>
        <v>17177.39574270929</v>
      </c>
      <c r="O234" s="89">
        <f t="shared" si="53"/>
        <v>4487.302963090201</v>
      </c>
      <c r="P234" s="90">
        <f t="shared" si="47"/>
        <v>0.94902342569851583</v>
      </c>
      <c r="Q234" s="196">
        <v>3070.4087427092913</v>
      </c>
      <c r="R234" s="90">
        <f t="shared" si="54"/>
        <v>5.982339315690173E-2</v>
      </c>
      <c r="S234" s="90">
        <f t="shared" si="54"/>
        <v>9.8307053462233313E-2</v>
      </c>
      <c r="T234" s="92">
        <v>3828</v>
      </c>
      <c r="U234" s="192">
        <v>13310.696</v>
      </c>
      <c r="V234" s="192">
        <v>3355.3556843962692</v>
      </c>
      <c r="W234" s="198"/>
      <c r="X234" s="89">
        <v>0</v>
      </c>
      <c r="Y234" s="89">
        <f t="shared" si="55"/>
        <v>0</v>
      </c>
    </row>
    <row r="235" spans="2:27">
      <c r="B235" s="207">
        <v>4220</v>
      </c>
      <c r="C235" t="s">
        <v>248</v>
      </c>
      <c r="D235" s="1">
        <v>4489.8689999999997</v>
      </c>
      <c r="E235" s="86">
        <f t="shared" si="48"/>
        <v>3863.9148020654043</v>
      </c>
      <c r="F235" s="87">
        <f t="shared" si="42"/>
        <v>0.81718254644835653</v>
      </c>
      <c r="G235" s="189">
        <f t="shared" si="49"/>
        <v>536.26935566525106</v>
      </c>
      <c r="H235" s="189">
        <f t="shared" si="43"/>
        <v>623.1449912830218</v>
      </c>
      <c r="I235" s="189">
        <f t="shared" si="44"/>
        <v>137.22241262860459</v>
      </c>
      <c r="J235" s="88">
        <f t="shared" si="45"/>
        <v>159.45244347443852</v>
      </c>
      <c r="K235" s="189">
        <f t="shared" si="50"/>
        <v>92.479924970097471</v>
      </c>
      <c r="L235" s="88">
        <f t="shared" si="46"/>
        <v>107.46167281525327</v>
      </c>
      <c r="M235" s="89">
        <f t="shared" si="51"/>
        <v>730.60666409827502</v>
      </c>
      <c r="N235" s="89">
        <f t="shared" si="52"/>
        <v>5220.475664098275</v>
      </c>
      <c r="O235" s="89">
        <f t="shared" si="53"/>
        <v>4492.6640827007532</v>
      </c>
      <c r="P235" s="90">
        <f t="shared" si="47"/>
        <v>0.95015725333178125</v>
      </c>
      <c r="Q235" s="196">
        <v>730.60666409827502</v>
      </c>
      <c r="R235" s="90">
        <f t="shared" si="54"/>
        <v>6.7510222481327362E-2</v>
      </c>
      <c r="S235" s="90">
        <f t="shared" si="54"/>
        <v>8.404652541133073E-2</v>
      </c>
      <c r="T235" s="92">
        <v>1162</v>
      </c>
      <c r="U235" s="192">
        <v>4205.9260000000004</v>
      </c>
      <c r="V235" s="192">
        <v>3564.3440677966105</v>
      </c>
      <c r="W235" s="198"/>
      <c r="X235" s="89">
        <v>0</v>
      </c>
      <c r="Y235" s="89">
        <f t="shared" si="55"/>
        <v>0</v>
      </c>
    </row>
    <row r="236" spans="2:27">
      <c r="B236" s="207">
        <v>4221</v>
      </c>
      <c r="C236" t="s">
        <v>249</v>
      </c>
      <c r="D236" s="1">
        <v>5514.3639999999996</v>
      </c>
      <c r="E236" s="86">
        <f t="shared" si="48"/>
        <v>4576.2356846473031</v>
      </c>
      <c r="F236" s="87">
        <f t="shared" si="42"/>
        <v>0.96783188074668658</v>
      </c>
      <c r="G236" s="189">
        <f t="shared" si="49"/>
        <v>94.630408464473803</v>
      </c>
      <c r="H236" s="189">
        <f t="shared" si="43"/>
        <v>114.02964219969094</v>
      </c>
      <c r="I236" s="189">
        <f t="shared" si="44"/>
        <v>0</v>
      </c>
      <c r="J236" s="88">
        <f t="shared" si="45"/>
        <v>0</v>
      </c>
      <c r="K236" s="189">
        <f t="shared" si="50"/>
        <v>-44.742487658507123</v>
      </c>
      <c r="L236" s="88">
        <f t="shared" si="46"/>
        <v>-53.914697628501081</v>
      </c>
      <c r="M236" s="89">
        <f t="shared" si="51"/>
        <v>60.114944571189859</v>
      </c>
      <c r="N236" s="89">
        <f t="shared" si="52"/>
        <v>5574.4789445711895</v>
      </c>
      <c r="O236" s="89">
        <f t="shared" si="53"/>
        <v>4626.1236054532692</v>
      </c>
      <c r="P236" s="90">
        <f t="shared" si="47"/>
        <v>0.97838271849793523</v>
      </c>
      <c r="Q236" s="196">
        <v>60.114944571189859</v>
      </c>
      <c r="R236" s="90">
        <f t="shared" si="54"/>
        <v>5.5713069667595611E-3</v>
      </c>
      <c r="S236" s="90">
        <f t="shared" si="54"/>
        <v>5.5713069667597936E-3</v>
      </c>
      <c r="T236" s="92">
        <v>1205</v>
      </c>
      <c r="U236" s="192">
        <v>5483.8119999999999</v>
      </c>
      <c r="V236" s="192">
        <v>4550.8813278008292</v>
      </c>
      <c r="W236" s="198"/>
      <c r="X236" s="89">
        <v>0</v>
      </c>
      <c r="Y236" s="89">
        <f t="shared" si="55"/>
        <v>0</v>
      </c>
    </row>
    <row r="237" spans="2:27">
      <c r="B237" s="207">
        <v>4222</v>
      </c>
      <c r="C237" t="s">
        <v>250</v>
      </c>
      <c r="D237" s="1">
        <v>6920.5039999999999</v>
      </c>
      <c r="E237" s="86">
        <f t="shared" si="48"/>
        <v>6660.7353224254093</v>
      </c>
      <c r="F237" s="87">
        <f t="shared" si="42"/>
        <v>1.4086844381477066</v>
      </c>
      <c r="G237" s="189">
        <f t="shared" si="49"/>
        <v>-1197.7593669579521</v>
      </c>
      <c r="H237" s="189">
        <f t="shared" si="43"/>
        <v>-1244.4719822693123</v>
      </c>
      <c r="I237" s="189">
        <f t="shared" si="44"/>
        <v>0</v>
      </c>
      <c r="J237" s="88">
        <f t="shared" si="45"/>
        <v>0</v>
      </c>
      <c r="K237" s="189">
        <f t="shared" si="50"/>
        <v>-44.742487658507123</v>
      </c>
      <c r="L237" s="88">
        <f t="shared" si="46"/>
        <v>-46.487444677188897</v>
      </c>
      <c r="M237" s="89">
        <f t="shared" si="51"/>
        <v>-1290.9594269465013</v>
      </c>
      <c r="N237" s="89">
        <f t="shared" si="52"/>
        <v>5629.5445730534984</v>
      </c>
      <c r="O237" s="89">
        <f t="shared" si="53"/>
        <v>5418.2334678089501</v>
      </c>
      <c r="P237" s="90">
        <f t="shared" si="47"/>
        <v>1.1459066903103232</v>
      </c>
      <c r="Q237" s="196">
        <v>-1290.9594269465013</v>
      </c>
      <c r="R237" s="90">
        <f t="shared" si="54"/>
        <v>2.972228686449787E-2</v>
      </c>
      <c r="S237" s="90">
        <f t="shared" si="54"/>
        <v>1.9723118575625301E-3</v>
      </c>
      <c r="T237" s="92">
        <v>1039</v>
      </c>
      <c r="U237" s="192">
        <v>6720.7479999999996</v>
      </c>
      <c r="V237" s="192">
        <v>6647.6241345202761</v>
      </c>
      <c r="W237" s="198"/>
      <c r="X237" s="89">
        <v>0</v>
      </c>
      <c r="Y237" s="89">
        <f t="shared" si="55"/>
        <v>0</v>
      </c>
    </row>
    <row r="238" spans="2:27">
      <c r="B238" s="207">
        <v>4223</v>
      </c>
      <c r="C238" t="s">
        <v>251</v>
      </c>
      <c r="D238" s="1">
        <v>54540.053</v>
      </c>
      <c r="E238" s="86">
        <f t="shared" si="48"/>
        <v>3491.2337088721033</v>
      </c>
      <c r="F238" s="87">
        <f t="shared" si="42"/>
        <v>0.73836391292515713</v>
      </c>
      <c r="G238" s="189">
        <f t="shared" si="49"/>
        <v>767.33163344509762</v>
      </c>
      <c r="H238" s="189">
        <f t="shared" si="43"/>
        <v>11987.254777679314</v>
      </c>
      <c r="I238" s="189">
        <f t="shared" si="44"/>
        <v>267.66079524625991</v>
      </c>
      <c r="J238" s="88">
        <f t="shared" si="45"/>
        <v>4181.3969433370721</v>
      </c>
      <c r="K238" s="189">
        <f t="shared" si="50"/>
        <v>222.91830758775279</v>
      </c>
      <c r="L238" s="88">
        <f t="shared" si="46"/>
        <v>3482.4298011358742</v>
      </c>
      <c r="M238" s="89">
        <f t="shared" si="51"/>
        <v>15469.684578815188</v>
      </c>
      <c r="N238" s="89">
        <f t="shared" si="52"/>
        <v>70009.737578815184</v>
      </c>
      <c r="O238" s="89">
        <f t="shared" si="53"/>
        <v>4481.4836499049534</v>
      </c>
      <c r="P238" s="90">
        <f t="shared" si="47"/>
        <v>0.94779269432608515</v>
      </c>
      <c r="Q238" s="196">
        <v>15469.684578815188</v>
      </c>
      <c r="R238" s="90">
        <f t="shared" si="54"/>
        <v>6.5968680017777878E-2</v>
      </c>
      <c r="S238" s="90">
        <f t="shared" si="54"/>
        <v>5.4368713585629509E-2</v>
      </c>
      <c r="T238" s="92">
        <v>15622</v>
      </c>
      <c r="U238" s="192">
        <v>51164.78</v>
      </c>
      <c r="V238" s="192">
        <v>3311.2076106652858</v>
      </c>
      <c r="W238" s="198"/>
      <c r="X238" s="89">
        <v>0</v>
      </c>
      <c r="Y238" s="89">
        <f t="shared" si="55"/>
        <v>0</v>
      </c>
    </row>
    <row r="239" spans="2:27">
      <c r="B239" s="207">
        <v>4224</v>
      </c>
      <c r="C239" t="s">
        <v>252</v>
      </c>
      <c r="D239" s="1">
        <v>4334.2479999999996</v>
      </c>
      <c r="E239" s="86">
        <f t="shared" si="48"/>
        <v>4736.8830601092886</v>
      </c>
      <c r="F239" s="87">
        <f t="shared" si="42"/>
        <v>1.0018073274335799</v>
      </c>
      <c r="G239" s="189">
        <f t="shared" si="49"/>
        <v>-4.9709643219572532</v>
      </c>
      <c r="H239" s="189">
        <f t="shared" si="43"/>
        <v>-4.5484323545908865</v>
      </c>
      <c r="I239" s="189">
        <f t="shared" si="44"/>
        <v>0</v>
      </c>
      <c r="J239" s="88">
        <f t="shared" si="45"/>
        <v>0</v>
      </c>
      <c r="K239" s="189">
        <f t="shared" si="50"/>
        <v>-44.742487658507123</v>
      </c>
      <c r="L239" s="88">
        <f t="shared" si="46"/>
        <v>-40.939376207534018</v>
      </c>
      <c r="M239" s="89">
        <f t="shared" si="51"/>
        <v>-45.487808562124904</v>
      </c>
      <c r="N239" s="89">
        <f t="shared" si="52"/>
        <v>4288.7601914378747</v>
      </c>
      <c r="O239" s="89">
        <f t="shared" si="53"/>
        <v>4687.1696081288246</v>
      </c>
      <c r="P239" s="90">
        <f t="shared" si="47"/>
        <v>0.99129338823895485</v>
      </c>
      <c r="Q239" s="196">
        <v>-45.487808562124904</v>
      </c>
      <c r="R239" s="90">
        <f t="shared" si="54"/>
        <v>4.7678994440415665E-2</v>
      </c>
      <c r="S239" s="90">
        <f t="shared" si="54"/>
        <v>5.6839029364484872E-2</v>
      </c>
      <c r="T239" s="92">
        <v>915</v>
      </c>
      <c r="U239" s="192">
        <v>4137</v>
      </c>
      <c r="V239" s="192">
        <v>4482.1235102925239</v>
      </c>
      <c r="W239" s="198"/>
      <c r="X239" s="89">
        <v>0</v>
      </c>
      <c r="Y239" s="89">
        <f t="shared" si="55"/>
        <v>0</v>
      </c>
      <c r="Z239" s="1"/>
      <c r="AA239" s="1"/>
    </row>
    <row r="240" spans="2:27">
      <c r="B240" s="207">
        <v>4225</v>
      </c>
      <c r="C240" t="s">
        <v>253</v>
      </c>
      <c r="D240" s="1">
        <v>39767.978999999999</v>
      </c>
      <c r="E240" s="86">
        <f t="shared" si="48"/>
        <v>3658.8443279050507</v>
      </c>
      <c r="F240" s="87">
        <f t="shared" si="42"/>
        <v>0.77381202177059916</v>
      </c>
      <c r="G240" s="189">
        <f t="shared" si="49"/>
        <v>663.41304964467031</v>
      </c>
      <c r="H240" s="189">
        <f t="shared" si="43"/>
        <v>7210.6364365879217</v>
      </c>
      <c r="I240" s="189">
        <f t="shared" si="44"/>
        <v>208.99707858472834</v>
      </c>
      <c r="J240" s="88">
        <f t="shared" si="45"/>
        <v>2271.5892471374123</v>
      </c>
      <c r="K240" s="189">
        <f t="shared" si="50"/>
        <v>164.25459092622123</v>
      </c>
      <c r="L240" s="88">
        <f t="shared" si="46"/>
        <v>1785.2831487770984</v>
      </c>
      <c r="M240" s="89">
        <f t="shared" si="51"/>
        <v>8995.9195853650199</v>
      </c>
      <c r="N240" s="89">
        <f t="shared" si="52"/>
        <v>48763.898585365023</v>
      </c>
      <c r="O240" s="89">
        <f t="shared" si="53"/>
        <v>4486.5119684759429</v>
      </c>
      <c r="P240" s="90">
        <f t="shared" si="47"/>
        <v>0.9488561375914486</v>
      </c>
      <c r="Q240" s="196">
        <v>8995.9195853650199</v>
      </c>
      <c r="R240" s="90">
        <f t="shared" si="54"/>
        <v>6.7194369263991638E-2</v>
      </c>
      <c r="S240" s="90">
        <f t="shared" si="54"/>
        <v>6.3856011682339564E-2</v>
      </c>
      <c r="T240" s="92">
        <v>10869</v>
      </c>
      <c r="U240" s="192">
        <v>37264.044999999998</v>
      </c>
      <c r="V240" s="192">
        <v>3439.2288878634054</v>
      </c>
      <c r="W240" s="198"/>
      <c r="X240" s="89">
        <v>0</v>
      </c>
      <c r="Y240" s="89">
        <f t="shared" si="55"/>
        <v>0</v>
      </c>
    </row>
    <row r="241" spans="2:27">
      <c r="B241" s="207">
        <v>4226</v>
      </c>
      <c r="C241" t="s">
        <v>254</v>
      </c>
      <c r="D241" s="1">
        <v>7088.19</v>
      </c>
      <c r="E241" s="86">
        <f t="shared" si="48"/>
        <v>3968.7513997760357</v>
      </c>
      <c r="F241" s="87">
        <f t="shared" si="42"/>
        <v>0.83935452545585476</v>
      </c>
      <c r="G241" s="189">
        <f t="shared" si="49"/>
        <v>471.27066508465958</v>
      </c>
      <c r="H241" s="189">
        <f t="shared" si="43"/>
        <v>841.68940784120196</v>
      </c>
      <c r="I241" s="189">
        <f t="shared" si="44"/>
        <v>100.52960342988359</v>
      </c>
      <c r="J241" s="88">
        <f t="shared" si="45"/>
        <v>179.54587172577209</v>
      </c>
      <c r="K241" s="189">
        <f t="shared" si="50"/>
        <v>55.78711577137647</v>
      </c>
      <c r="L241" s="88">
        <f t="shared" si="46"/>
        <v>99.635788767678378</v>
      </c>
      <c r="M241" s="89">
        <f t="shared" si="51"/>
        <v>941.32519660888033</v>
      </c>
      <c r="N241" s="89">
        <f t="shared" si="52"/>
        <v>8029.5151966088797</v>
      </c>
      <c r="O241" s="89">
        <f t="shared" si="53"/>
        <v>4495.8091806320717</v>
      </c>
      <c r="P241" s="90">
        <f t="shared" si="47"/>
        <v>0.95082241270200618</v>
      </c>
      <c r="Q241" s="196">
        <v>941.32519660888033</v>
      </c>
      <c r="R241" s="90">
        <f t="shared" si="54"/>
        <v>5.1835023030533188E-2</v>
      </c>
      <c r="S241" s="90">
        <f t="shared" si="54"/>
        <v>4.5945689194975957E-2</v>
      </c>
      <c r="T241" s="92">
        <v>1786</v>
      </c>
      <c r="U241" s="192">
        <v>6738.88</v>
      </c>
      <c r="V241" s="192">
        <v>3794.4144144144143</v>
      </c>
      <c r="W241" s="198"/>
      <c r="X241" s="89">
        <v>0</v>
      </c>
      <c r="Y241" s="89">
        <f t="shared" si="55"/>
        <v>0</v>
      </c>
    </row>
    <row r="242" spans="2:27">
      <c r="B242" s="207">
        <v>4227</v>
      </c>
      <c r="C242" t="s">
        <v>255</v>
      </c>
      <c r="D242" s="1">
        <v>24143.976999999999</v>
      </c>
      <c r="E242" s="86">
        <f t="shared" si="48"/>
        <v>3917.5688787927957</v>
      </c>
      <c r="F242" s="87">
        <f t="shared" si="42"/>
        <v>0.82852989163929824</v>
      </c>
      <c r="G242" s="189">
        <f t="shared" si="49"/>
        <v>503.00382809426839</v>
      </c>
      <c r="H242" s="189">
        <f t="shared" si="43"/>
        <v>3100.0125925449761</v>
      </c>
      <c r="I242" s="189">
        <f t="shared" si="44"/>
        <v>118.4434857740176</v>
      </c>
      <c r="J242" s="88">
        <f t="shared" si="45"/>
        <v>729.96720282527053</v>
      </c>
      <c r="K242" s="189">
        <f t="shared" si="50"/>
        <v>73.700998115510487</v>
      </c>
      <c r="L242" s="88">
        <f t="shared" si="46"/>
        <v>454.21925138589108</v>
      </c>
      <c r="M242" s="89">
        <f t="shared" si="51"/>
        <v>3554.2318439308674</v>
      </c>
      <c r="N242" s="89">
        <f t="shared" si="52"/>
        <v>27698.208843930865</v>
      </c>
      <c r="O242" s="89">
        <f t="shared" si="53"/>
        <v>4494.2737050025744</v>
      </c>
      <c r="P242" s="90">
        <f t="shared" si="47"/>
        <v>0.95049767368750948</v>
      </c>
      <c r="Q242" s="196">
        <v>3554.2318439308674</v>
      </c>
      <c r="R242" s="90">
        <f t="shared" si="54"/>
        <v>6.4742810167827181E-2</v>
      </c>
      <c r="S242" s="90">
        <f t="shared" si="54"/>
        <v>6.975295806574501E-2</v>
      </c>
      <c r="T242" s="92">
        <v>6163</v>
      </c>
      <c r="U242" s="192">
        <v>22675.877</v>
      </c>
      <c r="V242" s="192">
        <v>3662.1248385012918</v>
      </c>
      <c r="W242" s="198"/>
      <c r="X242" s="89">
        <v>0</v>
      </c>
      <c r="Y242" s="89">
        <f t="shared" si="55"/>
        <v>0</v>
      </c>
    </row>
    <row r="243" spans="2:27" ht="30.6" customHeight="1">
      <c r="B243" s="207">
        <v>4228</v>
      </c>
      <c r="C243" t="s">
        <v>256</v>
      </c>
      <c r="D243" s="1">
        <v>9785.4210000000003</v>
      </c>
      <c r="E243" s="86">
        <f t="shared" si="48"/>
        <v>5144.8059936908521</v>
      </c>
      <c r="F243" s="87">
        <f t="shared" si="42"/>
        <v>1.0880792870121605</v>
      </c>
      <c r="G243" s="189">
        <f t="shared" si="49"/>
        <v>-257.8831831425266</v>
      </c>
      <c r="H243" s="189">
        <f t="shared" si="43"/>
        <v>-490.49381433708561</v>
      </c>
      <c r="I243" s="189">
        <f t="shared" si="44"/>
        <v>0</v>
      </c>
      <c r="J243" s="88">
        <f t="shared" si="45"/>
        <v>0</v>
      </c>
      <c r="K243" s="189">
        <f t="shared" si="50"/>
        <v>-44.742487658507123</v>
      </c>
      <c r="L243" s="88">
        <f t="shared" si="46"/>
        <v>-85.10021152648055</v>
      </c>
      <c r="M243" s="89">
        <f t="shared" si="51"/>
        <v>-575.59402586356612</v>
      </c>
      <c r="N243" s="89">
        <f t="shared" si="52"/>
        <v>9209.8269741364347</v>
      </c>
      <c r="O243" s="89">
        <f t="shared" si="53"/>
        <v>4842.1803228898189</v>
      </c>
      <c r="P243" s="90">
        <f t="shared" si="47"/>
        <v>1.0240767328788156</v>
      </c>
      <c r="Q243" s="196">
        <v>-575.59402586356612</v>
      </c>
      <c r="R243" s="90">
        <f t="shared" si="54"/>
        <v>1.2412879075924654E-2</v>
      </c>
      <c r="S243" s="90">
        <f t="shared" si="54"/>
        <v>-3.0234897427934252E-3</v>
      </c>
      <c r="T243" s="92">
        <v>1902</v>
      </c>
      <c r="U243" s="192">
        <v>9665.4449999999997</v>
      </c>
      <c r="V243" s="192">
        <v>5160.408435664709</v>
      </c>
      <c r="W243" s="198"/>
      <c r="X243" s="89">
        <v>0</v>
      </c>
      <c r="Y243" s="89">
        <f t="shared" si="55"/>
        <v>0</v>
      </c>
    </row>
    <row r="244" spans="2:27">
      <c r="B244" s="207">
        <v>4601</v>
      </c>
      <c r="C244" t="s">
        <v>257</v>
      </c>
      <c r="D244" s="1">
        <v>1478691.855</v>
      </c>
      <c r="E244" s="86">
        <f t="shared" si="48"/>
        <v>5034.5473070283851</v>
      </c>
      <c r="F244" s="87">
        <f t="shared" si="42"/>
        <v>1.0647605859148372</v>
      </c>
      <c r="G244" s="189">
        <f t="shared" si="49"/>
        <v>-189.52279741179709</v>
      </c>
      <c r="H244" s="189">
        <f t="shared" si="43"/>
        <v>-55664.551305021509</v>
      </c>
      <c r="I244" s="189">
        <f t="shared" si="44"/>
        <v>0</v>
      </c>
      <c r="J244" s="88">
        <f t="shared" si="45"/>
        <v>0</v>
      </c>
      <c r="K244" s="189">
        <f t="shared" si="50"/>
        <v>-44.742487658507123</v>
      </c>
      <c r="L244" s="88">
        <f t="shared" si="46"/>
        <v>-13141.271307692468</v>
      </c>
      <c r="M244" s="89">
        <f t="shared" si="51"/>
        <v>-68805.822612713979</v>
      </c>
      <c r="N244" s="89">
        <f t="shared" si="52"/>
        <v>1409886.032387286</v>
      </c>
      <c r="O244" s="89">
        <f t="shared" si="53"/>
        <v>4800.2820219580808</v>
      </c>
      <c r="P244" s="90">
        <f t="shared" si="47"/>
        <v>1.0152156264618326</v>
      </c>
      <c r="Q244" s="196">
        <v>-68805.822612713979</v>
      </c>
      <c r="R244" s="93">
        <f t="shared" si="54"/>
        <v>1.6961367399357687E-2</v>
      </c>
      <c r="S244" s="93">
        <f t="shared" si="54"/>
        <v>1.0836241308807337E-2</v>
      </c>
      <c r="T244" s="92">
        <v>293709</v>
      </c>
      <c r="U244" s="192">
        <v>1454029.5260000001</v>
      </c>
      <c r="V244" s="192">
        <v>4980.5765773789135</v>
      </c>
      <c r="W244" s="198"/>
      <c r="X244" s="89">
        <v>0</v>
      </c>
      <c r="Y244" s="89">
        <f t="shared" si="55"/>
        <v>0</v>
      </c>
      <c r="Z244" s="1"/>
      <c r="AA244" s="1"/>
    </row>
    <row r="245" spans="2:27">
      <c r="B245" s="207">
        <v>4602</v>
      </c>
      <c r="C245" t="s">
        <v>258</v>
      </c>
      <c r="D245" s="1">
        <v>75211.263000000006</v>
      </c>
      <c r="E245" s="86">
        <f t="shared" si="48"/>
        <v>4317.7715712727486</v>
      </c>
      <c r="F245" s="87">
        <f t="shared" si="42"/>
        <v>0.9131690910236745</v>
      </c>
      <c r="G245" s="189">
        <f t="shared" si="49"/>
        <v>254.87815875669759</v>
      </c>
      <c r="H245" s="189">
        <f t="shared" si="43"/>
        <v>4439.7226473829151</v>
      </c>
      <c r="I245" s="189">
        <f t="shared" si="44"/>
        <v>0</v>
      </c>
      <c r="J245" s="88">
        <f t="shared" si="45"/>
        <v>0</v>
      </c>
      <c r="K245" s="189">
        <f t="shared" si="50"/>
        <v>-44.742487658507123</v>
      </c>
      <c r="L245" s="88">
        <f t="shared" si="46"/>
        <v>-779.36939252353557</v>
      </c>
      <c r="M245" s="89">
        <f t="shared" si="51"/>
        <v>3660.3532548593794</v>
      </c>
      <c r="N245" s="89">
        <f t="shared" si="52"/>
        <v>78871.616254859386</v>
      </c>
      <c r="O245" s="89">
        <f t="shared" si="53"/>
        <v>4527.9072423709395</v>
      </c>
      <c r="P245" s="90">
        <f t="shared" si="47"/>
        <v>0.95761085840319082</v>
      </c>
      <c r="Q245" s="196">
        <v>3660.3532548593794</v>
      </c>
      <c r="R245" s="93">
        <f t="shared" si="54"/>
        <v>-9.9609753644867183E-2</v>
      </c>
      <c r="S245" s="93">
        <f t="shared" si="54"/>
        <v>-0.10322806223002473</v>
      </c>
      <c r="T245" s="92">
        <v>17419</v>
      </c>
      <c r="U245" s="192">
        <v>83531.850000000006</v>
      </c>
      <c r="V245" s="192">
        <v>4814.7933598478303</v>
      </c>
      <c r="W245" s="198"/>
      <c r="X245" s="89">
        <v>0</v>
      </c>
      <c r="Y245" s="89">
        <f t="shared" si="55"/>
        <v>0</v>
      </c>
      <c r="Z245" s="1"/>
    </row>
    <row r="246" spans="2:27">
      <c r="B246" s="207">
        <v>4611</v>
      </c>
      <c r="C246" t="s">
        <v>259</v>
      </c>
      <c r="D246" s="1">
        <v>16883.614000000001</v>
      </c>
      <c r="E246" s="86">
        <f t="shared" si="48"/>
        <v>4124.9973124847302</v>
      </c>
      <c r="F246" s="87">
        <f t="shared" si="42"/>
        <v>0.87239910313422087</v>
      </c>
      <c r="G246" s="189">
        <f t="shared" si="49"/>
        <v>374.39819920526901</v>
      </c>
      <c r="H246" s="189">
        <f t="shared" si="43"/>
        <v>1532.4118293471661</v>
      </c>
      <c r="I246" s="189">
        <f t="shared" si="44"/>
        <v>45.843533981840523</v>
      </c>
      <c r="J246" s="88">
        <f t="shared" si="45"/>
        <v>187.63758458767325</v>
      </c>
      <c r="K246" s="189">
        <f t="shared" si="50"/>
        <v>1.1010463233333994</v>
      </c>
      <c r="L246" s="88">
        <f t="shared" si="46"/>
        <v>4.5065826014036041</v>
      </c>
      <c r="M246" s="89">
        <f t="shared" si="51"/>
        <v>1536.9184119485697</v>
      </c>
      <c r="N246" s="89">
        <f t="shared" si="52"/>
        <v>18420.53241194857</v>
      </c>
      <c r="O246" s="89">
        <f t="shared" si="53"/>
        <v>4500.4965580133321</v>
      </c>
      <c r="P246" s="90">
        <f t="shared" si="47"/>
        <v>0.95181375003235702</v>
      </c>
      <c r="Q246" s="196">
        <v>1536.9184119485697</v>
      </c>
      <c r="R246" s="93">
        <f t="shared" si="54"/>
        <v>9.0211793527865722E-2</v>
      </c>
      <c r="S246" s="93">
        <f t="shared" si="54"/>
        <v>8.4618231919244821E-2</v>
      </c>
      <c r="T246" s="92">
        <v>4093</v>
      </c>
      <c r="U246" s="192">
        <v>15486.545</v>
      </c>
      <c r="V246" s="192">
        <v>3803.1790275049116</v>
      </c>
      <c r="W246" s="198"/>
      <c r="X246" s="89">
        <v>0</v>
      </c>
      <c r="Y246" s="89">
        <f t="shared" si="55"/>
        <v>0</v>
      </c>
      <c r="Z246" s="1"/>
    </row>
    <row r="247" spans="2:27">
      <c r="B247" s="207">
        <v>4612</v>
      </c>
      <c r="C247" t="s">
        <v>260</v>
      </c>
      <c r="D247" s="1">
        <v>24214.449000000001</v>
      </c>
      <c r="E247" s="86">
        <f t="shared" si="48"/>
        <v>4209.7442628650906</v>
      </c>
      <c r="F247" s="87">
        <f t="shared" si="42"/>
        <v>0.89032230596429796</v>
      </c>
      <c r="G247" s="189">
        <f t="shared" si="49"/>
        <v>321.85508996944554</v>
      </c>
      <c r="H247" s="189">
        <f t="shared" si="43"/>
        <v>1851.3104775042509</v>
      </c>
      <c r="I247" s="189">
        <f t="shared" si="44"/>
        <v>16.182101348714376</v>
      </c>
      <c r="J247" s="88">
        <f t="shared" si="45"/>
        <v>93.079446957805089</v>
      </c>
      <c r="K247" s="189">
        <f t="shared" si="50"/>
        <v>-28.560386309792747</v>
      </c>
      <c r="L247" s="88">
        <f t="shared" si="46"/>
        <v>-164.27934205392788</v>
      </c>
      <c r="M247" s="89">
        <f t="shared" si="51"/>
        <v>1687.0311354503231</v>
      </c>
      <c r="N247" s="89">
        <f t="shared" si="52"/>
        <v>25901.480135450325</v>
      </c>
      <c r="O247" s="89">
        <f t="shared" si="53"/>
        <v>4503.038966524744</v>
      </c>
      <c r="P247" s="90">
        <f t="shared" si="47"/>
        <v>0.95235144611725953</v>
      </c>
      <c r="Q247" s="196">
        <v>1687.0311354503231</v>
      </c>
      <c r="R247" s="93">
        <f t="shared" si="54"/>
        <v>0.10353740664494575</v>
      </c>
      <c r="S247" s="93">
        <f t="shared" si="54"/>
        <v>0.10161887846927659</v>
      </c>
      <c r="T247" s="92">
        <v>5752</v>
      </c>
      <c r="U247" s="192">
        <v>21942.572</v>
      </c>
      <c r="V247" s="192">
        <v>3821.4162312783001</v>
      </c>
      <c r="W247" s="198"/>
      <c r="X247" s="89">
        <v>0</v>
      </c>
      <c r="Y247" s="89">
        <f t="shared" si="55"/>
        <v>0</v>
      </c>
      <c r="Z247" s="1"/>
    </row>
    <row r="248" spans="2:27">
      <c r="B248" s="207">
        <v>4613</v>
      </c>
      <c r="C248" t="s">
        <v>261</v>
      </c>
      <c r="D248" s="1">
        <v>62555.95</v>
      </c>
      <c r="E248" s="86">
        <f t="shared" si="48"/>
        <v>5059.1144359078044</v>
      </c>
      <c r="F248" s="87">
        <f t="shared" si="42"/>
        <v>1.0699563083789758</v>
      </c>
      <c r="G248" s="189">
        <f t="shared" si="49"/>
        <v>-204.754417317037</v>
      </c>
      <c r="H248" s="189">
        <f t="shared" si="43"/>
        <v>-2531.7883701251626</v>
      </c>
      <c r="I248" s="189">
        <f t="shared" si="44"/>
        <v>0</v>
      </c>
      <c r="J248" s="88">
        <f t="shared" si="45"/>
        <v>0</v>
      </c>
      <c r="K248" s="189">
        <f t="shared" si="50"/>
        <v>-44.742487658507123</v>
      </c>
      <c r="L248" s="88">
        <f t="shared" si="46"/>
        <v>-553.24085989744049</v>
      </c>
      <c r="M248" s="89">
        <f t="shared" si="51"/>
        <v>-3085.0292300226029</v>
      </c>
      <c r="N248" s="89">
        <f t="shared" si="52"/>
        <v>59470.920769977398</v>
      </c>
      <c r="O248" s="89">
        <f t="shared" si="53"/>
        <v>4809.6175309322598</v>
      </c>
      <c r="P248" s="90">
        <f t="shared" si="47"/>
        <v>1.0171900009982051</v>
      </c>
      <c r="Q248" s="196">
        <v>-3085.0292300226029</v>
      </c>
      <c r="R248" s="93">
        <f t="shared" si="54"/>
        <v>7.5599861125840814E-2</v>
      </c>
      <c r="S248" s="93">
        <f t="shared" si="54"/>
        <v>6.7162078147336504E-2</v>
      </c>
      <c r="T248" s="92">
        <v>12365</v>
      </c>
      <c r="U248" s="192">
        <v>58159.127999999997</v>
      </c>
      <c r="V248" s="192">
        <v>4740.7179654385391</v>
      </c>
      <c r="W248" s="198"/>
      <c r="X248" s="89">
        <v>0</v>
      </c>
      <c r="Y248" s="89">
        <f t="shared" si="55"/>
        <v>0</v>
      </c>
      <c r="Z248" s="1"/>
    </row>
    <row r="249" spans="2:27">
      <c r="B249" s="207">
        <v>4614</v>
      </c>
      <c r="C249" t="s">
        <v>262</v>
      </c>
      <c r="D249" s="1">
        <v>101629.02800000001</v>
      </c>
      <c r="E249" s="86">
        <f t="shared" si="48"/>
        <v>5252.1461498708013</v>
      </c>
      <c r="F249" s="87">
        <f t="shared" si="42"/>
        <v>1.1107807456769341</v>
      </c>
      <c r="G249" s="189">
        <f t="shared" si="49"/>
        <v>-324.43407997409508</v>
      </c>
      <c r="H249" s="189">
        <f t="shared" si="43"/>
        <v>-6277.7994474987399</v>
      </c>
      <c r="I249" s="189">
        <f t="shared" si="44"/>
        <v>0</v>
      </c>
      <c r="J249" s="88">
        <f t="shared" si="45"/>
        <v>0</v>
      </c>
      <c r="K249" s="189">
        <f t="shared" si="50"/>
        <v>-44.742487658507123</v>
      </c>
      <c r="L249" s="88">
        <f t="shared" si="46"/>
        <v>-865.76713619211284</v>
      </c>
      <c r="M249" s="89">
        <f t="shared" si="51"/>
        <v>-7143.5665836908529</v>
      </c>
      <c r="N249" s="89">
        <f t="shared" si="52"/>
        <v>94485.461416309146</v>
      </c>
      <c r="O249" s="89">
        <f t="shared" si="53"/>
        <v>4882.9695822381991</v>
      </c>
      <c r="P249" s="90">
        <f t="shared" si="47"/>
        <v>1.0327032871714295</v>
      </c>
      <c r="Q249" s="196">
        <v>-7143.5665836908529</v>
      </c>
      <c r="R249" s="93">
        <f t="shared" si="54"/>
        <v>9.4824092306953225E-2</v>
      </c>
      <c r="S249" s="93">
        <f t="shared" si="54"/>
        <v>9.1259548750605074E-2</v>
      </c>
      <c r="T249" s="92">
        <v>19350</v>
      </c>
      <c r="U249" s="192">
        <v>92826.81</v>
      </c>
      <c r="V249" s="192">
        <v>4812.9211385907602</v>
      </c>
      <c r="W249" s="198"/>
      <c r="X249" s="89">
        <v>0</v>
      </c>
      <c r="Y249" s="89">
        <f t="shared" si="55"/>
        <v>0</v>
      </c>
      <c r="Z249" s="1"/>
    </row>
    <row r="250" spans="2:27">
      <c r="B250" s="207">
        <v>4615</v>
      </c>
      <c r="C250" t="s">
        <v>263</v>
      </c>
      <c r="D250" s="1">
        <v>14310.147000000001</v>
      </c>
      <c r="E250" s="86">
        <f t="shared" si="48"/>
        <v>4460.7690149625942</v>
      </c>
      <c r="F250" s="87">
        <f t="shared" si="42"/>
        <v>0.94341173900018016</v>
      </c>
      <c r="G250" s="189">
        <f t="shared" si="49"/>
        <v>166.21974366899332</v>
      </c>
      <c r="H250" s="189">
        <f t="shared" si="43"/>
        <v>533.2329376901306</v>
      </c>
      <c r="I250" s="189">
        <f t="shared" si="44"/>
        <v>0</v>
      </c>
      <c r="J250" s="88">
        <f t="shared" si="45"/>
        <v>0</v>
      </c>
      <c r="K250" s="189">
        <f t="shared" si="50"/>
        <v>-44.742487658507123</v>
      </c>
      <c r="L250" s="88">
        <f t="shared" si="46"/>
        <v>-143.53390040849087</v>
      </c>
      <c r="M250" s="89">
        <f t="shared" si="51"/>
        <v>389.69903728163973</v>
      </c>
      <c r="N250" s="89">
        <f t="shared" si="52"/>
        <v>14699.846037281641</v>
      </c>
      <c r="O250" s="89">
        <f t="shared" si="53"/>
        <v>4582.2462709730798</v>
      </c>
      <c r="P250" s="90">
        <f t="shared" si="47"/>
        <v>0.96910306463426277</v>
      </c>
      <c r="Q250" s="196">
        <v>389.69903728163973</v>
      </c>
      <c r="R250" s="93">
        <f t="shared" si="54"/>
        <v>5.7988172242549714E-2</v>
      </c>
      <c r="S250" s="93">
        <f t="shared" si="54"/>
        <v>5.6339188183568353E-2</v>
      </c>
      <c r="T250" s="92">
        <v>3208</v>
      </c>
      <c r="U250" s="192">
        <v>13525.81</v>
      </c>
      <c r="V250" s="192">
        <v>4222.8566968467057</v>
      </c>
      <c r="W250" s="198"/>
      <c r="X250" s="89">
        <v>0</v>
      </c>
      <c r="Y250" s="89">
        <f t="shared" si="55"/>
        <v>0</v>
      </c>
      <c r="Z250" s="1"/>
    </row>
    <row r="251" spans="2:27">
      <c r="B251" s="207">
        <v>4616</v>
      </c>
      <c r="C251" t="s">
        <v>264</v>
      </c>
      <c r="D251" s="1">
        <v>16684.523000000001</v>
      </c>
      <c r="E251" s="86">
        <f t="shared" si="48"/>
        <v>5587.5830542531821</v>
      </c>
      <c r="F251" s="87">
        <f t="shared" si="42"/>
        <v>1.1817225748159783</v>
      </c>
      <c r="G251" s="189">
        <f t="shared" si="49"/>
        <v>-532.40496069117125</v>
      </c>
      <c r="H251" s="189">
        <f t="shared" si="43"/>
        <v>-1589.7612126238373</v>
      </c>
      <c r="I251" s="189">
        <f t="shared" si="44"/>
        <v>0</v>
      </c>
      <c r="J251" s="88">
        <f t="shared" si="45"/>
        <v>0</v>
      </c>
      <c r="K251" s="189">
        <f t="shared" si="50"/>
        <v>-44.742487658507123</v>
      </c>
      <c r="L251" s="88">
        <f t="shared" si="46"/>
        <v>-133.60106814830226</v>
      </c>
      <c r="M251" s="89">
        <f t="shared" si="51"/>
        <v>-1723.3622807721395</v>
      </c>
      <c r="N251" s="89">
        <f t="shared" si="52"/>
        <v>14961.160719227861</v>
      </c>
      <c r="O251" s="89">
        <f t="shared" si="53"/>
        <v>5010.4356059035035</v>
      </c>
      <c r="P251" s="90">
        <f t="shared" si="47"/>
        <v>1.0596611822442663</v>
      </c>
      <c r="Q251" s="196">
        <v>-1723.3622807721395</v>
      </c>
      <c r="R251" s="93">
        <f t="shared" si="54"/>
        <v>0.14946416972625101</v>
      </c>
      <c r="S251" s="93">
        <f t="shared" si="54"/>
        <v>0.12482729535837436</v>
      </c>
      <c r="T251" s="92">
        <v>2986</v>
      </c>
      <c r="U251" s="192">
        <v>14515.044</v>
      </c>
      <c r="V251" s="192">
        <v>4967.5030800821351</v>
      </c>
      <c r="W251" s="198"/>
      <c r="X251" s="89">
        <v>0</v>
      </c>
      <c r="Y251" s="89">
        <f t="shared" si="55"/>
        <v>0</v>
      </c>
      <c r="Z251" s="1"/>
    </row>
    <row r="252" spans="2:27">
      <c r="B252" s="207">
        <v>4617</v>
      </c>
      <c r="C252" t="s">
        <v>265</v>
      </c>
      <c r="D252" s="1">
        <v>60105.512999999999</v>
      </c>
      <c r="E252" s="86">
        <f t="shared" si="48"/>
        <v>4562.0882732447817</v>
      </c>
      <c r="F252" s="87">
        <f t="shared" si="42"/>
        <v>0.96483983297446729</v>
      </c>
      <c r="G252" s="189">
        <f t="shared" si="49"/>
        <v>103.40180353403704</v>
      </c>
      <c r="H252" s="189">
        <f t="shared" si="43"/>
        <v>1362.3187615609381</v>
      </c>
      <c r="I252" s="189">
        <f t="shared" si="44"/>
        <v>0</v>
      </c>
      <c r="J252" s="88">
        <f t="shared" si="45"/>
        <v>0</v>
      </c>
      <c r="K252" s="189">
        <f t="shared" si="50"/>
        <v>-44.742487658507123</v>
      </c>
      <c r="L252" s="88">
        <f t="shared" si="46"/>
        <v>-589.48227490083138</v>
      </c>
      <c r="M252" s="89">
        <f t="shared" si="51"/>
        <v>772.83648666010674</v>
      </c>
      <c r="N252" s="89">
        <f t="shared" si="52"/>
        <v>60878.349486660103</v>
      </c>
      <c r="O252" s="89">
        <f t="shared" si="53"/>
        <v>4620.7475891203112</v>
      </c>
      <c r="P252" s="90">
        <f t="shared" si="47"/>
        <v>0.97724574034449196</v>
      </c>
      <c r="Q252" s="196">
        <v>772.83648666010674</v>
      </c>
      <c r="R252" s="93">
        <f t="shared" si="54"/>
        <v>1.7261685910725202E-2</v>
      </c>
      <c r="S252" s="93">
        <f t="shared" si="54"/>
        <v>1.0621495778784159E-2</v>
      </c>
      <c r="T252" s="92">
        <v>13175</v>
      </c>
      <c r="U252" s="192">
        <v>59085.595999999998</v>
      </c>
      <c r="V252" s="192">
        <v>4514.1413400565361</v>
      </c>
      <c r="W252" s="198"/>
      <c r="X252" s="89">
        <v>0</v>
      </c>
      <c r="Y252" s="89">
        <f t="shared" si="55"/>
        <v>0</v>
      </c>
      <c r="Z252" s="1"/>
      <c r="AA252" s="1"/>
    </row>
    <row r="253" spans="2:27">
      <c r="B253" s="207">
        <v>4618</v>
      </c>
      <c r="C253" t="s">
        <v>266</v>
      </c>
      <c r="D253" s="1">
        <v>53557.47</v>
      </c>
      <c r="E253" s="86">
        <f t="shared" si="48"/>
        <v>4877.2853109917132</v>
      </c>
      <c r="F253" s="87">
        <f t="shared" si="42"/>
        <v>1.0315011159306375</v>
      </c>
      <c r="G253" s="189">
        <f t="shared" si="49"/>
        <v>-92.020359869060499</v>
      </c>
      <c r="H253" s="189">
        <f t="shared" si="43"/>
        <v>-1010.4755717221533</v>
      </c>
      <c r="I253" s="189">
        <f t="shared" si="44"/>
        <v>0</v>
      </c>
      <c r="J253" s="88">
        <f t="shared" si="45"/>
        <v>0</v>
      </c>
      <c r="K253" s="189">
        <f t="shared" si="50"/>
        <v>-44.742487658507123</v>
      </c>
      <c r="L253" s="88">
        <f t="shared" si="46"/>
        <v>-491.31725697806672</v>
      </c>
      <c r="M253" s="89">
        <f t="shared" si="51"/>
        <v>-1501.7928287002201</v>
      </c>
      <c r="N253" s="89">
        <f t="shared" si="52"/>
        <v>52055.67717129978</v>
      </c>
      <c r="O253" s="89">
        <f t="shared" si="53"/>
        <v>4740.5224634641454</v>
      </c>
      <c r="P253" s="90">
        <f t="shared" si="47"/>
        <v>1.0025770278678368</v>
      </c>
      <c r="Q253" s="196">
        <v>-1501.7928287002201</v>
      </c>
      <c r="R253" s="93">
        <f t="shared" si="54"/>
        <v>0.10272028166404153</v>
      </c>
      <c r="S253" s="93">
        <f t="shared" si="54"/>
        <v>0.1063354287489979</v>
      </c>
      <c r="T253" s="92">
        <v>10981</v>
      </c>
      <c r="U253" s="192">
        <v>48568.5</v>
      </c>
      <c r="V253" s="192">
        <v>4408.5050376690569</v>
      </c>
      <c r="W253" s="198"/>
      <c r="X253" s="89">
        <v>0</v>
      </c>
      <c r="Y253" s="89">
        <f t="shared" si="55"/>
        <v>0</v>
      </c>
      <c r="Z253" s="1"/>
    </row>
    <row r="254" spans="2:27">
      <c r="B254" s="207">
        <v>4619</v>
      </c>
      <c r="C254" t="s">
        <v>267</v>
      </c>
      <c r="D254" s="1">
        <v>4851.1970000000001</v>
      </c>
      <c r="E254" s="86">
        <f t="shared" si="48"/>
        <v>5016.7497414684585</v>
      </c>
      <c r="F254" s="87">
        <f t="shared" si="42"/>
        <v>1.0609965640122143</v>
      </c>
      <c r="G254" s="189">
        <f t="shared" si="49"/>
        <v>-178.48830676464257</v>
      </c>
      <c r="H254" s="189">
        <f t="shared" si="43"/>
        <v>-172.59819264140938</v>
      </c>
      <c r="I254" s="189">
        <f t="shared" si="44"/>
        <v>0</v>
      </c>
      <c r="J254" s="88">
        <f t="shared" si="45"/>
        <v>0</v>
      </c>
      <c r="K254" s="189">
        <f t="shared" si="50"/>
        <v>-44.742487658507123</v>
      </c>
      <c r="L254" s="88">
        <f t="shared" si="46"/>
        <v>-43.26598556577639</v>
      </c>
      <c r="M254" s="89">
        <f t="shared" si="51"/>
        <v>-215.86417820718577</v>
      </c>
      <c r="N254" s="89">
        <f t="shared" si="52"/>
        <v>4635.3328217928147</v>
      </c>
      <c r="O254" s="89">
        <f t="shared" si="53"/>
        <v>4793.5189470453106</v>
      </c>
      <c r="P254" s="90">
        <f t="shared" si="47"/>
        <v>1.0137852981388362</v>
      </c>
      <c r="Q254" s="196">
        <v>-215.86417820718577</v>
      </c>
      <c r="R254" s="93">
        <f t="shared" si="54"/>
        <v>5.754341616033376E-2</v>
      </c>
      <c r="S254" s="93">
        <f t="shared" si="54"/>
        <v>5.8637049475908004E-2</v>
      </c>
      <c r="T254" s="92">
        <v>967</v>
      </c>
      <c r="U254" s="192">
        <v>4587.232</v>
      </c>
      <c r="V254" s="192">
        <v>4738.8760330578507</v>
      </c>
      <c r="W254" s="198"/>
      <c r="X254" s="89">
        <v>0</v>
      </c>
      <c r="Y254" s="89">
        <f t="shared" si="55"/>
        <v>0</v>
      </c>
      <c r="Z254" s="1"/>
    </row>
    <row r="255" spans="2:27">
      <c r="B255" s="207">
        <v>4620</v>
      </c>
      <c r="C255" t="s">
        <v>268</v>
      </c>
      <c r="D255" s="1">
        <v>3838.489</v>
      </c>
      <c r="E255" s="86">
        <f t="shared" si="48"/>
        <v>3489.5354545454547</v>
      </c>
      <c r="F255" s="87">
        <f t="shared" si="42"/>
        <v>0.73800474770898161</v>
      </c>
      <c r="G255" s="189">
        <f t="shared" si="49"/>
        <v>768.38455112761972</v>
      </c>
      <c r="H255" s="189">
        <f t="shared" si="43"/>
        <v>845.22300624038178</v>
      </c>
      <c r="I255" s="189">
        <f t="shared" si="44"/>
        <v>268.25518426058693</v>
      </c>
      <c r="J255" s="88">
        <f t="shared" si="45"/>
        <v>295.08070268664562</v>
      </c>
      <c r="K255" s="189">
        <f t="shared" si="50"/>
        <v>223.51269660207981</v>
      </c>
      <c r="L255" s="88">
        <f t="shared" si="46"/>
        <v>245.86396626228782</v>
      </c>
      <c r="M255" s="89">
        <f t="shared" si="51"/>
        <v>1091.0869725026696</v>
      </c>
      <c r="N255" s="89">
        <f t="shared" si="52"/>
        <v>4929.5759725026692</v>
      </c>
      <c r="O255" s="89">
        <f t="shared" si="53"/>
        <v>4481.4327022751531</v>
      </c>
      <c r="P255" s="90">
        <f t="shared" si="47"/>
        <v>0.94778191936959966</v>
      </c>
      <c r="Q255" s="196">
        <v>1091.0869725026696</v>
      </c>
      <c r="R255" s="93">
        <f t="shared" si="54"/>
        <v>0.11971488538094781</v>
      </c>
      <c r="S255" s="93">
        <f t="shared" si="54"/>
        <v>0.10851773652713834</v>
      </c>
      <c r="T255" s="92">
        <v>1100</v>
      </c>
      <c r="U255" s="192">
        <v>3428.0949999999998</v>
      </c>
      <c r="V255" s="192">
        <v>3147.9292929292928</v>
      </c>
      <c r="W255" s="198"/>
      <c r="X255" s="89">
        <v>0</v>
      </c>
      <c r="Y255" s="89">
        <f t="shared" si="55"/>
        <v>0</v>
      </c>
      <c r="Z255" s="1"/>
      <c r="AA255" s="1"/>
    </row>
    <row r="256" spans="2:27">
      <c r="B256" s="207">
        <v>4621</v>
      </c>
      <c r="C256" t="s">
        <v>269</v>
      </c>
      <c r="D256" s="1">
        <v>71151.051999999996</v>
      </c>
      <c r="E256" s="86">
        <f t="shared" si="48"/>
        <v>4328.9761499148208</v>
      </c>
      <c r="F256" s="87">
        <f t="shared" si="42"/>
        <v>0.91553875665442686</v>
      </c>
      <c r="G256" s="189">
        <f t="shared" si="49"/>
        <v>247.93131999861282</v>
      </c>
      <c r="H256" s="189">
        <f t="shared" si="43"/>
        <v>4074.9991754972002</v>
      </c>
      <c r="I256" s="189">
        <f t="shared" si="44"/>
        <v>0</v>
      </c>
      <c r="J256" s="88">
        <f t="shared" si="45"/>
        <v>0</v>
      </c>
      <c r="K256" s="189">
        <f t="shared" si="50"/>
        <v>-44.742487658507123</v>
      </c>
      <c r="L256" s="88">
        <f t="shared" si="46"/>
        <v>-735.3875271552231</v>
      </c>
      <c r="M256" s="89">
        <f t="shared" si="51"/>
        <v>3339.6116483419773</v>
      </c>
      <c r="N256" s="89">
        <f t="shared" si="52"/>
        <v>74490.663648341972</v>
      </c>
      <c r="O256" s="89">
        <f t="shared" si="53"/>
        <v>4532.1649822549261</v>
      </c>
      <c r="P256" s="90">
        <f t="shared" si="47"/>
        <v>0.95851133134287647</v>
      </c>
      <c r="Q256" s="196">
        <v>3339.6116483419773</v>
      </c>
      <c r="R256" s="90">
        <f t="shared" si="54"/>
        <v>8.7270895811327479E-2</v>
      </c>
      <c r="S256" s="90">
        <f t="shared" si="54"/>
        <v>8.9586208621828631E-2</v>
      </c>
      <c r="T256" s="92">
        <v>16436</v>
      </c>
      <c r="U256" s="192">
        <v>65440.040999999997</v>
      </c>
      <c r="V256" s="192">
        <v>3973.0460202780641</v>
      </c>
      <c r="W256" s="198"/>
      <c r="X256" s="89">
        <v>0</v>
      </c>
      <c r="Y256" s="89">
        <f t="shared" si="55"/>
        <v>0</v>
      </c>
    </row>
    <row r="257" spans="2:27">
      <c r="B257" s="207">
        <v>4622</v>
      </c>
      <c r="C257" t="s">
        <v>270</v>
      </c>
      <c r="D257" s="1">
        <v>36849.533000000003</v>
      </c>
      <c r="E257" s="86">
        <f t="shared" si="48"/>
        <v>4326.5860044616657</v>
      </c>
      <c r="F257" s="87">
        <f t="shared" si="42"/>
        <v>0.91503326281001096</v>
      </c>
      <c r="G257" s="189">
        <f t="shared" si="49"/>
        <v>249.41321017956901</v>
      </c>
      <c r="H257" s="189">
        <f t="shared" si="43"/>
        <v>2124.2523110993893</v>
      </c>
      <c r="I257" s="189">
        <f t="shared" si="44"/>
        <v>0</v>
      </c>
      <c r="J257" s="88">
        <f t="shared" si="45"/>
        <v>0</v>
      </c>
      <c r="K257" s="189">
        <f t="shared" si="50"/>
        <v>-44.742487658507123</v>
      </c>
      <c r="L257" s="88">
        <f t="shared" si="46"/>
        <v>-381.07176738750513</v>
      </c>
      <c r="M257" s="89">
        <f t="shared" si="51"/>
        <v>1743.1805437118842</v>
      </c>
      <c r="N257" s="89">
        <f t="shared" si="52"/>
        <v>38592.713543711885</v>
      </c>
      <c r="O257" s="89">
        <f t="shared" si="53"/>
        <v>4531.2567269827277</v>
      </c>
      <c r="P257" s="90">
        <f t="shared" si="47"/>
        <v>0.95831924368199861</v>
      </c>
      <c r="Q257" s="196">
        <v>1743.1805437118842</v>
      </c>
      <c r="R257" s="90">
        <f t="shared" si="54"/>
        <v>4.6747690983098972E-2</v>
      </c>
      <c r="S257" s="90">
        <f t="shared" si="54"/>
        <v>4.4166770293813593E-2</v>
      </c>
      <c r="T257" s="92">
        <v>8517</v>
      </c>
      <c r="U257" s="192">
        <v>35203.834999999999</v>
      </c>
      <c r="V257" s="192">
        <v>4143.5775659133706</v>
      </c>
      <c r="W257" s="198"/>
      <c r="X257" s="89">
        <v>0</v>
      </c>
      <c r="Y257" s="89">
        <f t="shared" si="55"/>
        <v>0</v>
      </c>
    </row>
    <row r="258" spans="2:27">
      <c r="B258" s="207">
        <v>4623</v>
      </c>
      <c r="C258" t="s">
        <v>271</v>
      </c>
      <c r="D258" s="1">
        <v>10359.431</v>
      </c>
      <c r="E258" s="86">
        <f t="shared" si="48"/>
        <v>4158.7438779606582</v>
      </c>
      <c r="F258" s="87">
        <f t="shared" si="42"/>
        <v>0.87953619225812285</v>
      </c>
      <c r="G258" s="189">
        <f t="shared" si="49"/>
        <v>353.47532861019363</v>
      </c>
      <c r="H258" s="189">
        <f t="shared" si="43"/>
        <v>880.50704356799224</v>
      </c>
      <c r="I258" s="189">
        <f t="shared" si="44"/>
        <v>34.032236065265714</v>
      </c>
      <c r="J258" s="88">
        <f t="shared" si="45"/>
        <v>84.774300038576897</v>
      </c>
      <c r="K258" s="189">
        <f t="shared" si="50"/>
        <v>-10.710251593241409</v>
      </c>
      <c r="L258" s="88">
        <f t="shared" si="46"/>
        <v>-26.679236718764351</v>
      </c>
      <c r="M258" s="89">
        <f t="shared" si="51"/>
        <v>853.82780684922784</v>
      </c>
      <c r="N258" s="89">
        <f t="shared" si="52"/>
        <v>11213.258806849228</v>
      </c>
      <c r="O258" s="89">
        <f t="shared" si="53"/>
        <v>4501.5089549776103</v>
      </c>
      <c r="P258" s="90">
        <f t="shared" si="47"/>
        <v>0.9520278627060742</v>
      </c>
      <c r="Q258" s="196">
        <v>853.82780684922784</v>
      </c>
      <c r="R258" s="90">
        <f t="shared" si="54"/>
        <v>4.4023634123388167E-2</v>
      </c>
      <c r="S258" s="90">
        <f t="shared" si="54"/>
        <v>4.8633935197397497E-2</v>
      </c>
      <c r="T258" s="92">
        <v>2491</v>
      </c>
      <c r="U258" s="192">
        <v>9922.6020000000008</v>
      </c>
      <c r="V258" s="192">
        <v>3965.8681055155876</v>
      </c>
      <c r="W258" s="198"/>
      <c r="X258" s="89">
        <v>0</v>
      </c>
      <c r="Y258" s="89">
        <f t="shared" si="55"/>
        <v>0</v>
      </c>
      <c r="Z258" s="1"/>
      <c r="AA258" s="1"/>
    </row>
    <row r="259" spans="2:27">
      <c r="B259" s="207">
        <v>4624</v>
      </c>
      <c r="C259" t="s">
        <v>272</v>
      </c>
      <c r="D259" s="1">
        <v>123486.681</v>
      </c>
      <c r="E259" s="86">
        <f t="shared" si="48"/>
        <v>4687.8248044947231</v>
      </c>
      <c r="F259" s="87">
        <f t="shared" si="42"/>
        <v>0.99143195626183567</v>
      </c>
      <c r="G259" s="189">
        <f t="shared" si="49"/>
        <v>25.445154159073354</v>
      </c>
      <c r="H259" s="189">
        <f t="shared" si="43"/>
        <v>670.27625085831028</v>
      </c>
      <c r="I259" s="189">
        <f t="shared" si="44"/>
        <v>0</v>
      </c>
      <c r="J259" s="88">
        <f t="shared" si="45"/>
        <v>0</v>
      </c>
      <c r="K259" s="189">
        <f t="shared" si="50"/>
        <v>-44.742487658507123</v>
      </c>
      <c r="L259" s="88">
        <f t="shared" si="46"/>
        <v>-1178.6066099003947</v>
      </c>
      <c r="M259" s="89">
        <f t="shared" si="51"/>
        <v>-508.33035904208441</v>
      </c>
      <c r="N259" s="89">
        <f t="shared" si="52"/>
        <v>122978.35064095791</v>
      </c>
      <c r="O259" s="89">
        <f t="shared" si="53"/>
        <v>4668.5274709952891</v>
      </c>
      <c r="P259" s="90">
        <f t="shared" si="47"/>
        <v>0.98735074719369198</v>
      </c>
      <c r="Q259" s="196">
        <v>-508.33035904208441</v>
      </c>
      <c r="R259" s="90">
        <f t="shared" si="54"/>
        <v>6.9658818433628131E-2</v>
      </c>
      <c r="S259" s="90">
        <f t="shared" si="54"/>
        <v>5.901989160842095E-2</v>
      </c>
      <c r="T259" s="92">
        <v>26342</v>
      </c>
      <c r="U259" s="192">
        <v>115444.924</v>
      </c>
      <c r="V259" s="192">
        <v>4426.5691717791406</v>
      </c>
      <c r="W259" s="198"/>
      <c r="X259" s="89">
        <v>0</v>
      </c>
      <c r="Y259" s="89">
        <f t="shared" si="55"/>
        <v>0</v>
      </c>
    </row>
    <row r="260" spans="2:27">
      <c r="B260" s="207">
        <v>4625</v>
      </c>
      <c r="C260" t="s">
        <v>273</v>
      </c>
      <c r="D260" s="1">
        <v>72673.581999999995</v>
      </c>
      <c r="E260" s="86">
        <f t="shared" si="48"/>
        <v>13366.485561890748</v>
      </c>
      <c r="F260" s="87">
        <f t="shared" si="42"/>
        <v>2.8268891184382237</v>
      </c>
      <c r="G260" s="189">
        <f t="shared" si="49"/>
        <v>-5355.3245154264614</v>
      </c>
      <c r="H260" s="189">
        <f t="shared" si="43"/>
        <v>-29116.89939037367</v>
      </c>
      <c r="I260" s="189">
        <f t="shared" si="44"/>
        <v>0</v>
      </c>
      <c r="J260" s="88">
        <f t="shared" si="45"/>
        <v>0</v>
      </c>
      <c r="K260" s="189">
        <f t="shared" si="50"/>
        <v>-44.742487658507123</v>
      </c>
      <c r="L260" s="88">
        <f t="shared" si="46"/>
        <v>-243.26490539930325</v>
      </c>
      <c r="M260" s="89">
        <f t="shared" si="51"/>
        <v>-29360.164295772975</v>
      </c>
      <c r="N260" s="89">
        <f t="shared" si="52"/>
        <v>43313.417704227017</v>
      </c>
      <c r="O260" s="89">
        <f t="shared" si="53"/>
        <v>7966.418558805779</v>
      </c>
      <c r="P260" s="90">
        <f t="shared" si="47"/>
        <v>1.6848244688207206</v>
      </c>
      <c r="Q260" s="196">
        <v>-29360.164295772975</v>
      </c>
      <c r="R260" s="90">
        <f t="shared" si="54"/>
        <v>0.20419060209611292</v>
      </c>
      <c r="S260" s="90">
        <f t="shared" si="54"/>
        <v>0.17384774528405356</v>
      </c>
      <c r="T260" s="92">
        <v>5437</v>
      </c>
      <c r="U260" s="192">
        <v>60350.563999999998</v>
      </c>
      <c r="V260" s="192">
        <v>11386.898867924527</v>
      </c>
      <c r="W260" s="198"/>
      <c r="X260" s="89">
        <v>0</v>
      </c>
      <c r="Y260" s="89">
        <f t="shared" si="55"/>
        <v>0</v>
      </c>
      <c r="Z260" s="1"/>
      <c r="AA260" s="1"/>
    </row>
    <row r="261" spans="2:27">
      <c r="B261" s="207">
        <v>4626</v>
      </c>
      <c r="C261" t="s">
        <v>274</v>
      </c>
      <c r="D261" s="1">
        <v>189975.63</v>
      </c>
      <c r="E261" s="86">
        <f t="shared" si="48"/>
        <v>4736.9562398703411</v>
      </c>
      <c r="F261" s="87">
        <f t="shared" si="42"/>
        <v>1.0018228042819444</v>
      </c>
      <c r="G261" s="189">
        <f t="shared" si="49"/>
        <v>-5.0163357738097512</v>
      </c>
      <c r="H261" s="189">
        <f t="shared" si="43"/>
        <v>-201.18014620864008</v>
      </c>
      <c r="I261" s="189">
        <f t="shared" si="44"/>
        <v>0</v>
      </c>
      <c r="J261" s="88">
        <f t="shared" si="45"/>
        <v>0</v>
      </c>
      <c r="K261" s="189">
        <f t="shared" si="50"/>
        <v>-44.742487658507123</v>
      </c>
      <c r="L261" s="88">
        <f t="shared" si="46"/>
        <v>-1794.3974675444281</v>
      </c>
      <c r="M261" s="89">
        <f t="shared" si="51"/>
        <v>-1995.5776137530681</v>
      </c>
      <c r="N261" s="89">
        <f t="shared" si="52"/>
        <v>187980.05238624694</v>
      </c>
      <c r="O261" s="89">
        <f t="shared" si="53"/>
        <v>4687.1974164380235</v>
      </c>
      <c r="P261" s="90">
        <f t="shared" si="47"/>
        <v>0.99129926944133318</v>
      </c>
      <c r="Q261" s="196">
        <v>-1995.5776137530681</v>
      </c>
      <c r="R261" s="90">
        <f t="shared" si="54"/>
        <v>7.0889788396374498E-2</v>
      </c>
      <c r="S261" s="90">
        <f t="shared" si="54"/>
        <v>6.1891163319960779E-2</v>
      </c>
      <c r="T261" s="92">
        <v>40105</v>
      </c>
      <c r="U261" s="192">
        <v>177399.796</v>
      </c>
      <c r="V261" s="192">
        <v>4460.8679340173003</v>
      </c>
      <c r="W261" s="198"/>
      <c r="X261" s="89">
        <v>0</v>
      </c>
      <c r="Y261" s="89">
        <f t="shared" si="55"/>
        <v>0</v>
      </c>
    </row>
    <row r="262" spans="2:27">
      <c r="B262" s="207">
        <v>4627</v>
      </c>
      <c r="C262" t="s">
        <v>275</v>
      </c>
      <c r="D262" s="1">
        <v>130954.855</v>
      </c>
      <c r="E262" s="86">
        <f t="shared" si="48"/>
        <v>4310.9870954998842</v>
      </c>
      <c r="F262" s="87">
        <f t="shared" si="42"/>
        <v>0.91173423661502584</v>
      </c>
      <c r="G262" s="189">
        <f t="shared" si="49"/>
        <v>259.08453373587349</v>
      </c>
      <c r="H262" s="189">
        <f t="shared" si="43"/>
        <v>7870.2108812946299</v>
      </c>
      <c r="I262" s="189">
        <f t="shared" si="44"/>
        <v>0</v>
      </c>
      <c r="J262" s="88">
        <f t="shared" si="45"/>
        <v>0</v>
      </c>
      <c r="K262" s="189">
        <f t="shared" si="50"/>
        <v>-44.742487658507123</v>
      </c>
      <c r="L262" s="88">
        <f t="shared" si="46"/>
        <v>-1359.142547602471</v>
      </c>
      <c r="M262" s="89">
        <f t="shared" si="51"/>
        <v>6511.0683336921593</v>
      </c>
      <c r="N262" s="89">
        <f t="shared" si="52"/>
        <v>137465.92333369216</v>
      </c>
      <c r="O262" s="89">
        <f t="shared" si="53"/>
        <v>4525.329141577251</v>
      </c>
      <c r="P262" s="90">
        <f t="shared" si="47"/>
        <v>0.95706561372790433</v>
      </c>
      <c r="Q262" s="196">
        <v>6511.0683336921593</v>
      </c>
      <c r="R262" s="90">
        <f t="shared" si="54"/>
        <v>4.6256433928926942E-2</v>
      </c>
      <c r="S262" s="90">
        <f t="shared" si="54"/>
        <v>3.8265799808654535E-2</v>
      </c>
      <c r="T262" s="92">
        <v>30377</v>
      </c>
      <c r="U262" s="192">
        <v>125165.16099999999</v>
      </c>
      <c r="V262" s="192">
        <v>4152.1035329241995</v>
      </c>
      <c r="W262" s="198"/>
      <c r="X262" s="89">
        <v>0</v>
      </c>
      <c r="Y262" s="89">
        <f t="shared" si="55"/>
        <v>0</v>
      </c>
    </row>
    <row r="263" spans="2:27">
      <c r="B263" s="207">
        <v>4628</v>
      </c>
      <c r="C263" t="s">
        <v>276</v>
      </c>
      <c r="D263" s="1">
        <v>14837.655000000001</v>
      </c>
      <c r="E263" s="86">
        <f t="shared" si="48"/>
        <v>3829.0722580645165</v>
      </c>
      <c r="F263" s="87">
        <f t="shared" ref="F263:F326" si="56">E263/E$365</f>
        <v>0.80981366791714138</v>
      </c>
      <c r="G263" s="189">
        <f t="shared" si="49"/>
        <v>557.87173294580145</v>
      </c>
      <c r="H263" s="189">
        <f t="shared" ref="H263:H326" si="57">G263*T263/1000</f>
        <v>2161.7529651649807</v>
      </c>
      <c r="I263" s="189">
        <f t="shared" ref="I263:I326" si="58">IF(E263+Y263&lt;(E$365+Y$365)*0.9,((E$365+Y$365)*0.9-E263-Y263)*0.35,0)</f>
        <v>149.41730302891528</v>
      </c>
      <c r="J263" s="88">
        <f t="shared" ref="J263:J326" si="59">I263*T263/1000</f>
        <v>578.99204923704679</v>
      </c>
      <c r="K263" s="189">
        <f t="shared" si="50"/>
        <v>104.67481537040817</v>
      </c>
      <c r="L263" s="88">
        <f t="shared" ref="L263:L326" si="60">K263*T263/1000</f>
        <v>405.61490956033168</v>
      </c>
      <c r="M263" s="89">
        <f t="shared" si="51"/>
        <v>2567.3678747253125</v>
      </c>
      <c r="N263" s="89">
        <f t="shared" si="52"/>
        <v>17405.022874725313</v>
      </c>
      <c r="O263" s="89">
        <f t="shared" si="53"/>
        <v>4491.6188063807258</v>
      </c>
      <c r="P263" s="90">
        <f t="shared" ref="P263:P326" si="61">O263/O$365</f>
        <v>0.9499361869758447</v>
      </c>
      <c r="Q263" s="196">
        <v>2567.3678747253125</v>
      </c>
      <c r="R263" s="90">
        <f t="shared" si="54"/>
        <v>3.9824931402055508E-2</v>
      </c>
      <c r="S263" s="90">
        <f t="shared" si="54"/>
        <v>3.3653067293088569E-2</v>
      </c>
      <c r="T263" s="92">
        <v>3875</v>
      </c>
      <c r="U263" s="192">
        <v>14269.378000000001</v>
      </c>
      <c r="V263" s="192">
        <v>3704.4075804776739</v>
      </c>
      <c r="W263" s="198"/>
      <c r="X263" s="89">
        <v>0</v>
      </c>
      <c r="Y263" s="89">
        <f t="shared" si="55"/>
        <v>0</v>
      </c>
    </row>
    <row r="264" spans="2:27">
      <c r="B264" s="207">
        <v>4629</v>
      </c>
      <c r="C264" t="s">
        <v>277</v>
      </c>
      <c r="D264" s="1">
        <v>1603.23</v>
      </c>
      <c r="E264" s="86">
        <f t="shared" ref="E264:E327" si="62">D264/T264*1000</f>
        <v>4089.8724489795918</v>
      </c>
      <c r="F264" s="87">
        <f t="shared" si="56"/>
        <v>0.86497051661687918</v>
      </c>
      <c r="G264" s="189">
        <f t="shared" ref="G264:G327" si="63">($E$365+$Y$365-E264-Y264)*0.62</f>
        <v>396.17561457845477</v>
      </c>
      <c r="H264" s="189">
        <f t="shared" si="57"/>
        <v>155.30084091475425</v>
      </c>
      <c r="I264" s="189">
        <f t="shared" si="58"/>
        <v>58.137236208638953</v>
      </c>
      <c r="J264" s="88">
        <f t="shared" si="59"/>
        <v>22.78979659378647</v>
      </c>
      <c r="K264" s="189">
        <f t="shared" ref="K264:K327" si="64">I264+J$367</f>
        <v>13.39474855013183</v>
      </c>
      <c r="L264" s="88">
        <f t="shared" si="60"/>
        <v>5.2507414316516767</v>
      </c>
      <c r="M264" s="89">
        <f t="shared" ref="M264:M327" si="65">+H264+L264</f>
        <v>160.55158234640592</v>
      </c>
      <c r="N264" s="89">
        <f t="shared" ref="N264:N327" si="66">D264+M264</f>
        <v>1763.7815823464059</v>
      </c>
      <c r="O264" s="89">
        <f t="shared" ref="O264:O327" si="67">N264/T264*1000</f>
        <v>4499.4428121081783</v>
      </c>
      <c r="P264" s="90">
        <f t="shared" si="61"/>
        <v>0.95159089243683681</v>
      </c>
      <c r="Q264" s="196">
        <v>160.55158234640592</v>
      </c>
      <c r="R264" s="90">
        <f t="shared" ref="R264:S327" si="68">(D264-U264)/U264</f>
        <v>2.1819048614527967E-2</v>
      </c>
      <c r="S264" s="90">
        <f t="shared" si="68"/>
        <v>9.6559864280279972E-4</v>
      </c>
      <c r="T264" s="92">
        <v>392</v>
      </c>
      <c r="U264" s="192">
        <v>1568.9960000000001</v>
      </c>
      <c r="V264" s="192">
        <v>4085.9270833333339</v>
      </c>
      <c r="W264" s="198"/>
      <c r="X264" s="89">
        <v>0</v>
      </c>
      <c r="Y264" s="89">
        <f t="shared" ref="Y264:Y327" si="69">X264*1000/T264</f>
        <v>0</v>
      </c>
    </row>
    <row r="265" spans="2:27">
      <c r="B265" s="207">
        <v>4630</v>
      </c>
      <c r="C265" t="s">
        <v>278</v>
      </c>
      <c r="D265" s="1">
        <v>33277.559000000001</v>
      </c>
      <c r="E265" s="86">
        <f t="shared" si="62"/>
        <v>4072.1437836514929</v>
      </c>
      <c r="F265" s="87">
        <f t="shared" si="56"/>
        <v>0.86122106648143559</v>
      </c>
      <c r="G265" s="189">
        <f t="shared" si="63"/>
        <v>407.16738708187614</v>
      </c>
      <c r="H265" s="189">
        <f t="shared" si="57"/>
        <v>3327.3718872330919</v>
      </c>
      <c r="I265" s="189">
        <f t="shared" si="58"/>
        <v>64.342269073473588</v>
      </c>
      <c r="J265" s="88">
        <f t="shared" si="59"/>
        <v>525.80502286842614</v>
      </c>
      <c r="K265" s="189">
        <f t="shared" si="64"/>
        <v>19.599781414966465</v>
      </c>
      <c r="L265" s="88">
        <f t="shared" si="60"/>
        <v>160.16941372310595</v>
      </c>
      <c r="M265" s="89">
        <f t="shared" si="65"/>
        <v>3487.541300956198</v>
      </c>
      <c r="N265" s="89">
        <f t="shared" si="66"/>
        <v>36765.100300956197</v>
      </c>
      <c r="O265" s="89">
        <f t="shared" si="67"/>
        <v>4498.910952148336</v>
      </c>
      <c r="P265" s="90">
        <f t="shared" si="61"/>
        <v>0.95147840893277369</v>
      </c>
      <c r="Q265" s="196">
        <v>3487.541300956198</v>
      </c>
      <c r="R265" s="90">
        <f t="shared" si="68"/>
        <v>3.8196354677633007E-2</v>
      </c>
      <c r="S265" s="90">
        <f t="shared" si="68"/>
        <v>4.1753561962382557E-2</v>
      </c>
      <c r="T265" s="92">
        <v>8172</v>
      </c>
      <c r="U265" s="192">
        <v>32053.241999999998</v>
      </c>
      <c r="V265" s="192">
        <v>3908.931951219512</v>
      </c>
      <c r="W265" s="198"/>
      <c r="X265" s="89">
        <v>0</v>
      </c>
      <c r="Y265" s="89">
        <f t="shared" si="69"/>
        <v>0</v>
      </c>
      <c r="Z265" s="1"/>
      <c r="AA265" s="1"/>
    </row>
    <row r="266" spans="2:27">
      <c r="B266" s="207">
        <v>4631</v>
      </c>
      <c r="C266" t="s">
        <v>279</v>
      </c>
      <c r="D266" s="1">
        <v>130162.702</v>
      </c>
      <c r="E266" s="86">
        <f t="shared" si="62"/>
        <v>4314.4519871391167</v>
      </c>
      <c r="F266" s="87">
        <f t="shared" si="56"/>
        <v>0.91246702942179325</v>
      </c>
      <c r="G266" s="189">
        <f t="shared" si="63"/>
        <v>256.93630091954935</v>
      </c>
      <c r="H266" s="189">
        <f t="shared" si="57"/>
        <v>7751.5112624418844</v>
      </c>
      <c r="I266" s="189">
        <f t="shared" si="58"/>
        <v>0</v>
      </c>
      <c r="J266" s="88">
        <f t="shared" si="59"/>
        <v>0</v>
      </c>
      <c r="K266" s="189">
        <f t="shared" si="64"/>
        <v>-44.742487658507123</v>
      </c>
      <c r="L266" s="88">
        <f t="shared" si="60"/>
        <v>-1349.8361101695016</v>
      </c>
      <c r="M266" s="89">
        <f t="shared" si="65"/>
        <v>6401.6751522723825</v>
      </c>
      <c r="N266" s="89">
        <f t="shared" si="66"/>
        <v>136564.37715227238</v>
      </c>
      <c r="O266" s="89">
        <f t="shared" si="67"/>
        <v>4526.6458004001588</v>
      </c>
      <c r="P266" s="90">
        <f t="shared" si="61"/>
        <v>0.95734407499447582</v>
      </c>
      <c r="Q266" s="196">
        <v>6401.6751522723825</v>
      </c>
      <c r="R266" s="90">
        <f t="shared" si="68"/>
        <v>3.9917843082595168E-2</v>
      </c>
      <c r="S266" s="90">
        <f t="shared" si="68"/>
        <v>3.3609879103540061E-2</v>
      </c>
      <c r="T266" s="92">
        <v>30169</v>
      </c>
      <c r="U266" s="192">
        <v>125166.33199999999</v>
      </c>
      <c r="V266" s="192">
        <v>4174.1590075368504</v>
      </c>
      <c r="W266" s="198"/>
      <c r="X266" s="89">
        <v>0</v>
      </c>
      <c r="Y266" s="89">
        <f t="shared" si="69"/>
        <v>0</v>
      </c>
    </row>
    <row r="267" spans="2:27">
      <c r="B267" s="207">
        <v>4632</v>
      </c>
      <c r="C267" t="s">
        <v>280</v>
      </c>
      <c r="D267" s="1">
        <v>18248.956999999999</v>
      </c>
      <c r="E267" s="86">
        <f t="shared" si="62"/>
        <v>6260.3626072041161</v>
      </c>
      <c r="F267" s="87">
        <f t="shared" si="56"/>
        <v>1.3240092805127375</v>
      </c>
      <c r="G267" s="189">
        <f t="shared" si="63"/>
        <v>-949.52828352075028</v>
      </c>
      <c r="H267" s="189">
        <f t="shared" si="57"/>
        <v>-2767.8749464629868</v>
      </c>
      <c r="I267" s="189">
        <f t="shared" si="58"/>
        <v>0</v>
      </c>
      <c r="J267" s="88">
        <f t="shared" si="59"/>
        <v>0</v>
      </c>
      <c r="K267" s="189">
        <f t="shared" si="64"/>
        <v>-44.742487658507123</v>
      </c>
      <c r="L267" s="88">
        <f t="shared" si="60"/>
        <v>-130.42435152454826</v>
      </c>
      <c r="M267" s="89">
        <f t="shared" si="65"/>
        <v>-2898.2992979875353</v>
      </c>
      <c r="N267" s="89">
        <f t="shared" si="66"/>
        <v>15350.657702012464</v>
      </c>
      <c r="O267" s="89">
        <f t="shared" si="67"/>
        <v>5266.0918360248597</v>
      </c>
      <c r="P267" s="90">
        <f t="shared" si="61"/>
        <v>1.113730130409035</v>
      </c>
      <c r="Q267" s="196">
        <v>-2898.2992979875353</v>
      </c>
      <c r="R267" s="90">
        <f t="shared" si="68"/>
        <v>0.11913172737030772</v>
      </c>
      <c r="S267" s="90">
        <f t="shared" si="68"/>
        <v>0.10607838989840714</v>
      </c>
      <c r="T267" s="92">
        <v>2915</v>
      </c>
      <c r="U267" s="192">
        <v>16306.352999999999</v>
      </c>
      <c r="V267" s="192">
        <v>5659.9628601180139</v>
      </c>
      <c r="W267" s="198"/>
      <c r="X267" s="89">
        <v>0</v>
      </c>
      <c r="Y267" s="89">
        <f t="shared" si="69"/>
        <v>0</v>
      </c>
    </row>
    <row r="268" spans="2:27">
      <c r="B268" s="207">
        <v>4633</v>
      </c>
      <c r="C268" t="s">
        <v>281</v>
      </c>
      <c r="D268" s="1">
        <v>2442.5590000000002</v>
      </c>
      <c r="E268" s="86">
        <f t="shared" si="62"/>
        <v>4688.2130518234171</v>
      </c>
      <c r="F268" s="87">
        <f t="shared" si="56"/>
        <v>0.99151406701141642</v>
      </c>
      <c r="G268" s="189">
        <f t="shared" si="63"/>
        <v>25.204440815283089</v>
      </c>
      <c r="H268" s="189">
        <f t="shared" si="57"/>
        <v>13.13151366476249</v>
      </c>
      <c r="I268" s="189">
        <f t="shared" si="58"/>
        <v>0</v>
      </c>
      <c r="J268" s="88">
        <f t="shared" si="59"/>
        <v>0</v>
      </c>
      <c r="K268" s="189">
        <f t="shared" si="64"/>
        <v>-44.742487658507123</v>
      </c>
      <c r="L268" s="88">
        <f t="shared" si="60"/>
        <v>-23.310836070082214</v>
      </c>
      <c r="M268" s="89">
        <f t="shared" si="65"/>
        <v>-10.179322405319724</v>
      </c>
      <c r="N268" s="89">
        <f t="shared" si="66"/>
        <v>2432.3796775946803</v>
      </c>
      <c r="O268" s="89">
        <f t="shared" si="67"/>
        <v>4668.6750049801922</v>
      </c>
      <c r="P268" s="90">
        <f t="shared" si="61"/>
        <v>0.98738194927853251</v>
      </c>
      <c r="Q268" s="196">
        <v>-10.179322405319724</v>
      </c>
      <c r="R268" s="90">
        <f t="shared" si="68"/>
        <v>1.7847424501923208E-2</v>
      </c>
      <c r="S268" s="90">
        <f t="shared" si="68"/>
        <v>1.3940140722645164E-2</v>
      </c>
      <c r="T268" s="92">
        <v>521</v>
      </c>
      <c r="U268" s="192">
        <v>2399.73</v>
      </c>
      <c r="V268" s="192">
        <v>4623.7572254335264</v>
      </c>
      <c r="W268" s="198"/>
      <c r="X268" s="89">
        <v>0</v>
      </c>
      <c r="Y268" s="89">
        <f t="shared" si="69"/>
        <v>0</v>
      </c>
    </row>
    <row r="269" spans="2:27">
      <c r="B269" s="207">
        <v>4634</v>
      </c>
      <c r="C269" t="s">
        <v>282</v>
      </c>
      <c r="D269" s="1">
        <v>7653.1319999999996</v>
      </c>
      <c r="E269" s="86">
        <f t="shared" si="62"/>
        <v>4536.5334914048599</v>
      </c>
      <c r="F269" s="87">
        <f t="shared" si="56"/>
        <v>0.9594352309664943</v>
      </c>
      <c r="G269" s="189">
        <f t="shared" si="63"/>
        <v>119.24576827478857</v>
      </c>
      <c r="H269" s="189">
        <f t="shared" si="57"/>
        <v>201.16761107956833</v>
      </c>
      <c r="I269" s="189">
        <f t="shared" si="58"/>
        <v>0</v>
      </c>
      <c r="J269" s="88">
        <f t="shared" si="59"/>
        <v>0</v>
      </c>
      <c r="K269" s="189">
        <f t="shared" si="64"/>
        <v>-44.742487658507123</v>
      </c>
      <c r="L269" s="88">
        <f t="shared" si="60"/>
        <v>-75.480576679901517</v>
      </c>
      <c r="M269" s="89">
        <f t="shared" si="65"/>
        <v>125.68703439966681</v>
      </c>
      <c r="N269" s="89">
        <f t="shared" si="66"/>
        <v>7778.8190343996666</v>
      </c>
      <c r="O269" s="89">
        <f t="shared" si="67"/>
        <v>4611.0367720211425</v>
      </c>
      <c r="P269" s="90">
        <f t="shared" si="61"/>
        <v>0.97519199158146253</v>
      </c>
      <c r="Q269" s="196">
        <v>125.68703439966681</v>
      </c>
      <c r="R269" s="90">
        <f t="shared" si="68"/>
        <v>6.0397557012532001E-2</v>
      </c>
      <c r="S269" s="90">
        <f t="shared" si="68"/>
        <v>6.4797546875654574E-2</v>
      </c>
      <c r="T269" s="92">
        <v>1687</v>
      </c>
      <c r="U269" s="192">
        <v>7217.2290000000003</v>
      </c>
      <c r="V269" s="192">
        <v>4260.4657615112155</v>
      </c>
      <c r="W269" s="198"/>
      <c r="X269" s="89">
        <v>0</v>
      </c>
      <c r="Y269" s="89">
        <f t="shared" si="69"/>
        <v>0</v>
      </c>
    </row>
    <row r="270" spans="2:27">
      <c r="B270" s="207">
        <v>4635</v>
      </c>
      <c r="C270" t="s">
        <v>283</v>
      </c>
      <c r="D270" s="1">
        <v>12283.879000000001</v>
      </c>
      <c r="E270" s="86">
        <f t="shared" si="62"/>
        <v>5435.3446902654869</v>
      </c>
      <c r="F270" s="87">
        <f t="shared" si="56"/>
        <v>1.1495255569407146</v>
      </c>
      <c r="G270" s="189">
        <f t="shared" si="63"/>
        <v>-438.01717501880017</v>
      </c>
      <c r="H270" s="189">
        <f t="shared" si="57"/>
        <v>-989.91881554248835</v>
      </c>
      <c r="I270" s="189">
        <f t="shared" si="58"/>
        <v>0</v>
      </c>
      <c r="J270" s="88">
        <f t="shared" si="59"/>
        <v>0</v>
      </c>
      <c r="K270" s="189">
        <f t="shared" si="64"/>
        <v>-44.742487658507123</v>
      </c>
      <c r="L270" s="88">
        <f t="shared" si="60"/>
        <v>-101.1180221082261</v>
      </c>
      <c r="M270" s="89">
        <f t="shared" si="65"/>
        <v>-1091.0368376507145</v>
      </c>
      <c r="N270" s="89">
        <f t="shared" si="66"/>
        <v>11192.842162349287</v>
      </c>
      <c r="O270" s="89">
        <f t="shared" si="67"/>
        <v>4952.5850275881794</v>
      </c>
      <c r="P270" s="90">
        <f t="shared" si="61"/>
        <v>1.0474263154516661</v>
      </c>
      <c r="Q270" s="196">
        <v>-1091.0368376507145</v>
      </c>
      <c r="R270" s="90">
        <f t="shared" si="68"/>
        <v>7.0124510788249036E-2</v>
      </c>
      <c r="S270" s="90">
        <f t="shared" si="68"/>
        <v>5.781334384997696E-2</v>
      </c>
      <c r="T270" s="92">
        <v>2260</v>
      </c>
      <c r="U270" s="192">
        <v>11478.924999999999</v>
      </c>
      <c r="V270" s="192">
        <v>5138.2833482542528</v>
      </c>
      <c r="W270" s="198"/>
      <c r="X270" s="89">
        <v>0</v>
      </c>
      <c r="Y270" s="89">
        <f t="shared" si="69"/>
        <v>0</v>
      </c>
    </row>
    <row r="271" spans="2:27">
      <c r="B271" s="207">
        <v>4636</v>
      </c>
      <c r="C271" t="s">
        <v>284</v>
      </c>
      <c r="D271" s="1">
        <v>4080.002</v>
      </c>
      <c r="E271" s="86">
        <f t="shared" si="62"/>
        <v>5513.5162162162169</v>
      </c>
      <c r="F271" s="87">
        <f t="shared" si="56"/>
        <v>1.1660581178041229</v>
      </c>
      <c r="G271" s="189">
        <f t="shared" si="63"/>
        <v>-486.48352110825277</v>
      </c>
      <c r="H271" s="189">
        <f t="shared" si="57"/>
        <v>-359.99780562010704</v>
      </c>
      <c r="I271" s="189">
        <f t="shared" si="58"/>
        <v>0</v>
      </c>
      <c r="J271" s="88">
        <f t="shared" si="59"/>
        <v>0</v>
      </c>
      <c r="K271" s="189">
        <f t="shared" si="64"/>
        <v>-44.742487658507123</v>
      </c>
      <c r="L271" s="88">
        <f t="shared" si="60"/>
        <v>-33.10944086729527</v>
      </c>
      <c r="M271" s="89">
        <f t="shared" si="65"/>
        <v>-393.10724648740234</v>
      </c>
      <c r="N271" s="89">
        <f t="shared" si="66"/>
        <v>3686.8947535125976</v>
      </c>
      <c r="O271" s="89">
        <f t="shared" si="67"/>
        <v>4982.2902074494568</v>
      </c>
      <c r="P271" s="90">
        <f t="shared" si="61"/>
        <v>1.0537086885797613</v>
      </c>
      <c r="Q271" s="196">
        <v>-393.10724648740234</v>
      </c>
      <c r="R271" s="90">
        <f t="shared" si="68"/>
        <v>-3.1235446954715213E-3</v>
      </c>
      <c r="S271" s="90">
        <f t="shared" si="68"/>
        <v>1.0347758754589697E-2</v>
      </c>
      <c r="T271" s="92">
        <v>740</v>
      </c>
      <c r="U271" s="192">
        <v>4092.7860000000001</v>
      </c>
      <c r="V271" s="192">
        <v>5457.0480000000007</v>
      </c>
      <c r="W271" s="198"/>
      <c r="X271" s="89">
        <v>0</v>
      </c>
      <c r="Y271" s="89">
        <f t="shared" si="69"/>
        <v>0</v>
      </c>
    </row>
    <row r="272" spans="2:27">
      <c r="B272" s="207">
        <v>4637</v>
      </c>
      <c r="C272" t="s">
        <v>285</v>
      </c>
      <c r="D272" s="1">
        <v>5938.1719999999996</v>
      </c>
      <c r="E272" s="86">
        <f t="shared" si="62"/>
        <v>4635.5753317720528</v>
      </c>
      <c r="F272" s="87">
        <f t="shared" si="56"/>
        <v>0.98038167193691406</v>
      </c>
      <c r="G272" s="189">
        <f t="shared" si="63"/>
        <v>57.83982724712898</v>
      </c>
      <c r="H272" s="189">
        <f t="shared" si="57"/>
        <v>74.09281870357222</v>
      </c>
      <c r="I272" s="189">
        <f t="shared" si="58"/>
        <v>0</v>
      </c>
      <c r="J272" s="88">
        <f t="shared" si="59"/>
        <v>0</v>
      </c>
      <c r="K272" s="189">
        <f t="shared" si="64"/>
        <v>-44.742487658507123</v>
      </c>
      <c r="L272" s="88">
        <f t="shared" si="60"/>
        <v>-57.315126690547622</v>
      </c>
      <c r="M272" s="89">
        <f t="shared" si="65"/>
        <v>16.777692013024598</v>
      </c>
      <c r="N272" s="89">
        <f t="shared" si="66"/>
        <v>5954.9496920130241</v>
      </c>
      <c r="O272" s="89">
        <f t="shared" si="67"/>
        <v>4648.6726713606749</v>
      </c>
      <c r="P272" s="90">
        <f t="shared" si="61"/>
        <v>0.98315163915022186</v>
      </c>
      <c r="Q272" s="196">
        <v>16.777692013024598</v>
      </c>
      <c r="R272" s="93">
        <f t="shared" si="68"/>
        <v>5.667609367167567E-2</v>
      </c>
      <c r="S272" s="93">
        <f t="shared" si="68"/>
        <v>4.5952604820987349E-2</v>
      </c>
      <c r="T272" s="92">
        <v>1281</v>
      </c>
      <c r="U272" s="192">
        <v>5619.6710000000003</v>
      </c>
      <c r="V272" s="192">
        <v>4431.9171924290222</v>
      </c>
      <c r="W272" s="198"/>
      <c r="X272" s="89">
        <v>0</v>
      </c>
      <c r="Y272" s="89">
        <f t="shared" si="69"/>
        <v>0</v>
      </c>
      <c r="Z272" s="1"/>
    </row>
    <row r="273" spans="2:28">
      <c r="B273" s="207">
        <v>4638</v>
      </c>
      <c r="C273" t="s">
        <v>286</v>
      </c>
      <c r="D273" s="1">
        <v>17300.347000000002</v>
      </c>
      <c r="E273" s="86">
        <f t="shared" si="62"/>
        <v>4442.8215202876227</v>
      </c>
      <c r="F273" s="87">
        <f t="shared" si="56"/>
        <v>0.93961600846465654</v>
      </c>
      <c r="G273" s="189">
        <f t="shared" si="63"/>
        <v>177.34719036747566</v>
      </c>
      <c r="H273" s="189">
        <f t="shared" si="57"/>
        <v>690.58995929095022</v>
      </c>
      <c r="I273" s="189">
        <f t="shared" si="58"/>
        <v>0</v>
      </c>
      <c r="J273" s="88">
        <f t="shared" si="59"/>
        <v>0</v>
      </c>
      <c r="K273" s="189">
        <f t="shared" si="64"/>
        <v>-44.742487658507123</v>
      </c>
      <c r="L273" s="88">
        <f t="shared" si="60"/>
        <v>-174.22724694222674</v>
      </c>
      <c r="M273" s="89">
        <f t="shared" si="65"/>
        <v>516.36271234872345</v>
      </c>
      <c r="N273" s="89">
        <f t="shared" si="66"/>
        <v>17816.709712348726</v>
      </c>
      <c r="O273" s="89">
        <f t="shared" si="67"/>
        <v>4575.4262229965916</v>
      </c>
      <c r="P273" s="90">
        <f t="shared" si="61"/>
        <v>0.96766068703076391</v>
      </c>
      <c r="Q273" s="196">
        <v>516.36271234872345</v>
      </c>
      <c r="R273" s="93">
        <f t="shared" si="68"/>
        <v>0.10519600353808951</v>
      </c>
      <c r="S273" s="93">
        <f t="shared" si="68"/>
        <v>0.10093869998054683</v>
      </c>
      <c r="T273" s="92">
        <v>3894</v>
      </c>
      <c r="U273" s="192">
        <v>15653.646000000001</v>
      </c>
      <c r="V273" s="192">
        <v>4035.4849187935038</v>
      </c>
      <c r="W273" s="198"/>
      <c r="X273" s="89">
        <v>0</v>
      </c>
      <c r="Y273" s="89">
        <f t="shared" si="69"/>
        <v>0</v>
      </c>
      <c r="Z273" s="1"/>
    </row>
    <row r="274" spans="2:28">
      <c r="B274" s="207">
        <v>4639</v>
      </c>
      <c r="C274" t="s">
        <v>287</v>
      </c>
      <c r="D274" s="1">
        <v>11276.098</v>
      </c>
      <c r="E274" s="86">
        <f t="shared" si="62"/>
        <v>4421.9992156862745</v>
      </c>
      <c r="F274" s="87">
        <f t="shared" si="56"/>
        <v>0.935212281993266</v>
      </c>
      <c r="G274" s="189">
        <f t="shared" si="63"/>
        <v>190.25701922031149</v>
      </c>
      <c r="H274" s="189">
        <f t="shared" si="57"/>
        <v>485.15539901179432</v>
      </c>
      <c r="I274" s="189">
        <f t="shared" si="58"/>
        <v>0</v>
      </c>
      <c r="J274" s="88">
        <f t="shared" si="59"/>
        <v>0</v>
      </c>
      <c r="K274" s="189">
        <f t="shared" si="64"/>
        <v>-44.742487658507123</v>
      </c>
      <c r="L274" s="88">
        <f t="shared" si="60"/>
        <v>-114.09334352919316</v>
      </c>
      <c r="M274" s="89">
        <f t="shared" si="65"/>
        <v>371.06205548260118</v>
      </c>
      <c r="N274" s="89">
        <f t="shared" si="66"/>
        <v>11647.160055482602</v>
      </c>
      <c r="O274" s="89">
        <f t="shared" si="67"/>
        <v>4567.5137472480792</v>
      </c>
      <c r="P274" s="90">
        <f t="shared" si="61"/>
        <v>0.9659872709716355</v>
      </c>
      <c r="Q274" s="196">
        <v>371.06205548260118</v>
      </c>
      <c r="R274" s="93">
        <f t="shared" si="68"/>
        <v>1.6824347014353414E-2</v>
      </c>
      <c r="S274" s="93">
        <f t="shared" si="68"/>
        <v>1.7223101660241401E-2</v>
      </c>
      <c r="T274" s="92">
        <v>2550</v>
      </c>
      <c r="U274" s="192">
        <v>11089.523999999999</v>
      </c>
      <c r="V274" s="192">
        <v>4347.12818502548</v>
      </c>
      <c r="W274" s="198"/>
      <c r="X274" s="89">
        <v>0</v>
      </c>
      <c r="Y274" s="89">
        <f t="shared" si="69"/>
        <v>0</v>
      </c>
      <c r="Z274" s="1"/>
      <c r="AA274" s="1"/>
    </row>
    <row r="275" spans="2:28">
      <c r="B275" s="207">
        <v>4640</v>
      </c>
      <c r="C275" t="s">
        <v>288</v>
      </c>
      <c r="D275" s="1">
        <v>52755.838000000003</v>
      </c>
      <c r="E275" s="86">
        <f t="shared" si="62"/>
        <v>4221.818021766966</v>
      </c>
      <c r="F275" s="87">
        <f t="shared" si="56"/>
        <v>0.89287579524914551</v>
      </c>
      <c r="G275" s="189">
        <f t="shared" si="63"/>
        <v>314.36935945028279</v>
      </c>
      <c r="H275" s="189">
        <f t="shared" si="57"/>
        <v>3928.3595156907336</v>
      </c>
      <c r="I275" s="189">
        <f t="shared" si="58"/>
        <v>11.956285733057983</v>
      </c>
      <c r="J275" s="88">
        <f t="shared" si="59"/>
        <v>149.40574652029255</v>
      </c>
      <c r="K275" s="189">
        <f t="shared" si="64"/>
        <v>-32.786201925449141</v>
      </c>
      <c r="L275" s="88">
        <f t="shared" si="60"/>
        <v>-409.69637926041247</v>
      </c>
      <c r="M275" s="89">
        <f t="shared" si="65"/>
        <v>3518.6631364303212</v>
      </c>
      <c r="N275" s="89">
        <f t="shared" si="66"/>
        <v>56274.501136430321</v>
      </c>
      <c r="O275" s="89">
        <f t="shared" si="67"/>
        <v>4503.4011792917991</v>
      </c>
      <c r="P275" s="90">
        <f t="shared" si="61"/>
        <v>0.95242805079580473</v>
      </c>
      <c r="Q275" s="196">
        <v>3518.6631364303212</v>
      </c>
      <c r="R275" s="93">
        <f t="shared" si="68"/>
        <v>5.1272089764198031E-2</v>
      </c>
      <c r="S275" s="93">
        <f t="shared" si="68"/>
        <v>3.6381311924228159E-2</v>
      </c>
      <c r="T275" s="92">
        <v>12496</v>
      </c>
      <c r="U275" s="192">
        <v>50182.858</v>
      </c>
      <c r="V275" s="192">
        <v>4073.6145791054473</v>
      </c>
      <c r="W275" s="198"/>
      <c r="X275" s="89">
        <v>0</v>
      </c>
      <c r="Y275" s="89">
        <f t="shared" si="69"/>
        <v>0</v>
      </c>
    </row>
    <row r="276" spans="2:28">
      <c r="B276" s="207">
        <v>4641</v>
      </c>
      <c r="C276" t="s">
        <v>289</v>
      </c>
      <c r="D276" s="1">
        <v>8366.7270000000008</v>
      </c>
      <c r="E276" s="86">
        <f t="shared" si="62"/>
        <v>4557.0408496732025</v>
      </c>
      <c r="F276" s="87">
        <f t="shared" si="56"/>
        <v>0.96377234917668231</v>
      </c>
      <c r="G276" s="189">
        <f t="shared" si="63"/>
        <v>106.53120614841615</v>
      </c>
      <c r="H276" s="189">
        <f t="shared" si="57"/>
        <v>195.59129448849205</v>
      </c>
      <c r="I276" s="189">
        <f t="shared" si="58"/>
        <v>0</v>
      </c>
      <c r="J276" s="88">
        <f t="shared" si="59"/>
        <v>0</v>
      </c>
      <c r="K276" s="189">
        <f t="shared" si="64"/>
        <v>-44.742487658507123</v>
      </c>
      <c r="L276" s="88">
        <f t="shared" si="60"/>
        <v>-82.147207341019083</v>
      </c>
      <c r="M276" s="89">
        <f t="shared" si="65"/>
        <v>113.44408714747297</v>
      </c>
      <c r="N276" s="89">
        <f t="shared" si="66"/>
        <v>8480.1710871474734</v>
      </c>
      <c r="O276" s="89">
        <f t="shared" si="67"/>
        <v>4618.8295681631116</v>
      </c>
      <c r="P276" s="90">
        <f t="shared" si="61"/>
        <v>0.97684009650133374</v>
      </c>
      <c r="Q276" s="196">
        <v>113.44408714747297</v>
      </c>
      <c r="R276" s="93">
        <f t="shared" si="68"/>
        <v>9.486137715469134E-2</v>
      </c>
      <c r="S276" s="93">
        <f t="shared" si="68"/>
        <v>7.3393507014403198E-2</v>
      </c>
      <c r="T276" s="92">
        <v>1836</v>
      </c>
      <c r="U276" s="192">
        <v>7641.8140000000003</v>
      </c>
      <c r="V276" s="192">
        <v>4245.4522222222222</v>
      </c>
      <c r="W276" s="198"/>
      <c r="X276" s="89">
        <v>0</v>
      </c>
      <c r="Y276" s="89">
        <f t="shared" si="69"/>
        <v>0</v>
      </c>
    </row>
    <row r="277" spans="2:28">
      <c r="B277" s="207">
        <v>4642</v>
      </c>
      <c r="C277" t="s">
        <v>290</v>
      </c>
      <c r="D277" s="1">
        <v>9482.4410000000007</v>
      </c>
      <c r="E277" s="86">
        <f t="shared" si="62"/>
        <v>4333.8395795246797</v>
      </c>
      <c r="F277" s="87">
        <f t="shared" si="56"/>
        <v>0.91656732741663216</v>
      </c>
      <c r="G277" s="189">
        <f t="shared" si="63"/>
        <v>244.91599364050026</v>
      </c>
      <c r="H277" s="189">
        <f t="shared" si="57"/>
        <v>535.87619408541457</v>
      </c>
      <c r="I277" s="189">
        <f t="shared" si="58"/>
        <v>0</v>
      </c>
      <c r="J277" s="88">
        <f t="shared" si="59"/>
        <v>0</v>
      </c>
      <c r="K277" s="189">
        <f t="shared" si="64"/>
        <v>-44.742487658507123</v>
      </c>
      <c r="L277" s="88">
        <f t="shared" si="60"/>
        <v>-97.896562996813586</v>
      </c>
      <c r="M277" s="89">
        <f t="shared" si="65"/>
        <v>437.97963108860097</v>
      </c>
      <c r="N277" s="89">
        <f t="shared" si="66"/>
        <v>9920.420631088602</v>
      </c>
      <c r="O277" s="89">
        <f t="shared" si="67"/>
        <v>4534.0130855066736</v>
      </c>
      <c r="P277" s="90">
        <f t="shared" si="61"/>
        <v>0.95890218823251472</v>
      </c>
      <c r="Q277" s="196">
        <v>437.97963108860097</v>
      </c>
      <c r="R277" s="93">
        <f t="shared" si="68"/>
        <v>8.0142824646022529E-2</v>
      </c>
      <c r="S277" s="93">
        <f t="shared" si="68"/>
        <v>6.6320155957682134E-2</v>
      </c>
      <c r="T277" s="92">
        <v>2188</v>
      </c>
      <c r="U277" s="192">
        <v>8778.8770000000004</v>
      </c>
      <c r="V277" s="192">
        <v>4064.2949074074072</v>
      </c>
      <c r="W277" s="198"/>
      <c r="X277" s="89">
        <v>0</v>
      </c>
      <c r="Y277" s="89">
        <f t="shared" si="69"/>
        <v>0</v>
      </c>
    </row>
    <row r="278" spans="2:28">
      <c r="B278" s="207">
        <v>4643</v>
      </c>
      <c r="C278" t="s">
        <v>291</v>
      </c>
      <c r="D278" s="1">
        <v>24568.794999999998</v>
      </c>
      <c r="E278" s="86">
        <f t="shared" si="62"/>
        <v>4712.9858047189709</v>
      </c>
      <c r="F278" s="87">
        <f t="shared" si="56"/>
        <v>0.99675327706928407</v>
      </c>
      <c r="G278" s="189">
        <f t="shared" si="63"/>
        <v>9.8453340200397186</v>
      </c>
      <c r="H278" s="189">
        <f t="shared" si="57"/>
        <v>51.323726246467047</v>
      </c>
      <c r="I278" s="189">
        <f t="shared" si="58"/>
        <v>0</v>
      </c>
      <c r="J278" s="88">
        <f t="shared" si="59"/>
        <v>0</v>
      </c>
      <c r="K278" s="189">
        <f t="shared" si="64"/>
        <v>-44.742487658507123</v>
      </c>
      <c r="L278" s="88">
        <f t="shared" si="60"/>
        <v>-233.24258816379762</v>
      </c>
      <c r="M278" s="89">
        <f t="shared" si="65"/>
        <v>-181.91886191733056</v>
      </c>
      <c r="N278" s="89">
        <f t="shared" si="66"/>
        <v>24386.876138082669</v>
      </c>
      <c r="O278" s="89">
        <f t="shared" si="67"/>
        <v>4678.088651080504</v>
      </c>
      <c r="P278" s="90">
        <f t="shared" si="61"/>
        <v>0.98937284910052248</v>
      </c>
      <c r="Q278" s="196">
        <v>-181.91886191733056</v>
      </c>
      <c r="R278" s="93">
        <f t="shared" si="68"/>
        <v>8.0457768916348371E-2</v>
      </c>
      <c r="S278" s="93">
        <f t="shared" si="68"/>
        <v>8.5846585718923493E-2</v>
      </c>
      <c r="T278" s="92">
        <v>5213</v>
      </c>
      <c r="U278" s="192">
        <v>22739.245999999999</v>
      </c>
      <c r="V278" s="192">
        <v>4340.379079977095</v>
      </c>
      <c r="W278" s="198"/>
      <c r="X278" s="89">
        <v>0</v>
      </c>
      <c r="Y278" s="89">
        <f t="shared" si="69"/>
        <v>0</v>
      </c>
    </row>
    <row r="279" spans="2:28">
      <c r="B279" s="207">
        <v>4644</v>
      </c>
      <c r="C279" t="s">
        <v>292</v>
      </c>
      <c r="D279" s="1">
        <v>20821.531999999999</v>
      </c>
      <c r="E279" s="86">
        <f t="shared" si="62"/>
        <v>3833.1244477172309</v>
      </c>
      <c r="F279" s="87">
        <f t="shared" si="56"/>
        <v>0.81067066886791983</v>
      </c>
      <c r="G279" s="189">
        <f t="shared" si="63"/>
        <v>555.35937536111862</v>
      </c>
      <c r="H279" s="189">
        <f t="shared" si="57"/>
        <v>3016.7121269615964</v>
      </c>
      <c r="I279" s="189">
        <f t="shared" si="58"/>
        <v>147.99903665046529</v>
      </c>
      <c r="J279" s="88">
        <f t="shared" si="59"/>
        <v>803.93076708532737</v>
      </c>
      <c r="K279" s="189">
        <f t="shared" si="64"/>
        <v>103.25654899195817</v>
      </c>
      <c r="L279" s="88">
        <f t="shared" si="60"/>
        <v>560.88957412431682</v>
      </c>
      <c r="M279" s="89">
        <f t="shared" si="65"/>
        <v>3577.6017010859132</v>
      </c>
      <c r="N279" s="89">
        <f t="shared" si="66"/>
        <v>24399.133701085913</v>
      </c>
      <c r="O279" s="89">
        <f t="shared" si="67"/>
        <v>4491.7403720703078</v>
      </c>
      <c r="P279" s="90">
        <f t="shared" si="61"/>
        <v>0.94996189700436817</v>
      </c>
      <c r="Q279" s="196">
        <v>3577.6017010859132</v>
      </c>
      <c r="R279" s="93">
        <f t="shared" si="68"/>
        <v>7.9994694825655049E-2</v>
      </c>
      <c r="S279" s="93">
        <f t="shared" si="68"/>
        <v>6.7866624799078262E-2</v>
      </c>
      <c r="T279" s="92">
        <v>5432</v>
      </c>
      <c r="U279" s="192">
        <v>19279.291000000001</v>
      </c>
      <c r="V279" s="192">
        <v>3589.5161050083784</v>
      </c>
      <c r="W279" s="198"/>
      <c r="X279" s="89">
        <v>0</v>
      </c>
      <c r="Y279" s="89">
        <f t="shared" si="69"/>
        <v>0</v>
      </c>
    </row>
    <row r="280" spans="2:28">
      <c r="B280" s="207">
        <v>4645</v>
      </c>
      <c r="C280" t="s">
        <v>293</v>
      </c>
      <c r="D280" s="1">
        <v>14503.621999999999</v>
      </c>
      <c r="E280" s="86">
        <f t="shared" si="62"/>
        <v>4950.0416382252552</v>
      </c>
      <c r="F280" s="87">
        <f t="shared" si="56"/>
        <v>1.0468884119256618</v>
      </c>
      <c r="G280" s="189">
        <f t="shared" si="63"/>
        <v>-137.1292827538565</v>
      </c>
      <c r="H280" s="189">
        <f t="shared" si="57"/>
        <v>-401.78879846879954</v>
      </c>
      <c r="I280" s="189">
        <f t="shared" si="58"/>
        <v>0</v>
      </c>
      <c r="J280" s="88">
        <f t="shared" si="59"/>
        <v>0</v>
      </c>
      <c r="K280" s="189">
        <f t="shared" si="64"/>
        <v>-44.742487658507123</v>
      </c>
      <c r="L280" s="88">
        <f t="shared" si="60"/>
        <v>-131.09548883942588</v>
      </c>
      <c r="M280" s="89">
        <f t="shared" si="65"/>
        <v>-532.88428730822545</v>
      </c>
      <c r="N280" s="89">
        <f t="shared" si="66"/>
        <v>13970.737712691775</v>
      </c>
      <c r="O280" s="89">
        <f t="shared" si="67"/>
        <v>4768.1698678128923</v>
      </c>
      <c r="P280" s="90">
        <f t="shared" si="61"/>
        <v>1.008424200345946</v>
      </c>
      <c r="Q280" s="196">
        <v>-532.88428730822545</v>
      </c>
      <c r="R280" s="93">
        <f t="shared" si="68"/>
        <v>7.445140729096214E-2</v>
      </c>
      <c r="S280" s="93">
        <f t="shared" si="68"/>
        <v>9.4986997327922387E-2</v>
      </c>
      <c r="T280" s="92">
        <v>2930</v>
      </c>
      <c r="U280" s="192">
        <v>13498.63</v>
      </c>
      <c r="V280" s="192">
        <v>4520.6396517079702</v>
      </c>
      <c r="W280" s="198"/>
      <c r="X280" s="89">
        <v>0</v>
      </c>
      <c r="Y280" s="89">
        <f t="shared" si="69"/>
        <v>0</v>
      </c>
    </row>
    <row r="281" spans="2:28">
      <c r="B281" s="207">
        <v>4646</v>
      </c>
      <c r="C281" t="s">
        <v>294</v>
      </c>
      <c r="D281" s="1">
        <v>11806.956</v>
      </c>
      <c r="E281" s="86">
        <f t="shared" si="62"/>
        <v>4037.9466484268123</v>
      </c>
      <c r="F281" s="87">
        <f t="shared" si="56"/>
        <v>0.85398868598764066</v>
      </c>
      <c r="G281" s="189">
        <f t="shared" si="63"/>
        <v>428.36961092117804</v>
      </c>
      <c r="H281" s="189">
        <f t="shared" si="57"/>
        <v>1252.5527423335245</v>
      </c>
      <c r="I281" s="189">
        <f t="shared" si="58"/>
        <v>76.311266402111769</v>
      </c>
      <c r="J281" s="88">
        <f t="shared" si="59"/>
        <v>223.13414295977483</v>
      </c>
      <c r="K281" s="189">
        <f t="shared" si="64"/>
        <v>31.568778743604646</v>
      </c>
      <c r="L281" s="88">
        <f t="shared" si="60"/>
        <v>92.307109046299985</v>
      </c>
      <c r="M281" s="89">
        <f t="shared" si="65"/>
        <v>1344.8598513798245</v>
      </c>
      <c r="N281" s="89">
        <f t="shared" si="66"/>
        <v>13151.815851379824</v>
      </c>
      <c r="O281" s="89">
        <f t="shared" si="67"/>
        <v>4497.8850380915947</v>
      </c>
      <c r="P281" s="90">
        <f t="shared" si="61"/>
        <v>0.95126143751795966</v>
      </c>
      <c r="Q281" s="196">
        <v>1344.8598513798245</v>
      </c>
      <c r="R281" s="93">
        <f t="shared" si="68"/>
        <v>2.4365003250876639E-2</v>
      </c>
      <c r="S281" s="93">
        <f t="shared" si="68"/>
        <v>5.0968516849400425E-3</v>
      </c>
      <c r="T281" s="92">
        <v>2924</v>
      </c>
      <c r="U281" s="192">
        <v>11526.121999999999</v>
      </c>
      <c r="V281" s="192">
        <v>4017.4701986754967</v>
      </c>
      <c r="W281" s="198"/>
      <c r="X281" s="89">
        <v>0</v>
      </c>
      <c r="Y281" s="89">
        <f t="shared" si="69"/>
        <v>0</v>
      </c>
      <c r="Z281" s="1"/>
      <c r="AA281" s="1"/>
    </row>
    <row r="282" spans="2:28">
      <c r="B282" s="207">
        <v>4647</v>
      </c>
      <c r="C282" t="s">
        <v>295</v>
      </c>
      <c r="D282" s="1">
        <v>104512.796</v>
      </c>
      <c r="E282" s="86">
        <f t="shared" si="62"/>
        <v>4611.8081369693764</v>
      </c>
      <c r="F282" s="87">
        <f t="shared" si="56"/>
        <v>0.97535512819417847</v>
      </c>
      <c r="G282" s="189">
        <f t="shared" si="63"/>
        <v>72.575488024788342</v>
      </c>
      <c r="H282" s="189">
        <f t="shared" si="57"/>
        <v>1644.7057096177534</v>
      </c>
      <c r="I282" s="189">
        <f t="shared" si="58"/>
        <v>0</v>
      </c>
      <c r="J282" s="88">
        <f t="shared" si="59"/>
        <v>0</v>
      </c>
      <c r="K282" s="189">
        <f t="shared" si="64"/>
        <v>-44.742487658507123</v>
      </c>
      <c r="L282" s="88">
        <f t="shared" si="60"/>
        <v>-1013.9542553170885</v>
      </c>
      <c r="M282" s="89">
        <f t="shared" si="65"/>
        <v>630.75145430066493</v>
      </c>
      <c r="N282" s="89">
        <f t="shared" si="66"/>
        <v>105143.54745430067</v>
      </c>
      <c r="O282" s="89">
        <f t="shared" si="67"/>
        <v>4639.6411373356577</v>
      </c>
      <c r="P282" s="90">
        <f t="shared" si="61"/>
        <v>0.98124155252798229</v>
      </c>
      <c r="Q282" s="196">
        <v>630.75145430066493</v>
      </c>
      <c r="R282" s="93">
        <f t="shared" si="68"/>
        <v>3.9718678017001692E-2</v>
      </c>
      <c r="S282" s="93">
        <f t="shared" si="68"/>
        <v>2.999224788110888E-2</v>
      </c>
      <c r="T282" s="92">
        <v>22662</v>
      </c>
      <c r="U282" s="192">
        <v>100520.264</v>
      </c>
      <c r="V282" s="192">
        <v>4477.5173273942091</v>
      </c>
      <c r="W282" s="198"/>
      <c r="X282" s="89">
        <v>0</v>
      </c>
      <c r="Y282" s="89">
        <f t="shared" si="69"/>
        <v>0</v>
      </c>
    </row>
    <row r="283" spans="2:28">
      <c r="B283" s="207">
        <v>4648</v>
      </c>
      <c r="C283" t="s">
        <v>296</v>
      </c>
      <c r="D283" s="1">
        <v>14649.787</v>
      </c>
      <c r="E283" s="86">
        <f t="shared" si="62"/>
        <v>4358.7584052365364</v>
      </c>
      <c r="F283" s="87">
        <f t="shared" si="56"/>
        <v>0.92183743053558109</v>
      </c>
      <c r="G283" s="189">
        <f t="shared" si="63"/>
        <v>229.46632169914912</v>
      </c>
      <c r="H283" s="189">
        <f t="shared" si="57"/>
        <v>771.23630723084023</v>
      </c>
      <c r="I283" s="189">
        <f t="shared" si="58"/>
        <v>0</v>
      </c>
      <c r="J283" s="88">
        <f t="shared" si="59"/>
        <v>0</v>
      </c>
      <c r="K283" s="189">
        <f t="shared" si="64"/>
        <v>-44.742487658507123</v>
      </c>
      <c r="L283" s="88">
        <f t="shared" si="60"/>
        <v>-150.37950102024243</v>
      </c>
      <c r="M283" s="89">
        <f t="shared" si="65"/>
        <v>620.85680621059782</v>
      </c>
      <c r="N283" s="89">
        <f t="shared" si="66"/>
        <v>15270.643806210599</v>
      </c>
      <c r="O283" s="89">
        <f t="shared" si="67"/>
        <v>4543.4822392771794</v>
      </c>
      <c r="P283" s="90">
        <f t="shared" si="61"/>
        <v>0.96090482741771543</v>
      </c>
      <c r="Q283" s="196">
        <v>620.85680621059782</v>
      </c>
      <c r="R283" s="93">
        <f t="shared" si="68"/>
        <v>-8.2605985142918115E-3</v>
      </c>
      <c r="S283" s="93">
        <f t="shared" si="68"/>
        <v>8.8665570946789912E-4</v>
      </c>
      <c r="T283" s="92">
        <v>3361</v>
      </c>
      <c r="U283" s="192">
        <v>14771.811</v>
      </c>
      <c r="V283" s="192">
        <v>4354.8971108490568</v>
      </c>
      <c r="W283" s="198"/>
      <c r="X283" s="89">
        <v>0</v>
      </c>
      <c r="Y283" s="89">
        <f t="shared" si="69"/>
        <v>0</v>
      </c>
      <c r="Z283" s="1"/>
      <c r="AA283" s="1"/>
    </row>
    <row r="284" spans="2:28">
      <c r="B284" s="207">
        <v>4649</v>
      </c>
      <c r="C284" t="s">
        <v>297</v>
      </c>
      <c r="D284" s="1">
        <v>42157.752999999997</v>
      </c>
      <c r="E284" s="86">
        <f t="shared" si="62"/>
        <v>4366.4166752977726</v>
      </c>
      <c r="F284" s="87">
        <f t="shared" si="56"/>
        <v>0.92345708442305419</v>
      </c>
      <c r="G284" s="189">
        <f t="shared" si="63"/>
        <v>224.71819426118267</v>
      </c>
      <c r="H284" s="189">
        <f t="shared" si="57"/>
        <v>2169.6541655917185</v>
      </c>
      <c r="I284" s="189">
        <f t="shared" si="58"/>
        <v>0</v>
      </c>
      <c r="J284" s="88">
        <f t="shared" si="59"/>
        <v>0</v>
      </c>
      <c r="K284" s="189">
        <f t="shared" si="64"/>
        <v>-44.742487658507123</v>
      </c>
      <c r="L284" s="88">
        <f t="shared" si="60"/>
        <v>-431.98871834288627</v>
      </c>
      <c r="M284" s="89">
        <f t="shared" si="65"/>
        <v>1737.6654472488322</v>
      </c>
      <c r="N284" s="89">
        <f t="shared" si="66"/>
        <v>43895.418447248827</v>
      </c>
      <c r="O284" s="89">
        <f t="shared" si="67"/>
        <v>4546.3923819004485</v>
      </c>
      <c r="P284" s="90">
        <f t="shared" si="61"/>
        <v>0.96152029589495502</v>
      </c>
      <c r="Q284" s="196">
        <v>1737.6654472488322</v>
      </c>
      <c r="R284" s="93">
        <f t="shared" si="68"/>
        <v>5.7172217517856005E-2</v>
      </c>
      <c r="S284" s="93">
        <f t="shared" si="68"/>
        <v>5.2244951874323903E-2</v>
      </c>
      <c r="T284" s="92">
        <v>9655</v>
      </c>
      <c r="U284" s="192">
        <v>39877.847999999998</v>
      </c>
      <c r="V284" s="192">
        <v>4149.6199791883446</v>
      </c>
      <c r="W284" s="198"/>
      <c r="X284" s="89">
        <v>0</v>
      </c>
      <c r="Y284" s="89">
        <f t="shared" si="69"/>
        <v>0</v>
      </c>
    </row>
    <row r="285" spans="2:28">
      <c r="B285" s="207">
        <v>4650</v>
      </c>
      <c r="C285" t="s">
        <v>298</v>
      </c>
      <c r="D285" s="1">
        <v>24108.899000000001</v>
      </c>
      <c r="E285" s="86">
        <f t="shared" si="62"/>
        <v>4061.4722035040431</v>
      </c>
      <c r="F285" s="87">
        <f t="shared" si="56"/>
        <v>0.85896412514441145</v>
      </c>
      <c r="G285" s="189">
        <f t="shared" si="63"/>
        <v>413.78376677329493</v>
      </c>
      <c r="H285" s="189">
        <f t="shared" si="57"/>
        <v>2456.2204395662789</v>
      </c>
      <c r="I285" s="189">
        <f t="shared" si="58"/>
        <v>68.077322125080983</v>
      </c>
      <c r="J285" s="88">
        <f t="shared" si="59"/>
        <v>404.10698413448068</v>
      </c>
      <c r="K285" s="189">
        <f t="shared" si="64"/>
        <v>23.334834466573859</v>
      </c>
      <c r="L285" s="88">
        <f t="shared" si="60"/>
        <v>138.51557739358245</v>
      </c>
      <c r="M285" s="89">
        <f t="shared" si="65"/>
        <v>2594.7360169598614</v>
      </c>
      <c r="N285" s="89">
        <f t="shared" si="66"/>
        <v>26703.635016959863</v>
      </c>
      <c r="O285" s="89">
        <f t="shared" si="67"/>
        <v>4498.5908047439125</v>
      </c>
      <c r="P285" s="90">
        <f t="shared" si="61"/>
        <v>0.95141070069266298</v>
      </c>
      <c r="Q285" s="196">
        <v>2594.7360169598614</v>
      </c>
      <c r="R285" s="93">
        <f t="shared" si="68"/>
        <v>4.9377169907276301E-2</v>
      </c>
      <c r="S285" s="93">
        <f t="shared" si="68"/>
        <v>4.7609351224817888E-2</v>
      </c>
      <c r="T285" s="92">
        <v>5936</v>
      </c>
      <c r="U285" s="192">
        <v>22974.484</v>
      </c>
      <c r="V285" s="192">
        <v>3876.8957138035776</v>
      </c>
      <c r="W285" s="198"/>
      <c r="X285" s="89">
        <v>0</v>
      </c>
      <c r="Y285" s="89">
        <f t="shared" si="69"/>
        <v>0</v>
      </c>
    </row>
    <row r="286" spans="2:28" ht="27.95" customHeight="1">
      <c r="B286" s="207">
        <v>4651</v>
      </c>
      <c r="C286" t="s">
        <v>299</v>
      </c>
      <c r="D286" s="1">
        <v>28456.077000000001</v>
      </c>
      <c r="E286" s="86">
        <f t="shared" si="62"/>
        <v>3892.2277390233899</v>
      </c>
      <c r="F286" s="87">
        <f t="shared" si="56"/>
        <v>0.82317047297002599</v>
      </c>
      <c r="G286" s="189">
        <f t="shared" si="63"/>
        <v>518.71533475130002</v>
      </c>
      <c r="H286" s="189">
        <f t="shared" si="57"/>
        <v>3792.3278123667542</v>
      </c>
      <c r="I286" s="189">
        <f t="shared" si="58"/>
        <v>127.31288469330963</v>
      </c>
      <c r="J286" s="88">
        <f t="shared" si="59"/>
        <v>930.78449999278666</v>
      </c>
      <c r="K286" s="189">
        <f t="shared" si="64"/>
        <v>82.570397034802511</v>
      </c>
      <c r="L286" s="88">
        <f t="shared" si="60"/>
        <v>603.67217272144114</v>
      </c>
      <c r="M286" s="89">
        <f t="shared" si="65"/>
        <v>4395.999985088195</v>
      </c>
      <c r="N286" s="89">
        <f t="shared" si="66"/>
        <v>32852.076985088199</v>
      </c>
      <c r="O286" s="89">
        <f t="shared" si="67"/>
        <v>4493.5134708094929</v>
      </c>
      <c r="P286" s="90">
        <f t="shared" si="61"/>
        <v>0.95033689112743136</v>
      </c>
      <c r="Q286" s="196">
        <v>4395.999985088195</v>
      </c>
      <c r="R286" s="93">
        <f t="shared" si="68"/>
        <v>3.3751292594308757E-2</v>
      </c>
      <c r="S286" s="93">
        <f t="shared" si="68"/>
        <v>2.8095424490934117E-2</v>
      </c>
      <c r="T286" s="92">
        <v>7311</v>
      </c>
      <c r="U286" s="192">
        <v>27527.005000000001</v>
      </c>
      <c r="V286" s="192">
        <v>3785.8623298033285</v>
      </c>
      <c r="W286" s="198"/>
      <c r="X286" s="89">
        <v>0</v>
      </c>
      <c r="Y286" s="89">
        <f t="shared" si="69"/>
        <v>0</v>
      </c>
      <c r="Z286" s="1"/>
      <c r="AA286" s="1"/>
    </row>
    <row r="287" spans="2:28">
      <c r="B287" s="207">
        <v>5001</v>
      </c>
      <c r="C287" t="s">
        <v>300</v>
      </c>
      <c r="D287" s="1">
        <v>1054001.5649999999</v>
      </c>
      <c r="E287" s="86">
        <f t="shared" si="62"/>
        <v>4867.9627790761042</v>
      </c>
      <c r="F287" s="87">
        <f t="shared" si="56"/>
        <v>1.0295294859231459</v>
      </c>
      <c r="G287" s="189">
        <f t="shared" si="63"/>
        <v>-86.240390081382898</v>
      </c>
      <c r="H287" s="189">
        <f t="shared" si="57"/>
        <v>-18672.596779640862</v>
      </c>
      <c r="I287" s="189">
        <f t="shared" si="58"/>
        <v>0</v>
      </c>
      <c r="J287" s="88">
        <f t="shared" si="59"/>
        <v>0</v>
      </c>
      <c r="K287" s="189">
        <f t="shared" si="64"/>
        <v>-44.742487658507123</v>
      </c>
      <c r="L287" s="88">
        <f t="shared" si="60"/>
        <v>-9687.5539428446464</v>
      </c>
      <c r="M287" s="89">
        <f t="shared" si="65"/>
        <v>-28360.150722485509</v>
      </c>
      <c r="N287" s="89">
        <f t="shared" si="66"/>
        <v>1025641.4142775144</v>
      </c>
      <c r="O287" s="89">
        <f t="shared" si="67"/>
        <v>4736.9799013362144</v>
      </c>
      <c r="P287" s="90">
        <f t="shared" si="61"/>
        <v>1.0018278084649899</v>
      </c>
      <c r="Q287" s="196">
        <v>-28360.150722485509</v>
      </c>
      <c r="R287" s="93">
        <f t="shared" si="68"/>
        <v>1.0060118679415283E-2</v>
      </c>
      <c r="S287" s="93">
        <f t="shared" si="68"/>
        <v>9.4934076819819442E-4</v>
      </c>
      <c r="T287" s="92">
        <v>216518</v>
      </c>
      <c r="U287" s="192">
        <v>1043503.7929999999</v>
      </c>
      <c r="V287" s="192">
        <v>4863.3458066320227</v>
      </c>
      <c r="W287" s="198"/>
      <c r="X287" s="89">
        <v>0</v>
      </c>
      <c r="Y287" s="89">
        <f t="shared" si="69"/>
        <v>0</v>
      </c>
      <c r="Z287" s="1"/>
      <c r="AA287" s="1"/>
      <c r="AB287" s="46"/>
    </row>
    <row r="288" spans="2:28">
      <c r="B288" s="207">
        <v>5006</v>
      </c>
      <c r="C288" t="s">
        <v>301</v>
      </c>
      <c r="D288" s="1">
        <v>87451.467999999993</v>
      </c>
      <c r="E288" s="86">
        <f t="shared" si="62"/>
        <v>3634.1201795212764</v>
      </c>
      <c r="F288" s="87">
        <f t="shared" si="56"/>
        <v>0.76858309112124334</v>
      </c>
      <c r="G288" s="189">
        <f t="shared" si="63"/>
        <v>678.74202164261033</v>
      </c>
      <c r="H288" s="189">
        <f t="shared" si="57"/>
        <v>16333.248008807775</v>
      </c>
      <c r="I288" s="189">
        <f t="shared" si="58"/>
        <v>217.65053051904931</v>
      </c>
      <c r="J288" s="88">
        <f t="shared" si="59"/>
        <v>5237.5423664104028</v>
      </c>
      <c r="K288" s="189">
        <f t="shared" si="64"/>
        <v>172.9080428605422</v>
      </c>
      <c r="L288" s="88">
        <f t="shared" si="60"/>
        <v>4160.8591433960873</v>
      </c>
      <c r="M288" s="89">
        <f t="shared" si="65"/>
        <v>20494.107152203862</v>
      </c>
      <c r="N288" s="89">
        <f t="shared" si="66"/>
        <v>107945.57515220385</v>
      </c>
      <c r="O288" s="89">
        <f t="shared" si="67"/>
        <v>4485.7702440244284</v>
      </c>
      <c r="P288" s="90">
        <f t="shared" si="61"/>
        <v>0.94869926967196772</v>
      </c>
      <c r="Q288" s="196">
        <v>20494.107152203862</v>
      </c>
      <c r="R288" s="93">
        <f t="shared" si="68"/>
        <v>4.0569251910138361E-2</v>
      </c>
      <c r="S288" s="93">
        <f t="shared" si="68"/>
        <v>3.9185516202811015E-2</v>
      </c>
      <c r="T288" s="92">
        <v>24064</v>
      </c>
      <c r="U288" s="192">
        <v>84041.948999999993</v>
      </c>
      <c r="V288" s="192">
        <v>3497.0850948735019</v>
      </c>
      <c r="W288" s="198"/>
      <c r="X288" s="89">
        <v>0</v>
      </c>
      <c r="Y288" s="89">
        <f t="shared" si="69"/>
        <v>0</v>
      </c>
      <c r="Z288" s="1"/>
      <c r="AA288" s="1"/>
    </row>
    <row r="289" spans="2:25">
      <c r="B289" s="207">
        <v>5007</v>
      </c>
      <c r="C289" t="s">
        <v>302</v>
      </c>
      <c r="D289" s="1">
        <v>61461.294000000002</v>
      </c>
      <c r="E289" s="86">
        <f t="shared" si="62"/>
        <v>4055.7802560380101</v>
      </c>
      <c r="F289" s="87">
        <f t="shared" si="56"/>
        <v>0.85776033045358213</v>
      </c>
      <c r="G289" s="189">
        <f t="shared" si="63"/>
        <v>417.31277420223546</v>
      </c>
      <c r="H289" s="189">
        <f t="shared" si="57"/>
        <v>6323.9577802606764</v>
      </c>
      <c r="I289" s="189">
        <f t="shared" si="58"/>
        <v>70.069503738192566</v>
      </c>
      <c r="J289" s="88">
        <f t="shared" si="59"/>
        <v>1061.83325964857</v>
      </c>
      <c r="K289" s="189">
        <f t="shared" si="64"/>
        <v>25.327016079685443</v>
      </c>
      <c r="L289" s="88">
        <f t="shared" si="60"/>
        <v>383.80560167155323</v>
      </c>
      <c r="M289" s="89">
        <f t="shared" si="65"/>
        <v>6707.76338193223</v>
      </c>
      <c r="N289" s="89">
        <f t="shared" si="66"/>
        <v>68169.057381932231</v>
      </c>
      <c r="O289" s="89">
        <f t="shared" si="67"/>
        <v>4498.4200463199304</v>
      </c>
      <c r="P289" s="90">
        <f t="shared" si="61"/>
        <v>0.95137458685193788</v>
      </c>
      <c r="Q289" s="196">
        <v>6707.76338193223</v>
      </c>
      <c r="R289" s="90">
        <f t="shared" si="68"/>
        <v>5.9638842480140661E-2</v>
      </c>
      <c r="S289" s="90">
        <f t="shared" si="68"/>
        <v>5.4674189067438442E-2</v>
      </c>
      <c r="T289" s="92">
        <v>15154</v>
      </c>
      <c r="U289" s="192">
        <v>58002.114999999998</v>
      </c>
      <c r="V289" s="192">
        <v>3845.5290724656898</v>
      </c>
      <c r="W289" s="198"/>
      <c r="X289" s="89">
        <v>0</v>
      </c>
      <c r="Y289" s="89">
        <f t="shared" si="69"/>
        <v>0</v>
      </c>
    </row>
    <row r="290" spans="2:25">
      <c r="B290" s="207">
        <v>5014</v>
      </c>
      <c r="C290" t="s">
        <v>303</v>
      </c>
      <c r="D290" s="1">
        <v>125419.15399999999</v>
      </c>
      <c r="E290" s="86">
        <f t="shared" si="62"/>
        <v>22178.453404067193</v>
      </c>
      <c r="F290" s="87">
        <f t="shared" si="56"/>
        <v>4.6905395065476059</v>
      </c>
      <c r="G290" s="189">
        <f t="shared" si="63"/>
        <v>-10818.744577575859</v>
      </c>
      <c r="H290" s="189">
        <f t="shared" si="57"/>
        <v>-61180.000586191483</v>
      </c>
      <c r="I290" s="189">
        <f t="shared" si="58"/>
        <v>0</v>
      </c>
      <c r="J290" s="88">
        <f t="shared" si="59"/>
        <v>0</v>
      </c>
      <c r="K290" s="189">
        <f t="shared" si="64"/>
        <v>-44.742487658507123</v>
      </c>
      <c r="L290" s="88">
        <f t="shared" si="60"/>
        <v>-253.01876770885778</v>
      </c>
      <c r="M290" s="89">
        <f t="shared" si="65"/>
        <v>-61433.019353900338</v>
      </c>
      <c r="N290" s="89">
        <f t="shared" si="66"/>
        <v>63986.134646099657</v>
      </c>
      <c r="O290" s="89">
        <f t="shared" si="67"/>
        <v>11314.96633883283</v>
      </c>
      <c r="P290" s="90">
        <f t="shared" si="61"/>
        <v>2.3930116163022874</v>
      </c>
      <c r="Q290" s="196">
        <v>-61433.019353900338</v>
      </c>
      <c r="R290" s="90">
        <f t="shared" si="68"/>
        <v>4.0788769653396093</v>
      </c>
      <c r="S290" s="90">
        <f t="shared" si="68"/>
        <v>3.8974564265246481</v>
      </c>
      <c r="T290" s="92">
        <v>5655</v>
      </c>
      <c r="U290" s="192">
        <v>24694.269</v>
      </c>
      <c r="V290" s="192">
        <v>4528.5657436273614</v>
      </c>
      <c r="W290" s="198"/>
      <c r="X290" s="89">
        <v>0</v>
      </c>
      <c r="Y290" s="89">
        <f t="shared" si="69"/>
        <v>0</v>
      </c>
    </row>
    <row r="291" spans="2:25">
      <c r="B291" s="207">
        <v>5020</v>
      </c>
      <c r="C291" t="s">
        <v>304</v>
      </c>
      <c r="D291" s="1">
        <v>4988.4830000000002</v>
      </c>
      <c r="E291" s="86">
        <f t="shared" si="62"/>
        <v>5598.7463524130189</v>
      </c>
      <c r="F291" s="87">
        <f t="shared" si="56"/>
        <v>1.1840835100033023</v>
      </c>
      <c r="G291" s="189">
        <f t="shared" si="63"/>
        <v>-539.32620555027006</v>
      </c>
      <c r="H291" s="189">
        <f t="shared" si="57"/>
        <v>-480.53964914529058</v>
      </c>
      <c r="I291" s="189">
        <f t="shared" si="58"/>
        <v>0</v>
      </c>
      <c r="J291" s="88">
        <f t="shared" si="59"/>
        <v>0</v>
      </c>
      <c r="K291" s="189">
        <f t="shared" si="64"/>
        <v>-44.742487658507123</v>
      </c>
      <c r="L291" s="88">
        <f t="shared" si="60"/>
        <v>-39.865556503729842</v>
      </c>
      <c r="M291" s="89">
        <f t="shared" si="65"/>
        <v>-520.40520564902044</v>
      </c>
      <c r="N291" s="89">
        <f t="shared" si="66"/>
        <v>4468.0777943509802</v>
      </c>
      <c r="O291" s="89">
        <f t="shared" si="67"/>
        <v>5014.6776592042434</v>
      </c>
      <c r="P291" s="90">
        <f t="shared" si="61"/>
        <v>1.0605583376154497</v>
      </c>
      <c r="Q291" s="196">
        <v>-520.40520564902044</v>
      </c>
      <c r="R291" s="90">
        <f t="shared" si="68"/>
        <v>0.30008016558519579</v>
      </c>
      <c r="S291" s="90">
        <f t="shared" si="68"/>
        <v>0.31029403893996155</v>
      </c>
      <c r="T291" s="92">
        <v>891</v>
      </c>
      <c r="U291" s="192">
        <v>3837.058</v>
      </c>
      <c r="V291" s="192">
        <v>4272.8930957683742</v>
      </c>
      <c r="W291" s="198"/>
      <c r="X291" s="89">
        <v>0</v>
      </c>
      <c r="Y291" s="89">
        <f t="shared" si="69"/>
        <v>0</v>
      </c>
    </row>
    <row r="292" spans="2:25">
      <c r="B292" s="207">
        <v>5021</v>
      </c>
      <c r="C292" t="s">
        <v>305</v>
      </c>
      <c r="D292" s="1">
        <v>26982.187999999998</v>
      </c>
      <c r="E292" s="86">
        <f t="shared" si="62"/>
        <v>3642.3039956803455</v>
      </c>
      <c r="F292" s="87">
        <f t="shared" si="56"/>
        <v>0.77031389318886612</v>
      </c>
      <c r="G292" s="189">
        <f t="shared" si="63"/>
        <v>673.66805562398747</v>
      </c>
      <c r="H292" s="189">
        <f t="shared" si="57"/>
        <v>4990.5329560624996</v>
      </c>
      <c r="I292" s="189">
        <f t="shared" si="58"/>
        <v>214.78619486337516</v>
      </c>
      <c r="J292" s="88">
        <f t="shared" si="59"/>
        <v>1591.1361315478832</v>
      </c>
      <c r="K292" s="189">
        <f t="shared" si="64"/>
        <v>170.04370720486804</v>
      </c>
      <c r="L292" s="88">
        <f t="shared" si="60"/>
        <v>1259.6837829736626</v>
      </c>
      <c r="M292" s="89">
        <f t="shared" si="65"/>
        <v>6250.2167390361619</v>
      </c>
      <c r="N292" s="89">
        <f t="shared" si="66"/>
        <v>33232.404739036159</v>
      </c>
      <c r="O292" s="89">
        <f t="shared" si="67"/>
        <v>4486.0157585092002</v>
      </c>
      <c r="P292" s="90">
        <f t="shared" si="61"/>
        <v>0.9487511937339963</v>
      </c>
      <c r="Q292" s="196">
        <v>6250.2167390361619</v>
      </c>
      <c r="R292" s="90">
        <f t="shared" si="68"/>
        <v>1.510567698653471E-2</v>
      </c>
      <c r="S292" s="90">
        <f t="shared" si="68"/>
        <v>1.2502139208086479E-2</v>
      </c>
      <c r="T292" s="92">
        <v>7408</v>
      </c>
      <c r="U292" s="192">
        <v>26580.669000000002</v>
      </c>
      <c r="V292" s="192">
        <v>3597.3296792529441</v>
      </c>
      <c r="W292" s="198"/>
      <c r="X292" s="89">
        <v>0</v>
      </c>
      <c r="Y292" s="89">
        <f t="shared" si="69"/>
        <v>0</v>
      </c>
    </row>
    <row r="293" spans="2:25">
      <c r="B293" s="207">
        <v>5022</v>
      </c>
      <c r="C293" t="s">
        <v>306</v>
      </c>
      <c r="D293" s="1">
        <v>7861.7330000000002</v>
      </c>
      <c r="E293" s="86">
        <f t="shared" si="62"/>
        <v>3128.425387982491</v>
      </c>
      <c r="F293" s="87">
        <f t="shared" si="56"/>
        <v>0.66163328020552614</v>
      </c>
      <c r="G293" s="189">
        <f t="shared" si="63"/>
        <v>992.27279239665734</v>
      </c>
      <c r="H293" s="189">
        <f t="shared" si="57"/>
        <v>2493.5815272927998</v>
      </c>
      <c r="I293" s="189">
        <f t="shared" si="58"/>
        <v>394.64370755762423</v>
      </c>
      <c r="J293" s="88">
        <f t="shared" si="59"/>
        <v>991.73963709230964</v>
      </c>
      <c r="K293" s="189">
        <f t="shared" si="64"/>
        <v>349.90121989911711</v>
      </c>
      <c r="L293" s="88">
        <f t="shared" si="60"/>
        <v>879.30176560648135</v>
      </c>
      <c r="M293" s="89">
        <f t="shared" si="65"/>
        <v>3372.8832928992811</v>
      </c>
      <c r="N293" s="89">
        <f t="shared" si="66"/>
        <v>11234.616292899282</v>
      </c>
      <c r="O293" s="89">
        <f t="shared" si="67"/>
        <v>4470.5994002782654</v>
      </c>
      <c r="P293" s="90">
        <f t="shared" si="61"/>
        <v>0.94549077534449633</v>
      </c>
      <c r="Q293" s="196">
        <v>3372.8832928992811</v>
      </c>
      <c r="R293" s="90">
        <f t="shared" si="68"/>
        <v>6.9620626882647904E-2</v>
      </c>
      <c r="S293" s="90">
        <f t="shared" si="68"/>
        <v>5.727721336112105E-2</v>
      </c>
      <c r="T293" s="92">
        <v>2513</v>
      </c>
      <c r="U293" s="192">
        <v>7350.02</v>
      </c>
      <c r="V293" s="192">
        <v>2958.9452495974238</v>
      </c>
      <c r="W293" s="198"/>
      <c r="X293" s="89">
        <v>0</v>
      </c>
      <c r="Y293" s="89">
        <f t="shared" si="69"/>
        <v>0</v>
      </c>
    </row>
    <row r="294" spans="2:25">
      <c r="B294" s="207">
        <v>5025</v>
      </c>
      <c r="C294" t="s">
        <v>307</v>
      </c>
      <c r="D294" s="1">
        <v>23216.258999999998</v>
      </c>
      <c r="E294" s="86">
        <f t="shared" si="62"/>
        <v>4086.6500616088715</v>
      </c>
      <c r="F294" s="87">
        <f t="shared" si="56"/>
        <v>0.86428901123900681</v>
      </c>
      <c r="G294" s="189">
        <f t="shared" si="63"/>
        <v>398.17349474830138</v>
      </c>
      <c r="H294" s="189">
        <f t="shared" si="57"/>
        <v>2262.0236236650999</v>
      </c>
      <c r="I294" s="189">
        <f t="shared" si="58"/>
        <v>59.265071788391054</v>
      </c>
      <c r="J294" s="88">
        <f t="shared" si="59"/>
        <v>336.68487282984961</v>
      </c>
      <c r="K294" s="189">
        <f t="shared" si="64"/>
        <v>14.522584129883931</v>
      </c>
      <c r="L294" s="88">
        <f t="shared" si="60"/>
        <v>82.502800441870605</v>
      </c>
      <c r="M294" s="89">
        <f t="shared" si="65"/>
        <v>2344.5264241069704</v>
      </c>
      <c r="N294" s="89">
        <f t="shared" si="66"/>
        <v>25560.785424106969</v>
      </c>
      <c r="O294" s="89">
        <f t="shared" si="67"/>
        <v>4499.3461404870568</v>
      </c>
      <c r="P294" s="90">
        <f t="shared" si="61"/>
        <v>0.95157044727550077</v>
      </c>
      <c r="Q294" s="196">
        <v>2344.5264241069704</v>
      </c>
      <c r="R294" s="90">
        <f t="shared" si="68"/>
        <v>2.6597220603933561E-2</v>
      </c>
      <c r="S294" s="90">
        <f t="shared" si="68"/>
        <v>2.7320049134547136E-2</v>
      </c>
      <c r="T294" s="92">
        <v>5681</v>
      </c>
      <c r="U294" s="192">
        <v>22614.769</v>
      </c>
      <c r="V294" s="192">
        <v>3977.971679859279</v>
      </c>
      <c r="W294" s="198"/>
      <c r="X294" s="89">
        <v>0</v>
      </c>
      <c r="Y294" s="89">
        <f t="shared" si="69"/>
        <v>0</v>
      </c>
    </row>
    <row r="295" spans="2:25">
      <c r="B295" s="207">
        <v>5026</v>
      </c>
      <c r="C295" t="s">
        <v>308</v>
      </c>
      <c r="D295" s="1">
        <v>7389.2929999999997</v>
      </c>
      <c r="E295" s="86">
        <f t="shared" si="62"/>
        <v>3608.05322265625</v>
      </c>
      <c r="F295" s="87">
        <f t="shared" si="56"/>
        <v>0.76307016879238265</v>
      </c>
      <c r="G295" s="189">
        <f t="shared" si="63"/>
        <v>694.90353489892675</v>
      </c>
      <c r="H295" s="189">
        <f t="shared" si="57"/>
        <v>1423.162439473002</v>
      </c>
      <c r="I295" s="189">
        <f t="shared" si="58"/>
        <v>226.77396542180858</v>
      </c>
      <c r="J295" s="88">
        <f t="shared" si="59"/>
        <v>464.43308118386398</v>
      </c>
      <c r="K295" s="189">
        <f t="shared" si="64"/>
        <v>182.03147776330147</v>
      </c>
      <c r="L295" s="88">
        <f t="shared" si="60"/>
        <v>372.80046645924142</v>
      </c>
      <c r="M295" s="89">
        <f t="shared" si="65"/>
        <v>1795.9629059322433</v>
      </c>
      <c r="N295" s="89">
        <f t="shared" si="66"/>
        <v>9185.255905932243</v>
      </c>
      <c r="O295" s="89">
        <f t="shared" si="67"/>
        <v>4484.9882353184776</v>
      </c>
      <c r="P295" s="90">
        <f t="shared" si="61"/>
        <v>0.94853388200210187</v>
      </c>
      <c r="Q295" s="196">
        <v>1795.9629059322433</v>
      </c>
      <c r="R295" s="90">
        <f t="shared" si="68"/>
        <v>5.9211275099903635E-2</v>
      </c>
      <c r="S295" s="90">
        <f t="shared" si="68"/>
        <v>5.2487766029445382E-2</v>
      </c>
      <c r="T295" s="92">
        <v>2048</v>
      </c>
      <c r="U295" s="192">
        <v>6976.2219999999998</v>
      </c>
      <c r="V295" s="192">
        <v>3428.1189189189186</v>
      </c>
      <c r="W295" s="198"/>
      <c r="X295" s="89">
        <v>0</v>
      </c>
      <c r="Y295" s="89">
        <f t="shared" si="69"/>
        <v>0</v>
      </c>
    </row>
    <row r="296" spans="2:25">
      <c r="B296" s="207">
        <v>5027</v>
      </c>
      <c r="C296" t="s">
        <v>309</v>
      </c>
      <c r="D296" s="1">
        <v>21431.096000000001</v>
      </c>
      <c r="E296" s="86">
        <f t="shared" si="62"/>
        <v>3489.83813711122</v>
      </c>
      <c r="F296" s="87">
        <f t="shared" si="56"/>
        <v>0.73806876229587814</v>
      </c>
      <c r="G296" s="189">
        <f t="shared" si="63"/>
        <v>768.19688793684531</v>
      </c>
      <c r="H296" s="189">
        <f t="shared" si="57"/>
        <v>4717.4970888201669</v>
      </c>
      <c r="I296" s="189">
        <f t="shared" si="58"/>
        <v>268.14924536256905</v>
      </c>
      <c r="J296" s="88">
        <f t="shared" si="59"/>
        <v>1646.7045157715365</v>
      </c>
      <c r="K296" s="189">
        <f t="shared" si="64"/>
        <v>223.40675770406193</v>
      </c>
      <c r="L296" s="88">
        <f t="shared" si="60"/>
        <v>1371.9408990606441</v>
      </c>
      <c r="M296" s="89">
        <f t="shared" si="65"/>
        <v>6089.4379878808113</v>
      </c>
      <c r="N296" s="89">
        <f t="shared" si="66"/>
        <v>27520.533987880812</v>
      </c>
      <c r="O296" s="89">
        <f t="shared" si="67"/>
        <v>4481.4417827521274</v>
      </c>
      <c r="P296" s="90">
        <f t="shared" si="61"/>
        <v>0.94778383980720693</v>
      </c>
      <c r="Q296" s="196">
        <v>6089.4379878808113</v>
      </c>
      <c r="R296" s="90">
        <f t="shared" si="68"/>
        <v>6.4722370078966307E-2</v>
      </c>
      <c r="S296" s="90">
        <f t="shared" si="68"/>
        <v>6.4548990764509637E-2</v>
      </c>
      <c r="T296" s="92">
        <v>6141</v>
      </c>
      <c r="U296" s="192">
        <v>20128.342000000001</v>
      </c>
      <c r="V296" s="192">
        <v>3278.2315960912051</v>
      </c>
      <c r="W296" s="198"/>
      <c r="X296" s="89">
        <v>0</v>
      </c>
      <c r="Y296" s="89">
        <f t="shared" si="69"/>
        <v>0</v>
      </c>
    </row>
    <row r="297" spans="2:25">
      <c r="B297" s="207">
        <v>5028</v>
      </c>
      <c r="C297" t="s">
        <v>310</v>
      </c>
      <c r="D297" s="1">
        <v>71441.919999999998</v>
      </c>
      <c r="E297" s="86">
        <f t="shared" si="62"/>
        <v>4010.8870424432962</v>
      </c>
      <c r="F297" s="87">
        <f t="shared" si="56"/>
        <v>0.84826582747334867</v>
      </c>
      <c r="G297" s="189">
        <f t="shared" si="63"/>
        <v>445.14656663095803</v>
      </c>
      <c r="H297" s="189">
        <f t="shared" si="57"/>
        <v>7928.9506448306247</v>
      </c>
      <c r="I297" s="189">
        <f t="shared" si="58"/>
        <v>85.782128496342409</v>
      </c>
      <c r="J297" s="88">
        <f t="shared" si="59"/>
        <v>1527.9512727768511</v>
      </c>
      <c r="K297" s="189">
        <f t="shared" si="64"/>
        <v>41.039640837835286</v>
      </c>
      <c r="L297" s="88">
        <f t="shared" si="60"/>
        <v>730.99808260352211</v>
      </c>
      <c r="M297" s="89">
        <f t="shared" si="65"/>
        <v>8659.9487274341463</v>
      </c>
      <c r="N297" s="89">
        <f t="shared" si="66"/>
        <v>80101.86872743415</v>
      </c>
      <c r="O297" s="89">
        <f t="shared" si="67"/>
        <v>4497.0732499120904</v>
      </c>
      <c r="P297" s="90">
        <f t="shared" si="61"/>
        <v>0.95108975176253119</v>
      </c>
      <c r="Q297" s="196">
        <v>8659.9487274341463</v>
      </c>
      <c r="R297" s="90">
        <f t="shared" si="68"/>
        <v>6.7242077535234215E-2</v>
      </c>
      <c r="S297" s="90">
        <f t="shared" si="68"/>
        <v>5.2142986835768561E-2</v>
      </c>
      <c r="T297" s="92">
        <v>17812</v>
      </c>
      <c r="U297" s="192">
        <v>66940.688999999998</v>
      </c>
      <c r="V297" s="192">
        <v>3812.1121298405469</v>
      </c>
      <c r="W297" s="198"/>
      <c r="X297" s="89">
        <v>0</v>
      </c>
      <c r="Y297" s="89">
        <f t="shared" si="69"/>
        <v>0</v>
      </c>
    </row>
    <row r="298" spans="2:25">
      <c r="B298" s="207">
        <v>5029</v>
      </c>
      <c r="C298" t="s">
        <v>311</v>
      </c>
      <c r="D298" s="1">
        <v>34187.277999999998</v>
      </c>
      <c r="E298" s="86">
        <f t="shared" si="62"/>
        <v>4012.12040840277</v>
      </c>
      <c r="F298" s="87">
        <f t="shared" si="56"/>
        <v>0.84852667306314444</v>
      </c>
      <c r="G298" s="189">
        <f t="shared" si="63"/>
        <v>444.38187973608433</v>
      </c>
      <c r="H298" s="189">
        <f t="shared" si="57"/>
        <v>3786.5779972311748</v>
      </c>
      <c r="I298" s="189">
        <f t="shared" si="58"/>
        <v>85.350450410526605</v>
      </c>
      <c r="J298" s="88">
        <f t="shared" si="59"/>
        <v>727.27118794809724</v>
      </c>
      <c r="K298" s="189">
        <f t="shared" si="64"/>
        <v>40.607962752019482</v>
      </c>
      <c r="L298" s="88">
        <f t="shared" si="60"/>
        <v>346.020450609958</v>
      </c>
      <c r="M298" s="89">
        <f t="shared" si="65"/>
        <v>4132.5984478411328</v>
      </c>
      <c r="N298" s="89">
        <f t="shared" si="66"/>
        <v>38319.876447841132</v>
      </c>
      <c r="O298" s="89">
        <f t="shared" si="67"/>
        <v>4497.1102508908734</v>
      </c>
      <c r="P298" s="90">
        <f t="shared" si="61"/>
        <v>0.9510975771302248</v>
      </c>
      <c r="Q298" s="196">
        <v>4132.5984478411328</v>
      </c>
      <c r="R298" s="90">
        <f t="shared" si="68"/>
        <v>2.7822968877092902E-2</v>
      </c>
      <c r="S298" s="90">
        <f t="shared" si="68"/>
        <v>2.335994225481252E-2</v>
      </c>
      <c r="T298" s="92">
        <v>8521</v>
      </c>
      <c r="U298" s="192">
        <v>33261.834999999999</v>
      </c>
      <c r="V298" s="192">
        <v>3920.5368929750116</v>
      </c>
      <c r="W298" s="198"/>
      <c r="X298" s="89">
        <v>0</v>
      </c>
      <c r="Y298" s="89">
        <f t="shared" si="69"/>
        <v>0</v>
      </c>
    </row>
    <row r="299" spans="2:25">
      <c r="B299" s="207">
        <v>5031</v>
      </c>
      <c r="C299" t="s">
        <v>312</v>
      </c>
      <c r="D299" s="1">
        <v>68024.415999999997</v>
      </c>
      <c r="E299" s="86">
        <f t="shared" si="62"/>
        <v>4528.0181055714565</v>
      </c>
      <c r="F299" s="87">
        <f t="shared" si="56"/>
        <v>0.95763430495342294</v>
      </c>
      <c r="G299" s="189">
        <f t="shared" si="63"/>
        <v>124.52530749149864</v>
      </c>
      <c r="H299" s="189">
        <f t="shared" si="57"/>
        <v>1870.7436944447841</v>
      </c>
      <c r="I299" s="189">
        <f t="shared" si="58"/>
        <v>0</v>
      </c>
      <c r="J299" s="88">
        <f t="shared" si="59"/>
        <v>0</v>
      </c>
      <c r="K299" s="189">
        <f t="shared" si="64"/>
        <v>-44.742487658507123</v>
      </c>
      <c r="L299" s="88">
        <f t="shared" si="60"/>
        <v>-672.16639209375251</v>
      </c>
      <c r="M299" s="89">
        <f t="shared" si="65"/>
        <v>1198.5773023510314</v>
      </c>
      <c r="N299" s="89">
        <f t="shared" si="66"/>
        <v>69222.993302351024</v>
      </c>
      <c r="O299" s="89">
        <f t="shared" si="67"/>
        <v>4607.8009254044482</v>
      </c>
      <c r="P299" s="90">
        <f t="shared" si="61"/>
        <v>0.97450763969649512</v>
      </c>
      <c r="Q299" s="196">
        <v>1198.5773023510314</v>
      </c>
      <c r="R299" s="90">
        <f t="shared" si="68"/>
        <v>3.8969090660022146E-2</v>
      </c>
      <c r="S299" s="90">
        <f t="shared" si="68"/>
        <v>2.2371035560614205E-2</v>
      </c>
      <c r="T299" s="92">
        <v>15023</v>
      </c>
      <c r="U299" s="192">
        <v>65472.993000000002</v>
      </c>
      <c r="V299" s="192">
        <v>4428.9381722248527</v>
      </c>
      <c r="W299" s="198"/>
      <c r="X299" s="89">
        <v>0</v>
      </c>
      <c r="Y299" s="89">
        <f t="shared" si="69"/>
        <v>0</v>
      </c>
    </row>
    <row r="300" spans="2:25">
      <c r="B300" s="207">
        <v>5032</v>
      </c>
      <c r="C300" t="s">
        <v>313</v>
      </c>
      <c r="D300" s="1">
        <v>15654.871999999999</v>
      </c>
      <c r="E300" s="86">
        <f t="shared" si="62"/>
        <v>3698.2924639735411</v>
      </c>
      <c r="F300" s="87">
        <f t="shared" si="56"/>
        <v>0.78215494078834225</v>
      </c>
      <c r="G300" s="189">
        <f t="shared" si="63"/>
        <v>638.95520528220618</v>
      </c>
      <c r="H300" s="189">
        <f t="shared" si="57"/>
        <v>2704.6973839595789</v>
      </c>
      <c r="I300" s="189">
        <f t="shared" si="58"/>
        <v>195.19023096075671</v>
      </c>
      <c r="J300" s="88">
        <f t="shared" si="59"/>
        <v>826.24024765688307</v>
      </c>
      <c r="K300" s="189">
        <f t="shared" si="64"/>
        <v>150.44774330224959</v>
      </c>
      <c r="L300" s="88">
        <f t="shared" si="60"/>
        <v>636.84529739842253</v>
      </c>
      <c r="M300" s="89">
        <f t="shared" si="65"/>
        <v>3341.5426813580016</v>
      </c>
      <c r="N300" s="89">
        <f t="shared" si="66"/>
        <v>18996.414681358001</v>
      </c>
      <c r="O300" s="89">
        <f t="shared" si="67"/>
        <v>4487.6954125579969</v>
      </c>
      <c r="P300" s="90">
        <f t="shared" si="61"/>
        <v>0.94910642516198074</v>
      </c>
      <c r="Q300" s="196">
        <v>3341.5426813580016</v>
      </c>
      <c r="R300" s="90">
        <f t="shared" si="68"/>
        <v>6.6714527823522052E-2</v>
      </c>
      <c r="S300" s="90">
        <f t="shared" si="68"/>
        <v>6.2430533735877355E-2</v>
      </c>
      <c r="T300" s="92">
        <v>4233</v>
      </c>
      <c r="U300" s="192">
        <v>14675.784</v>
      </c>
      <c r="V300" s="192">
        <v>3480.9734345351044</v>
      </c>
      <c r="W300" s="198"/>
      <c r="X300" s="89">
        <v>0</v>
      </c>
      <c r="Y300" s="89">
        <f t="shared" si="69"/>
        <v>0</v>
      </c>
    </row>
    <row r="301" spans="2:25">
      <c r="B301" s="207">
        <v>5033</v>
      </c>
      <c r="C301" t="s">
        <v>314</v>
      </c>
      <c r="D301" s="1">
        <v>2980.7890000000002</v>
      </c>
      <c r="E301" s="86">
        <f t="shared" si="62"/>
        <v>3792.352417302799</v>
      </c>
      <c r="F301" s="87">
        <f t="shared" si="56"/>
        <v>0.80204775833683728</v>
      </c>
      <c r="G301" s="189">
        <f t="shared" si="63"/>
        <v>580.63803421806631</v>
      </c>
      <c r="H301" s="189">
        <f t="shared" si="57"/>
        <v>456.38149489540012</v>
      </c>
      <c r="I301" s="189">
        <f t="shared" si="58"/>
        <v>162.26924729551641</v>
      </c>
      <c r="J301" s="88">
        <f t="shared" si="59"/>
        <v>127.5436283742759</v>
      </c>
      <c r="K301" s="189">
        <f t="shared" si="64"/>
        <v>117.52675963700929</v>
      </c>
      <c r="L301" s="88">
        <f t="shared" si="60"/>
        <v>92.376033074689303</v>
      </c>
      <c r="M301" s="89">
        <f t="shared" si="65"/>
        <v>548.75752797008943</v>
      </c>
      <c r="N301" s="89">
        <f t="shared" si="66"/>
        <v>3529.5465279700898</v>
      </c>
      <c r="O301" s="89">
        <f t="shared" si="67"/>
        <v>4490.517211157875</v>
      </c>
      <c r="P301" s="90">
        <f t="shared" si="61"/>
        <v>0.94970320968843569</v>
      </c>
      <c r="Q301" s="196">
        <v>548.75752797008943</v>
      </c>
      <c r="R301" s="90">
        <f t="shared" si="68"/>
        <v>9.875365017719169E-2</v>
      </c>
      <c r="S301" s="90">
        <f t="shared" si="68"/>
        <v>8.058087988164013E-2</v>
      </c>
      <c r="T301" s="92">
        <v>786</v>
      </c>
      <c r="U301" s="192">
        <v>2712.8820000000001</v>
      </c>
      <c r="V301" s="192">
        <v>3509.5498059508409</v>
      </c>
      <c r="W301" s="198"/>
      <c r="X301" s="89">
        <v>0</v>
      </c>
      <c r="Y301" s="89">
        <f t="shared" si="69"/>
        <v>0</v>
      </c>
    </row>
    <row r="302" spans="2:25">
      <c r="B302" s="207">
        <v>5034</v>
      </c>
      <c r="C302" t="s">
        <v>315</v>
      </c>
      <c r="D302" s="1">
        <v>7598.67</v>
      </c>
      <c r="E302" s="86">
        <f t="shared" si="62"/>
        <v>3073.8956310679614</v>
      </c>
      <c r="F302" s="87">
        <f t="shared" si="56"/>
        <v>0.65010073668546575</v>
      </c>
      <c r="G302" s="189">
        <f t="shared" si="63"/>
        <v>1026.0812416836657</v>
      </c>
      <c r="H302" s="189">
        <f t="shared" si="57"/>
        <v>2536.4728294420215</v>
      </c>
      <c r="I302" s="189">
        <f t="shared" si="58"/>
        <v>413.72912247770955</v>
      </c>
      <c r="J302" s="88">
        <f t="shared" si="59"/>
        <v>1022.738390764898</v>
      </c>
      <c r="K302" s="189">
        <f t="shared" si="64"/>
        <v>368.98663481920244</v>
      </c>
      <c r="L302" s="88">
        <f t="shared" si="60"/>
        <v>912.13496127306848</v>
      </c>
      <c r="M302" s="89">
        <f t="shared" si="65"/>
        <v>3448.6077907150902</v>
      </c>
      <c r="N302" s="89">
        <f t="shared" si="66"/>
        <v>11047.27779071509</v>
      </c>
      <c r="O302" s="89">
        <f t="shared" si="67"/>
        <v>4468.9635075708293</v>
      </c>
      <c r="P302" s="90">
        <f t="shared" si="61"/>
        <v>0.94514479903889448</v>
      </c>
      <c r="Q302" s="196">
        <v>3448.6077907150902</v>
      </c>
      <c r="R302" s="90">
        <f t="shared" si="68"/>
        <v>1.6937243855921314E-2</v>
      </c>
      <c r="S302" s="90">
        <f t="shared" si="68"/>
        <v>9.5323610123102635E-3</v>
      </c>
      <c r="T302" s="92">
        <v>2472</v>
      </c>
      <c r="U302" s="192">
        <v>7472.1130000000003</v>
      </c>
      <c r="V302" s="192">
        <v>3044.8708231458845</v>
      </c>
      <c r="W302" s="198"/>
      <c r="X302" s="89">
        <v>0</v>
      </c>
      <c r="Y302" s="89">
        <f t="shared" si="69"/>
        <v>0</v>
      </c>
    </row>
    <row r="303" spans="2:25">
      <c r="B303" s="207">
        <v>5035</v>
      </c>
      <c r="C303" t="s">
        <v>316</v>
      </c>
      <c r="D303" s="1">
        <v>99866.289000000004</v>
      </c>
      <c r="E303" s="86">
        <f t="shared" si="62"/>
        <v>4006.350102298712</v>
      </c>
      <c r="F303" s="87">
        <f t="shared" si="56"/>
        <v>0.84730630623896397</v>
      </c>
      <c r="G303" s="189">
        <f t="shared" si="63"/>
        <v>447.95946952060024</v>
      </c>
      <c r="H303" s="189">
        <f t="shared" si="57"/>
        <v>11166.285696740002</v>
      </c>
      <c r="I303" s="189">
        <f t="shared" si="58"/>
        <v>87.370057546946867</v>
      </c>
      <c r="J303" s="88">
        <f t="shared" si="59"/>
        <v>2177.8734244727448</v>
      </c>
      <c r="K303" s="189">
        <f t="shared" si="64"/>
        <v>42.627569888439744</v>
      </c>
      <c r="L303" s="88">
        <f t="shared" si="60"/>
        <v>1062.5774346091375</v>
      </c>
      <c r="M303" s="89">
        <f t="shared" si="65"/>
        <v>12228.863131349139</v>
      </c>
      <c r="N303" s="89">
        <f t="shared" si="66"/>
        <v>112095.15213134914</v>
      </c>
      <c r="O303" s="89">
        <f t="shared" si="67"/>
        <v>4496.9371417077518</v>
      </c>
      <c r="P303" s="90">
        <f t="shared" si="61"/>
        <v>0.9510609661254994</v>
      </c>
      <c r="Q303" s="196">
        <v>12228.863131349139</v>
      </c>
      <c r="R303" s="90">
        <f t="shared" si="68"/>
        <v>4.7056248762884972E-2</v>
      </c>
      <c r="S303" s="90">
        <f t="shared" si="68"/>
        <v>3.8235218865977721E-2</v>
      </c>
      <c r="T303" s="92">
        <v>24927</v>
      </c>
      <c r="U303" s="192">
        <v>95378.150999999998</v>
      </c>
      <c r="V303" s="192">
        <v>3858.8077436582107</v>
      </c>
      <c r="W303" s="198"/>
      <c r="X303" s="89">
        <v>0</v>
      </c>
      <c r="Y303" s="89">
        <f t="shared" si="69"/>
        <v>0</v>
      </c>
    </row>
    <row r="304" spans="2:25">
      <c r="B304" s="207">
        <v>5036</v>
      </c>
      <c r="C304" t="s">
        <v>317</v>
      </c>
      <c r="D304" s="1">
        <v>9266.1080000000002</v>
      </c>
      <c r="E304" s="86">
        <f t="shared" si="62"/>
        <v>3482.1901540774147</v>
      </c>
      <c r="F304" s="87">
        <f t="shared" si="56"/>
        <v>0.73645128402036897</v>
      </c>
      <c r="G304" s="189">
        <f t="shared" si="63"/>
        <v>772.93863741780456</v>
      </c>
      <c r="H304" s="189">
        <f t="shared" si="57"/>
        <v>2056.7897141687781</v>
      </c>
      <c r="I304" s="189">
        <f t="shared" si="58"/>
        <v>270.8260394244009</v>
      </c>
      <c r="J304" s="88">
        <f t="shared" si="59"/>
        <v>720.66809090833078</v>
      </c>
      <c r="K304" s="189">
        <f t="shared" si="64"/>
        <v>226.08355176589379</v>
      </c>
      <c r="L304" s="88">
        <f t="shared" si="60"/>
        <v>601.60833124904332</v>
      </c>
      <c r="M304" s="89">
        <f t="shared" si="65"/>
        <v>2658.3980454178213</v>
      </c>
      <c r="N304" s="89">
        <f t="shared" si="66"/>
        <v>11924.506045417822</v>
      </c>
      <c r="O304" s="89">
        <f t="shared" si="67"/>
        <v>4481.2123432611133</v>
      </c>
      <c r="P304" s="90">
        <f t="shared" si="61"/>
        <v>0.94773531545894163</v>
      </c>
      <c r="Q304" s="196">
        <v>2658.3980454178213</v>
      </c>
      <c r="R304" s="90">
        <f t="shared" si="68"/>
        <v>2.0341076928633087E-3</v>
      </c>
      <c r="S304" s="90">
        <f t="shared" si="68"/>
        <v>-3.9909000948426775E-3</v>
      </c>
      <c r="T304" s="92">
        <v>2661</v>
      </c>
      <c r="U304" s="192">
        <v>9247.2980000000007</v>
      </c>
      <c r="V304" s="192">
        <v>3496.1429111531193</v>
      </c>
      <c r="W304" s="198"/>
      <c r="X304" s="89">
        <v>0</v>
      </c>
      <c r="Y304" s="89">
        <f t="shared" si="69"/>
        <v>0</v>
      </c>
    </row>
    <row r="305" spans="2:27">
      <c r="B305" s="207">
        <v>5037</v>
      </c>
      <c r="C305" t="s">
        <v>318</v>
      </c>
      <c r="D305" s="1">
        <v>78838.025999999998</v>
      </c>
      <c r="E305" s="86">
        <f t="shared" si="62"/>
        <v>3802.721686282076</v>
      </c>
      <c r="F305" s="87">
        <f t="shared" si="56"/>
        <v>0.80424076363414976</v>
      </c>
      <c r="G305" s="189">
        <f t="shared" si="63"/>
        <v>574.20908745091458</v>
      </c>
      <c r="H305" s="189">
        <f t="shared" si="57"/>
        <v>11904.50280103236</v>
      </c>
      <c r="I305" s="189">
        <f t="shared" si="58"/>
        <v>158.64000315276948</v>
      </c>
      <c r="J305" s="88">
        <f t="shared" si="59"/>
        <v>3288.9245453632166</v>
      </c>
      <c r="K305" s="189">
        <f t="shared" si="64"/>
        <v>113.89751549426236</v>
      </c>
      <c r="L305" s="88">
        <f t="shared" si="60"/>
        <v>2361.3232912270473</v>
      </c>
      <c r="M305" s="89">
        <f t="shared" si="65"/>
        <v>14265.826092259407</v>
      </c>
      <c r="N305" s="89">
        <f t="shared" si="66"/>
        <v>93103.852092259403</v>
      </c>
      <c r="O305" s="89">
        <f t="shared" si="67"/>
        <v>4490.8282892272528</v>
      </c>
      <c r="P305" s="90">
        <f t="shared" si="61"/>
        <v>0.94976899984735497</v>
      </c>
      <c r="Q305" s="196">
        <v>14265.826092259407</v>
      </c>
      <c r="R305" s="90">
        <f t="shared" si="68"/>
        <v>3.8418453837607468E-2</v>
      </c>
      <c r="S305" s="90">
        <f t="shared" si="68"/>
        <v>3.0504595275657784E-2</v>
      </c>
      <c r="T305" s="92">
        <v>20732</v>
      </c>
      <c r="U305" s="192">
        <v>75921.248999999996</v>
      </c>
      <c r="V305" s="192">
        <v>3690.1550014581508</v>
      </c>
      <c r="W305" s="198"/>
      <c r="X305" s="89">
        <v>0</v>
      </c>
      <c r="Y305" s="89">
        <f t="shared" si="69"/>
        <v>0</v>
      </c>
    </row>
    <row r="306" spans="2:27">
      <c r="B306" s="207">
        <v>5038</v>
      </c>
      <c r="C306" t="s">
        <v>319</v>
      </c>
      <c r="D306" s="1">
        <v>57724.031000000003</v>
      </c>
      <c r="E306" s="86">
        <f t="shared" si="62"/>
        <v>3745.3952115234883</v>
      </c>
      <c r="F306" s="87">
        <f t="shared" si="56"/>
        <v>0.79211673993748621</v>
      </c>
      <c r="G306" s="189">
        <f t="shared" si="63"/>
        <v>609.75150180123887</v>
      </c>
      <c r="H306" s="189">
        <f t="shared" si="57"/>
        <v>9397.490145760692</v>
      </c>
      <c r="I306" s="189">
        <f t="shared" si="58"/>
        <v>178.70426931827515</v>
      </c>
      <c r="J306" s="88">
        <f t="shared" si="59"/>
        <v>2754.1901987332567</v>
      </c>
      <c r="K306" s="189">
        <f t="shared" si="64"/>
        <v>133.96178165976804</v>
      </c>
      <c r="L306" s="88">
        <f t="shared" si="60"/>
        <v>2064.6189789403447</v>
      </c>
      <c r="M306" s="89">
        <f t="shared" si="65"/>
        <v>11462.109124701037</v>
      </c>
      <c r="N306" s="89">
        <f t="shared" si="66"/>
        <v>69186.140124701036</v>
      </c>
      <c r="O306" s="89">
        <f t="shared" si="67"/>
        <v>4489.1084949844953</v>
      </c>
      <c r="P306" s="90">
        <f t="shared" si="61"/>
        <v>0.94940527913645512</v>
      </c>
      <c r="Q306" s="196">
        <v>11462.109124701037</v>
      </c>
      <c r="R306" s="90">
        <f t="shared" si="68"/>
        <v>6.5180587631197717E-2</v>
      </c>
      <c r="S306" s="90">
        <f t="shared" si="68"/>
        <v>5.0044683874953637E-2</v>
      </c>
      <c r="T306" s="92">
        <v>15412</v>
      </c>
      <c r="U306" s="192">
        <v>54191.779000000002</v>
      </c>
      <c r="V306" s="192">
        <v>3566.8912657144742</v>
      </c>
      <c r="W306" s="198"/>
      <c r="X306" s="89">
        <v>0</v>
      </c>
      <c r="Y306" s="89">
        <f t="shared" si="69"/>
        <v>0</v>
      </c>
    </row>
    <row r="307" spans="2:27">
      <c r="B307" s="207">
        <v>5041</v>
      </c>
      <c r="C307" t="s">
        <v>320</v>
      </c>
      <c r="D307" s="1">
        <v>7134.7650000000003</v>
      </c>
      <c r="E307" s="86">
        <f t="shared" si="62"/>
        <v>3337.1211412535081</v>
      </c>
      <c r="F307" s="87">
        <f t="shared" si="56"/>
        <v>0.70577051816941883</v>
      </c>
      <c r="G307" s="189">
        <f t="shared" si="63"/>
        <v>862.88142536862665</v>
      </c>
      <c r="H307" s="189">
        <f t="shared" si="57"/>
        <v>1844.8404874381238</v>
      </c>
      <c r="I307" s="189">
        <f t="shared" si="58"/>
        <v>321.60019391276825</v>
      </c>
      <c r="J307" s="88">
        <f t="shared" si="59"/>
        <v>687.58121458549851</v>
      </c>
      <c r="K307" s="189">
        <f t="shared" si="64"/>
        <v>276.85770625426113</v>
      </c>
      <c r="L307" s="88">
        <f t="shared" si="60"/>
        <v>591.92177597161037</v>
      </c>
      <c r="M307" s="89">
        <f t="shared" si="65"/>
        <v>2436.7622634097343</v>
      </c>
      <c r="N307" s="89">
        <f t="shared" si="66"/>
        <v>9571.5272634097346</v>
      </c>
      <c r="O307" s="89">
        <f t="shared" si="67"/>
        <v>4476.8602728763954</v>
      </c>
      <c r="P307" s="90">
        <f t="shared" si="61"/>
        <v>0.946814892483413</v>
      </c>
      <c r="Q307" s="196">
        <v>2436.7622634097343</v>
      </c>
      <c r="R307" s="90">
        <f t="shared" si="68"/>
        <v>5.9642537457406948E-2</v>
      </c>
      <c r="S307" s="90">
        <f t="shared" si="68"/>
        <v>4.7747579132347139E-2</v>
      </c>
      <c r="T307" s="92">
        <v>2138</v>
      </c>
      <c r="U307" s="192">
        <v>6733.1809999999996</v>
      </c>
      <c r="V307" s="192">
        <v>3185.0430463576158</v>
      </c>
      <c r="W307" s="198"/>
      <c r="X307" s="89">
        <v>0</v>
      </c>
      <c r="Y307" s="89">
        <f t="shared" si="69"/>
        <v>0</v>
      </c>
    </row>
    <row r="308" spans="2:27">
      <c r="B308" s="207">
        <v>5042</v>
      </c>
      <c r="C308" t="s">
        <v>321</v>
      </c>
      <c r="D308" s="1">
        <v>5001.7839999999997</v>
      </c>
      <c r="E308" s="86">
        <f t="shared" si="62"/>
        <v>3800.7477203647413</v>
      </c>
      <c r="F308" s="87">
        <f t="shared" si="56"/>
        <v>0.8038232879449686</v>
      </c>
      <c r="G308" s="189">
        <f t="shared" si="63"/>
        <v>575.43294631966205</v>
      </c>
      <c r="H308" s="189">
        <f t="shared" si="57"/>
        <v>757.2697573566752</v>
      </c>
      <c r="I308" s="189">
        <f t="shared" si="58"/>
        <v>159.3308912238366</v>
      </c>
      <c r="J308" s="88">
        <f t="shared" si="59"/>
        <v>209.67945285056899</v>
      </c>
      <c r="K308" s="189">
        <f t="shared" si="64"/>
        <v>114.58840356532949</v>
      </c>
      <c r="L308" s="88">
        <f t="shared" si="60"/>
        <v>150.79833909197362</v>
      </c>
      <c r="M308" s="89">
        <f t="shared" si="65"/>
        <v>908.06809644864882</v>
      </c>
      <c r="N308" s="89">
        <f t="shared" si="66"/>
        <v>5909.8520964486488</v>
      </c>
      <c r="O308" s="89">
        <f t="shared" si="67"/>
        <v>4490.769070249733</v>
      </c>
      <c r="P308" s="90">
        <f t="shared" si="61"/>
        <v>0.94975647557667964</v>
      </c>
      <c r="Q308" s="196">
        <v>908.06809644864882</v>
      </c>
      <c r="R308" s="90">
        <f t="shared" si="68"/>
        <v>0.13795333825815531</v>
      </c>
      <c r="S308" s="90">
        <f t="shared" si="68"/>
        <v>0.12498274549685416</v>
      </c>
      <c r="T308" s="92">
        <v>1316</v>
      </c>
      <c r="U308" s="192">
        <v>4395.4210000000003</v>
      </c>
      <c r="V308" s="192">
        <v>3378.4942352036896</v>
      </c>
      <c r="W308" s="198"/>
      <c r="X308" s="89">
        <v>0</v>
      </c>
      <c r="Y308" s="89">
        <f t="shared" si="69"/>
        <v>0</v>
      </c>
    </row>
    <row r="309" spans="2:27">
      <c r="B309" s="207">
        <v>5043</v>
      </c>
      <c r="C309" s="212" t="s">
        <v>322</v>
      </c>
      <c r="D309" s="1">
        <v>1393.82</v>
      </c>
      <c r="E309" s="86">
        <f t="shared" si="62"/>
        <v>3146.3205417607223</v>
      </c>
      <c r="F309" s="87">
        <f t="shared" si="56"/>
        <v>0.66541794112138364</v>
      </c>
      <c r="G309" s="189">
        <f t="shared" si="63"/>
        <v>981.17779705415387</v>
      </c>
      <c r="H309" s="189">
        <f t="shared" si="57"/>
        <v>434.66176409499013</v>
      </c>
      <c r="I309" s="189">
        <f t="shared" si="58"/>
        <v>388.38040373524325</v>
      </c>
      <c r="J309" s="88">
        <f t="shared" si="59"/>
        <v>172.05251885471276</v>
      </c>
      <c r="K309" s="189">
        <f t="shared" si="64"/>
        <v>343.63791607673613</v>
      </c>
      <c r="L309" s="88">
        <f t="shared" si="60"/>
        <v>152.23159682199412</v>
      </c>
      <c r="M309" s="89">
        <f t="shared" si="65"/>
        <v>586.89336091698419</v>
      </c>
      <c r="N309" s="89">
        <f t="shared" si="66"/>
        <v>1980.7133609169841</v>
      </c>
      <c r="O309" s="89">
        <f t="shared" si="67"/>
        <v>4471.1362548916122</v>
      </c>
      <c r="P309" s="90">
        <f t="shared" si="61"/>
        <v>0.94560431517197197</v>
      </c>
      <c r="Q309" s="196">
        <v>586.89336091698419</v>
      </c>
      <c r="R309" s="90">
        <f t="shared" si="68"/>
        <v>3.8270497689289071E-2</v>
      </c>
      <c r="S309" s="90">
        <f t="shared" si="68"/>
        <v>-8.6040168790760818E-3</v>
      </c>
      <c r="T309" s="92">
        <v>443</v>
      </c>
      <c r="U309" s="192">
        <v>1342.444</v>
      </c>
      <c r="V309" s="192">
        <v>3173.6264775413711</v>
      </c>
      <c r="W309" s="198"/>
      <c r="X309" s="89">
        <v>0</v>
      </c>
      <c r="Y309" s="89">
        <f t="shared" si="69"/>
        <v>0</v>
      </c>
    </row>
    <row r="310" spans="2:27">
      <c r="B310" s="207">
        <v>5044</v>
      </c>
      <c r="C310" s="212" t="s">
        <v>323</v>
      </c>
      <c r="D310" s="1">
        <v>3469.24</v>
      </c>
      <c r="E310" s="86">
        <f t="shared" si="62"/>
        <v>4277.7311960542538</v>
      </c>
      <c r="F310" s="87">
        <f t="shared" si="56"/>
        <v>0.90470091885685888</v>
      </c>
      <c r="G310" s="189">
        <f t="shared" si="63"/>
        <v>279.70319139216434</v>
      </c>
      <c r="H310" s="189">
        <f t="shared" si="57"/>
        <v>226.8392882190453</v>
      </c>
      <c r="I310" s="189">
        <f t="shared" si="58"/>
        <v>0</v>
      </c>
      <c r="J310" s="88">
        <f t="shared" si="59"/>
        <v>0</v>
      </c>
      <c r="K310" s="189">
        <f t="shared" si="64"/>
        <v>-44.742487658507123</v>
      </c>
      <c r="L310" s="88">
        <f t="shared" si="60"/>
        <v>-36.286157491049281</v>
      </c>
      <c r="M310" s="89">
        <f t="shared" si="65"/>
        <v>190.55313072799601</v>
      </c>
      <c r="N310" s="89">
        <f t="shared" si="66"/>
        <v>3659.793130727996</v>
      </c>
      <c r="O310" s="89">
        <f t="shared" si="67"/>
        <v>4512.6918997879111</v>
      </c>
      <c r="P310" s="90">
        <f t="shared" si="61"/>
        <v>0.95439295297980076</v>
      </c>
      <c r="Q310" s="196">
        <v>190.55313072799601</v>
      </c>
      <c r="R310" s="90">
        <f t="shared" si="68"/>
        <v>4.4634326495351193E-2</v>
      </c>
      <c r="S310" s="90">
        <f t="shared" si="68"/>
        <v>4.3346244711756493E-2</v>
      </c>
      <c r="T310" s="92">
        <v>811</v>
      </c>
      <c r="U310" s="192">
        <v>3321.009</v>
      </c>
      <c r="V310" s="192">
        <v>4100.0111111111109</v>
      </c>
      <c r="W310" s="198"/>
      <c r="X310" s="89">
        <v>0</v>
      </c>
      <c r="Y310" s="89">
        <f t="shared" si="69"/>
        <v>0</v>
      </c>
    </row>
    <row r="311" spans="2:27">
      <c r="B311" s="207">
        <v>5045</v>
      </c>
      <c r="C311" t="s">
        <v>324</v>
      </c>
      <c r="D311" s="1">
        <v>8119.3919999999998</v>
      </c>
      <c r="E311" s="86">
        <f t="shared" si="62"/>
        <v>3508.8124459809851</v>
      </c>
      <c r="F311" s="87">
        <f t="shared" si="56"/>
        <v>0.74208165461715914</v>
      </c>
      <c r="G311" s="189">
        <f t="shared" si="63"/>
        <v>756.43281643759099</v>
      </c>
      <c r="H311" s="189">
        <f t="shared" si="57"/>
        <v>1750.3855372365856</v>
      </c>
      <c r="I311" s="189">
        <f t="shared" si="58"/>
        <v>261.50823725815127</v>
      </c>
      <c r="J311" s="88">
        <f t="shared" si="59"/>
        <v>605.130061015362</v>
      </c>
      <c r="K311" s="189">
        <f t="shared" si="64"/>
        <v>216.76574959964415</v>
      </c>
      <c r="L311" s="88">
        <f t="shared" si="60"/>
        <v>501.59594457357656</v>
      </c>
      <c r="M311" s="89">
        <f t="shared" si="65"/>
        <v>2251.9814818101622</v>
      </c>
      <c r="N311" s="89">
        <f t="shared" si="66"/>
        <v>10371.373481810162</v>
      </c>
      <c r="O311" s="89">
        <f t="shared" si="67"/>
        <v>4482.0110120182198</v>
      </c>
      <c r="P311" s="90">
        <f t="shared" si="61"/>
        <v>0.94790422657684525</v>
      </c>
      <c r="Q311" s="196">
        <v>2251.9814818101622</v>
      </c>
      <c r="R311" s="90">
        <f t="shared" si="68"/>
        <v>5.5037995256911262E-2</v>
      </c>
      <c r="S311" s="90">
        <f t="shared" si="68"/>
        <v>5.868549048684004E-2</v>
      </c>
      <c r="T311" s="92">
        <v>2314</v>
      </c>
      <c r="U311" s="192">
        <v>7695.8289999999997</v>
      </c>
      <c r="V311" s="192">
        <v>3314.3105081826011</v>
      </c>
      <c r="W311" s="198"/>
      <c r="X311" s="89">
        <v>0</v>
      </c>
      <c r="Y311" s="89">
        <f t="shared" si="69"/>
        <v>0</v>
      </c>
    </row>
    <row r="312" spans="2:27">
      <c r="B312" s="207">
        <v>5046</v>
      </c>
      <c r="C312" t="s">
        <v>325</v>
      </c>
      <c r="D312" s="1">
        <v>4452.1530000000002</v>
      </c>
      <c r="E312" s="86">
        <f t="shared" si="62"/>
        <v>3604.9821862348181</v>
      </c>
      <c r="F312" s="87">
        <f t="shared" si="56"/>
        <v>0.76242067275231462</v>
      </c>
      <c r="G312" s="189">
        <f t="shared" si="63"/>
        <v>696.80757748021449</v>
      </c>
      <c r="H312" s="189">
        <f t="shared" si="57"/>
        <v>860.55735818806488</v>
      </c>
      <c r="I312" s="189">
        <f t="shared" si="58"/>
        <v>227.84882816930974</v>
      </c>
      <c r="J312" s="88">
        <f t="shared" si="59"/>
        <v>281.39330278909756</v>
      </c>
      <c r="K312" s="189">
        <f t="shared" si="64"/>
        <v>183.10634051080262</v>
      </c>
      <c r="L312" s="88">
        <f t="shared" si="60"/>
        <v>226.13633053084126</v>
      </c>
      <c r="M312" s="89">
        <f t="shared" si="65"/>
        <v>1086.6936887189061</v>
      </c>
      <c r="N312" s="89">
        <f t="shared" si="66"/>
        <v>5538.8466887189061</v>
      </c>
      <c r="O312" s="89">
        <f t="shared" si="67"/>
        <v>4484.8961042258352</v>
      </c>
      <c r="P312" s="90">
        <f t="shared" si="61"/>
        <v>0.94851439712089991</v>
      </c>
      <c r="Q312" s="196">
        <v>1086.6936887189061</v>
      </c>
      <c r="R312" s="90">
        <f t="shared" si="68"/>
        <v>0.13697585541596397</v>
      </c>
      <c r="S312" s="90">
        <f t="shared" si="68"/>
        <v>0.12500768851684854</v>
      </c>
      <c r="T312" s="92">
        <v>1235</v>
      </c>
      <c r="U312" s="192">
        <v>3915.7849999999999</v>
      </c>
      <c r="V312" s="192">
        <v>3204.4067103109655</v>
      </c>
      <c r="W312" s="198"/>
      <c r="X312" s="89">
        <v>0</v>
      </c>
      <c r="Y312" s="89">
        <f t="shared" si="69"/>
        <v>0</v>
      </c>
    </row>
    <row r="313" spans="2:27">
      <c r="B313" s="207">
        <v>5047</v>
      </c>
      <c r="C313" t="s">
        <v>326</v>
      </c>
      <c r="D313" s="1">
        <v>15028.15</v>
      </c>
      <c r="E313" s="86">
        <f t="shared" si="62"/>
        <v>3808.451596553472</v>
      </c>
      <c r="F313" s="87">
        <f t="shared" si="56"/>
        <v>0.80545258711017387</v>
      </c>
      <c r="G313" s="189">
        <f t="shared" si="63"/>
        <v>570.65654308264902</v>
      </c>
      <c r="H313" s="189">
        <f t="shared" si="57"/>
        <v>2251.8107190041333</v>
      </c>
      <c r="I313" s="189">
        <f t="shared" si="58"/>
        <v>156.63453455778088</v>
      </c>
      <c r="J313" s="88">
        <f t="shared" si="59"/>
        <v>618.07987336500344</v>
      </c>
      <c r="K313" s="189">
        <f t="shared" si="64"/>
        <v>111.89204689927377</v>
      </c>
      <c r="L313" s="88">
        <f t="shared" si="60"/>
        <v>441.5260170645343</v>
      </c>
      <c r="M313" s="89">
        <f t="shared" si="65"/>
        <v>2693.3367360686675</v>
      </c>
      <c r="N313" s="89">
        <f t="shared" si="66"/>
        <v>17721.486736068666</v>
      </c>
      <c r="O313" s="89">
        <f t="shared" si="67"/>
        <v>4491.0001865353943</v>
      </c>
      <c r="P313" s="90">
        <f t="shared" si="61"/>
        <v>0.94980535455163562</v>
      </c>
      <c r="Q313" s="196">
        <v>2693.3367360686675</v>
      </c>
      <c r="R313" s="90">
        <f t="shared" si="68"/>
        <v>8.3697957616064245E-2</v>
      </c>
      <c r="S313" s="90">
        <f t="shared" si="68"/>
        <v>7.7656053138731987E-2</v>
      </c>
      <c r="T313" s="92">
        <v>3946</v>
      </c>
      <c r="U313" s="192">
        <v>13867.471</v>
      </c>
      <c r="V313" s="192">
        <v>3534.0140163098877</v>
      </c>
      <c r="W313" s="198"/>
      <c r="X313" s="89">
        <v>0</v>
      </c>
      <c r="Y313" s="89">
        <f t="shared" si="69"/>
        <v>0</v>
      </c>
    </row>
    <row r="314" spans="2:27">
      <c r="B314" s="207">
        <v>5049</v>
      </c>
      <c r="C314" t="s">
        <v>327</v>
      </c>
      <c r="D314" s="1">
        <v>5209.4459999999999</v>
      </c>
      <c r="E314" s="86">
        <f t="shared" si="62"/>
        <v>4647.1418376449601</v>
      </c>
      <c r="F314" s="87">
        <f t="shared" si="56"/>
        <v>0.98282788185791958</v>
      </c>
      <c r="G314" s="189">
        <f t="shared" si="63"/>
        <v>50.668593605926432</v>
      </c>
      <c r="H314" s="189">
        <f t="shared" si="57"/>
        <v>56.79949343224353</v>
      </c>
      <c r="I314" s="189">
        <f t="shared" si="58"/>
        <v>0</v>
      </c>
      <c r="J314" s="88">
        <f t="shared" si="59"/>
        <v>0</v>
      </c>
      <c r="K314" s="189">
        <f t="shared" si="64"/>
        <v>-44.742487658507123</v>
      </c>
      <c r="L314" s="88">
        <f t="shared" si="60"/>
        <v>-50.156328665186486</v>
      </c>
      <c r="M314" s="89">
        <f t="shared" si="65"/>
        <v>6.6431647670570442</v>
      </c>
      <c r="N314" s="89">
        <f t="shared" si="66"/>
        <v>5216.0891647670569</v>
      </c>
      <c r="O314" s="89">
        <f t="shared" si="67"/>
        <v>4653.0679435923794</v>
      </c>
      <c r="P314" s="90">
        <f t="shared" si="61"/>
        <v>0.98408119892020385</v>
      </c>
      <c r="Q314" s="196">
        <v>6.6431647670570442</v>
      </c>
      <c r="R314" s="90">
        <f t="shared" si="68"/>
        <v>0.11842071647080761</v>
      </c>
      <c r="S314" s="90">
        <f t="shared" si="68"/>
        <v>0.11343222085764623</v>
      </c>
      <c r="T314" s="92">
        <v>1121</v>
      </c>
      <c r="U314" s="192">
        <v>4657.8590000000004</v>
      </c>
      <c r="V314" s="192">
        <v>4173.7087813620074</v>
      </c>
      <c r="W314" s="198"/>
      <c r="X314" s="89">
        <v>0</v>
      </c>
      <c r="Y314" s="89">
        <f t="shared" si="69"/>
        <v>0</v>
      </c>
    </row>
    <row r="315" spans="2:27">
      <c r="B315" s="207">
        <v>5052</v>
      </c>
      <c r="C315" t="s">
        <v>328</v>
      </c>
      <c r="D315" s="1">
        <v>2375.7130000000002</v>
      </c>
      <c r="E315" s="86">
        <f t="shared" si="62"/>
        <v>4006.2613827993259</v>
      </c>
      <c r="F315" s="87">
        <f t="shared" si="56"/>
        <v>0.84728754287844965</v>
      </c>
      <c r="G315" s="189">
        <f t="shared" si="63"/>
        <v>448.01447561021962</v>
      </c>
      <c r="H315" s="189">
        <f t="shared" si="57"/>
        <v>265.6725840368602</v>
      </c>
      <c r="I315" s="189">
        <f t="shared" si="58"/>
        <v>87.401109371732005</v>
      </c>
      <c r="J315" s="88">
        <f t="shared" si="59"/>
        <v>51.828857857437079</v>
      </c>
      <c r="K315" s="189">
        <f t="shared" si="64"/>
        <v>42.658621713224882</v>
      </c>
      <c r="L315" s="88">
        <f t="shared" si="60"/>
        <v>25.296562675942354</v>
      </c>
      <c r="M315" s="89">
        <f t="shared" si="65"/>
        <v>290.96914671280257</v>
      </c>
      <c r="N315" s="89">
        <f t="shared" si="66"/>
        <v>2666.6821467128029</v>
      </c>
      <c r="O315" s="89">
        <f t="shared" si="67"/>
        <v>4496.9344801227708</v>
      </c>
      <c r="P315" s="90">
        <f t="shared" si="61"/>
        <v>0.9510604032246841</v>
      </c>
      <c r="Q315" s="196">
        <v>290.96914671280257</v>
      </c>
      <c r="R315" s="90">
        <f t="shared" si="68"/>
        <v>0.17532343851341234</v>
      </c>
      <c r="S315" s="90">
        <f t="shared" si="68"/>
        <v>0.19712539099848411</v>
      </c>
      <c r="T315" s="92">
        <v>593</v>
      </c>
      <c r="U315" s="192">
        <v>2021.327</v>
      </c>
      <c r="V315" s="192">
        <v>3346.567880794702</v>
      </c>
      <c r="W315" s="198"/>
      <c r="X315" s="89">
        <v>0</v>
      </c>
      <c r="Y315" s="89">
        <f t="shared" si="69"/>
        <v>0</v>
      </c>
    </row>
    <row r="316" spans="2:27">
      <c r="B316" s="207">
        <v>5053</v>
      </c>
      <c r="C316" t="s">
        <v>329</v>
      </c>
      <c r="D316" s="1">
        <v>26317.413</v>
      </c>
      <c r="E316" s="86">
        <f t="shared" si="62"/>
        <v>3743.0540463660932</v>
      </c>
      <c r="F316" s="87">
        <f t="shared" si="56"/>
        <v>0.79162160497644785</v>
      </c>
      <c r="G316" s="189">
        <f t="shared" si="63"/>
        <v>611.20302419882387</v>
      </c>
      <c r="H316" s="189">
        <f t="shared" si="57"/>
        <v>4297.3684631419301</v>
      </c>
      <c r="I316" s="189">
        <f t="shared" si="58"/>
        <v>179.52367712336346</v>
      </c>
      <c r="J316" s="88">
        <f t="shared" si="59"/>
        <v>1262.2309738543686</v>
      </c>
      <c r="K316" s="189">
        <f t="shared" si="64"/>
        <v>134.78118946485634</v>
      </c>
      <c r="L316" s="88">
        <f t="shared" si="60"/>
        <v>947.64654312740493</v>
      </c>
      <c r="M316" s="89">
        <f t="shared" si="65"/>
        <v>5245.0150062693347</v>
      </c>
      <c r="N316" s="89">
        <f t="shared" si="66"/>
        <v>31562.428006269336</v>
      </c>
      <c r="O316" s="89">
        <f t="shared" si="67"/>
        <v>4489.0382600297735</v>
      </c>
      <c r="P316" s="90">
        <f t="shared" si="61"/>
        <v>0.94939042508762395</v>
      </c>
      <c r="Q316" s="196">
        <v>5245.0150062693347</v>
      </c>
      <c r="R316" s="93">
        <f t="shared" si="68"/>
        <v>7.1939161344445873E-3</v>
      </c>
      <c r="S316" s="93">
        <f t="shared" si="68"/>
        <v>-6.1283757444493131E-3</v>
      </c>
      <c r="T316" s="92">
        <v>7031</v>
      </c>
      <c r="U316" s="192">
        <v>26129.439999999999</v>
      </c>
      <c r="V316" s="192">
        <v>3766.1343326607089</v>
      </c>
      <c r="W316" s="198"/>
      <c r="X316" s="89">
        <v>0</v>
      </c>
      <c r="Y316" s="89">
        <f t="shared" si="69"/>
        <v>0</v>
      </c>
      <c r="Z316" s="1"/>
    </row>
    <row r="317" spans="2:27">
      <c r="B317" s="207">
        <v>5054</v>
      </c>
      <c r="C317" t="s">
        <v>330</v>
      </c>
      <c r="D317" s="1">
        <v>36066.472999999998</v>
      </c>
      <c r="E317" s="86">
        <f t="shared" si="62"/>
        <v>3591.5627365066716</v>
      </c>
      <c r="F317" s="87">
        <f t="shared" si="56"/>
        <v>0.75958258219842345</v>
      </c>
      <c r="G317" s="189">
        <f t="shared" si="63"/>
        <v>705.12763631166524</v>
      </c>
      <c r="H317" s="189">
        <f t="shared" si="57"/>
        <v>7080.8917238417425</v>
      </c>
      <c r="I317" s="189">
        <f t="shared" si="58"/>
        <v>232.545635574161</v>
      </c>
      <c r="J317" s="88">
        <f t="shared" si="59"/>
        <v>2335.2232724357245</v>
      </c>
      <c r="K317" s="189">
        <f t="shared" si="64"/>
        <v>187.80314791565388</v>
      </c>
      <c r="L317" s="88">
        <f t="shared" si="60"/>
        <v>1885.9192113689962</v>
      </c>
      <c r="M317" s="89">
        <f t="shared" si="65"/>
        <v>8966.8109352107385</v>
      </c>
      <c r="N317" s="89">
        <f t="shared" si="66"/>
        <v>45033.28393521074</v>
      </c>
      <c r="O317" s="89">
        <f t="shared" si="67"/>
        <v>4484.4935207339913</v>
      </c>
      <c r="P317" s="90">
        <f t="shared" si="61"/>
        <v>0.94842925440428327</v>
      </c>
      <c r="Q317" s="196">
        <v>8966.8109352107385</v>
      </c>
      <c r="R317" s="93">
        <f t="shared" si="68"/>
        <v>4.887917594413517E-2</v>
      </c>
      <c r="S317" s="93">
        <f t="shared" si="68"/>
        <v>4.6894640558461133E-2</v>
      </c>
      <c r="T317" s="92">
        <v>10042</v>
      </c>
      <c r="U317" s="192">
        <v>34385.726999999999</v>
      </c>
      <c r="V317" s="192">
        <v>3430.6821310984733</v>
      </c>
      <c r="W317" s="198"/>
      <c r="X317" s="89">
        <v>0</v>
      </c>
      <c r="Y317" s="89">
        <f t="shared" si="69"/>
        <v>0</v>
      </c>
      <c r="Z317" s="1"/>
      <c r="AA317" s="1"/>
    </row>
    <row r="318" spans="2:27">
      <c r="B318" s="207">
        <v>5055</v>
      </c>
      <c r="C318" t="s">
        <v>331</v>
      </c>
      <c r="D318" s="1">
        <v>25423.976999999999</v>
      </c>
      <c r="E318" s="86">
        <f t="shared" si="62"/>
        <v>4144.7631235735244</v>
      </c>
      <c r="F318" s="87">
        <f t="shared" si="56"/>
        <v>0.87657939091632309</v>
      </c>
      <c r="G318" s="189">
        <f t="shared" si="63"/>
        <v>362.1433963302166</v>
      </c>
      <c r="H318" s="189">
        <f t="shared" si="57"/>
        <v>2221.3875930895488</v>
      </c>
      <c r="I318" s="189">
        <f t="shared" si="58"/>
        <v>38.925500100762562</v>
      </c>
      <c r="J318" s="88">
        <f t="shared" si="59"/>
        <v>238.76901761807756</v>
      </c>
      <c r="K318" s="189">
        <f t="shared" si="64"/>
        <v>-5.8169875577445609</v>
      </c>
      <c r="L318" s="88">
        <f t="shared" si="60"/>
        <v>-35.681401679205131</v>
      </c>
      <c r="M318" s="89">
        <f t="shared" si="65"/>
        <v>2185.7061914103438</v>
      </c>
      <c r="N318" s="89">
        <f t="shared" si="66"/>
        <v>27609.683191410342</v>
      </c>
      <c r="O318" s="89">
        <f t="shared" si="67"/>
        <v>4501.0895323459963</v>
      </c>
      <c r="P318" s="90">
        <f t="shared" si="61"/>
        <v>0.95193915866582024</v>
      </c>
      <c r="Q318" s="196">
        <v>2185.7061914103438</v>
      </c>
      <c r="R318" s="93">
        <f t="shared" si="68"/>
        <v>1.0991721583189545E-2</v>
      </c>
      <c r="S318" s="93">
        <f t="shared" si="68"/>
        <v>4.2341962188414085E-3</v>
      </c>
      <c r="T318" s="92">
        <v>6134</v>
      </c>
      <c r="U318" s="192">
        <v>25147.562000000002</v>
      </c>
      <c r="V318" s="192">
        <v>4127.2873789594623</v>
      </c>
      <c r="W318" s="198"/>
      <c r="X318" s="89">
        <v>0</v>
      </c>
      <c r="Y318" s="89">
        <f t="shared" si="69"/>
        <v>0</v>
      </c>
      <c r="Z318" s="1"/>
      <c r="AA318" s="1"/>
    </row>
    <row r="319" spans="2:27">
      <c r="B319" s="207">
        <v>5056</v>
      </c>
      <c r="C319" t="s">
        <v>332</v>
      </c>
      <c r="D319" s="1">
        <v>25175.276000000002</v>
      </c>
      <c r="E319" s="86">
        <f t="shared" si="62"/>
        <v>4650.0325083117841</v>
      </c>
      <c r="F319" s="87">
        <f t="shared" si="56"/>
        <v>0.98343923219493945</v>
      </c>
      <c r="G319" s="189">
        <f t="shared" si="63"/>
        <v>48.876377792495553</v>
      </c>
      <c r="H319" s="189">
        <f t="shared" si="57"/>
        <v>264.61670936857092</v>
      </c>
      <c r="I319" s="189">
        <f t="shared" si="58"/>
        <v>0</v>
      </c>
      <c r="J319" s="88">
        <f t="shared" si="59"/>
        <v>0</v>
      </c>
      <c r="K319" s="189">
        <f t="shared" si="64"/>
        <v>-44.742487658507123</v>
      </c>
      <c r="L319" s="88">
        <f t="shared" si="60"/>
        <v>-242.23582818315757</v>
      </c>
      <c r="M319" s="89">
        <f t="shared" si="65"/>
        <v>22.380881185413358</v>
      </c>
      <c r="N319" s="89">
        <f t="shared" si="66"/>
        <v>25197.656881185416</v>
      </c>
      <c r="O319" s="89">
        <f t="shared" si="67"/>
        <v>4654.1663984457737</v>
      </c>
      <c r="P319" s="90">
        <f t="shared" si="61"/>
        <v>0.98431351204827167</v>
      </c>
      <c r="Q319" s="196">
        <v>22.380881185413358</v>
      </c>
      <c r="R319" s="93">
        <f t="shared" si="68"/>
        <v>-7.3375762381625256E-2</v>
      </c>
      <c r="S319" s="93">
        <f t="shared" si="68"/>
        <v>-8.8950717243699989E-2</v>
      </c>
      <c r="T319" s="92">
        <v>5414</v>
      </c>
      <c r="U319" s="192">
        <v>27168.808000000001</v>
      </c>
      <c r="V319" s="192">
        <v>5104.0405786210786</v>
      </c>
      <c r="W319" s="198"/>
      <c r="X319" s="89">
        <v>0</v>
      </c>
      <c r="Y319" s="89">
        <f t="shared" si="69"/>
        <v>0</v>
      </c>
      <c r="Z319" s="1"/>
      <c r="AA319" s="1"/>
    </row>
    <row r="320" spans="2:27">
      <c r="B320" s="207">
        <v>5057</v>
      </c>
      <c r="C320" t="s">
        <v>333</v>
      </c>
      <c r="D320" s="1">
        <v>44664.699000000001</v>
      </c>
      <c r="E320" s="86">
        <f t="shared" si="62"/>
        <v>4202.9452338383362</v>
      </c>
      <c r="F320" s="87">
        <f t="shared" si="56"/>
        <v>0.88888437367591266</v>
      </c>
      <c r="G320" s="189">
        <f t="shared" si="63"/>
        <v>326.07048796603323</v>
      </c>
      <c r="H320" s="189">
        <f t="shared" si="57"/>
        <v>3465.1510756150351</v>
      </c>
      <c r="I320" s="189">
        <f t="shared" si="58"/>
        <v>18.561761508078416</v>
      </c>
      <c r="J320" s="88">
        <f t="shared" si="59"/>
        <v>197.25583954634934</v>
      </c>
      <c r="K320" s="189">
        <f t="shared" si="64"/>
        <v>-26.180726150428708</v>
      </c>
      <c r="L320" s="88">
        <f t="shared" si="60"/>
        <v>-278.22257680060585</v>
      </c>
      <c r="M320" s="89">
        <f t="shared" si="65"/>
        <v>3186.9284988144291</v>
      </c>
      <c r="N320" s="89">
        <f t="shared" si="66"/>
        <v>47851.627498814429</v>
      </c>
      <c r="O320" s="89">
        <f t="shared" si="67"/>
        <v>4502.8349956539405</v>
      </c>
      <c r="P320" s="90">
        <f t="shared" si="61"/>
        <v>0.9523083081486079</v>
      </c>
      <c r="Q320" s="196">
        <v>3186.9284988144291</v>
      </c>
      <c r="R320" s="93">
        <f t="shared" si="68"/>
        <v>5.7067323087059647E-2</v>
      </c>
      <c r="S320" s="93">
        <f t="shared" si="68"/>
        <v>4.6622976712340378E-2</v>
      </c>
      <c r="T320" s="92">
        <v>10627</v>
      </c>
      <c r="U320" s="192">
        <v>42253.41</v>
      </c>
      <c r="V320" s="192">
        <v>4015.7203953620988</v>
      </c>
      <c r="W320" s="198"/>
      <c r="X320" s="89">
        <v>0</v>
      </c>
      <c r="Y320" s="89">
        <f t="shared" si="69"/>
        <v>0</v>
      </c>
      <c r="Z320" s="1"/>
      <c r="AA320" s="1"/>
    </row>
    <row r="321" spans="2:27">
      <c r="B321" s="207">
        <v>5058</v>
      </c>
      <c r="C321" t="s">
        <v>334</v>
      </c>
      <c r="D321" s="1">
        <v>18465.186000000002</v>
      </c>
      <c r="E321" s="86">
        <f t="shared" si="62"/>
        <v>4252.6913864578537</v>
      </c>
      <c r="F321" s="87">
        <f t="shared" si="56"/>
        <v>0.89940522875581663</v>
      </c>
      <c r="G321" s="189">
        <f t="shared" si="63"/>
        <v>295.22787334193242</v>
      </c>
      <c r="H321" s="189">
        <f t="shared" si="57"/>
        <v>1281.8794260506706</v>
      </c>
      <c r="I321" s="189">
        <f t="shared" si="58"/>
        <v>1.1506080912472951</v>
      </c>
      <c r="J321" s="88">
        <f t="shared" si="59"/>
        <v>4.9959403321957554</v>
      </c>
      <c r="K321" s="189">
        <f t="shared" si="64"/>
        <v>-43.591879567259831</v>
      </c>
      <c r="L321" s="88">
        <f t="shared" si="60"/>
        <v>-189.27594108104219</v>
      </c>
      <c r="M321" s="89">
        <f t="shared" si="65"/>
        <v>1092.6034849696284</v>
      </c>
      <c r="N321" s="89">
        <f t="shared" si="66"/>
        <v>19557.789484969631</v>
      </c>
      <c r="O321" s="89">
        <f t="shared" si="67"/>
        <v>4504.3273802325275</v>
      </c>
      <c r="P321" s="90">
        <f t="shared" si="61"/>
        <v>0.9526239338010053</v>
      </c>
      <c r="Q321" s="196">
        <v>1092.6034849696284</v>
      </c>
      <c r="R321" s="93">
        <f t="shared" si="68"/>
        <v>6.7644314106871092E-2</v>
      </c>
      <c r="S321" s="93">
        <f t="shared" si="68"/>
        <v>6.6906651061656774E-2</v>
      </c>
      <c r="T321" s="92">
        <v>4342</v>
      </c>
      <c r="U321" s="192">
        <v>17295.259999999998</v>
      </c>
      <c r="V321" s="192">
        <v>3986.0013828070978</v>
      </c>
      <c r="W321" s="198"/>
      <c r="X321" s="89">
        <v>0</v>
      </c>
      <c r="Y321" s="89">
        <f t="shared" si="69"/>
        <v>0</v>
      </c>
      <c r="Z321" s="1"/>
      <c r="AA321" s="1"/>
    </row>
    <row r="322" spans="2:27">
      <c r="B322" s="207">
        <v>5059</v>
      </c>
      <c r="C322" t="s">
        <v>335</v>
      </c>
      <c r="D322" s="1">
        <v>71329.13</v>
      </c>
      <c r="E322" s="86">
        <f t="shared" si="62"/>
        <v>3794.5063304606874</v>
      </c>
      <c r="F322" s="87">
        <f t="shared" si="56"/>
        <v>0.80250329121718211</v>
      </c>
      <c r="G322" s="189">
        <f t="shared" si="63"/>
        <v>579.30260806017554</v>
      </c>
      <c r="H322" s="189">
        <f t="shared" si="57"/>
        <v>10889.730426315178</v>
      </c>
      <c r="I322" s="189">
        <f t="shared" si="58"/>
        <v>161.51537769025549</v>
      </c>
      <c r="J322" s="88">
        <f t="shared" si="59"/>
        <v>3036.1660698214228</v>
      </c>
      <c r="K322" s="189">
        <f t="shared" si="64"/>
        <v>116.77289003174837</v>
      </c>
      <c r="L322" s="88">
        <f t="shared" si="60"/>
        <v>2195.0967868168059</v>
      </c>
      <c r="M322" s="89">
        <f t="shared" si="65"/>
        <v>13084.827213131985</v>
      </c>
      <c r="N322" s="89">
        <f t="shared" si="66"/>
        <v>84413.957213131987</v>
      </c>
      <c r="O322" s="89">
        <f t="shared" si="67"/>
        <v>4490.5818285526111</v>
      </c>
      <c r="P322" s="90">
        <f t="shared" si="61"/>
        <v>0.94971687567484597</v>
      </c>
      <c r="Q322" s="196">
        <v>13084.827213131985</v>
      </c>
      <c r="R322" s="93">
        <f t="shared" si="68"/>
        <v>2.0559232646847683E-2</v>
      </c>
      <c r="S322" s="93">
        <f t="shared" si="68"/>
        <v>2.0287778440908927E-2</v>
      </c>
      <c r="T322" s="92">
        <v>18798</v>
      </c>
      <c r="U322" s="192">
        <v>69892.2</v>
      </c>
      <c r="V322" s="192">
        <v>3719.0549672750494</v>
      </c>
      <c r="W322" s="198"/>
      <c r="X322" s="89">
        <v>0</v>
      </c>
      <c r="Y322" s="89">
        <f t="shared" si="69"/>
        <v>0</v>
      </c>
      <c r="Z322" s="1"/>
      <c r="AA322" s="1"/>
    </row>
    <row r="323" spans="2:27">
      <c r="B323" s="207">
        <v>5060</v>
      </c>
      <c r="C323" t="s">
        <v>336</v>
      </c>
      <c r="D323" s="1">
        <v>50001.349000000002</v>
      </c>
      <c r="E323" s="86">
        <f t="shared" si="62"/>
        <v>5039.9505090212679</v>
      </c>
      <c r="F323" s="87">
        <f t="shared" si="56"/>
        <v>1.0659033135860474</v>
      </c>
      <c r="G323" s="189">
        <f t="shared" si="63"/>
        <v>-192.87278264738438</v>
      </c>
      <c r="H323" s="189">
        <f t="shared" si="57"/>
        <v>-1913.4908766447006</v>
      </c>
      <c r="I323" s="189">
        <f t="shared" si="58"/>
        <v>0</v>
      </c>
      <c r="J323" s="88">
        <f t="shared" si="59"/>
        <v>0</v>
      </c>
      <c r="K323" s="189">
        <f t="shared" si="64"/>
        <v>-44.742487658507123</v>
      </c>
      <c r="L323" s="88">
        <f t="shared" si="60"/>
        <v>-443.89022006004916</v>
      </c>
      <c r="M323" s="89">
        <f t="shared" si="65"/>
        <v>-2357.3810967047498</v>
      </c>
      <c r="N323" s="89">
        <f t="shared" si="66"/>
        <v>47643.967903295255</v>
      </c>
      <c r="O323" s="89">
        <f t="shared" si="67"/>
        <v>4802.3352387153764</v>
      </c>
      <c r="P323" s="90">
        <f t="shared" si="61"/>
        <v>1.0156498629768924</v>
      </c>
      <c r="Q323" s="196">
        <v>-2357.3810967047498</v>
      </c>
      <c r="R323" s="90">
        <f t="shared" si="68"/>
        <v>3.3244915440794345E-2</v>
      </c>
      <c r="S323" s="90">
        <f t="shared" si="68"/>
        <v>3.8139836419094547E-2</v>
      </c>
      <c r="T323" s="92">
        <v>9921</v>
      </c>
      <c r="U323" s="192">
        <v>48392.542999999998</v>
      </c>
      <c r="V323" s="192">
        <v>4854.7896268057784</v>
      </c>
      <c r="W323" s="198"/>
      <c r="X323" s="89">
        <v>0</v>
      </c>
      <c r="Y323" s="89">
        <f t="shared" si="69"/>
        <v>0</v>
      </c>
    </row>
    <row r="324" spans="2:27" ht="28.5" customHeight="1">
      <c r="B324" s="207">
        <v>5061</v>
      </c>
      <c r="C324" t="s">
        <v>337</v>
      </c>
      <c r="D324" s="1">
        <v>6604.22</v>
      </c>
      <c r="E324" s="86">
        <f t="shared" si="62"/>
        <v>3409.509550851833</v>
      </c>
      <c r="F324" s="87">
        <f t="shared" si="56"/>
        <v>0.72108000295859831</v>
      </c>
      <c r="G324" s="189">
        <f t="shared" si="63"/>
        <v>818.00061141766525</v>
      </c>
      <c r="H324" s="189">
        <f t="shared" si="57"/>
        <v>1584.4671843160177</v>
      </c>
      <c r="I324" s="189">
        <f t="shared" si="58"/>
        <v>296.26425055335454</v>
      </c>
      <c r="J324" s="88">
        <f t="shared" si="59"/>
        <v>573.86385332184773</v>
      </c>
      <c r="K324" s="189">
        <f t="shared" si="64"/>
        <v>251.52176289484743</v>
      </c>
      <c r="L324" s="88">
        <f t="shared" si="60"/>
        <v>487.1976547273195</v>
      </c>
      <c r="M324" s="89">
        <f t="shared" si="65"/>
        <v>2071.664839043337</v>
      </c>
      <c r="N324" s="89">
        <f t="shared" si="66"/>
        <v>8675.8848390433377</v>
      </c>
      <c r="O324" s="89">
        <f t="shared" si="67"/>
        <v>4479.0319251643459</v>
      </c>
      <c r="P324" s="90">
        <f t="shared" si="61"/>
        <v>0.94727417702708849</v>
      </c>
      <c r="Q324" s="196">
        <v>2071.664839043337</v>
      </c>
      <c r="R324" s="90">
        <f t="shared" si="68"/>
        <v>3.633940208786253E-2</v>
      </c>
      <c r="S324" s="90">
        <f t="shared" si="68"/>
        <v>4.7574883473430432E-2</v>
      </c>
      <c r="T324" s="92">
        <v>1937</v>
      </c>
      <c r="U324" s="192">
        <v>6372.6419999999998</v>
      </c>
      <c r="V324" s="192">
        <v>3254.6690500510726</v>
      </c>
      <c r="W324" s="198"/>
      <c r="X324" s="89">
        <v>0</v>
      </c>
      <c r="Y324" s="89">
        <f t="shared" si="69"/>
        <v>0</v>
      </c>
    </row>
    <row r="325" spans="2:27">
      <c r="B325" s="207">
        <v>5501</v>
      </c>
      <c r="C325" t="s">
        <v>338</v>
      </c>
      <c r="D325" s="1">
        <v>383991.72399999999</v>
      </c>
      <c r="E325" s="86">
        <f t="shared" si="62"/>
        <v>4834.889059568628</v>
      </c>
      <c r="F325" s="87">
        <f t="shared" si="56"/>
        <v>1.02253469755121</v>
      </c>
      <c r="G325" s="189">
        <f t="shared" si="63"/>
        <v>-65.734683986747655</v>
      </c>
      <c r="H325" s="189">
        <f t="shared" si="57"/>
        <v>-5220.7143369114856</v>
      </c>
      <c r="I325" s="189">
        <f t="shared" si="58"/>
        <v>0</v>
      </c>
      <c r="J325" s="88">
        <f t="shared" si="59"/>
        <v>0</v>
      </c>
      <c r="K325" s="189">
        <f t="shared" si="64"/>
        <v>-44.742487658507123</v>
      </c>
      <c r="L325" s="88">
        <f t="shared" si="60"/>
        <v>-3553.4931123262941</v>
      </c>
      <c r="M325" s="89">
        <f t="shared" si="65"/>
        <v>-8774.2074492377797</v>
      </c>
      <c r="N325" s="89">
        <f t="shared" si="66"/>
        <v>375217.51655076223</v>
      </c>
      <c r="O325" s="89">
        <f t="shared" si="67"/>
        <v>4724.4118879233729</v>
      </c>
      <c r="P325" s="90">
        <f t="shared" si="61"/>
        <v>0.99916978888365415</v>
      </c>
      <c r="Q325" s="196">
        <v>-8774.2074492377797</v>
      </c>
      <c r="R325" s="90">
        <f t="shared" si="68"/>
        <v>1.6260556402472218E-2</v>
      </c>
      <c r="S325" s="90">
        <f t="shared" si="68"/>
        <v>7.6105502815713476E-3</v>
      </c>
      <c r="T325" s="92">
        <v>79421</v>
      </c>
      <c r="U325" s="192">
        <v>377847.71</v>
      </c>
      <c r="V325" s="192">
        <v>4798.3708171947428</v>
      </c>
      <c r="W325" s="198"/>
      <c r="X325" s="89">
        <v>0</v>
      </c>
      <c r="Y325" s="89">
        <f t="shared" si="69"/>
        <v>0</v>
      </c>
    </row>
    <row r="326" spans="2:27">
      <c r="B326" s="207">
        <v>5503</v>
      </c>
      <c r="C326" t="s">
        <v>339</v>
      </c>
      <c r="D326" s="1">
        <v>112444.436</v>
      </c>
      <c r="E326" s="86">
        <f t="shared" si="62"/>
        <v>4467.9316565343506</v>
      </c>
      <c r="F326" s="87">
        <f t="shared" si="56"/>
        <v>0.94492657200730967</v>
      </c>
      <c r="G326" s="189">
        <f t="shared" si="63"/>
        <v>161.77890589450431</v>
      </c>
      <c r="H326" s="189">
        <f t="shared" si="57"/>
        <v>4071.4897246469895</v>
      </c>
      <c r="I326" s="189">
        <f t="shared" si="58"/>
        <v>0</v>
      </c>
      <c r="J326" s="88">
        <f t="shared" si="59"/>
        <v>0</v>
      </c>
      <c r="K326" s="189">
        <f t="shared" si="64"/>
        <v>-44.742487658507123</v>
      </c>
      <c r="L326" s="88">
        <f t="shared" si="60"/>
        <v>-1126.0341869016488</v>
      </c>
      <c r="M326" s="89">
        <f t="shared" si="65"/>
        <v>2945.4555377453407</v>
      </c>
      <c r="N326" s="89">
        <f t="shared" si="66"/>
        <v>115389.89153774534</v>
      </c>
      <c r="O326" s="89">
        <f t="shared" si="67"/>
        <v>4584.9680747703469</v>
      </c>
      <c r="P326" s="90">
        <f t="shared" si="61"/>
        <v>0.96967870117697186</v>
      </c>
      <c r="Q326" s="196">
        <v>2945.4555377453407</v>
      </c>
      <c r="R326" s="90">
        <f t="shared" si="68"/>
        <v>3.8975569846932595E-2</v>
      </c>
      <c r="S326" s="90">
        <f t="shared" si="68"/>
        <v>3.4393129021526053E-2</v>
      </c>
      <c r="T326" s="92">
        <v>25167</v>
      </c>
      <c r="U326" s="192">
        <v>108226.25599999999</v>
      </c>
      <c r="V326" s="192">
        <v>4319.3748403575983</v>
      </c>
      <c r="W326" s="198"/>
      <c r="X326" s="89">
        <v>0</v>
      </c>
      <c r="Y326" s="89">
        <f t="shared" si="69"/>
        <v>0</v>
      </c>
    </row>
    <row r="327" spans="2:27">
      <c r="B327" s="207">
        <v>5510</v>
      </c>
      <c r="C327" t="s">
        <v>344</v>
      </c>
      <c r="D327" s="1">
        <v>11026.341</v>
      </c>
      <c r="E327" s="86">
        <f t="shared" si="62"/>
        <v>3866.1784712482468</v>
      </c>
      <c r="F327" s="87">
        <f t="shared" ref="F327:F362" si="70">E327/E$365</f>
        <v>0.81766129172145707</v>
      </c>
      <c r="G327" s="189">
        <f t="shared" si="63"/>
        <v>534.86588077188867</v>
      </c>
      <c r="H327" s="189">
        <f t="shared" ref="H327:H362" si="71">G327*T327/1000</f>
        <v>1525.4374919614265</v>
      </c>
      <c r="I327" s="189">
        <f t="shared" ref="I327:I362" si="72">IF(E327+Y327&lt;(E$365+Y$365)*0.9,((E$365+Y$365)*0.9-E327-Y327)*0.35,0)</f>
        <v>136.43012841460973</v>
      </c>
      <c r="J327" s="88">
        <f t="shared" ref="J327:J362" si="73">I327*T327/1000</f>
        <v>389.0987262384669</v>
      </c>
      <c r="K327" s="189">
        <f t="shared" si="64"/>
        <v>91.68764075610261</v>
      </c>
      <c r="L327" s="88">
        <f t="shared" ref="L327:L362" si="74">K327*T327/1000</f>
        <v>261.49315143640467</v>
      </c>
      <c r="M327" s="89">
        <f t="shared" si="65"/>
        <v>1786.9306433978313</v>
      </c>
      <c r="N327" s="89">
        <f t="shared" si="66"/>
        <v>12813.271643397831</v>
      </c>
      <c r="O327" s="89">
        <f t="shared" si="67"/>
        <v>4492.7319927762383</v>
      </c>
      <c r="P327" s="90">
        <f t="shared" ref="P327:P362" si="75">O327/O$365</f>
        <v>0.95017161568997421</v>
      </c>
      <c r="Q327" s="196">
        <v>1786.9306433978313</v>
      </c>
      <c r="R327" s="90">
        <f t="shared" si="68"/>
        <v>0.10203932937393682</v>
      </c>
      <c r="S327" s="90">
        <f t="shared" si="68"/>
        <v>9.9334464259765137E-2</v>
      </c>
      <c r="T327" s="92">
        <v>2852</v>
      </c>
      <c r="U327" s="192">
        <v>10005.397000000001</v>
      </c>
      <c r="V327" s="192">
        <v>3516.8355008787348</v>
      </c>
      <c r="W327" s="198"/>
      <c r="X327" s="89">
        <v>0</v>
      </c>
      <c r="Y327" s="89">
        <f t="shared" si="69"/>
        <v>0</v>
      </c>
    </row>
    <row r="328" spans="2:27">
      <c r="B328" s="207">
        <v>5512</v>
      </c>
      <c r="C328" t="s">
        <v>345</v>
      </c>
      <c r="D328" s="1">
        <v>17882.424999999999</v>
      </c>
      <c r="E328" s="86">
        <f t="shared" ref="E328:E362" si="76">D328/T328*1000</f>
        <v>4248.616060822048</v>
      </c>
      <c r="F328" s="87">
        <f t="shared" si="70"/>
        <v>0.89854333475678394</v>
      </c>
      <c r="G328" s="189">
        <f t="shared" ref="G328:G363" si="77">($E$365+$Y$365-E328-Y328)*0.62</f>
        <v>297.75457523613193</v>
      </c>
      <c r="H328" s="189">
        <f t="shared" si="71"/>
        <v>1253.2490071688792</v>
      </c>
      <c r="I328" s="189">
        <f t="shared" si="72"/>
        <v>2.5769720637792943</v>
      </c>
      <c r="J328" s="88">
        <f t="shared" si="73"/>
        <v>10.846475416447051</v>
      </c>
      <c r="K328" s="189">
        <f t="shared" ref="K328:K362" si="78">I328+J$367</f>
        <v>-42.165515594727829</v>
      </c>
      <c r="L328" s="88">
        <f t="shared" si="74"/>
        <v>-177.47465513820944</v>
      </c>
      <c r="M328" s="89">
        <f t="shared" ref="M328:M362" si="79">+H328+L328</f>
        <v>1075.7743520306697</v>
      </c>
      <c r="N328" s="89">
        <f t="shared" ref="N328:N362" si="80">D328+M328</f>
        <v>18958.199352030668</v>
      </c>
      <c r="O328" s="89">
        <f t="shared" ref="O328:O362" si="81">N328/T328*1000</f>
        <v>4504.2051204634517</v>
      </c>
      <c r="P328" s="90">
        <f t="shared" si="75"/>
        <v>0.95259807698103394</v>
      </c>
      <c r="Q328" s="196">
        <v>1075.7743520306697</v>
      </c>
      <c r="R328" s="90">
        <f t="shared" ref="R328:S362" si="82">(D328-U328)/U328</f>
        <v>0.12463229573868698</v>
      </c>
      <c r="S328" s="90">
        <f t="shared" si="82"/>
        <v>0.14387048183827958</v>
      </c>
      <c r="T328" s="92">
        <v>4209</v>
      </c>
      <c r="U328" s="192">
        <v>15900.686</v>
      </c>
      <c r="V328" s="192">
        <v>3714.2457369773419</v>
      </c>
      <c r="W328" s="198"/>
      <c r="X328" s="89">
        <v>0</v>
      </c>
      <c r="Y328" s="89">
        <f t="shared" ref="Y328:Y362" si="83">X328*1000/T328</f>
        <v>0</v>
      </c>
    </row>
    <row r="329" spans="2:27">
      <c r="B329" s="207">
        <v>5514</v>
      </c>
      <c r="C329" t="s">
        <v>346</v>
      </c>
      <c r="D329" s="1">
        <v>5635.8180000000002</v>
      </c>
      <c r="E329" s="86">
        <f t="shared" si="76"/>
        <v>4331.9123750960807</v>
      </c>
      <c r="F329" s="87">
        <f t="shared" si="70"/>
        <v>0.91615974135349032</v>
      </c>
      <c r="G329" s="189">
        <f t="shared" si="77"/>
        <v>246.11086038623165</v>
      </c>
      <c r="H329" s="189">
        <f t="shared" si="71"/>
        <v>320.1902293624874</v>
      </c>
      <c r="I329" s="189">
        <f t="shared" si="72"/>
        <v>0</v>
      </c>
      <c r="J329" s="88">
        <f t="shared" si="73"/>
        <v>0</v>
      </c>
      <c r="K329" s="189">
        <f t="shared" si="78"/>
        <v>-44.742487658507123</v>
      </c>
      <c r="L329" s="88">
        <f t="shared" si="74"/>
        <v>-58.209976443717764</v>
      </c>
      <c r="M329" s="89">
        <f t="shared" si="79"/>
        <v>261.98025291876962</v>
      </c>
      <c r="N329" s="89">
        <f t="shared" si="80"/>
        <v>5897.7982529187702</v>
      </c>
      <c r="O329" s="89">
        <f t="shared" si="81"/>
        <v>4533.2807478238046</v>
      </c>
      <c r="P329" s="90">
        <f t="shared" si="75"/>
        <v>0.95874730552852061</v>
      </c>
      <c r="Q329" s="196">
        <v>261.98025291876962</v>
      </c>
      <c r="R329" s="90">
        <f>(D329-U329)/U329</f>
        <v>0.17790467065988408</v>
      </c>
      <c r="S329" s="90">
        <f t="shared" si="82"/>
        <v>0.18695851132598637</v>
      </c>
      <c r="T329" s="92">
        <v>1301</v>
      </c>
      <c r="U329" s="192">
        <v>4784.6130000000003</v>
      </c>
      <c r="V329" s="192">
        <v>3649.5903890160184</v>
      </c>
      <c r="W329" s="198"/>
      <c r="X329" s="89">
        <v>0</v>
      </c>
      <c r="Y329" s="89">
        <f t="shared" si="83"/>
        <v>0</v>
      </c>
    </row>
    <row r="330" spans="2:27">
      <c r="B330" s="207">
        <v>5516</v>
      </c>
      <c r="C330" t="s">
        <v>347</v>
      </c>
      <c r="D330" s="1">
        <v>4971.6459999999997</v>
      </c>
      <c r="E330" s="86">
        <f t="shared" si="76"/>
        <v>4681.3992467043317</v>
      </c>
      <c r="F330" s="87">
        <f t="shared" si="70"/>
        <v>0.990073009715008</v>
      </c>
      <c r="G330" s="189">
        <f t="shared" si="77"/>
        <v>29.428999989116019</v>
      </c>
      <c r="H330" s="189">
        <f t="shared" si="71"/>
        <v>31.253597988441211</v>
      </c>
      <c r="I330" s="189">
        <f t="shared" si="72"/>
        <v>0</v>
      </c>
      <c r="J330" s="88">
        <f t="shared" si="73"/>
        <v>0</v>
      </c>
      <c r="K330" s="189">
        <f t="shared" si="78"/>
        <v>-44.742487658507123</v>
      </c>
      <c r="L330" s="88">
        <f t="shared" si="74"/>
        <v>-47.51652189333457</v>
      </c>
      <c r="M330" s="89">
        <f t="shared" si="79"/>
        <v>-16.262923904893359</v>
      </c>
      <c r="N330" s="89">
        <f t="shared" si="80"/>
        <v>4955.3830760951059</v>
      </c>
      <c r="O330" s="89">
        <f t="shared" si="81"/>
        <v>4666.0857590349397</v>
      </c>
      <c r="P330" s="90">
        <f t="shared" si="75"/>
        <v>0.98683434750589727</v>
      </c>
      <c r="Q330" s="196">
        <v>-16.262923904893359</v>
      </c>
      <c r="R330" s="90">
        <f t="shared" si="82"/>
        <v>0.12613930057511472</v>
      </c>
      <c r="S330" s="90">
        <f t="shared" si="82"/>
        <v>0.1346224591481853</v>
      </c>
      <c r="T330" s="92">
        <v>1062</v>
      </c>
      <c r="U330" s="192">
        <v>4414.7700000000004</v>
      </c>
      <c r="V330" s="192">
        <v>4125.9532710280382</v>
      </c>
      <c r="W330" s="198"/>
      <c r="X330" s="89">
        <v>0</v>
      </c>
      <c r="Y330" s="89">
        <f t="shared" si="83"/>
        <v>0</v>
      </c>
    </row>
    <row r="331" spans="2:27">
      <c r="B331" s="207">
        <v>5518</v>
      </c>
      <c r="C331" t="s">
        <v>348</v>
      </c>
      <c r="D331" s="1">
        <v>3032.4789999999998</v>
      </c>
      <c r="E331" s="86">
        <f t="shared" si="76"/>
        <v>3078.6588832487309</v>
      </c>
      <c r="F331" s="87">
        <f t="shared" si="70"/>
        <v>0.65110812084009984</v>
      </c>
      <c r="G331" s="189">
        <f t="shared" si="77"/>
        <v>1023.1280253315886</v>
      </c>
      <c r="H331" s="189">
        <f t="shared" si="71"/>
        <v>1007.7811049516148</v>
      </c>
      <c r="I331" s="189">
        <f t="shared" si="72"/>
        <v>412.06198421444026</v>
      </c>
      <c r="J331" s="88">
        <f t="shared" si="73"/>
        <v>405.88105445122363</v>
      </c>
      <c r="K331" s="189">
        <f t="shared" si="78"/>
        <v>367.31949655593314</v>
      </c>
      <c r="L331" s="88">
        <f t="shared" si="74"/>
        <v>361.80970410759414</v>
      </c>
      <c r="M331" s="89">
        <f t="shared" si="79"/>
        <v>1369.5908090592088</v>
      </c>
      <c r="N331" s="89">
        <f t="shared" si="80"/>
        <v>4402.0698090592086</v>
      </c>
      <c r="O331" s="89">
        <f t="shared" si="81"/>
        <v>4469.1064051362528</v>
      </c>
      <c r="P331" s="90">
        <f t="shared" si="75"/>
        <v>0.94517502056353353</v>
      </c>
      <c r="Q331" s="196">
        <v>1369.5908090592088</v>
      </c>
      <c r="R331" s="90">
        <f t="shared" si="82"/>
        <v>7.1432256040340439E-2</v>
      </c>
      <c r="S331" s="90">
        <f t="shared" si="82"/>
        <v>7.2520004523630166E-2</v>
      </c>
      <c r="T331" s="92">
        <v>985</v>
      </c>
      <c r="U331" s="192">
        <v>2830.3040000000001</v>
      </c>
      <c r="V331" s="192">
        <v>2870.4908722109535</v>
      </c>
      <c r="W331" s="198"/>
      <c r="X331" s="89">
        <v>0</v>
      </c>
      <c r="Y331" s="89">
        <f t="shared" si="83"/>
        <v>0</v>
      </c>
    </row>
    <row r="332" spans="2:27">
      <c r="B332" s="207">
        <v>5520</v>
      </c>
      <c r="C332" t="s">
        <v>349</v>
      </c>
      <c r="D332" s="1">
        <v>18683.556</v>
      </c>
      <c r="E332" s="86">
        <f t="shared" si="76"/>
        <v>4716.8785660186822</v>
      </c>
      <c r="F332" s="87">
        <f t="shared" si="70"/>
        <v>0.99757656038544651</v>
      </c>
      <c r="G332" s="189">
        <f t="shared" si="77"/>
        <v>7.4318220142187057</v>
      </c>
      <c r="H332" s="189">
        <f t="shared" si="71"/>
        <v>29.437446998320294</v>
      </c>
      <c r="I332" s="189">
        <f t="shared" si="72"/>
        <v>0</v>
      </c>
      <c r="J332" s="88">
        <f t="shared" si="73"/>
        <v>0</v>
      </c>
      <c r="K332" s="189">
        <f t="shared" si="78"/>
        <v>-44.742487658507123</v>
      </c>
      <c r="L332" s="88">
        <f t="shared" si="74"/>
        <v>-177.22499361534673</v>
      </c>
      <c r="M332" s="89">
        <f t="shared" si="79"/>
        <v>-147.78754661702644</v>
      </c>
      <c r="N332" s="89">
        <f t="shared" si="80"/>
        <v>18535.768453382974</v>
      </c>
      <c r="O332" s="89">
        <f t="shared" si="81"/>
        <v>4679.5679003743944</v>
      </c>
      <c r="P332" s="90">
        <f t="shared" si="75"/>
        <v>0.9896856967606642</v>
      </c>
      <c r="Q332" s="196">
        <v>-147.78754661702644</v>
      </c>
      <c r="R332" s="90">
        <f t="shared" si="82"/>
        <v>3.947575884256934E-2</v>
      </c>
      <c r="S332" s="90">
        <f t="shared" si="82"/>
        <v>4.6036449065004169E-2</v>
      </c>
      <c r="T332" s="92">
        <v>3961</v>
      </c>
      <c r="U332" s="192">
        <v>17974.018</v>
      </c>
      <c r="V332" s="192">
        <v>4509.2870045158052</v>
      </c>
      <c r="W332" s="198"/>
      <c r="X332" s="89">
        <v>0</v>
      </c>
      <c r="Y332" s="89">
        <f t="shared" si="83"/>
        <v>0</v>
      </c>
    </row>
    <row r="333" spans="2:27">
      <c r="B333" s="207">
        <v>5522</v>
      </c>
      <c r="C333" t="s">
        <v>350</v>
      </c>
      <c r="D333" s="1">
        <v>7979.8490000000002</v>
      </c>
      <c r="E333" s="86">
        <f t="shared" si="76"/>
        <v>3771.195179584121</v>
      </c>
      <c r="F333" s="87">
        <f t="shared" si="70"/>
        <v>0.79757319658264936</v>
      </c>
      <c r="G333" s="189">
        <f t="shared" si="77"/>
        <v>593.75552160364668</v>
      </c>
      <c r="H333" s="189">
        <f t="shared" si="71"/>
        <v>1256.3866837133164</v>
      </c>
      <c r="I333" s="189">
        <f t="shared" si="72"/>
        <v>169.67428049705373</v>
      </c>
      <c r="J333" s="88">
        <f t="shared" si="73"/>
        <v>359.03077753176569</v>
      </c>
      <c r="K333" s="189">
        <f t="shared" si="78"/>
        <v>124.93179283854661</v>
      </c>
      <c r="L333" s="88">
        <f t="shared" si="74"/>
        <v>264.35567364636466</v>
      </c>
      <c r="M333" s="89">
        <f t="shared" si="79"/>
        <v>1520.7423573596811</v>
      </c>
      <c r="N333" s="89">
        <f t="shared" si="80"/>
        <v>9500.5913573596808</v>
      </c>
      <c r="O333" s="89">
        <f t="shared" si="81"/>
        <v>4489.8824940263139</v>
      </c>
      <c r="P333" s="90">
        <f t="shared" si="75"/>
        <v>0.94956897283580988</v>
      </c>
      <c r="Q333" s="196">
        <v>1520.7423573596811</v>
      </c>
      <c r="R333" s="90">
        <f t="shared" si="82"/>
        <v>4.2804811210860466E-2</v>
      </c>
      <c r="S333" s="90">
        <f t="shared" si="82"/>
        <v>1.9642322493038881E-2</v>
      </c>
      <c r="T333" s="92">
        <v>2116</v>
      </c>
      <c r="U333" s="192">
        <v>7652.2939999999999</v>
      </c>
      <c r="V333" s="192">
        <v>3698.5471242145964</v>
      </c>
      <c r="W333" s="198"/>
      <c r="X333" s="89">
        <v>0</v>
      </c>
      <c r="Y333" s="89">
        <f t="shared" si="83"/>
        <v>0</v>
      </c>
    </row>
    <row r="334" spans="2:27">
      <c r="B334" s="207">
        <v>5524</v>
      </c>
      <c r="C334" t="s">
        <v>351</v>
      </c>
      <c r="D334" s="1">
        <v>30284.121999999999</v>
      </c>
      <c r="E334" s="86">
        <f t="shared" si="76"/>
        <v>4457.4804239034438</v>
      </c>
      <c r="F334" s="87">
        <f t="shared" si="70"/>
        <v>0.94271623214932843</v>
      </c>
      <c r="G334" s="189">
        <f t="shared" si="77"/>
        <v>168.25867012566653</v>
      </c>
      <c r="H334" s="189">
        <f t="shared" si="71"/>
        <v>1143.1494048337784</v>
      </c>
      <c r="I334" s="189">
        <f t="shared" si="72"/>
        <v>0</v>
      </c>
      <c r="J334" s="88">
        <f t="shared" si="73"/>
        <v>0</v>
      </c>
      <c r="K334" s="189">
        <f t="shared" si="78"/>
        <v>-44.742487658507123</v>
      </c>
      <c r="L334" s="88">
        <f t="shared" si="74"/>
        <v>-303.98046115189737</v>
      </c>
      <c r="M334" s="89">
        <f t="shared" si="79"/>
        <v>839.16894368188105</v>
      </c>
      <c r="N334" s="89">
        <f t="shared" si="80"/>
        <v>31123.290943681881</v>
      </c>
      <c r="O334" s="89">
        <f t="shared" si="81"/>
        <v>4580.9966063706033</v>
      </c>
      <c r="P334" s="90">
        <f t="shared" si="75"/>
        <v>0.96883877203093927</v>
      </c>
      <c r="Q334" s="196">
        <v>839.16894368188105</v>
      </c>
      <c r="R334" s="90">
        <f t="shared" si="82"/>
        <v>2.1006128641803623E-2</v>
      </c>
      <c r="S334" s="90">
        <f t="shared" si="82"/>
        <v>8.9836837946819393E-3</v>
      </c>
      <c r="T334" s="92">
        <v>6794</v>
      </c>
      <c r="U334" s="192">
        <v>29661.058000000001</v>
      </c>
      <c r="V334" s="192">
        <v>4417.7923741435807</v>
      </c>
      <c r="W334" s="198"/>
      <c r="X334" s="89">
        <v>0</v>
      </c>
      <c r="Y334" s="89">
        <f t="shared" si="83"/>
        <v>0</v>
      </c>
    </row>
    <row r="335" spans="2:27">
      <c r="B335" s="207">
        <v>5526</v>
      </c>
      <c r="C335" t="s">
        <v>352</v>
      </c>
      <c r="D335" s="1">
        <v>15278.852000000001</v>
      </c>
      <c r="E335" s="86">
        <f t="shared" si="76"/>
        <v>4324.6113784319277</v>
      </c>
      <c r="F335" s="87">
        <f t="shared" si="70"/>
        <v>0.91461564751311009</v>
      </c>
      <c r="G335" s="189">
        <f t="shared" si="77"/>
        <v>250.63747831800652</v>
      </c>
      <c r="H335" s="189">
        <f t="shared" si="71"/>
        <v>885.50221089751699</v>
      </c>
      <c r="I335" s="189">
        <f t="shared" si="72"/>
        <v>0</v>
      </c>
      <c r="J335" s="88">
        <f t="shared" si="73"/>
        <v>0</v>
      </c>
      <c r="K335" s="189">
        <f t="shared" si="78"/>
        <v>-44.742487658507123</v>
      </c>
      <c r="L335" s="88">
        <f t="shared" si="74"/>
        <v>-158.07520889750566</v>
      </c>
      <c r="M335" s="89">
        <f t="shared" si="79"/>
        <v>727.42700200001127</v>
      </c>
      <c r="N335" s="89">
        <f t="shared" si="80"/>
        <v>16006.279002000012</v>
      </c>
      <c r="O335" s="89">
        <f t="shared" si="81"/>
        <v>4530.5063690914276</v>
      </c>
      <c r="P335" s="90">
        <f t="shared" si="75"/>
        <v>0.95816054986917631</v>
      </c>
      <c r="Q335" s="196">
        <v>727.42700200001127</v>
      </c>
      <c r="R335" s="90">
        <f t="shared" si="82"/>
        <v>5.4461507882830135E-2</v>
      </c>
      <c r="S335" s="90">
        <f t="shared" si="82"/>
        <v>4.0135396255777701E-2</v>
      </c>
      <c r="T335" s="92">
        <v>3533</v>
      </c>
      <c r="U335" s="192">
        <v>14489.72</v>
      </c>
      <c r="V335" s="192">
        <v>4157.7388809182212</v>
      </c>
      <c r="W335" s="198"/>
      <c r="X335" s="89">
        <v>0</v>
      </c>
      <c r="Y335" s="89">
        <f t="shared" si="83"/>
        <v>0</v>
      </c>
    </row>
    <row r="336" spans="2:27">
      <c r="B336" s="207">
        <v>5528</v>
      </c>
      <c r="C336" t="s">
        <v>353</v>
      </c>
      <c r="D336" s="1">
        <v>4430.232</v>
      </c>
      <c r="E336" s="86">
        <f t="shared" si="76"/>
        <v>4144.2768942937319</v>
      </c>
      <c r="F336" s="87">
        <f t="shared" si="70"/>
        <v>0.87647655788263246</v>
      </c>
      <c r="G336" s="189">
        <f t="shared" si="77"/>
        <v>362.44485848368794</v>
      </c>
      <c r="H336" s="189">
        <f t="shared" si="71"/>
        <v>387.45355371906243</v>
      </c>
      <c r="I336" s="189">
        <f t="shared" si="72"/>
        <v>39.095680348689939</v>
      </c>
      <c r="J336" s="88">
        <f t="shared" si="73"/>
        <v>41.793282292749545</v>
      </c>
      <c r="K336" s="189">
        <f t="shared" si="78"/>
        <v>-5.6468073098171843</v>
      </c>
      <c r="L336" s="88">
        <f t="shared" si="74"/>
        <v>-6.0364370141945702</v>
      </c>
      <c r="M336" s="89">
        <f t="shared" si="79"/>
        <v>381.41711670486785</v>
      </c>
      <c r="N336" s="89">
        <f t="shared" si="80"/>
        <v>4811.649116704868</v>
      </c>
      <c r="O336" s="89">
        <f t="shared" si="81"/>
        <v>4501.0749454676034</v>
      </c>
      <c r="P336" s="90">
        <f t="shared" si="75"/>
        <v>0.9519360736748097</v>
      </c>
      <c r="Q336" s="196">
        <v>381.41711670486785</v>
      </c>
      <c r="R336" s="90">
        <f t="shared" si="82"/>
        <v>8.5783959913877036E-2</v>
      </c>
      <c r="S336" s="90">
        <f t="shared" si="82"/>
        <v>8.984676238315234E-2</v>
      </c>
      <c r="T336" s="92">
        <v>1069</v>
      </c>
      <c r="U336" s="192">
        <v>4080.2150000000001</v>
      </c>
      <c r="V336" s="192">
        <v>3802.6234855545204</v>
      </c>
      <c r="W336" s="198"/>
      <c r="X336" s="89">
        <v>0</v>
      </c>
      <c r="Y336" s="89">
        <f t="shared" si="83"/>
        <v>0</v>
      </c>
    </row>
    <row r="337" spans="2:25">
      <c r="B337" s="207">
        <v>5530</v>
      </c>
      <c r="C337" t="s">
        <v>354</v>
      </c>
      <c r="D337" s="1">
        <v>70085.52</v>
      </c>
      <c r="E337" s="86">
        <f t="shared" si="76"/>
        <v>4688.6218892159495</v>
      </c>
      <c r="F337" s="87">
        <f t="shared" si="70"/>
        <v>0.99160053237067702</v>
      </c>
      <c r="G337" s="189">
        <f t="shared" si="77"/>
        <v>24.950961631912996</v>
      </c>
      <c r="H337" s="189">
        <f t="shared" si="71"/>
        <v>372.96697447383548</v>
      </c>
      <c r="I337" s="189">
        <f t="shared" si="72"/>
        <v>0</v>
      </c>
      <c r="J337" s="88">
        <f t="shared" si="73"/>
        <v>0</v>
      </c>
      <c r="K337" s="189">
        <f t="shared" si="78"/>
        <v>-44.742487658507123</v>
      </c>
      <c r="L337" s="88">
        <f t="shared" si="74"/>
        <v>-668.81070551936443</v>
      </c>
      <c r="M337" s="89">
        <f t="shared" si="79"/>
        <v>-295.84373104552895</v>
      </c>
      <c r="N337" s="89">
        <f t="shared" si="80"/>
        <v>69789.67626895447</v>
      </c>
      <c r="O337" s="89">
        <f t="shared" si="81"/>
        <v>4668.830363189355</v>
      </c>
      <c r="P337" s="90">
        <f t="shared" si="75"/>
        <v>0.98741480611505161</v>
      </c>
      <c r="Q337" s="196">
        <v>-295.84373104552895</v>
      </c>
      <c r="R337" s="90">
        <f t="shared" si="82"/>
        <v>2.4598709613132423E-2</v>
      </c>
      <c r="S337" s="90">
        <f t="shared" si="82"/>
        <v>2.0897322784184793E-2</v>
      </c>
      <c r="T337" s="92">
        <v>14948</v>
      </c>
      <c r="U337" s="192">
        <v>68402.896999999997</v>
      </c>
      <c r="V337" s="192">
        <v>4592.6478447697064</v>
      </c>
      <c r="W337" s="198"/>
      <c r="X337" s="89">
        <v>0</v>
      </c>
      <c r="Y337" s="89">
        <f t="shared" si="83"/>
        <v>0</v>
      </c>
    </row>
    <row r="338" spans="2:25">
      <c r="B338" s="207">
        <v>5532</v>
      </c>
      <c r="C338" t="s">
        <v>355</v>
      </c>
      <c r="D338" s="1">
        <v>21237.878000000001</v>
      </c>
      <c r="E338" s="86">
        <f t="shared" si="76"/>
        <v>3795.8673815907059</v>
      </c>
      <c r="F338" s="87">
        <f t="shared" si="70"/>
        <v>0.80279114104960603</v>
      </c>
      <c r="G338" s="189">
        <f t="shared" si="77"/>
        <v>578.45875635956406</v>
      </c>
      <c r="H338" s="189">
        <f t="shared" si="71"/>
        <v>3236.476741831761</v>
      </c>
      <c r="I338" s="189">
        <f t="shared" si="72"/>
        <v>161.03900979474901</v>
      </c>
      <c r="J338" s="88">
        <f t="shared" si="73"/>
        <v>901.01325980162073</v>
      </c>
      <c r="K338" s="189">
        <f t="shared" si="78"/>
        <v>116.29652213624189</v>
      </c>
      <c r="L338" s="88">
        <f t="shared" si="74"/>
        <v>650.67904135227343</v>
      </c>
      <c r="M338" s="89">
        <f t="shared" si="79"/>
        <v>3887.1557831840346</v>
      </c>
      <c r="N338" s="89">
        <f t="shared" si="80"/>
        <v>25125.033783184037</v>
      </c>
      <c r="O338" s="89">
        <f t="shared" si="81"/>
        <v>4490.622660086513</v>
      </c>
      <c r="P338" s="90">
        <f t="shared" si="75"/>
        <v>0.94972551116981896</v>
      </c>
      <c r="Q338" s="196">
        <v>3887.1557831840346</v>
      </c>
      <c r="R338" s="90">
        <f t="shared" si="82"/>
        <v>5.7589510691485608E-2</v>
      </c>
      <c r="S338" s="90">
        <f t="shared" si="82"/>
        <v>5.3052933701924196E-2</v>
      </c>
      <c r="T338" s="92">
        <v>5595</v>
      </c>
      <c r="U338" s="192">
        <v>20081.400000000001</v>
      </c>
      <c r="V338" s="192">
        <v>3604.6311254711904</v>
      </c>
      <c r="W338" s="198"/>
      <c r="X338" s="89">
        <v>0</v>
      </c>
      <c r="Y338" s="89">
        <f t="shared" si="83"/>
        <v>0</v>
      </c>
    </row>
    <row r="339" spans="2:25">
      <c r="B339" s="207">
        <v>5534</v>
      </c>
      <c r="C339" t="s">
        <v>356</v>
      </c>
      <c r="D339" s="1">
        <v>8891.4639999999999</v>
      </c>
      <c r="E339" s="86">
        <f t="shared" si="76"/>
        <v>3999.7588843904637</v>
      </c>
      <c r="F339" s="87">
        <f t="shared" si="70"/>
        <v>0.84591232409640249</v>
      </c>
      <c r="G339" s="189">
        <f t="shared" si="77"/>
        <v>452.04602462371423</v>
      </c>
      <c r="H339" s="189">
        <f t="shared" si="71"/>
        <v>1004.8983127385167</v>
      </c>
      <c r="I339" s="189">
        <f t="shared" si="72"/>
        <v>89.676983814833804</v>
      </c>
      <c r="J339" s="88">
        <f t="shared" si="73"/>
        <v>199.35193502037555</v>
      </c>
      <c r="K339" s="189">
        <f t="shared" si="78"/>
        <v>44.934496156326681</v>
      </c>
      <c r="L339" s="88">
        <f t="shared" si="74"/>
        <v>99.889384955514203</v>
      </c>
      <c r="M339" s="89">
        <f t="shared" si="79"/>
        <v>1104.7876976940308</v>
      </c>
      <c r="N339" s="89">
        <f t="shared" si="80"/>
        <v>9996.2516976940315</v>
      </c>
      <c r="O339" s="89">
        <f t="shared" si="81"/>
        <v>4496.7394051705041</v>
      </c>
      <c r="P339" s="90">
        <f t="shared" si="75"/>
        <v>0.95101914666122245</v>
      </c>
      <c r="Q339" s="196">
        <v>1104.7876976940308</v>
      </c>
      <c r="R339" s="90">
        <f t="shared" si="82"/>
        <v>-2.4345003274325205E-2</v>
      </c>
      <c r="S339" s="90">
        <f t="shared" si="82"/>
        <v>-1.8200527361522893E-2</v>
      </c>
      <c r="T339" s="92">
        <v>2223</v>
      </c>
      <c r="U339" s="192">
        <v>9113.3279999999995</v>
      </c>
      <c r="V339" s="192">
        <v>4073.9061242735806</v>
      </c>
      <c r="W339" s="198"/>
      <c r="X339" s="89">
        <v>0</v>
      </c>
      <c r="Y339" s="89">
        <f t="shared" si="83"/>
        <v>0</v>
      </c>
    </row>
    <row r="340" spans="2:25">
      <c r="B340" s="207">
        <v>5536</v>
      </c>
      <c r="C340" t="s">
        <v>357</v>
      </c>
      <c r="D340" s="1">
        <v>10747.98</v>
      </c>
      <c r="E340" s="86">
        <f t="shared" si="76"/>
        <v>3931.228968544257</v>
      </c>
      <c r="F340" s="87">
        <f t="shared" si="70"/>
        <v>0.83141887535132142</v>
      </c>
      <c r="G340" s="189">
        <f t="shared" si="77"/>
        <v>494.53457244836238</v>
      </c>
      <c r="H340" s="189">
        <f t="shared" si="71"/>
        <v>1352.057521073823</v>
      </c>
      <c r="I340" s="189">
        <f t="shared" si="72"/>
        <v>113.66245436100614</v>
      </c>
      <c r="J340" s="88">
        <f t="shared" si="73"/>
        <v>310.75315022299077</v>
      </c>
      <c r="K340" s="189">
        <f t="shared" si="78"/>
        <v>68.919966702499011</v>
      </c>
      <c r="L340" s="88">
        <f t="shared" si="74"/>
        <v>188.42718896463228</v>
      </c>
      <c r="M340" s="89">
        <f t="shared" si="79"/>
        <v>1540.4847100384552</v>
      </c>
      <c r="N340" s="89">
        <f t="shared" si="80"/>
        <v>12288.464710038455</v>
      </c>
      <c r="O340" s="89">
        <f t="shared" si="81"/>
        <v>4494.6835076951193</v>
      </c>
      <c r="P340" s="90">
        <f t="shared" si="75"/>
        <v>0.95058434319887031</v>
      </c>
      <c r="Q340" s="196">
        <v>1540.4847100384552</v>
      </c>
      <c r="R340" s="90">
        <f t="shared" si="82"/>
        <v>4.1018107530551878E-2</v>
      </c>
      <c r="S340" s="90">
        <f t="shared" si="82"/>
        <v>4.4445014248830933E-2</v>
      </c>
      <c r="T340" s="92">
        <v>2734</v>
      </c>
      <c r="U340" s="192">
        <v>10324.489</v>
      </c>
      <c r="V340" s="192">
        <v>3763.9405760116656</v>
      </c>
      <c r="W340" s="198"/>
      <c r="X340" s="89">
        <v>0</v>
      </c>
      <c r="Y340" s="89">
        <f t="shared" si="83"/>
        <v>0</v>
      </c>
    </row>
    <row r="341" spans="2:25">
      <c r="B341" s="207">
        <v>5538</v>
      </c>
      <c r="C341" t="s">
        <v>358</v>
      </c>
      <c r="D341" s="1">
        <v>6850.1319999999996</v>
      </c>
      <c r="E341" s="86">
        <f t="shared" si="76"/>
        <v>3745.28813559322</v>
      </c>
      <c r="F341" s="87">
        <f t="shared" si="70"/>
        <v>0.79209409436017864</v>
      </c>
      <c r="G341" s="189">
        <f t="shared" si="77"/>
        <v>609.81788887800531</v>
      </c>
      <c r="H341" s="189">
        <f t="shared" si="71"/>
        <v>1115.3569187578717</v>
      </c>
      <c r="I341" s="189">
        <f t="shared" si="72"/>
        <v>178.74174589386908</v>
      </c>
      <c r="J341" s="88">
        <f t="shared" si="73"/>
        <v>326.91865323988657</v>
      </c>
      <c r="K341" s="189">
        <f t="shared" si="78"/>
        <v>133.99925823536196</v>
      </c>
      <c r="L341" s="88">
        <f t="shared" si="74"/>
        <v>245.08464331247703</v>
      </c>
      <c r="M341" s="89">
        <f t="shared" si="79"/>
        <v>1360.4415620703487</v>
      </c>
      <c r="N341" s="89">
        <f t="shared" si="80"/>
        <v>8210.573562070349</v>
      </c>
      <c r="O341" s="89">
        <f t="shared" si="81"/>
        <v>4489.1052827065878</v>
      </c>
      <c r="P341" s="90">
        <f t="shared" si="75"/>
        <v>0.94940459976913594</v>
      </c>
      <c r="Q341" s="196">
        <v>1360.4415620703487</v>
      </c>
      <c r="R341" s="90">
        <f t="shared" si="82"/>
        <v>0.11295513301263499</v>
      </c>
      <c r="S341" s="90">
        <f t="shared" si="82"/>
        <v>0.11052111413234481</v>
      </c>
      <c r="T341" s="92">
        <v>1829</v>
      </c>
      <c r="U341" s="192">
        <v>6154.9040000000005</v>
      </c>
      <c r="V341" s="192">
        <v>3372.5501369863018</v>
      </c>
      <c r="W341" s="198"/>
      <c r="X341" s="89">
        <v>0</v>
      </c>
      <c r="Y341" s="89">
        <f t="shared" si="83"/>
        <v>0</v>
      </c>
    </row>
    <row r="342" spans="2:25">
      <c r="B342" s="207">
        <v>5540</v>
      </c>
      <c r="C342" t="s">
        <v>359</v>
      </c>
      <c r="D342" s="1">
        <v>6940.5720000000001</v>
      </c>
      <c r="E342" s="86">
        <f t="shared" si="76"/>
        <v>3550.1647058823532</v>
      </c>
      <c r="F342" s="87">
        <f t="shared" si="70"/>
        <v>0.75082727836371044</v>
      </c>
      <c r="G342" s="189">
        <f t="shared" si="77"/>
        <v>730.79441529874271</v>
      </c>
      <c r="H342" s="189">
        <f t="shared" si="71"/>
        <v>1428.7030819090421</v>
      </c>
      <c r="I342" s="189">
        <f t="shared" si="72"/>
        <v>247.03494629267243</v>
      </c>
      <c r="J342" s="88">
        <f t="shared" si="73"/>
        <v>482.95332000217456</v>
      </c>
      <c r="K342" s="189">
        <f t="shared" si="78"/>
        <v>202.29245863416531</v>
      </c>
      <c r="L342" s="88">
        <f t="shared" si="74"/>
        <v>395.48175662979321</v>
      </c>
      <c r="M342" s="89">
        <f t="shared" si="79"/>
        <v>1824.1848385388353</v>
      </c>
      <c r="N342" s="89">
        <f t="shared" si="80"/>
        <v>8764.7568385388349</v>
      </c>
      <c r="O342" s="89">
        <f t="shared" si="81"/>
        <v>4483.2515798152608</v>
      </c>
      <c r="P342" s="90">
        <f t="shared" si="75"/>
        <v>0.94816659528924174</v>
      </c>
      <c r="Q342" s="196">
        <v>1824.1848385388353</v>
      </c>
      <c r="R342" s="90">
        <f t="shared" si="82"/>
        <v>5.4348876253948929E-2</v>
      </c>
      <c r="S342" s="90">
        <f t="shared" si="82"/>
        <v>6.4595745128028292E-2</v>
      </c>
      <c r="T342" s="92">
        <v>1955</v>
      </c>
      <c r="U342" s="192">
        <v>6582.8040000000001</v>
      </c>
      <c r="V342" s="192">
        <v>3334.7537993920973</v>
      </c>
      <c r="W342" s="198"/>
      <c r="X342" s="89">
        <v>0</v>
      </c>
      <c r="Y342" s="89">
        <f t="shared" si="83"/>
        <v>0</v>
      </c>
    </row>
    <row r="343" spans="2:25">
      <c r="B343" s="207">
        <v>5542</v>
      </c>
      <c r="C343" t="s">
        <v>360</v>
      </c>
      <c r="D343" s="1">
        <v>12271.342000000001</v>
      </c>
      <c r="E343" s="86">
        <f t="shared" si="76"/>
        <v>4407.8096264367823</v>
      </c>
      <c r="F343" s="87">
        <f t="shared" si="70"/>
        <v>0.932211313993206</v>
      </c>
      <c r="G343" s="189">
        <f t="shared" si="77"/>
        <v>199.05456455499666</v>
      </c>
      <c r="H343" s="189">
        <f t="shared" si="71"/>
        <v>554.16790772111074</v>
      </c>
      <c r="I343" s="189">
        <f t="shared" si="72"/>
        <v>0</v>
      </c>
      <c r="J343" s="88">
        <f t="shared" si="73"/>
        <v>0</v>
      </c>
      <c r="K343" s="189">
        <f t="shared" si="78"/>
        <v>-44.742487658507123</v>
      </c>
      <c r="L343" s="88">
        <f t="shared" si="74"/>
        <v>-124.56308564128383</v>
      </c>
      <c r="M343" s="89">
        <f t="shared" si="79"/>
        <v>429.60482207982693</v>
      </c>
      <c r="N343" s="89">
        <f t="shared" si="80"/>
        <v>12700.946822079828</v>
      </c>
      <c r="O343" s="89">
        <f t="shared" si="81"/>
        <v>4562.1217033332723</v>
      </c>
      <c r="P343" s="90">
        <f t="shared" si="75"/>
        <v>0.96484690313161281</v>
      </c>
      <c r="Q343" s="196">
        <v>429.60482207982693</v>
      </c>
      <c r="R343" s="90">
        <f t="shared" si="82"/>
        <v>4.0675708841451816E-2</v>
      </c>
      <c r="S343" s="90">
        <f t="shared" si="82"/>
        <v>4.4413768140451254E-2</v>
      </c>
      <c r="T343" s="92">
        <v>2784</v>
      </c>
      <c r="U343" s="192">
        <v>11791.706</v>
      </c>
      <c r="V343" s="192">
        <v>4220.3672154617043</v>
      </c>
      <c r="W343" s="198"/>
      <c r="X343" s="89">
        <v>0</v>
      </c>
      <c r="Y343" s="89">
        <f t="shared" si="83"/>
        <v>0</v>
      </c>
    </row>
    <row r="344" spans="2:25">
      <c r="B344" s="207">
        <v>5544</v>
      </c>
      <c r="C344" t="s">
        <v>361</v>
      </c>
      <c r="D344" s="1">
        <v>20000.635999999999</v>
      </c>
      <c r="E344" s="86">
        <f t="shared" si="76"/>
        <v>4158.1363825363824</v>
      </c>
      <c r="F344" s="87">
        <f t="shared" si="70"/>
        <v>0.87940771254695016</v>
      </c>
      <c r="G344" s="189">
        <f t="shared" si="77"/>
        <v>353.85197577324465</v>
      </c>
      <c r="H344" s="189">
        <f t="shared" si="71"/>
        <v>1702.0280034693067</v>
      </c>
      <c r="I344" s="189">
        <f t="shared" si="72"/>
        <v>34.244859463762253</v>
      </c>
      <c r="J344" s="88">
        <f t="shared" si="73"/>
        <v>164.71777402069642</v>
      </c>
      <c r="K344" s="189">
        <f t="shared" si="78"/>
        <v>-10.49762819474487</v>
      </c>
      <c r="L344" s="88">
        <f t="shared" si="74"/>
        <v>-50.493591616722817</v>
      </c>
      <c r="M344" s="89">
        <f t="shared" si="79"/>
        <v>1651.5344118525838</v>
      </c>
      <c r="N344" s="89">
        <f t="shared" si="80"/>
        <v>21652.170411852581</v>
      </c>
      <c r="O344" s="89">
        <f t="shared" si="81"/>
        <v>4501.4907301148814</v>
      </c>
      <c r="P344" s="90">
        <f t="shared" si="75"/>
        <v>0.95202400831473888</v>
      </c>
      <c r="Q344" s="196">
        <v>1651.5344118525838</v>
      </c>
      <c r="R344" s="90">
        <f t="shared" si="82"/>
        <v>5.4647456803804714E-2</v>
      </c>
      <c r="S344" s="90">
        <f t="shared" si="82"/>
        <v>5.1139273995309806E-2</v>
      </c>
      <c r="T344" s="92">
        <v>4810</v>
      </c>
      <c r="U344" s="192">
        <v>18964.286</v>
      </c>
      <c r="V344" s="192">
        <v>3955.8377138089277</v>
      </c>
      <c r="W344" s="198"/>
      <c r="X344" s="89">
        <v>0</v>
      </c>
      <c r="Y344" s="89">
        <f t="shared" si="83"/>
        <v>0</v>
      </c>
    </row>
    <row r="345" spans="2:25">
      <c r="B345" s="207">
        <v>5546</v>
      </c>
      <c r="C345" t="s">
        <v>362</v>
      </c>
      <c r="D345" s="1">
        <v>6704.3270000000002</v>
      </c>
      <c r="E345" s="86">
        <f t="shared" si="76"/>
        <v>5927.7869142351901</v>
      </c>
      <c r="F345" s="87">
        <f t="shared" si="70"/>
        <v>1.2536725713487828</v>
      </c>
      <c r="G345" s="189">
        <f t="shared" si="77"/>
        <v>-743.3313538800162</v>
      </c>
      <c r="H345" s="189">
        <f t="shared" si="71"/>
        <v>-840.7077612382983</v>
      </c>
      <c r="I345" s="189">
        <f t="shared" si="72"/>
        <v>0</v>
      </c>
      <c r="J345" s="88">
        <f t="shared" si="73"/>
        <v>0</v>
      </c>
      <c r="K345" s="189">
        <f t="shared" si="78"/>
        <v>-44.742487658507123</v>
      </c>
      <c r="L345" s="88">
        <f t="shared" si="74"/>
        <v>-50.603753541771553</v>
      </c>
      <c r="M345" s="89">
        <f t="shared" si="79"/>
        <v>-891.31151478006984</v>
      </c>
      <c r="N345" s="89">
        <f t="shared" si="80"/>
        <v>5813.0154852199303</v>
      </c>
      <c r="O345" s="89">
        <f t="shared" si="81"/>
        <v>5139.713072696667</v>
      </c>
      <c r="P345" s="90">
        <f t="shared" si="75"/>
        <v>1.0870021809267321</v>
      </c>
      <c r="Q345" s="196">
        <v>-891.31151478006984</v>
      </c>
      <c r="R345" s="90">
        <f t="shared" si="82"/>
        <v>0.80536482801668918</v>
      </c>
      <c r="S345" s="90">
        <f t="shared" si="82"/>
        <v>0.84686746774121058</v>
      </c>
      <c r="T345" s="92">
        <v>1131</v>
      </c>
      <c r="U345" s="192">
        <v>3713.558</v>
      </c>
      <c r="V345" s="192">
        <v>3209.6439066551429</v>
      </c>
      <c r="W345" s="198"/>
      <c r="X345" s="89">
        <v>0</v>
      </c>
      <c r="Y345" s="89">
        <f t="shared" si="83"/>
        <v>0</v>
      </c>
    </row>
    <row r="346" spans="2:25">
      <c r="B346" s="207">
        <v>5601</v>
      </c>
      <c r="C346" t="s">
        <v>340</v>
      </c>
      <c r="D346" s="1">
        <v>97856.831999999995</v>
      </c>
      <c r="E346" s="86">
        <f t="shared" si="76"/>
        <v>4473.0462129176758</v>
      </c>
      <c r="F346" s="87">
        <f t="shared" si="70"/>
        <v>0.94600825377913478</v>
      </c>
      <c r="G346" s="189">
        <f t="shared" si="77"/>
        <v>158.60788093684269</v>
      </c>
      <c r="H346" s="189">
        <f t="shared" si="71"/>
        <v>3469.8646112553079</v>
      </c>
      <c r="I346" s="189">
        <f t="shared" si="72"/>
        <v>0</v>
      </c>
      <c r="J346" s="88">
        <f t="shared" si="73"/>
        <v>0</v>
      </c>
      <c r="K346" s="189">
        <f t="shared" si="78"/>
        <v>-44.742487658507123</v>
      </c>
      <c r="L346" s="88">
        <f t="shared" si="74"/>
        <v>-978.83140250516033</v>
      </c>
      <c r="M346" s="89">
        <f t="shared" si="79"/>
        <v>2491.0332087501474</v>
      </c>
      <c r="N346" s="89">
        <f t="shared" si="80"/>
        <v>100347.86520875014</v>
      </c>
      <c r="O346" s="89">
        <f t="shared" si="81"/>
        <v>4586.9116061960112</v>
      </c>
      <c r="P346" s="90">
        <f t="shared" si="75"/>
        <v>0.97008974025026562</v>
      </c>
      <c r="Q346" s="196">
        <v>2491.0332087501474</v>
      </c>
      <c r="R346" s="90">
        <f t="shared" si="82"/>
        <v>4.3168678939095269E-2</v>
      </c>
      <c r="S346" s="90">
        <f t="shared" si="82"/>
        <v>3.5110192549704225E-2</v>
      </c>
      <c r="T346" s="92">
        <v>21877</v>
      </c>
      <c r="U346" s="192">
        <v>93807.294999999998</v>
      </c>
      <c r="V346" s="192">
        <v>4321.3237055463424</v>
      </c>
      <c r="W346" s="198"/>
      <c r="X346" s="89">
        <v>0</v>
      </c>
      <c r="Y346" s="89">
        <f t="shared" si="83"/>
        <v>0</v>
      </c>
    </row>
    <row r="347" spans="2:25">
      <c r="B347" s="207">
        <v>5603</v>
      </c>
      <c r="C347" t="s">
        <v>343</v>
      </c>
      <c r="D347" s="1">
        <v>58607.957000000002</v>
      </c>
      <c r="E347" s="86">
        <f t="shared" si="76"/>
        <v>5175.5525432709292</v>
      </c>
      <c r="F347" s="87">
        <f t="shared" si="70"/>
        <v>1.0945819002858583</v>
      </c>
      <c r="G347" s="189">
        <f t="shared" si="77"/>
        <v>-276.94604388217437</v>
      </c>
      <c r="H347" s="189">
        <f t="shared" si="71"/>
        <v>-3136.1370009217426</v>
      </c>
      <c r="I347" s="189">
        <f t="shared" si="72"/>
        <v>0</v>
      </c>
      <c r="J347" s="88">
        <f t="shared" si="73"/>
        <v>0</v>
      </c>
      <c r="K347" s="189">
        <f t="shared" si="78"/>
        <v>-44.742487658507123</v>
      </c>
      <c r="L347" s="88">
        <f t="shared" si="74"/>
        <v>-506.6639302449347</v>
      </c>
      <c r="M347" s="89">
        <f t="shared" si="79"/>
        <v>-3642.8009311666774</v>
      </c>
      <c r="N347" s="89">
        <f t="shared" si="80"/>
        <v>54965.156068833327</v>
      </c>
      <c r="O347" s="89">
        <f t="shared" si="81"/>
        <v>4853.8640117302475</v>
      </c>
      <c r="P347" s="90">
        <f t="shared" si="75"/>
        <v>1.0265477259228206</v>
      </c>
      <c r="Q347" s="196">
        <v>-3642.8009311666774</v>
      </c>
      <c r="R347" s="90">
        <f t="shared" si="82"/>
        <v>4.9476135395127165E-2</v>
      </c>
      <c r="S347" s="90">
        <f t="shared" si="82"/>
        <v>5.0773615604905668E-2</v>
      </c>
      <c r="T347" s="92">
        <v>11324</v>
      </c>
      <c r="U347" s="192">
        <v>55844.964</v>
      </c>
      <c r="V347" s="192">
        <v>4925.4686893632033</v>
      </c>
      <c r="W347" s="198"/>
      <c r="X347" s="89">
        <v>0</v>
      </c>
      <c r="Y347" s="89">
        <f t="shared" si="83"/>
        <v>0</v>
      </c>
    </row>
    <row r="348" spans="2:25">
      <c r="B348" s="207">
        <v>5605</v>
      </c>
      <c r="C348" t="s">
        <v>376</v>
      </c>
      <c r="D348" s="1">
        <v>42921.618000000002</v>
      </c>
      <c r="E348" s="86">
        <f t="shared" si="76"/>
        <v>4308.1017765733222</v>
      </c>
      <c r="F348" s="87">
        <f t="shared" si="70"/>
        <v>0.91112401812199295</v>
      </c>
      <c r="G348" s="189">
        <f t="shared" si="77"/>
        <v>260.87343147034193</v>
      </c>
      <c r="H348" s="189">
        <f t="shared" si="71"/>
        <v>2599.0819977390165</v>
      </c>
      <c r="I348" s="189">
        <f t="shared" si="72"/>
        <v>0</v>
      </c>
      <c r="J348" s="88">
        <f t="shared" si="73"/>
        <v>0</v>
      </c>
      <c r="K348" s="189">
        <f t="shared" si="78"/>
        <v>-44.742487658507123</v>
      </c>
      <c r="L348" s="88">
        <f t="shared" si="74"/>
        <v>-445.76940454170648</v>
      </c>
      <c r="M348" s="89">
        <f t="shared" si="79"/>
        <v>2153.31259319731</v>
      </c>
      <c r="N348" s="89">
        <f t="shared" si="80"/>
        <v>45074.930593197314</v>
      </c>
      <c r="O348" s="89">
        <f t="shared" si="81"/>
        <v>4524.2327203851564</v>
      </c>
      <c r="P348" s="90">
        <f t="shared" si="75"/>
        <v>0.95683373070055155</v>
      </c>
      <c r="Q348" s="196">
        <v>2153.31259319731</v>
      </c>
      <c r="R348" s="90">
        <f t="shared" si="82"/>
        <v>2.000614832345541E-2</v>
      </c>
      <c r="S348" s="90">
        <f t="shared" si="82"/>
        <v>3.0244090191602357E-2</v>
      </c>
      <c r="T348" s="92">
        <v>9963</v>
      </c>
      <c r="U348" s="192">
        <v>42079.764000000003</v>
      </c>
      <c r="V348" s="192">
        <v>4181.6321176587498</v>
      </c>
      <c r="W348" s="198"/>
      <c r="X348" s="89">
        <v>0</v>
      </c>
      <c r="Y348" s="89">
        <f t="shared" si="83"/>
        <v>0</v>
      </c>
    </row>
    <row r="349" spans="2:25">
      <c r="B349" s="207">
        <v>5607</v>
      </c>
      <c r="C349" t="s">
        <v>342</v>
      </c>
      <c r="D349" s="1">
        <v>24829.482</v>
      </c>
      <c r="E349" s="86">
        <f t="shared" si="76"/>
        <v>4297.9889215855983</v>
      </c>
      <c r="F349" s="87">
        <f t="shared" si="70"/>
        <v>0.90898524203243902</v>
      </c>
      <c r="G349" s="189">
        <f t="shared" si="77"/>
        <v>267.14340156273073</v>
      </c>
      <c r="H349" s="189">
        <f t="shared" si="71"/>
        <v>1543.2874308278954</v>
      </c>
      <c r="I349" s="189">
        <f t="shared" si="72"/>
        <v>0</v>
      </c>
      <c r="J349" s="88">
        <f t="shared" si="73"/>
        <v>0</v>
      </c>
      <c r="K349" s="189">
        <f t="shared" si="78"/>
        <v>-44.742487658507123</v>
      </c>
      <c r="L349" s="88">
        <f t="shared" si="74"/>
        <v>-258.47735120319567</v>
      </c>
      <c r="M349" s="89">
        <f t="shared" si="79"/>
        <v>1284.8100796246997</v>
      </c>
      <c r="N349" s="89">
        <f t="shared" si="80"/>
        <v>26114.292079624698</v>
      </c>
      <c r="O349" s="89">
        <f t="shared" si="81"/>
        <v>4520.3898354898211</v>
      </c>
      <c r="P349" s="90">
        <f t="shared" si="75"/>
        <v>0.956020995786521</v>
      </c>
      <c r="Q349" s="196">
        <v>1284.8100796246997</v>
      </c>
      <c r="R349" s="90">
        <f t="shared" si="82"/>
        <v>5.5875476387103974E-2</v>
      </c>
      <c r="S349" s="90">
        <f t="shared" si="82"/>
        <v>6.1358644864101232E-2</v>
      </c>
      <c r="T349" s="92">
        <v>5777</v>
      </c>
      <c r="U349" s="192">
        <v>23515.54</v>
      </c>
      <c r="V349" s="192">
        <v>4049.5161012571039</v>
      </c>
      <c r="W349" s="198"/>
      <c r="X349" s="89">
        <v>0</v>
      </c>
      <c r="Y349" s="89">
        <f t="shared" si="83"/>
        <v>0</v>
      </c>
    </row>
    <row r="350" spans="2:25">
      <c r="B350" s="207">
        <v>5610</v>
      </c>
      <c r="C350" t="s">
        <v>369</v>
      </c>
      <c r="D350" s="1">
        <v>9512.6710000000003</v>
      </c>
      <c r="E350" s="86">
        <f t="shared" si="76"/>
        <v>3768.8870839936608</v>
      </c>
      <c r="F350" s="87">
        <f t="shared" si="70"/>
        <v>0.79708505553175191</v>
      </c>
      <c r="G350" s="189">
        <f t="shared" si="77"/>
        <v>595.18654086973197</v>
      </c>
      <c r="H350" s="189">
        <f t="shared" si="71"/>
        <v>1502.2508291552035</v>
      </c>
      <c r="I350" s="189">
        <f t="shared" si="72"/>
        <v>170.48211395371482</v>
      </c>
      <c r="J350" s="88">
        <f t="shared" si="73"/>
        <v>430.2968556191762</v>
      </c>
      <c r="K350" s="189">
        <f t="shared" si="78"/>
        <v>125.7396262952077</v>
      </c>
      <c r="L350" s="88">
        <f t="shared" si="74"/>
        <v>317.36681676910422</v>
      </c>
      <c r="M350" s="89">
        <f t="shared" si="79"/>
        <v>1819.6176459243077</v>
      </c>
      <c r="N350" s="89">
        <f t="shared" si="80"/>
        <v>11332.288645924307</v>
      </c>
      <c r="O350" s="89">
        <f t="shared" si="81"/>
        <v>4489.8132511586</v>
      </c>
      <c r="P350" s="90">
        <f t="shared" si="75"/>
        <v>0.94955432860428302</v>
      </c>
      <c r="Q350" s="196">
        <v>1819.6176459243077</v>
      </c>
      <c r="R350" s="90">
        <f t="shared" si="82"/>
        <v>8.0449281654399202E-3</v>
      </c>
      <c r="S350" s="90">
        <f t="shared" si="82"/>
        <v>2.4419667489838853E-2</v>
      </c>
      <c r="T350" s="92">
        <v>2524</v>
      </c>
      <c r="U350" s="192">
        <v>9436.7530000000006</v>
      </c>
      <c r="V350" s="192">
        <v>3679.0460038986357</v>
      </c>
      <c r="W350" s="198"/>
      <c r="X350" s="89">
        <v>0</v>
      </c>
      <c r="Y350" s="89">
        <f t="shared" si="83"/>
        <v>0</v>
      </c>
    </row>
    <row r="351" spans="2:25">
      <c r="B351" s="207">
        <v>5612</v>
      </c>
      <c r="C351" t="s">
        <v>363</v>
      </c>
      <c r="D351" s="1">
        <v>8421.2579999999998</v>
      </c>
      <c r="E351" s="86">
        <f t="shared" si="76"/>
        <v>2952.7552594670406</v>
      </c>
      <c r="F351" s="87">
        <f t="shared" si="70"/>
        <v>0.62448065901459548</v>
      </c>
      <c r="G351" s="189">
        <f t="shared" si="77"/>
        <v>1101.1882720762364</v>
      </c>
      <c r="H351" s="189">
        <f t="shared" si="71"/>
        <v>3140.5889519614266</v>
      </c>
      <c r="I351" s="189">
        <f t="shared" si="72"/>
        <v>456.12825253803186</v>
      </c>
      <c r="J351" s="88">
        <f t="shared" si="73"/>
        <v>1300.8777762384668</v>
      </c>
      <c r="K351" s="189">
        <f t="shared" si="78"/>
        <v>411.38576487952474</v>
      </c>
      <c r="L351" s="88">
        <f t="shared" si="74"/>
        <v>1173.2722014364047</v>
      </c>
      <c r="M351" s="89">
        <f t="shared" si="79"/>
        <v>4313.861153397831</v>
      </c>
      <c r="N351" s="89">
        <f t="shared" si="80"/>
        <v>12735.119153397831</v>
      </c>
      <c r="O351" s="89">
        <f t="shared" si="81"/>
        <v>4465.3292964228012</v>
      </c>
      <c r="P351" s="90">
        <f t="shared" si="75"/>
        <v>0.94437619670876827</v>
      </c>
      <c r="Q351" s="196">
        <v>4313.861153397831</v>
      </c>
      <c r="R351" s="90">
        <f t="shared" si="82"/>
        <v>-6.4744963954191728E-2</v>
      </c>
      <c r="S351" s="90">
        <f t="shared" si="82"/>
        <v>-6.6056682097313496E-2</v>
      </c>
      <c r="T351" s="92">
        <v>2852</v>
      </c>
      <c r="U351" s="192">
        <v>9004.2369999999992</v>
      </c>
      <c r="V351" s="192">
        <v>3161.6000702247188</v>
      </c>
      <c r="W351" s="198"/>
      <c r="X351" s="89">
        <v>0</v>
      </c>
      <c r="Y351" s="89">
        <f t="shared" si="83"/>
        <v>0</v>
      </c>
    </row>
    <row r="352" spans="2:25">
      <c r="B352" s="207">
        <v>5614</v>
      </c>
      <c r="C352" t="s">
        <v>364</v>
      </c>
      <c r="D352" s="1">
        <v>3064.0059999999999</v>
      </c>
      <c r="E352" s="86">
        <f t="shared" si="76"/>
        <v>3546.3032407407409</v>
      </c>
      <c r="F352" s="87">
        <f t="shared" si="70"/>
        <v>0.75001061389798318</v>
      </c>
      <c r="G352" s="189">
        <f t="shared" si="77"/>
        <v>733.18852368654234</v>
      </c>
      <c r="H352" s="189">
        <f t="shared" si="71"/>
        <v>633.47488446517252</v>
      </c>
      <c r="I352" s="189">
        <f t="shared" si="72"/>
        <v>248.38645909223678</v>
      </c>
      <c r="J352" s="88">
        <f t="shared" si="73"/>
        <v>214.60590065569258</v>
      </c>
      <c r="K352" s="189">
        <f t="shared" si="78"/>
        <v>203.64397143372966</v>
      </c>
      <c r="L352" s="88">
        <f t="shared" si="74"/>
        <v>175.94839131874241</v>
      </c>
      <c r="M352" s="89">
        <f t="shared" si="79"/>
        <v>809.42327578391496</v>
      </c>
      <c r="N352" s="89">
        <f t="shared" si="80"/>
        <v>3873.4292757839148</v>
      </c>
      <c r="O352" s="89">
        <f t="shared" si="81"/>
        <v>4483.135735861013</v>
      </c>
      <c r="P352" s="90">
        <f t="shared" si="75"/>
        <v>0.94814209535527005</v>
      </c>
      <c r="Q352" s="196">
        <v>809.42327578391496</v>
      </c>
      <c r="R352" s="90">
        <f t="shared" si="82"/>
        <v>-3.6108427522825517E-2</v>
      </c>
      <c r="S352" s="90">
        <f t="shared" si="82"/>
        <v>-3.6108427522825511E-2</v>
      </c>
      <c r="T352" s="92">
        <v>864</v>
      </c>
      <c r="U352" s="192">
        <v>3178.7869999999998</v>
      </c>
      <c r="V352" s="192">
        <v>3679.1516203703704</v>
      </c>
      <c r="W352" s="198"/>
      <c r="X352" s="89">
        <v>0</v>
      </c>
      <c r="Y352" s="89">
        <f t="shared" si="83"/>
        <v>0</v>
      </c>
    </row>
    <row r="353" spans="2:28">
      <c r="B353" s="207">
        <v>5616</v>
      </c>
      <c r="C353" t="s">
        <v>365</v>
      </c>
      <c r="D353" s="1">
        <v>3759.71</v>
      </c>
      <c r="E353" s="86">
        <f t="shared" si="76"/>
        <v>3848.2190378710338</v>
      </c>
      <c r="F353" s="87">
        <f t="shared" si="70"/>
        <v>0.81386303625989376</v>
      </c>
      <c r="G353" s="189">
        <f t="shared" si="77"/>
        <v>546.00072946576074</v>
      </c>
      <c r="H353" s="189">
        <f t="shared" si="71"/>
        <v>533.44271268804823</v>
      </c>
      <c r="I353" s="189">
        <f t="shared" si="72"/>
        <v>142.71593009663422</v>
      </c>
      <c r="J353" s="88">
        <f t="shared" si="73"/>
        <v>139.43346370441165</v>
      </c>
      <c r="K353" s="189">
        <f t="shared" si="78"/>
        <v>97.973442438127108</v>
      </c>
      <c r="L353" s="88">
        <f t="shared" si="74"/>
        <v>95.720053262050186</v>
      </c>
      <c r="M353" s="89">
        <f t="shared" si="79"/>
        <v>629.16276595009845</v>
      </c>
      <c r="N353" s="89">
        <f t="shared" si="80"/>
        <v>4388.8727659500983</v>
      </c>
      <c r="O353" s="89">
        <f t="shared" si="81"/>
        <v>4492.1932097749213</v>
      </c>
      <c r="P353" s="90">
        <f t="shared" si="75"/>
        <v>0.95005766802612723</v>
      </c>
      <c r="Q353" s="196">
        <v>629.16276595009845</v>
      </c>
      <c r="R353" s="90">
        <f t="shared" si="82"/>
        <v>-1.7897841481186939E-2</v>
      </c>
      <c r="S353" s="90">
        <f t="shared" si="82"/>
        <v>-1.5887396939694973E-2</v>
      </c>
      <c r="T353" s="92">
        <v>977</v>
      </c>
      <c r="U353" s="192">
        <v>3828.2269999999999</v>
      </c>
      <c r="V353" s="192">
        <v>3910.3442288049027</v>
      </c>
      <c r="W353" s="198"/>
      <c r="X353" s="89">
        <v>0</v>
      </c>
      <c r="Y353" s="89">
        <f t="shared" si="83"/>
        <v>0</v>
      </c>
    </row>
    <row r="354" spans="2:28">
      <c r="B354" s="207">
        <v>5618</v>
      </c>
      <c r="C354" t="s">
        <v>366</v>
      </c>
      <c r="D354" s="1">
        <v>6187.84</v>
      </c>
      <c r="E354" s="86">
        <f t="shared" si="76"/>
        <v>5635.5555555555557</v>
      </c>
      <c r="F354" s="87">
        <f t="shared" si="70"/>
        <v>1.1918683189076482</v>
      </c>
      <c r="G354" s="189">
        <f t="shared" si="77"/>
        <v>-562.14791149864277</v>
      </c>
      <c r="H354" s="189">
        <f t="shared" si="71"/>
        <v>-617.23840682550974</v>
      </c>
      <c r="I354" s="189">
        <f t="shared" si="72"/>
        <v>0</v>
      </c>
      <c r="J354" s="88">
        <f t="shared" si="73"/>
        <v>0</v>
      </c>
      <c r="K354" s="189">
        <f t="shared" si="78"/>
        <v>-44.742487658507123</v>
      </c>
      <c r="L354" s="88">
        <f t="shared" si="74"/>
        <v>-49.12725144904082</v>
      </c>
      <c r="M354" s="89">
        <f t="shared" si="79"/>
        <v>-666.36565827455058</v>
      </c>
      <c r="N354" s="89">
        <f t="shared" si="80"/>
        <v>5521.4743417254494</v>
      </c>
      <c r="O354" s="89">
        <f t="shared" si="81"/>
        <v>5028.6651563984051</v>
      </c>
      <c r="P354" s="90">
        <f t="shared" si="75"/>
        <v>1.0635165649991007</v>
      </c>
      <c r="Q354" s="196">
        <v>-666.36565827455058</v>
      </c>
      <c r="R354" s="90">
        <f t="shared" si="82"/>
        <v>0.1995983141602013</v>
      </c>
      <c r="S354" s="90">
        <f t="shared" si="82"/>
        <v>0.21598626927167944</v>
      </c>
      <c r="T354" s="92">
        <v>1098</v>
      </c>
      <c r="U354" s="192">
        <v>5158.26</v>
      </c>
      <c r="V354" s="192">
        <v>4634.5552560646902</v>
      </c>
      <c r="W354" s="198"/>
      <c r="X354" s="89">
        <v>0</v>
      </c>
      <c r="Y354" s="89">
        <f t="shared" si="83"/>
        <v>0</v>
      </c>
    </row>
    <row r="355" spans="2:28">
      <c r="B355" s="207">
        <v>5620</v>
      </c>
      <c r="C355" t="s">
        <v>367</v>
      </c>
      <c r="D355" s="1">
        <v>13632.249</v>
      </c>
      <c r="E355" s="86">
        <f t="shared" si="76"/>
        <v>4611.7215832205684</v>
      </c>
      <c r="F355" s="87">
        <f t="shared" si="70"/>
        <v>0.9753368228700503</v>
      </c>
      <c r="G355" s="189">
        <f t="shared" si="77"/>
        <v>72.629151349049295</v>
      </c>
      <c r="H355" s="189">
        <f t="shared" si="71"/>
        <v>214.69177138778971</v>
      </c>
      <c r="I355" s="189">
        <f t="shared" si="72"/>
        <v>0</v>
      </c>
      <c r="J355" s="88">
        <f t="shared" si="73"/>
        <v>0</v>
      </c>
      <c r="K355" s="189">
        <f t="shared" si="78"/>
        <v>-44.742487658507123</v>
      </c>
      <c r="L355" s="88">
        <f t="shared" si="74"/>
        <v>-132.25879351854707</v>
      </c>
      <c r="M355" s="89">
        <f t="shared" si="79"/>
        <v>82.432977869242649</v>
      </c>
      <c r="N355" s="89">
        <f t="shared" si="80"/>
        <v>13714.681977869242</v>
      </c>
      <c r="O355" s="89">
        <f t="shared" si="81"/>
        <v>4639.6082469111097</v>
      </c>
      <c r="P355" s="90">
        <f t="shared" si="75"/>
        <v>0.98123459650481337</v>
      </c>
      <c r="Q355" s="196">
        <v>82.432977869242649</v>
      </c>
      <c r="R355" s="90">
        <f t="shared" si="82"/>
        <v>4.4389170530747691E-3</v>
      </c>
      <c r="S355" s="90">
        <f t="shared" si="82"/>
        <v>2.739933769832188E-3</v>
      </c>
      <c r="T355" s="92">
        <v>2956</v>
      </c>
      <c r="U355" s="192">
        <v>13572.004000000001</v>
      </c>
      <c r="V355" s="192">
        <v>4599.1202982039986</v>
      </c>
      <c r="W355" s="198"/>
      <c r="X355" s="89">
        <v>0</v>
      </c>
      <c r="Y355" s="89">
        <f t="shared" si="83"/>
        <v>0</v>
      </c>
    </row>
    <row r="356" spans="2:28">
      <c r="B356" s="207">
        <v>5622</v>
      </c>
      <c r="C356" t="s">
        <v>368</v>
      </c>
      <c r="D356" s="1">
        <v>16401.64</v>
      </c>
      <c r="E356" s="86">
        <f t="shared" si="76"/>
        <v>4209.8665297741272</v>
      </c>
      <c r="F356" s="87">
        <f t="shared" si="70"/>
        <v>0.89034816429430552</v>
      </c>
      <c r="G356" s="189">
        <f t="shared" si="77"/>
        <v>321.77928448584282</v>
      </c>
      <c r="H356" s="189">
        <f t="shared" si="71"/>
        <v>1253.6520923568437</v>
      </c>
      <c r="I356" s="189">
        <f t="shared" si="72"/>
        <v>16.139307930551556</v>
      </c>
      <c r="J356" s="88">
        <f t="shared" si="73"/>
        <v>62.878743697428867</v>
      </c>
      <c r="K356" s="189">
        <f t="shared" si="78"/>
        <v>-28.603179727955567</v>
      </c>
      <c r="L356" s="88">
        <f t="shared" si="74"/>
        <v>-111.43798822011489</v>
      </c>
      <c r="M356" s="89">
        <f t="shared" si="79"/>
        <v>1142.2141041367288</v>
      </c>
      <c r="N356" s="89">
        <f t="shared" si="80"/>
        <v>17543.854104136728</v>
      </c>
      <c r="O356" s="89">
        <f t="shared" si="81"/>
        <v>4503.0426345320138</v>
      </c>
      <c r="P356" s="90">
        <f t="shared" si="75"/>
        <v>0.95235222186715951</v>
      </c>
      <c r="Q356" s="196">
        <v>1142.2141041367288</v>
      </c>
      <c r="R356" s="90">
        <f t="shared" si="82"/>
        <v>1.9489445982780237E-2</v>
      </c>
      <c r="S356" s="90">
        <f t="shared" si="82"/>
        <v>1.7657714431989734E-2</v>
      </c>
      <c r="T356" s="92">
        <v>3896</v>
      </c>
      <c r="U356" s="192">
        <v>16088.092000000001</v>
      </c>
      <c r="V356" s="192">
        <v>4136.8197480072004</v>
      </c>
      <c r="W356" s="198"/>
      <c r="X356" s="89">
        <v>0</v>
      </c>
      <c r="Y356" s="89">
        <f t="shared" si="83"/>
        <v>0</v>
      </c>
    </row>
    <row r="357" spans="2:28">
      <c r="B357" s="207">
        <v>5624</v>
      </c>
      <c r="C357" t="s">
        <v>370</v>
      </c>
      <c r="D357" s="1">
        <v>4815.8540000000003</v>
      </c>
      <c r="E357" s="86">
        <f t="shared" si="76"/>
        <v>3890.0274636510503</v>
      </c>
      <c r="F357" s="87">
        <f t="shared" si="70"/>
        <v>0.82270513490649133</v>
      </c>
      <c r="G357" s="189">
        <f t="shared" si="77"/>
        <v>520.07950548215047</v>
      </c>
      <c r="H357" s="189">
        <f t="shared" si="71"/>
        <v>643.85842778690233</v>
      </c>
      <c r="I357" s="189">
        <f t="shared" si="72"/>
        <v>128.08298107362847</v>
      </c>
      <c r="J357" s="88">
        <f t="shared" si="73"/>
        <v>158.56673056915204</v>
      </c>
      <c r="K357" s="189">
        <f t="shared" si="78"/>
        <v>83.340493415121358</v>
      </c>
      <c r="L357" s="88">
        <f t="shared" si="74"/>
        <v>103.17553084792024</v>
      </c>
      <c r="M357" s="89">
        <f t="shared" si="79"/>
        <v>747.03395863482251</v>
      </c>
      <c r="N357" s="89">
        <f t="shared" si="80"/>
        <v>5562.887958634823</v>
      </c>
      <c r="O357" s="89">
        <f t="shared" si="81"/>
        <v>4493.4474625483217</v>
      </c>
      <c r="P357" s="90">
        <f t="shared" si="75"/>
        <v>0.95032293098552512</v>
      </c>
      <c r="Q357" s="196">
        <v>747.03395863482251</v>
      </c>
      <c r="R357" s="90">
        <f t="shared" si="82"/>
        <v>-6.8758311284319015E-2</v>
      </c>
      <c r="S357" s="90">
        <f t="shared" si="82"/>
        <v>-8.6059247342849268E-2</v>
      </c>
      <c r="T357" s="92">
        <v>1238</v>
      </c>
      <c r="U357" s="192">
        <v>5171.433</v>
      </c>
      <c r="V357" s="192">
        <v>4256.3234567901227</v>
      </c>
      <c r="W357" s="198"/>
      <c r="X357" s="89">
        <v>0</v>
      </c>
      <c r="Y357" s="89">
        <f t="shared" si="83"/>
        <v>0</v>
      </c>
    </row>
    <row r="358" spans="2:28">
      <c r="B358" s="207">
        <v>5626</v>
      </c>
      <c r="C358" t="s">
        <v>371</v>
      </c>
      <c r="D358" s="1">
        <v>4077.31</v>
      </c>
      <c r="E358" s="86">
        <f t="shared" si="76"/>
        <v>3879.4576593720267</v>
      </c>
      <c r="F358" s="87">
        <f t="shared" si="70"/>
        <v>0.82046971823229964</v>
      </c>
      <c r="G358" s="189">
        <f t="shared" si="77"/>
        <v>526.63278413514513</v>
      </c>
      <c r="H358" s="189">
        <f t="shared" si="71"/>
        <v>553.49105612603751</v>
      </c>
      <c r="I358" s="189">
        <f t="shared" si="72"/>
        <v>131.78241257128676</v>
      </c>
      <c r="J358" s="88">
        <f t="shared" si="73"/>
        <v>138.5033156124224</v>
      </c>
      <c r="K358" s="189">
        <f t="shared" si="78"/>
        <v>87.039924912779639</v>
      </c>
      <c r="L358" s="88">
        <f t="shared" si="74"/>
        <v>91.478961083331413</v>
      </c>
      <c r="M358" s="89">
        <f t="shared" si="79"/>
        <v>644.97001720936896</v>
      </c>
      <c r="N358" s="89">
        <f t="shared" si="80"/>
        <v>4722.2800172093685</v>
      </c>
      <c r="O358" s="89">
        <f t="shared" si="81"/>
        <v>4493.1303684199511</v>
      </c>
      <c r="P358" s="90">
        <f t="shared" si="75"/>
        <v>0.95025586848529942</v>
      </c>
      <c r="Q358" s="196">
        <v>644.97001720936896</v>
      </c>
      <c r="R358" s="90">
        <f t="shared" si="82"/>
        <v>-1.3631271293191527E-2</v>
      </c>
      <c r="S358" s="90">
        <f t="shared" si="82"/>
        <v>4.2003232314796598E-3</v>
      </c>
      <c r="T358" s="92">
        <v>1051</v>
      </c>
      <c r="U358" s="192">
        <v>4133.6570000000002</v>
      </c>
      <c r="V358" s="192">
        <v>3863.2308411214954</v>
      </c>
      <c r="W358" s="198"/>
      <c r="X358" s="89">
        <v>0</v>
      </c>
      <c r="Y358" s="89">
        <f t="shared" si="83"/>
        <v>0</v>
      </c>
    </row>
    <row r="359" spans="2:28">
      <c r="B359" s="207">
        <v>5628</v>
      </c>
      <c r="C359" t="s">
        <v>373</v>
      </c>
      <c r="D359" s="1">
        <v>11081.999</v>
      </c>
      <c r="E359" s="86">
        <f t="shared" si="76"/>
        <v>3960.6858470335956</v>
      </c>
      <c r="F359" s="87">
        <f t="shared" si="70"/>
        <v>0.83764873501630943</v>
      </c>
      <c r="G359" s="189">
        <f t="shared" si="77"/>
        <v>476.27130778497246</v>
      </c>
      <c r="H359" s="189">
        <f t="shared" si="71"/>
        <v>1332.607119182353</v>
      </c>
      <c r="I359" s="189">
        <f t="shared" si="72"/>
        <v>103.35254688973764</v>
      </c>
      <c r="J359" s="88">
        <f t="shared" si="73"/>
        <v>289.18042619748593</v>
      </c>
      <c r="K359" s="189">
        <f t="shared" si="78"/>
        <v>58.610059231230515</v>
      </c>
      <c r="L359" s="88">
        <f t="shared" si="74"/>
        <v>163.99094572898298</v>
      </c>
      <c r="M359" s="89">
        <f t="shared" si="79"/>
        <v>1496.598064911336</v>
      </c>
      <c r="N359" s="89">
        <f t="shared" si="80"/>
        <v>12578.597064911335</v>
      </c>
      <c r="O359" s="89">
        <f t="shared" si="81"/>
        <v>4495.5672140497982</v>
      </c>
      <c r="P359" s="90">
        <f t="shared" si="75"/>
        <v>0.95077123898881977</v>
      </c>
      <c r="Q359" s="196">
        <v>1496.598064911336</v>
      </c>
      <c r="R359" s="90">
        <f t="shared" si="82"/>
        <v>4.5587407510982891E-2</v>
      </c>
      <c r="S359" s="90">
        <f t="shared" si="82"/>
        <v>4.8950626477244186E-2</v>
      </c>
      <c r="T359" s="92">
        <v>2798</v>
      </c>
      <c r="U359" s="192">
        <v>10598.825999999999</v>
      </c>
      <c r="V359" s="192">
        <v>3775.8553615960095</v>
      </c>
      <c r="W359" s="198"/>
      <c r="X359" s="89">
        <v>0</v>
      </c>
      <c r="Y359" s="89">
        <f t="shared" si="83"/>
        <v>0</v>
      </c>
    </row>
    <row r="360" spans="2:28">
      <c r="B360" s="207">
        <v>5630</v>
      </c>
      <c r="C360" t="s">
        <v>372</v>
      </c>
      <c r="D360" s="1">
        <v>3573.4969999999998</v>
      </c>
      <c r="E360" s="86">
        <f t="shared" si="76"/>
        <v>4015.1651685393254</v>
      </c>
      <c r="F360" s="87">
        <f t="shared" si="70"/>
        <v>0.84917061190992882</v>
      </c>
      <c r="G360" s="189">
        <f t="shared" si="77"/>
        <v>442.49412845141995</v>
      </c>
      <c r="H360" s="189">
        <f t="shared" si="71"/>
        <v>393.81977432176376</v>
      </c>
      <c r="I360" s="189">
        <f t="shared" si="72"/>
        <v>84.284784362732211</v>
      </c>
      <c r="J360" s="88">
        <f t="shared" si="73"/>
        <v>75.013458082831661</v>
      </c>
      <c r="K360" s="189">
        <f t="shared" si="78"/>
        <v>39.542296704225087</v>
      </c>
      <c r="L360" s="88">
        <f t="shared" si="74"/>
        <v>35.19264406676033</v>
      </c>
      <c r="M360" s="89">
        <f t="shared" si="79"/>
        <v>429.01241838852411</v>
      </c>
      <c r="N360" s="89">
        <f t="shared" si="80"/>
        <v>4002.509418388524</v>
      </c>
      <c r="O360" s="89">
        <f t="shared" si="81"/>
        <v>4497.2015936949711</v>
      </c>
      <c r="P360" s="90">
        <f t="shared" si="75"/>
        <v>0.95111689529562848</v>
      </c>
      <c r="Q360" s="196">
        <v>429.01241838852411</v>
      </c>
      <c r="R360" s="90">
        <f t="shared" si="82"/>
        <v>-0.1255888852429573</v>
      </c>
      <c r="S360" s="90">
        <f t="shared" si="82"/>
        <v>-0.12362391644575049</v>
      </c>
      <c r="T360" s="92">
        <v>890</v>
      </c>
      <c r="U360" s="192">
        <v>4086.7469999999998</v>
      </c>
      <c r="V360" s="192">
        <v>4581.5549327354256</v>
      </c>
      <c r="W360" s="198"/>
      <c r="X360" s="89">
        <v>0</v>
      </c>
      <c r="Y360" s="89">
        <f t="shared" si="83"/>
        <v>0</v>
      </c>
    </row>
    <row r="361" spans="2:28">
      <c r="B361" s="207">
        <v>5632</v>
      </c>
      <c r="C361" t="s">
        <v>375</v>
      </c>
      <c r="D361" s="1">
        <v>9716.8160000000007</v>
      </c>
      <c r="E361" s="86">
        <f t="shared" si="76"/>
        <v>4611.6829615567158</v>
      </c>
      <c r="F361" s="87">
        <f t="shared" si="70"/>
        <v>0.97532865474232699</v>
      </c>
      <c r="G361" s="189">
        <f t="shared" si="77"/>
        <v>72.65309678063791</v>
      </c>
      <c r="H361" s="189">
        <f t="shared" si="71"/>
        <v>153.08007491680405</v>
      </c>
      <c r="I361" s="189">
        <f t="shared" si="72"/>
        <v>0</v>
      </c>
      <c r="J361" s="88">
        <f t="shared" si="73"/>
        <v>0</v>
      </c>
      <c r="K361" s="189">
        <f t="shared" si="78"/>
        <v>-44.742487658507123</v>
      </c>
      <c r="L361" s="88">
        <f t="shared" si="74"/>
        <v>-94.272421496474507</v>
      </c>
      <c r="M361" s="89">
        <f t="shared" si="79"/>
        <v>58.807653420329544</v>
      </c>
      <c r="N361" s="89">
        <f t="shared" si="80"/>
        <v>9775.6236534203308</v>
      </c>
      <c r="O361" s="89">
        <f t="shared" si="81"/>
        <v>4639.5935706788468</v>
      </c>
      <c r="P361" s="90">
        <f t="shared" si="75"/>
        <v>0.98123149261627873</v>
      </c>
      <c r="Q361" s="196">
        <v>58.807653420329544</v>
      </c>
      <c r="R361" s="90">
        <f t="shared" si="82"/>
        <v>-4.082957965498752E-3</v>
      </c>
      <c r="S361" s="90">
        <f t="shared" si="82"/>
        <v>-1.2469341153768588E-3</v>
      </c>
      <c r="T361" s="92">
        <v>2107</v>
      </c>
      <c r="U361" s="192">
        <v>9756.652</v>
      </c>
      <c r="V361" s="192">
        <v>4617.4406057737815</v>
      </c>
      <c r="W361" s="198"/>
      <c r="X361" s="89">
        <v>0</v>
      </c>
      <c r="Y361" s="89">
        <f t="shared" si="83"/>
        <v>0</v>
      </c>
    </row>
    <row r="362" spans="2:28">
      <c r="B362" s="207">
        <v>5634</v>
      </c>
      <c r="C362" t="s">
        <v>341</v>
      </c>
      <c r="D362" s="1">
        <v>6979.6279999999997</v>
      </c>
      <c r="E362" s="86">
        <f t="shared" si="76"/>
        <v>3521.507568113017</v>
      </c>
      <c r="F362" s="87">
        <f t="shared" si="70"/>
        <v>0.7447665565269479</v>
      </c>
      <c r="G362" s="189">
        <f t="shared" si="77"/>
        <v>748.56184071573114</v>
      </c>
      <c r="H362" s="189">
        <f t="shared" si="71"/>
        <v>1483.6495682985792</v>
      </c>
      <c r="I362" s="189">
        <f t="shared" si="72"/>
        <v>257.06494451194015</v>
      </c>
      <c r="J362" s="88">
        <f t="shared" si="73"/>
        <v>509.50272002266541</v>
      </c>
      <c r="K362" s="189">
        <f t="shared" si="78"/>
        <v>212.32245685343304</v>
      </c>
      <c r="L362" s="88">
        <f t="shared" si="74"/>
        <v>420.82310948350425</v>
      </c>
      <c r="M362" s="89">
        <f t="shared" si="79"/>
        <v>1904.4726777820833</v>
      </c>
      <c r="N362" s="89">
        <f t="shared" si="80"/>
        <v>8884.1006777820839</v>
      </c>
      <c r="O362" s="89">
        <f t="shared" si="81"/>
        <v>4482.3918656821816</v>
      </c>
      <c r="P362" s="90">
        <f t="shared" si="75"/>
        <v>0.94798477363413902</v>
      </c>
      <c r="Q362" s="196">
        <v>1904.4726777820833</v>
      </c>
      <c r="R362" s="90">
        <f t="shared" si="82"/>
        <v>2.0420163582947515E-2</v>
      </c>
      <c r="S362" s="90">
        <f t="shared" si="82"/>
        <v>1.5271726834294915E-2</v>
      </c>
      <c r="T362" s="92">
        <v>1982</v>
      </c>
      <c r="U362" s="192">
        <v>6839.9549999999999</v>
      </c>
      <c r="V362" s="192">
        <v>3468.537018255578</v>
      </c>
      <c r="W362" s="198"/>
      <c r="X362" s="89">
        <v>0</v>
      </c>
      <c r="Y362" s="89">
        <f t="shared" si="83"/>
        <v>0</v>
      </c>
    </row>
    <row r="363" spans="2:28">
      <c r="B363" s="207">
        <v>5636</v>
      </c>
      <c r="C363" t="s">
        <v>374</v>
      </c>
      <c r="D363" s="1">
        <v>3812.9929999999999</v>
      </c>
      <c r="E363" s="86">
        <f t="shared" ref="E363" si="84">D363/T363*1000</f>
        <v>4392.8490783410134</v>
      </c>
      <c r="F363" s="87">
        <f t="shared" ref="F363" si="85">E363/E$365</f>
        <v>0.92904729526726815</v>
      </c>
      <c r="G363" s="189">
        <f t="shared" si="77"/>
        <v>208.33010437437338</v>
      </c>
      <c r="H363" s="189">
        <f t="shared" ref="H363" si="86">G363*T363/1000</f>
        <v>180.83053059695609</v>
      </c>
      <c r="I363" s="189">
        <f t="shared" ref="I363" si="87">IF(E363+Y363&lt;(E$365+Y$365)*0.9,((E$365+Y$365)*0.9-E363-Y363)*0.35,0)</f>
        <v>0</v>
      </c>
      <c r="J363" s="88">
        <f>I363*T363/1000</f>
        <v>0</v>
      </c>
      <c r="K363" s="189">
        <f t="shared" ref="K363" si="88">I363+J$367</f>
        <v>-44.742487658507123</v>
      </c>
      <c r="L363" s="88">
        <f t="shared" ref="L363" si="89">K363*T363/1000</f>
        <v>-38.836479287584183</v>
      </c>
      <c r="M363" s="89">
        <f t="shared" ref="M363" si="90">+H363+L363</f>
        <v>141.99405130937191</v>
      </c>
      <c r="N363" s="89">
        <f t="shared" ref="N363" si="91">D363+M363</f>
        <v>3954.987051309372</v>
      </c>
      <c r="O363" s="89">
        <f t="shared" ref="O363" si="92">N363/T363*1000</f>
        <v>4556.4366950568801</v>
      </c>
      <c r="P363" s="90">
        <f t="shared" ref="P363" si="93">O363/O$365</f>
        <v>0.96364457601575637</v>
      </c>
      <c r="Q363" s="196">
        <v>141.99405130937191</v>
      </c>
      <c r="R363" s="90">
        <f t="shared" ref="R363" si="94">(D363-U363)/U363</f>
        <v>0.15063614030121791</v>
      </c>
      <c r="S363" s="90">
        <f t="shared" ref="S363" si="95">(E363-V363)/V363</f>
        <v>0.13870558124279503</v>
      </c>
      <c r="T363" s="92">
        <v>868</v>
      </c>
      <c r="U363" s="192">
        <v>3313.8130000000001</v>
      </c>
      <c r="V363" s="192">
        <v>3857.7566938300351</v>
      </c>
      <c r="W363" s="198"/>
      <c r="X363" s="89">
        <v>0</v>
      </c>
      <c r="Y363" s="89">
        <f t="shared" ref="Y363" si="96">X363*1000/T363</f>
        <v>0</v>
      </c>
    </row>
    <row r="364" spans="2:28">
      <c r="B364" s="86"/>
      <c r="C364" s="86"/>
      <c r="D364" s="86"/>
      <c r="E364" s="86"/>
      <c r="F364" s="87"/>
      <c r="G364" s="189"/>
      <c r="H364" s="189"/>
      <c r="I364" s="189"/>
      <c r="J364" s="88"/>
      <c r="K364" s="189"/>
      <c r="L364" s="88"/>
      <c r="M364" s="89"/>
      <c r="N364" s="89"/>
      <c r="O364" s="89"/>
      <c r="P364" s="90"/>
      <c r="Q364" s="91"/>
      <c r="R364" s="90"/>
      <c r="S364" s="90"/>
      <c r="T364" s="92"/>
      <c r="U364" s="1"/>
      <c r="V364" s="126"/>
      <c r="X364" s="89"/>
      <c r="Y364" s="89"/>
    </row>
    <row r="365" spans="2:28" ht="23.25" customHeight="1">
      <c r="B365" s="204"/>
      <c r="C365" s="213" t="s">
        <v>378</v>
      </c>
      <c r="D365" s="168">
        <f>SUM(D7:D363)</f>
        <v>26451927.085000027</v>
      </c>
      <c r="E365" s="214">
        <f>D365/T365*1000</f>
        <v>4728.337406199842</v>
      </c>
      <c r="F365" s="215">
        <f>E365/E$365</f>
        <v>1</v>
      </c>
      <c r="G365" s="216">
        <f>($E$365-E365)*0.6</f>
        <v>0</v>
      </c>
      <c r="H365" s="168">
        <f>SUM(H7:H363)</f>
        <v>1.6719440054657753E-8</v>
      </c>
      <c r="I365" s="217">
        <f>IF(E365&lt;E$365*0.9,(E$365*0.9-E365)*0.35,0)</f>
        <v>0</v>
      </c>
      <c r="J365" s="168">
        <f>SUM(J7:J363)</f>
        <v>250304.68840749277</v>
      </c>
      <c r="K365" s="95"/>
      <c r="L365" s="168">
        <f>SUM(L7:L363)</f>
        <v>-7.4550143835949712E-11</v>
      </c>
      <c r="M365" s="168">
        <f>SUM(M7:M363)</f>
        <v>1.687328676780453E-8</v>
      </c>
      <c r="N365" s="168">
        <f>SUM(N7:N363)</f>
        <v>26451927.084999979</v>
      </c>
      <c r="O365" s="218">
        <f t="shared" ref="O365" si="97">N365/T365*1000</f>
        <v>4728.3374061998338</v>
      </c>
      <c r="P365" s="219">
        <f>O365/O$365</f>
        <v>1</v>
      </c>
      <c r="Q365" s="168">
        <f>SUM(Q7:Q363)</f>
        <v>1.687328676780453E-8</v>
      </c>
      <c r="R365" s="219">
        <f t="shared" ref="R365" si="98">(D365-U365)/U365</f>
        <v>2.9190551604533429E-2</v>
      </c>
      <c r="S365" s="219">
        <f>(E365-V365)/V365</f>
        <v>2.1070669120420965E-2</v>
      </c>
      <c r="T365" s="168">
        <f>SUM(T7:T363)</f>
        <v>5594340</v>
      </c>
      <c r="U365" s="168">
        <f>SUM(U7:U363)</f>
        <v>25701680.843999997</v>
      </c>
      <c r="V365" s="168">
        <v>4630.7641079074037</v>
      </c>
      <c r="W365" s="205"/>
      <c r="X365" s="96">
        <f>SUM(X7:X362)</f>
        <v>2953.6410000000014</v>
      </c>
      <c r="Y365" s="97">
        <f>X365*1000/T365</f>
        <v>0.52796951919261281</v>
      </c>
      <c r="Z365" s="1"/>
      <c r="AA365" s="46"/>
      <c r="AB365" s="1"/>
    </row>
    <row r="367" spans="2:28" ht="19.5" customHeight="1">
      <c r="B367" s="191" t="s">
        <v>416</v>
      </c>
      <c r="C367" s="102" t="s">
        <v>417</v>
      </c>
      <c r="D367" s="98"/>
      <c r="E367" s="98"/>
      <c r="F367" s="98"/>
      <c r="G367" s="98"/>
      <c r="H367" s="98"/>
      <c r="I367" s="98"/>
      <c r="J367" s="99">
        <f>-J365*1000/$T$365</f>
        <v>-44.742487658507123</v>
      </c>
      <c r="S367" s="100"/>
    </row>
    <row r="368" spans="2:28" ht="20.25" customHeight="1">
      <c r="B368" s="101"/>
      <c r="C368" s="102" t="s">
        <v>414</v>
      </c>
      <c r="D368" s="102"/>
      <c r="E368" s="102"/>
      <c r="F368" s="102"/>
      <c r="G368" s="102"/>
      <c r="H368" s="102"/>
      <c r="I368" s="102"/>
      <c r="J368" s="103">
        <f>J365/D365</f>
        <v>9.4626258269641123E-3</v>
      </c>
    </row>
    <row r="369" spans="2:10" ht="21.75" customHeight="1">
      <c r="B369" s="101" t="s">
        <v>415</v>
      </c>
      <c r="C369" s="102" t="s">
        <v>421</v>
      </c>
      <c r="D369" s="167"/>
      <c r="E369" s="104"/>
      <c r="F369" s="104"/>
      <c r="G369" s="104"/>
      <c r="H369" s="104"/>
      <c r="I369" s="104"/>
      <c r="J369" s="104"/>
    </row>
    <row r="371" spans="2:10" ht="23.25">
      <c r="C371" s="231" t="s">
        <v>432</v>
      </c>
    </row>
  </sheetData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5"/>
  <sheetViews>
    <sheetView workbookViewId="0">
      <selection activeCell="E40" sqref="E40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49"/>
      <c r="B1" s="2"/>
      <c r="C1" s="257" t="s">
        <v>442</v>
      </c>
      <c r="D1" s="257"/>
      <c r="E1" s="257"/>
      <c r="F1" s="258" t="s">
        <v>382</v>
      </c>
      <c r="G1" s="258"/>
      <c r="H1" s="258" t="s">
        <v>441</v>
      </c>
      <c r="I1" s="258"/>
      <c r="J1" s="258"/>
      <c r="K1" s="4" t="s">
        <v>383</v>
      </c>
      <c r="L1" s="50" t="s">
        <v>5</v>
      </c>
      <c r="M1" s="45"/>
      <c r="N1" s="259" t="s">
        <v>384</v>
      </c>
      <c r="O1" s="260"/>
      <c r="Q1" s="121"/>
    </row>
    <row r="2" spans="1:20">
      <c r="A2" s="109"/>
      <c r="B2" s="110"/>
      <c r="C2" s="261" t="s">
        <v>389</v>
      </c>
      <c r="D2" s="261"/>
      <c r="E2" s="261"/>
      <c r="F2" s="262" t="str">
        <f>C2</f>
        <v>Januar</v>
      </c>
      <c r="G2" s="262"/>
      <c r="H2" s="262" t="str">
        <f>C2</f>
        <v>Januar</v>
      </c>
      <c r="I2" s="263"/>
      <c r="J2" s="263"/>
      <c r="K2" s="106" t="s">
        <v>385</v>
      </c>
      <c r="L2" s="107" t="s">
        <v>11</v>
      </c>
      <c r="M2" s="108"/>
      <c r="N2" s="264" t="str">
        <f>C2</f>
        <v>Januar</v>
      </c>
      <c r="O2" s="265"/>
      <c r="P2" s="27"/>
      <c r="Q2" s="247" t="str">
        <f>C2</f>
        <v>Januar</v>
      </c>
      <c r="R2" s="248"/>
      <c r="S2" s="249"/>
      <c r="T2" s="249"/>
    </row>
    <row r="3" spans="1:20">
      <c r="C3" s="250"/>
      <c r="D3" s="251"/>
      <c r="E3" s="47" t="s">
        <v>13</v>
      </c>
      <c r="F3" s="3"/>
      <c r="G3" s="3"/>
      <c r="H3" s="252"/>
      <c r="I3" s="252"/>
      <c r="J3" s="48" t="s">
        <v>18</v>
      </c>
      <c r="K3" s="105" t="str">
        <f>LEFT(C2,3)</f>
        <v>Jan</v>
      </c>
      <c r="L3" s="236" t="s">
        <v>446</v>
      </c>
      <c r="M3" s="45"/>
      <c r="N3" s="118" t="s">
        <v>386</v>
      </c>
      <c r="O3" s="51" t="s">
        <v>386</v>
      </c>
      <c r="Q3" s="253" t="s">
        <v>431</v>
      </c>
      <c r="R3" s="254"/>
      <c r="S3" s="255"/>
      <c r="T3" s="256"/>
    </row>
    <row r="4" spans="1:20">
      <c r="A4" s="49" t="s">
        <v>380</v>
      </c>
      <c r="B4" s="2" t="s">
        <v>381</v>
      </c>
      <c r="C4" s="111" t="s">
        <v>19</v>
      </c>
      <c r="D4" s="111" t="s">
        <v>20</v>
      </c>
      <c r="E4" s="111" t="s">
        <v>21</v>
      </c>
      <c r="F4" s="111" t="s">
        <v>20</v>
      </c>
      <c r="G4" s="111" t="s">
        <v>19</v>
      </c>
      <c r="H4" s="111" t="s">
        <v>19</v>
      </c>
      <c r="I4" s="111" t="s">
        <v>20</v>
      </c>
      <c r="J4" s="111" t="s">
        <v>23</v>
      </c>
      <c r="K4" s="112" t="s">
        <v>387</v>
      </c>
      <c r="L4" s="113"/>
      <c r="M4" s="114"/>
      <c r="N4" s="119" t="s">
        <v>24</v>
      </c>
      <c r="O4" s="115" t="s">
        <v>413</v>
      </c>
      <c r="P4" s="116"/>
      <c r="Q4" s="123" t="s">
        <v>24</v>
      </c>
      <c r="R4" s="117" t="s">
        <v>388</v>
      </c>
      <c r="S4" s="22"/>
      <c r="T4" s="22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52"/>
      <c r="M5" s="30"/>
      <c r="N5" s="120"/>
      <c r="O5" s="6"/>
      <c r="Q5" s="124"/>
      <c r="R5" s="8"/>
      <c r="S5" s="23"/>
      <c r="T5" s="23"/>
    </row>
    <row r="6" spans="1:20">
      <c r="A6" s="9"/>
      <c r="B6" s="10"/>
      <c r="C6" s="11"/>
      <c r="D6" s="11"/>
      <c r="E6" s="11"/>
      <c r="F6" s="11"/>
      <c r="G6" s="11"/>
      <c r="H6" s="11"/>
      <c r="I6" s="11"/>
      <c r="J6" s="11"/>
      <c r="K6" s="12"/>
      <c r="L6" s="13"/>
      <c r="N6" s="121"/>
      <c r="Q6" s="125"/>
      <c r="R6" s="24"/>
      <c r="S6" s="24"/>
      <c r="T6" s="24"/>
    </row>
    <row r="7" spans="1:20">
      <c r="A7" s="20">
        <v>3</v>
      </c>
      <c r="B7" t="s">
        <v>25</v>
      </c>
      <c r="C7" s="195">
        <v>789346</v>
      </c>
      <c r="D7" s="53">
        <f t="shared" ref="D7:D21" si="0">C7*1000/L7</f>
        <v>1089.8203758163168</v>
      </c>
      <c r="E7" s="38">
        <f>D7/D$23</f>
        <v>1.1936419220992278</v>
      </c>
      <c r="F7" s="54">
        <f t="shared" ref="F7:F10" si="1">($D$23-D7)*0.875</f>
        <v>-154.69928196869012</v>
      </c>
      <c r="G7" s="53">
        <f t="shared" ref="G7:G10" si="2">(F7*L7)/1000</f>
        <v>-112047.14293710257</v>
      </c>
      <c r="H7" s="53">
        <f>G7+C7</f>
        <v>677298.85706289741</v>
      </c>
      <c r="I7" s="55">
        <f t="shared" ref="I7:I10" si="3">H7*1000/L7</f>
        <v>935.12109384762653</v>
      </c>
      <c r="J7" s="38">
        <f>I7/I$23</f>
        <v>1.0242052402624033</v>
      </c>
      <c r="K7" s="235">
        <v>-112047.14293710257</v>
      </c>
      <c r="L7" s="64">
        <v>724290</v>
      </c>
      <c r="N7" s="122">
        <f>(C7-Q7)/Q7</f>
        <v>-4.0268155798041105E-2</v>
      </c>
      <c r="O7" s="28">
        <f>(D7-R7)/R7</f>
        <v>-4.8987088179889192E-2</v>
      </c>
      <c r="Q7" s="1">
        <v>822465.15500000003</v>
      </c>
      <c r="R7" s="25">
        <v>1145.9574967605299</v>
      </c>
      <c r="S7" s="25"/>
      <c r="T7" s="1"/>
    </row>
    <row r="8" spans="1:20">
      <c r="A8" s="20">
        <v>11</v>
      </c>
      <c r="B8" t="s">
        <v>390</v>
      </c>
      <c r="C8" s="195">
        <v>494572</v>
      </c>
      <c r="D8" s="53">
        <f t="shared" si="0"/>
        <v>980.32888268687952</v>
      </c>
      <c r="E8" s="38">
        <f t="shared" ref="E8:E21" si="4">D8/D$23</f>
        <v>1.0737197411484072</v>
      </c>
      <c r="F8" s="54">
        <f t="shared" si="1"/>
        <v>-58.894225480432524</v>
      </c>
      <c r="G8" s="53">
        <f t="shared" si="2"/>
        <v>-29711.901177976288</v>
      </c>
      <c r="H8" s="53">
        <f t="shared" ref="H8:H10" si="5">G8+C8</f>
        <v>464860.09882202372</v>
      </c>
      <c r="I8" s="55">
        <f t="shared" si="3"/>
        <v>921.43465720644713</v>
      </c>
      <c r="J8" s="38">
        <f t="shared" ref="J8:J21" si="6">I8/I$23</f>
        <v>1.0092149676435511</v>
      </c>
      <c r="K8" s="235">
        <v>-29711.901177976288</v>
      </c>
      <c r="L8" s="64">
        <v>504496</v>
      </c>
      <c r="N8" s="122">
        <f>(C8-Q8)/Q8</f>
        <v>1.8845084591703479E-2</v>
      </c>
      <c r="O8" s="28">
        <f t="shared" ref="O8:O10" si="7">(D8-R8)/R8</f>
        <v>8.5878889258482662E-3</v>
      </c>
      <c r="Q8" s="1">
        <v>485424.141</v>
      </c>
      <c r="R8" s="25">
        <v>971.98161256024525</v>
      </c>
      <c r="S8" s="25"/>
      <c r="T8" s="1"/>
    </row>
    <row r="9" spans="1:20">
      <c r="A9" s="21">
        <v>15</v>
      </c>
      <c r="B9" t="s">
        <v>391</v>
      </c>
      <c r="C9" s="195">
        <v>246094</v>
      </c>
      <c r="D9" s="53">
        <f t="shared" si="0"/>
        <v>903.38566808485643</v>
      </c>
      <c r="E9" s="38">
        <f t="shared" si="4"/>
        <v>0.98944654475009364</v>
      </c>
      <c r="F9" s="54">
        <f t="shared" si="1"/>
        <v>8.4310872963376795</v>
      </c>
      <c r="G9" s="53">
        <f t="shared" si="2"/>
        <v>2296.7377836572364</v>
      </c>
      <c r="H9" s="53">
        <f t="shared" si="5"/>
        <v>248390.73778365724</v>
      </c>
      <c r="I9" s="55">
        <f t="shared" si="3"/>
        <v>911.81675538119418</v>
      </c>
      <c r="J9" s="38">
        <f t="shared" si="6"/>
        <v>0.99868081809376175</v>
      </c>
      <c r="K9" s="235">
        <v>2296.7377836572364</v>
      </c>
      <c r="L9" s="64">
        <v>272413</v>
      </c>
      <c r="N9" s="122">
        <f t="shared" ref="N9:N10" si="8">(C9-Q9)/Q9</f>
        <v>1.6967480942614455E-2</v>
      </c>
      <c r="O9" s="28">
        <f t="shared" si="7"/>
        <v>1.0288817209949917E-2</v>
      </c>
      <c r="Q9" s="1">
        <v>241988.07199999999</v>
      </c>
      <c r="R9" s="25">
        <v>894.18555634385712</v>
      </c>
      <c r="S9" s="25"/>
      <c r="T9" s="1"/>
    </row>
    <row r="10" spans="1:20">
      <c r="A10" s="21">
        <v>18</v>
      </c>
      <c r="B10" t="s">
        <v>392</v>
      </c>
      <c r="C10" s="195">
        <v>212339</v>
      </c>
      <c r="D10" s="53">
        <f t="shared" si="0"/>
        <v>871.73518568695556</v>
      </c>
      <c r="E10" s="38">
        <f t="shared" si="4"/>
        <v>0.95478088471735656</v>
      </c>
      <c r="F10" s="54">
        <f t="shared" si="1"/>
        <v>36.125259394500944</v>
      </c>
      <c r="G10" s="53">
        <f t="shared" si="2"/>
        <v>8799.462933831328</v>
      </c>
      <c r="H10" s="53">
        <f t="shared" si="5"/>
        <v>221138.46293383132</v>
      </c>
      <c r="I10" s="55">
        <f t="shared" si="3"/>
        <v>907.86044508145653</v>
      </c>
      <c r="J10" s="38">
        <f t="shared" si="6"/>
        <v>0.99434761058966958</v>
      </c>
      <c r="K10" s="235">
        <v>8799.462933831328</v>
      </c>
      <c r="L10" s="64">
        <v>243582</v>
      </c>
      <c r="N10" s="122">
        <f t="shared" si="8"/>
        <v>-8.3712870200673326E-4</v>
      </c>
      <c r="O10" s="28">
        <f t="shared" si="7"/>
        <v>-2.8922091205937374E-3</v>
      </c>
      <c r="Q10" s="1">
        <v>212516.90400000001</v>
      </c>
      <c r="R10" s="25">
        <v>874.26373924741131</v>
      </c>
      <c r="S10" s="25"/>
      <c r="T10" s="1"/>
    </row>
    <row r="11" spans="1:20">
      <c r="A11" s="21">
        <v>31</v>
      </c>
      <c r="B11" t="s">
        <v>424</v>
      </c>
      <c r="C11" s="195">
        <v>239961</v>
      </c>
      <c r="D11" s="53">
        <f t="shared" si="0"/>
        <v>763.21774006303929</v>
      </c>
      <c r="E11" s="38">
        <f t="shared" si="4"/>
        <v>0.83592554373622818</v>
      </c>
      <c r="F11" s="54">
        <f t="shared" ref="F11:F21" si="9">($D$23-D11)*0.875</f>
        <v>131.07802431542768</v>
      </c>
      <c r="G11" s="53">
        <f t="shared" ref="G11:G21" si="10">(F11*L11)/1000</f>
        <v>41211.848390940671</v>
      </c>
      <c r="H11" s="53">
        <f t="shared" ref="H11:H21" si="11">G11+C11</f>
        <v>281172.84839094069</v>
      </c>
      <c r="I11" s="55">
        <f t="shared" ref="I11:I21" si="12">H11*1000/L11</f>
        <v>894.29576437846697</v>
      </c>
      <c r="J11" s="38">
        <f t="shared" si="6"/>
        <v>0.97949069296702851</v>
      </c>
      <c r="K11" s="235">
        <v>41211.848390940671</v>
      </c>
      <c r="L11" s="64">
        <v>314407</v>
      </c>
      <c r="N11" s="122">
        <f t="shared" ref="N11:N21" si="13">(C11-Q11)/Q11</f>
        <v>-2.0118801015515378E-3</v>
      </c>
      <c r="O11" s="28">
        <f t="shared" ref="O11:O21" si="14">(D11-R11)/R11</f>
        <v>-9.1696826007674707E-3</v>
      </c>
      <c r="Q11" s="1">
        <v>240444.74600000001</v>
      </c>
      <c r="R11" s="25">
        <v>770.28097209051998</v>
      </c>
      <c r="S11" s="25"/>
      <c r="T11" s="1"/>
    </row>
    <row r="12" spans="1:20">
      <c r="A12" s="21">
        <v>32</v>
      </c>
      <c r="B12" t="s">
        <v>425</v>
      </c>
      <c r="C12" s="195">
        <v>729648</v>
      </c>
      <c r="D12" s="53">
        <f t="shared" si="0"/>
        <v>985.10557865744988</v>
      </c>
      <c r="E12" s="38">
        <f t="shared" si="4"/>
        <v>1.0789514882198679</v>
      </c>
      <c r="F12" s="54">
        <f t="shared" si="9"/>
        <v>-63.073834454681588</v>
      </c>
      <c r="G12" s="53">
        <f t="shared" si="10"/>
        <v>-46717.52770389356</v>
      </c>
      <c r="H12" s="53">
        <f t="shared" si="11"/>
        <v>682930.4722961064</v>
      </c>
      <c r="I12" s="55">
        <f t="shared" si="12"/>
        <v>922.03174420276821</v>
      </c>
      <c r="J12" s="38">
        <f t="shared" si="6"/>
        <v>1.0098689360274833</v>
      </c>
      <c r="K12" s="235">
        <v>-46717.52770389356</v>
      </c>
      <c r="L12" s="64">
        <v>740680</v>
      </c>
      <c r="N12" s="122">
        <f t="shared" si="13"/>
        <v>-1.0042669509133999E-3</v>
      </c>
      <c r="O12" s="28">
        <f t="shared" si="14"/>
        <v>-1.7023428156054614E-2</v>
      </c>
      <c r="Q12" s="1">
        <v>730381.49800000002</v>
      </c>
      <c r="R12" s="25">
        <v>1002.165877473062</v>
      </c>
      <c r="S12" s="25"/>
      <c r="T12" s="1"/>
    </row>
    <row r="13" spans="1:20">
      <c r="A13" s="21">
        <v>33</v>
      </c>
      <c r="B13" t="s">
        <v>426</v>
      </c>
      <c r="C13" s="195">
        <v>232004</v>
      </c>
      <c r="D13" s="53">
        <f t="shared" si="0"/>
        <v>855.32059222556484</v>
      </c>
      <c r="E13" s="38">
        <f t="shared" si="4"/>
        <v>0.93680255789899824</v>
      </c>
      <c r="F13" s="54">
        <f t="shared" si="9"/>
        <v>50.488028673217826</v>
      </c>
      <c r="G13" s="53">
        <f t="shared" si="10"/>
        <v>13694.776801552989</v>
      </c>
      <c r="H13" s="53">
        <f t="shared" si="11"/>
        <v>245698.776801553</v>
      </c>
      <c r="I13" s="55">
        <f t="shared" si="12"/>
        <v>905.80862089878269</v>
      </c>
      <c r="J13" s="38">
        <f t="shared" si="6"/>
        <v>0.99210031973737478</v>
      </c>
      <c r="K13" s="235">
        <v>13694.776801552989</v>
      </c>
      <c r="L13" s="64">
        <v>271248</v>
      </c>
      <c r="N13" s="122">
        <f t="shared" si="13"/>
        <v>-7.4176454072997205E-3</v>
      </c>
      <c r="O13" s="28">
        <f t="shared" si="14"/>
        <v>-1.2646809068277616E-2</v>
      </c>
      <c r="Q13" s="1">
        <v>233737.78400000001</v>
      </c>
      <c r="R13" s="25">
        <v>866.27622220822104</v>
      </c>
      <c r="S13" s="25"/>
      <c r="T13" s="1"/>
    </row>
    <row r="14" spans="1:20">
      <c r="A14" s="21">
        <v>34</v>
      </c>
      <c r="B14" t="s">
        <v>393</v>
      </c>
      <c r="C14" s="195">
        <v>287350</v>
      </c>
      <c r="D14" s="53">
        <f t="shared" si="0"/>
        <v>761.0791511722764</v>
      </c>
      <c r="E14" s="38">
        <f t="shared" si="4"/>
        <v>0.83358322255119965</v>
      </c>
      <c r="F14" s="54">
        <f t="shared" si="9"/>
        <v>132.9492895948452</v>
      </c>
      <c r="G14" s="53">
        <f t="shared" si="10"/>
        <v>50195.801982271376</v>
      </c>
      <c r="H14" s="53">
        <f t="shared" si="11"/>
        <v>337545.80198227137</v>
      </c>
      <c r="I14" s="55">
        <f t="shared" si="12"/>
        <v>894.02844076712165</v>
      </c>
      <c r="J14" s="38">
        <f t="shared" si="6"/>
        <v>0.97919790281889996</v>
      </c>
      <c r="K14" s="235">
        <v>50195.801982271376</v>
      </c>
      <c r="L14" s="64">
        <v>377556</v>
      </c>
      <c r="N14" s="122">
        <f t="shared" si="13"/>
        <v>2.5906845152155637E-2</v>
      </c>
      <c r="O14" s="28">
        <f t="shared" si="14"/>
        <v>2.2504872014050346E-2</v>
      </c>
      <c r="Q14" s="1">
        <v>280093.65700000001</v>
      </c>
      <c r="R14" s="25">
        <v>744.32814160891189</v>
      </c>
      <c r="S14" s="25"/>
      <c r="T14" s="1"/>
    </row>
    <row r="15" spans="1:20">
      <c r="A15" s="21">
        <v>39</v>
      </c>
      <c r="B15" t="s">
        <v>427</v>
      </c>
      <c r="C15" s="195">
        <v>213360</v>
      </c>
      <c r="D15" s="53">
        <f t="shared" si="0"/>
        <v>826.74922792564837</v>
      </c>
      <c r="E15" s="38">
        <f t="shared" si="4"/>
        <v>0.9055093476078947</v>
      </c>
      <c r="F15" s="54">
        <f t="shared" si="9"/>
        <v>75.487972435644735</v>
      </c>
      <c r="G15" s="53">
        <f t="shared" si="10"/>
        <v>19481.256534439271</v>
      </c>
      <c r="H15" s="53">
        <f t="shared" si="11"/>
        <v>232841.25653443928</v>
      </c>
      <c r="I15" s="55">
        <f t="shared" si="12"/>
        <v>902.23720036129305</v>
      </c>
      <c r="J15" s="38">
        <f t="shared" si="6"/>
        <v>0.98818866845098674</v>
      </c>
      <c r="K15" s="235">
        <v>19481.256534439271</v>
      </c>
      <c r="L15" s="64">
        <v>258071</v>
      </c>
      <c r="N15" s="122">
        <f t="shared" si="13"/>
        <v>1.1449586624402619E-3</v>
      </c>
      <c r="O15" s="28">
        <f t="shared" si="14"/>
        <v>-5.2132783624393988E-3</v>
      </c>
      <c r="Q15" s="1">
        <v>213115.99100000001</v>
      </c>
      <c r="R15" s="25">
        <v>831.08188915579956</v>
      </c>
      <c r="S15" s="25"/>
      <c r="T15" s="1"/>
    </row>
    <row r="16" spans="1:20">
      <c r="A16" s="21">
        <v>40</v>
      </c>
      <c r="B16" t="s">
        <v>428</v>
      </c>
      <c r="C16" s="195">
        <v>143881</v>
      </c>
      <c r="D16" s="53">
        <f t="shared" si="0"/>
        <v>808.9428380270208</v>
      </c>
      <c r="E16" s="38">
        <f t="shared" si="4"/>
        <v>0.88600663510967614</v>
      </c>
      <c r="F16" s="54">
        <f t="shared" si="9"/>
        <v>91.068563596943861</v>
      </c>
      <c r="G16" s="53">
        <f t="shared" si="10"/>
        <v>16197.727927043226</v>
      </c>
      <c r="H16" s="53">
        <f t="shared" si="11"/>
        <v>160078.72792704322</v>
      </c>
      <c r="I16" s="55">
        <f t="shared" si="12"/>
        <v>900.01140162396473</v>
      </c>
      <c r="J16" s="38">
        <f t="shared" si="6"/>
        <v>0.98575082938870962</v>
      </c>
      <c r="K16" s="235">
        <v>16197.727927043226</v>
      </c>
      <c r="L16" s="64">
        <v>177863</v>
      </c>
      <c r="N16" s="122">
        <f t="shared" si="13"/>
        <v>1.7675582175101713E-2</v>
      </c>
      <c r="O16" s="28">
        <f t="shared" si="14"/>
        <v>1.3269886790031063E-2</v>
      </c>
      <c r="Q16" s="1">
        <v>141381.99100000001</v>
      </c>
      <c r="R16" s="25">
        <v>798.34883931041884</v>
      </c>
      <c r="S16" s="25"/>
      <c r="T16" s="1"/>
    </row>
    <row r="17" spans="1:20">
      <c r="A17" s="21">
        <v>42</v>
      </c>
      <c r="B17" t="s">
        <v>394</v>
      </c>
      <c r="C17" s="195">
        <v>251458</v>
      </c>
      <c r="D17" s="53">
        <f t="shared" si="0"/>
        <v>780.46978782574149</v>
      </c>
      <c r="E17" s="38">
        <f t="shared" si="4"/>
        <v>0.85482110479251217</v>
      </c>
      <c r="F17" s="54">
        <f t="shared" si="9"/>
        <v>115.98248252306325</v>
      </c>
      <c r="G17" s="53">
        <f t="shared" si="10"/>
        <v>37368.164079140697</v>
      </c>
      <c r="H17" s="53">
        <f t="shared" si="11"/>
        <v>288826.1640791407</v>
      </c>
      <c r="I17" s="55">
        <f t="shared" si="12"/>
        <v>896.45227034880486</v>
      </c>
      <c r="J17" s="38">
        <f t="shared" si="6"/>
        <v>0.98185263809906409</v>
      </c>
      <c r="K17" s="235">
        <v>37368.164079140697</v>
      </c>
      <c r="L17" s="64">
        <v>322188</v>
      </c>
      <c r="N17" s="122">
        <f t="shared" si="13"/>
        <v>9.6660371521912584E-3</v>
      </c>
      <c r="O17" s="28">
        <f t="shared" si="14"/>
        <v>2.339261496791735E-3</v>
      </c>
      <c r="Q17" s="1">
        <v>249050.66699999999</v>
      </c>
      <c r="R17" s="25">
        <v>778.64832577770835</v>
      </c>
      <c r="S17" s="25"/>
      <c r="T17" s="1"/>
    </row>
    <row r="18" spans="1:20">
      <c r="A18" s="21">
        <v>46</v>
      </c>
      <c r="B18" t="s">
        <v>395</v>
      </c>
      <c r="C18" s="195">
        <v>617575</v>
      </c>
      <c r="D18" s="53">
        <f t="shared" si="0"/>
        <v>942.56040048228817</v>
      </c>
      <c r="E18" s="38">
        <f t="shared" si="4"/>
        <v>1.0323532511342239</v>
      </c>
      <c r="F18" s="54">
        <f t="shared" si="9"/>
        <v>-25.846803551415093</v>
      </c>
      <c r="G18" s="53">
        <f t="shared" si="10"/>
        <v>-16935.084154922683</v>
      </c>
      <c r="H18" s="53">
        <f t="shared" si="11"/>
        <v>600639.91584507737</v>
      </c>
      <c r="I18" s="55">
        <f t="shared" si="12"/>
        <v>916.71359693087311</v>
      </c>
      <c r="J18" s="38">
        <f t="shared" si="6"/>
        <v>1.0040441563917781</v>
      </c>
      <c r="K18" s="235">
        <v>-16935.084154922683</v>
      </c>
      <c r="L18" s="64">
        <v>655210</v>
      </c>
      <c r="N18" s="122">
        <f t="shared" si="13"/>
        <v>1.8230439334494031E-2</v>
      </c>
      <c r="O18" s="28">
        <f t="shared" si="14"/>
        <v>1.2152541792885791E-2</v>
      </c>
      <c r="Q18" s="1">
        <v>606517.91200000001</v>
      </c>
      <c r="R18" s="25">
        <v>931.24342583053249</v>
      </c>
      <c r="S18" s="25"/>
      <c r="T18" s="1"/>
    </row>
    <row r="19" spans="1:20">
      <c r="A19" s="21">
        <v>50</v>
      </c>
      <c r="B19" t="s">
        <v>396</v>
      </c>
      <c r="C19" s="195">
        <v>427174</v>
      </c>
      <c r="D19" s="53">
        <f t="shared" si="0"/>
        <v>877.48734118710388</v>
      </c>
      <c r="E19" s="38">
        <f t="shared" si="4"/>
        <v>0.96108101829879</v>
      </c>
      <c r="F19" s="54">
        <f t="shared" si="9"/>
        <v>31.092123331871164</v>
      </c>
      <c r="G19" s="53">
        <f t="shared" si="10"/>
        <v>15136.112019804861</v>
      </c>
      <c r="H19" s="53">
        <f t="shared" si="11"/>
        <v>442310.11201980489</v>
      </c>
      <c r="I19" s="55">
        <f t="shared" si="12"/>
        <v>908.57946451897521</v>
      </c>
      <c r="J19" s="38">
        <f t="shared" si="6"/>
        <v>0.99513512728734899</v>
      </c>
      <c r="K19" s="235">
        <v>15136.112019804861</v>
      </c>
      <c r="L19" s="64">
        <v>486815</v>
      </c>
      <c r="N19" s="122">
        <f t="shared" si="13"/>
        <v>3.0218720956786856E-2</v>
      </c>
      <c r="O19" s="28">
        <f t="shared" si="14"/>
        <v>2.2052140132095246E-2</v>
      </c>
      <c r="Q19" s="1">
        <v>414643.989</v>
      </c>
      <c r="R19" s="25">
        <v>858.55437969504464</v>
      </c>
      <c r="S19" s="25"/>
      <c r="T19" s="1"/>
    </row>
    <row r="20" spans="1:20">
      <c r="A20" s="21">
        <v>55</v>
      </c>
      <c r="B20" t="s">
        <v>429</v>
      </c>
      <c r="C20" s="195">
        <v>155650</v>
      </c>
      <c r="D20" s="53">
        <f t="shared" si="0"/>
        <v>913.01567935053583</v>
      </c>
      <c r="E20" s="38">
        <f t="shared" si="4"/>
        <v>0.99999395734402019</v>
      </c>
      <c r="F20" s="54">
        <f t="shared" si="9"/>
        <v>4.827438868204581E-3</v>
      </c>
      <c r="G20" s="53">
        <f t="shared" si="10"/>
        <v>0.82297695081264877</v>
      </c>
      <c r="H20" s="53">
        <f t="shared" si="11"/>
        <v>155650.82297695082</v>
      </c>
      <c r="I20" s="55">
        <f t="shared" si="12"/>
        <v>913.02050678940407</v>
      </c>
      <c r="J20" s="38">
        <f t="shared" si="6"/>
        <v>0.99999924466800261</v>
      </c>
      <c r="K20" s="235">
        <v>0.82297695081264877</v>
      </c>
      <c r="L20" s="64">
        <v>170479</v>
      </c>
      <c r="N20" s="122">
        <f t="shared" si="13"/>
        <v>2.2452961941456344E-2</v>
      </c>
      <c r="O20" s="28">
        <f t="shared" si="14"/>
        <v>1.7241108141709094E-2</v>
      </c>
      <c r="Q20" s="1">
        <v>152231.94200000001</v>
      </c>
      <c r="R20" s="25">
        <v>897.54107658746534</v>
      </c>
      <c r="S20" s="25"/>
      <c r="T20" s="1"/>
    </row>
    <row r="21" spans="1:20">
      <c r="A21" s="21">
        <v>56</v>
      </c>
      <c r="B21" t="s">
        <v>430</v>
      </c>
      <c r="C21" s="195">
        <v>67339</v>
      </c>
      <c r="D21" s="53">
        <f t="shared" si="0"/>
        <v>897.35081687588286</v>
      </c>
      <c r="E21" s="38">
        <f t="shared" si="4"/>
        <v>0.98283678450289114</v>
      </c>
      <c r="F21" s="54">
        <f t="shared" si="9"/>
        <v>13.71158210418956</v>
      </c>
      <c r="G21" s="53">
        <f t="shared" si="10"/>
        <v>1028.9445442625929</v>
      </c>
      <c r="H21" s="53">
        <f t="shared" si="11"/>
        <v>68367.944544262587</v>
      </c>
      <c r="I21" s="55">
        <f t="shared" si="12"/>
        <v>911.06239898007232</v>
      </c>
      <c r="J21" s="38">
        <f t="shared" si="6"/>
        <v>0.99785459806286125</v>
      </c>
      <c r="K21" s="235">
        <v>1028.9445442625929</v>
      </c>
      <c r="L21" s="64">
        <v>75042</v>
      </c>
      <c r="N21" s="122">
        <f t="shared" si="13"/>
        <v>1.8713087270379743E-2</v>
      </c>
      <c r="O21" s="28">
        <f t="shared" si="14"/>
        <v>1.8862414899707084E-2</v>
      </c>
      <c r="Q21" s="1">
        <v>66102.027000000002</v>
      </c>
      <c r="R21" s="25">
        <v>880.73797183323779</v>
      </c>
      <c r="S21" s="25"/>
      <c r="T21" s="1"/>
    </row>
    <row r="22" spans="1:20">
      <c r="A22" s="14"/>
      <c r="B22" s="9"/>
      <c r="C22" s="56"/>
      <c r="D22" s="53"/>
      <c r="E22" s="38"/>
      <c r="F22" s="57"/>
      <c r="G22" s="53"/>
      <c r="H22" s="53"/>
      <c r="I22" s="55"/>
      <c r="J22" s="38"/>
      <c r="K22" s="58"/>
      <c r="L22" s="15"/>
      <c r="N22" s="122"/>
      <c r="O22" s="28"/>
      <c r="Q22" s="16"/>
      <c r="R22" s="16"/>
      <c r="S22" s="16"/>
      <c r="T22" s="26"/>
    </row>
    <row r="23" spans="1:20">
      <c r="A23" s="17" t="s">
        <v>378</v>
      </c>
      <c r="B23" s="18"/>
      <c r="C23" s="59">
        <f>SUM(C7:C21)</f>
        <v>5107751</v>
      </c>
      <c r="D23" s="59">
        <f>C23*1000/L23</f>
        <v>913.02119642352807</v>
      </c>
      <c r="E23" s="60">
        <f>D23/D$23</f>
        <v>1</v>
      </c>
      <c r="F23" s="61"/>
      <c r="G23" s="59">
        <f>SUM(G7:G21)</f>
        <v>-3.4333424991928041E-11</v>
      </c>
      <c r="H23" s="59">
        <f>SUM(H7:H22)</f>
        <v>5107751</v>
      </c>
      <c r="I23" s="62">
        <f>H23*1000/L23</f>
        <v>913.02119642352807</v>
      </c>
      <c r="J23" s="60">
        <f>I23/I$23</f>
        <v>1</v>
      </c>
      <c r="K23" s="63">
        <f>SUM(K7:K21)</f>
        <v>-3.4333424991928041E-11</v>
      </c>
      <c r="L23" s="19">
        <f>SUM(L7:L21)</f>
        <v>5594340</v>
      </c>
      <c r="N23" s="229">
        <f>(C23-Q23)/Q23</f>
        <v>3.4684065583514903E-3</v>
      </c>
      <c r="O23" s="128">
        <f>(D23-R23)/R23</f>
        <v>-4.4485389723573814E-3</v>
      </c>
      <c r="Q23" s="127">
        <f>SUM(Q7:Q21)</f>
        <v>5090096.4759999998</v>
      </c>
      <c r="R23" s="127">
        <v>917.10095576684307</v>
      </c>
      <c r="S23" s="16"/>
      <c r="T23" s="25"/>
    </row>
    <row r="25" spans="1:20">
      <c r="A25" s="65" t="s">
        <v>416</v>
      </c>
      <c r="B25" s="174" t="str">
        <f>komm!C369</f>
        <v>Utbetales/trekkes ved 3. termin rammetilskudd i mars</v>
      </c>
      <c r="C25" s="66"/>
      <c r="D25" s="66"/>
      <c r="E25" s="66"/>
      <c r="O25" s="67"/>
      <c r="Q25" s="46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zoomScale="90" zoomScaleNormal="90" workbookViewId="0">
      <selection activeCell="E12" sqref="E12"/>
    </sheetView>
  </sheetViews>
  <sheetFormatPr baseColWidth="10" defaultColWidth="11.5703125" defaultRowHeight="15"/>
  <cols>
    <col min="1" max="1" width="23" style="30" customWidth="1"/>
    <col min="2" max="2" width="12.85546875" style="30" customWidth="1"/>
    <col min="3" max="4" width="13.85546875" style="30" customWidth="1"/>
    <col min="5" max="5" width="14.85546875" style="30" customWidth="1"/>
    <col min="6" max="6" width="11.5703125" style="30" bestFit="1" customWidth="1"/>
    <col min="7" max="8" width="12.140625" style="30" customWidth="1"/>
    <col min="9" max="9" width="14.85546875" style="30" customWidth="1"/>
    <col min="10" max="12" width="14.5703125" style="30" customWidth="1"/>
    <col min="13" max="13" width="13.85546875" style="30" customWidth="1"/>
    <col min="14" max="14" width="11.5703125" style="30" bestFit="1" customWidth="1"/>
    <col min="15" max="15" width="12.42578125" style="30" bestFit="1" customWidth="1"/>
    <col min="16" max="16" width="11.5703125" style="30"/>
    <col min="17" max="17" width="13.85546875" style="30" bestFit="1" customWidth="1"/>
    <col min="18" max="18" width="12.28515625" style="30" customWidth="1"/>
    <col min="19" max="16384" width="11.5703125" style="30"/>
  </cols>
  <sheetData>
    <row r="1" spans="1:17">
      <c r="A1" s="135" t="s">
        <v>397</v>
      </c>
      <c r="B1" s="267"/>
      <c r="C1" s="267"/>
      <c r="D1" s="130"/>
      <c r="E1" s="130"/>
      <c r="F1" s="267"/>
      <c r="G1" s="267"/>
      <c r="H1" s="130"/>
      <c r="I1" s="130"/>
      <c r="J1" s="267"/>
      <c r="K1" s="267"/>
      <c r="L1" s="158"/>
    </row>
    <row r="2" spans="1:17">
      <c r="A2" s="136"/>
      <c r="B2" s="134" t="s">
        <v>435</v>
      </c>
      <c r="C2" s="134">
        <v>2024</v>
      </c>
      <c r="D2" s="134">
        <v>2025</v>
      </c>
      <c r="E2" s="134"/>
      <c r="F2" s="134" t="str">
        <f>B2</f>
        <v>2023-</v>
      </c>
      <c r="G2" s="134">
        <f>C2</f>
        <v>2024</v>
      </c>
      <c r="H2" s="134">
        <f>D2</f>
        <v>2025</v>
      </c>
      <c r="I2" s="134"/>
      <c r="J2" s="134" t="str">
        <f>F2</f>
        <v>2023-</v>
      </c>
      <c r="K2" s="134">
        <f>G2</f>
        <v>2024</v>
      </c>
      <c r="L2" s="134">
        <f>H2</f>
        <v>2025</v>
      </c>
    </row>
    <row r="3" spans="1:17">
      <c r="A3" s="7" t="s">
        <v>389</v>
      </c>
      <c r="B3" s="29">
        <v>25063955</v>
      </c>
      <c r="C3" s="29">
        <v>25701680.805999998</v>
      </c>
      <c r="D3" s="29">
        <v>26451927.085000027</v>
      </c>
      <c r="E3" s="7"/>
      <c r="F3" s="29">
        <v>4993742</v>
      </c>
      <c r="G3" s="29">
        <v>5090096.4759999998</v>
      </c>
      <c r="H3" s="29">
        <v>5107753</v>
      </c>
      <c r="I3" s="7"/>
      <c r="J3" s="29">
        <f t="shared" ref="J3:J14" si="0">B3+F3</f>
        <v>30057697</v>
      </c>
      <c r="K3" s="29">
        <f t="shared" ref="K3:K14" si="1">C3+G3</f>
        <v>30791777.281999998</v>
      </c>
      <c r="L3" s="29">
        <f>D3+H3</f>
        <v>31559680.085000027</v>
      </c>
      <c r="M3" s="147"/>
      <c r="N3" s="147"/>
      <c r="O3" s="147"/>
      <c r="P3" s="164"/>
      <c r="Q3" s="164"/>
    </row>
    <row r="4" spans="1:17">
      <c r="A4" s="7" t="s">
        <v>398</v>
      </c>
      <c r="B4" s="29">
        <v>26304885</v>
      </c>
      <c r="C4" s="29">
        <v>26869918</v>
      </c>
      <c r="D4" s="29"/>
      <c r="E4" s="7"/>
      <c r="F4" s="29">
        <v>5229541</v>
      </c>
      <c r="G4" s="29">
        <v>5310162</v>
      </c>
      <c r="H4" s="29"/>
      <c r="I4" s="29"/>
      <c r="J4" s="29">
        <f t="shared" si="0"/>
        <v>31534426</v>
      </c>
      <c r="K4" s="29">
        <f t="shared" si="1"/>
        <v>32180080</v>
      </c>
      <c r="L4" s="29">
        <f t="shared" ref="L4:L14" si="2">D4+H4</f>
        <v>0</v>
      </c>
      <c r="M4" s="164"/>
      <c r="N4" s="164"/>
      <c r="O4" s="164"/>
      <c r="P4" s="164"/>
    </row>
    <row r="5" spans="1:17">
      <c r="A5" s="7" t="s">
        <v>399</v>
      </c>
      <c r="B5" s="29">
        <v>60452989</v>
      </c>
      <c r="C5" s="29">
        <v>61849967</v>
      </c>
      <c r="D5" s="29"/>
      <c r="E5" s="29"/>
      <c r="F5" s="29">
        <v>11982449</v>
      </c>
      <c r="G5" s="29">
        <v>12068811</v>
      </c>
      <c r="H5" s="29"/>
      <c r="I5" s="29"/>
      <c r="J5" s="29">
        <f t="shared" si="0"/>
        <v>72435438</v>
      </c>
      <c r="K5" s="29">
        <f t="shared" si="1"/>
        <v>73918778</v>
      </c>
      <c r="L5" s="29">
        <f t="shared" si="2"/>
        <v>0</v>
      </c>
      <c r="O5" s="164"/>
    </row>
    <row r="6" spans="1:17">
      <c r="A6" s="7" t="s">
        <v>400</v>
      </c>
      <c r="B6" s="29">
        <v>62209675</v>
      </c>
      <c r="C6" s="29">
        <v>63631848</v>
      </c>
      <c r="D6" s="29"/>
      <c r="E6" s="29"/>
      <c r="F6" s="29">
        <v>12319395</v>
      </c>
      <c r="G6" s="29">
        <v>12407989</v>
      </c>
      <c r="H6" s="29"/>
      <c r="I6" s="29"/>
      <c r="J6" s="29">
        <f t="shared" si="0"/>
        <v>74529070</v>
      </c>
      <c r="K6" s="29">
        <f t="shared" si="1"/>
        <v>76039837</v>
      </c>
      <c r="L6" s="29">
        <f t="shared" si="2"/>
        <v>0</v>
      </c>
      <c r="O6" s="164"/>
    </row>
    <row r="7" spans="1:17">
      <c r="A7" s="7" t="s">
        <v>401</v>
      </c>
      <c r="B7" s="29">
        <v>99697151</v>
      </c>
      <c r="C7" s="29">
        <v>104018526</v>
      </c>
      <c r="D7" s="29"/>
      <c r="E7" s="29"/>
      <c r="F7" s="29">
        <v>19731661</v>
      </c>
      <c r="G7" s="29">
        <v>20231818</v>
      </c>
      <c r="H7" s="29"/>
      <c r="I7" s="29"/>
      <c r="J7" s="29">
        <f t="shared" si="0"/>
        <v>119428812</v>
      </c>
      <c r="K7" s="29">
        <f t="shared" si="1"/>
        <v>124250344</v>
      </c>
      <c r="L7" s="29">
        <f t="shared" si="2"/>
        <v>0</v>
      </c>
      <c r="O7" s="164"/>
      <c r="P7" s="164"/>
    </row>
    <row r="8" spans="1:17">
      <c r="A8" s="7" t="s">
        <v>402</v>
      </c>
      <c r="B8" s="29">
        <v>104847661</v>
      </c>
      <c r="C8" s="29">
        <v>109061725.594</v>
      </c>
      <c r="D8" s="29"/>
      <c r="E8" s="29"/>
      <c r="F8" s="29">
        <v>20742396</v>
      </c>
      <c r="G8" s="29">
        <v>21201261</v>
      </c>
      <c r="H8" s="29"/>
      <c r="I8" s="29"/>
      <c r="J8" s="29">
        <f t="shared" si="0"/>
        <v>125590057</v>
      </c>
      <c r="K8" s="29">
        <f t="shared" si="1"/>
        <v>130262986.594</v>
      </c>
      <c r="L8" s="29">
        <f t="shared" si="2"/>
        <v>0</v>
      </c>
      <c r="N8" s="164"/>
      <c r="O8" s="164"/>
      <c r="P8" s="164"/>
      <c r="Q8" s="164"/>
    </row>
    <row r="9" spans="1:17">
      <c r="A9" s="7" t="s">
        <v>403</v>
      </c>
      <c r="B9" s="29">
        <v>127895476</v>
      </c>
      <c r="C9" s="29">
        <v>132737375</v>
      </c>
      <c r="D9" s="29"/>
      <c r="E9" s="29"/>
      <c r="F9" s="29">
        <v>25309163</v>
      </c>
      <c r="G9" s="29">
        <v>25785293</v>
      </c>
      <c r="H9" s="29"/>
      <c r="I9" s="29"/>
      <c r="J9" s="29">
        <f t="shared" si="0"/>
        <v>153204639</v>
      </c>
      <c r="K9" s="29">
        <f t="shared" si="1"/>
        <v>158522668</v>
      </c>
      <c r="L9" s="29">
        <f t="shared" si="2"/>
        <v>0</v>
      </c>
      <c r="N9" s="164"/>
      <c r="O9" s="164"/>
      <c r="P9" s="164"/>
      <c r="Q9" s="164"/>
    </row>
    <row r="10" spans="1:17">
      <c r="A10" s="7" t="s">
        <v>404</v>
      </c>
      <c r="B10" s="29">
        <v>130669635</v>
      </c>
      <c r="C10" s="29">
        <v>135520524.042</v>
      </c>
      <c r="D10" s="29"/>
      <c r="E10" s="29"/>
      <c r="F10" s="29">
        <v>25857833</v>
      </c>
      <c r="G10" s="29">
        <v>26332332</v>
      </c>
      <c r="H10" s="29"/>
      <c r="I10" s="29"/>
      <c r="J10" s="29">
        <f t="shared" si="0"/>
        <v>156527468</v>
      </c>
      <c r="K10" s="29">
        <f t="shared" si="1"/>
        <v>161852856.042</v>
      </c>
      <c r="L10" s="29">
        <f t="shared" si="2"/>
        <v>0</v>
      </c>
      <c r="O10" s="164"/>
      <c r="P10" s="164"/>
    </row>
    <row r="11" spans="1:17">
      <c r="A11" s="7" t="s">
        <v>405</v>
      </c>
      <c r="B11" s="29">
        <v>167176502</v>
      </c>
      <c r="C11" s="29">
        <v>173127354.21100006</v>
      </c>
      <c r="D11" s="29"/>
      <c r="E11" s="29"/>
      <c r="F11" s="29">
        <v>33077457</v>
      </c>
      <c r="G11" s="29">
        <v>33607413</v>
      </c>
      <c r="H11" s="29"/>
      <c r="I11" s="29"/>
      <c r="J11" s="29">
        <f t="shared" si="0"/>
        <v>200253959</v>
      </c>
      <c r="K11" s="29">
        <f t="shared" si="1"/>
        <v>206734767.21100006</v>
      </c>
      <c r="L11" s="29">
        <f t="shared" si="2"/>
        <v>0</v>
      </c>
    </row>
    <row r="12" spans="1:17" ht="15.75" thickBot="1">
      <c r="A12" s="7" t="s">
        <v>406</v>
      </c>
      <c r="B12" s="29">
        <v>168506575</v>
      </c>
      <c r="C12" s="29">
        <v>174472885</v>
      </c>
      <c r="D12" s="29"/>
      <c r="E12" s="29"/>
      <c r="F12" s="29">
        <v>33339082</v>
      </c>
      <c r="G12" s="29">
        <v>33870624</v>
      </c>
      <c r="H12" s="29"/>
      <c r="I12" s="29"/>
      <c r="J12" s="29">
        <f t="shared" si="0"/>
        <v>201845657</v>
      </c>
      <c r="K12" s="29">
        <f t="shared" si="1"/>
        <v>208343509</v>
      </c>
      <c r="L12" s="29">
        <f t="shared" si="2"/>
        <v>0</v>
      </c>
    </row>
    <row r="13" spans="1:17">
      <c r="A13" s="7" t="s">
        <v>407</v>
      </c>
      <c r="B13" s="29">
        <v>205956451.00000006</v>
      </c>
      <c r="C13" s="29">
        <v>209184111.13300014</v>
      </c>
      <c r="D13" s="29"/>
      <c r="E13" s="31" t="s">
        <v>20</v>
      </c>
      <c r="F13" s="29">
        <v>40808867</v>
      </c>
      <c r="G13" s="29">
        <v>40903622.478</v>
      </c>
      <c r="H13" s="29"/>
      <c r="I13" s="31" t="s">
        <v>20</v>
      </c>
      <c r="J13" s="29">
        <f t="shared" si="0"/>
        <v>246765318.00000006</v>
      </c>
      <c r="K13" s="29">
        <f t="shared" si="1"/>
        <v>250087733.61100012</v>
      </c>
      <c r="L13" s="29">
        <f t="shared" si="2"/>
        <v>0</v>
      </c>
      <c r="M13" s="32"/>
      <c r="N13" s="137"/>
    </row>
    <row r="14" spans="1:17">
      <c r="A14" s="39" t="s">
        <v>408</v>
      </c>
      <c r="B14" s="29">
        <v>210494834</v>
      </c>
      <c r="C14" s="29">
        <v>213344145.97700018</v>
      </c>
      <c r="D14" s="29"/>
      <c r="E14" s="199">
        <f>D14*1000/$N$15</f>
        <v>0</v>
      </c>
      <c r="F14" s="29">
        <v>41690857.868000008</v>
      </c>
      <c r="G14" s="29">
        <v>41689971</v>
      </c>
      <c r="H14" s="29"/>
      <c r="I14" s="199">
        <f>H14*1000/$N$15</f>
        <v>0</v>
      </c>
      <c r="J14" s="29">
        <f t="shared" si="0"/>
        <v>252185691.868</v>
      </c>
      <c r="K14" s="29">
        <f t="shared" si="1"/>
        <v>255034116.97700018</v>
      </c>
      <c r="L14" s="29">
        <f t="shared" si="2"/>
        <v>0</v>
      </c>
      <c r="N14" s="193" t="s">
        <v>447</v>
      </c>
      <c r="O14" s="193"/>
    </row>
    <row r="15" spans="1:17">
      <c r="A15" s="131" t="s">
        <v>443</v>
      </c>
      <c r="B15" s="232">
        <v>200750000</v>
      </c>
      <c r="C15" s="232">
        <v>220250000</v>
      </c>
      <c r="D15" s="200">
        <f>234800000-170000</f>
        <v>234630000</v>
      </c>
      <c r="E15" s="201">
        <f>D15*1000/$N$15</f>
        <v>41940.604253584876</v>
      </c>
      <c r="F15" s="234">
        <v>40350000</v>
      </c>
      <c r="G15" s="234">
        <v>43250000</v>
      </c>
      <c r="H15" s="202">
        <f>45800000-40000</f>
        <v>45760000</v>
      </c>
      <c r="I15" s="201">
        <f>H15*1000/$N$15</f>
        <v>8179.6959069345085</v>
      </c>
      <c r="J15" s="135"/>
      <c r="K15" s="203"/>
      <c r="L15" s="203">
        <f>D15+H15</f>
        <v>280390000</v>
      </c>
      <c r="M15" s="33"/>
      <c r="N15" s="194">
        <v>5594340</v>
      </c>
      <c r="O15" s="193"/>
    </row>
    <row r="16" spans="1:17">
      <c r="A16" s="7" t="s">
        <v>444</v>
      </c>
      <c r="B16" s="232">
        <v>200725000</v>
      </c>
      <c r="C16" s="232">
        <v>220400000</v>
      </c>
      <c r="D16" s="169"/>
      <c r="E16" s="42">
        <f>D16*1000/$N$15</f>
        <v>0</v>
      </c>
      <c r="F16" s="234">
        <v>40265000</v>
      </c>
      <c r="G16" s="234">
        <v>43100000</v>
      </c>
      <c r="H16" s="170"/>
      <c r="I16" s="42">
        <f>H16*1000/$N$15</f>
        <v>0</v>
      </c>
      <c r="J16" s="39"/>
      <c r="K16" s="43"/>
      <c r="L16" s="43">
        <f>D16+H16</f>
        <v>0</v>
      </c>
      <c r="M16" s="33"/>
      <c r="N16" s="138"/>
    </row>
    <row r="17" spans="1:19">
      <c r="A17" s="41" t="s">
        <v>445</v>
      </c>
      <c r="B17" s="233">
        <v>204653000</v>
      </c>
      <c r="C17" s="233">
        <v>218400000</v>
      </c>
      <c r="D17" s="39"/>
      <c r="E17" s="42">
        <f>D17*1000/$N$15</f>
        <v>0</v>
      </c>
      <c r="F17" s="233">
        <v>40464000</v>
      </c>
      <c r="G17" s="233">
        <v>42600000</v>
      </c>
      <c r="H17" s="39"/>
      <c r="I17" s="42">
        <f>H17*1000/$N$15</f>
        <v>0</v>
      </c>
      <c r="J17" s="44"/>
      <c r="K17" s="39"/>
      <c r="L17" s="39">
        <f>D17+H17</f>
        <v>0</v>
      </c>
      <c r="M17" s="34"/>
      <c r="N17" s="148"/>
    </row>
    <row r="18" spans="1:19" ht="15.75" thickBot="1">
      <c r="A18" s="41"/>
      <c r="B18" s="197"/>
      <c r="C18" s="197"/>
      <c r="D18" s="171"/>
      <c r="E18" s="172">
        <f>D18*1000/$N$15</f>
        <v>0</v>
      </c>
      <c r="F18" s="44"/>
      <c r="G18" s="39"/>
      <c r="H18" s="39"/>
      <c r="I18" s="172">
        <f>H18*1000/$N$15</f>
        <v>0</v>
      </c>
      <c r="J18" s="44"/>
      <c r="K18" s="39"/>
      <c r="L18" s="39">
        <f>D18+H18</f>
        <v>0</v>
      </c>
      <c r="M18" s="34"/>
      <c r="N18" s="148"/>
    </row>
    <row r="19" spans="1:19">
      <c r="A19" s="139"/>
      <c r="B19" s="140"/>
      <c r="C19" s="141"/>
      <c r="D19" s="141"/>
      <c r="E19" s="142"/>
      <c r="F19" s="140"/>
      <c r="G19" s="141"/>
      <c r="H19" s="141"/>
      <c r="I19" s="142"/>
      <c r="J19" s="140"/>
      <c r="K19" s="143"/>
      <c r="L19" s="143"/>
      <c r="M19" s="34"/>
      <c r="N19" s="33"/>
      <c r="O19" s="147"/>
      <c r="P19" s="147"/>
    </row>
    <row r="20" spans="1:19">
      <c r="A20" s="160"/>
      <c r="B20" s="160"/>
      <c r="C20" s="160"/>
      <c r="D20" s="160"/>
      <c r="E20" s="142"/>
      <c r="F20" s="140"/>
      <c r="G20" s="144"/>
      <c r="H20" s="144"/>
      <c r="I20" s="142"/>
      <c r="J20" s="140"/>
      <c r="K20" s="143"/>
      <c r="L20" s="143"/>
      <c r="M20" s="145"/>
      <c r="N20" s="33"/>
      <c r="O20" s="147"/>
    </row>
    <row r="21" spans="1:19">
      <c r="A21" s="161"/>
      <c r="B21" s="162"/>
      <c r="C21" s="163"/>
      <c r="D21" s="163"/>
      <c r="E21" s="142"/>
      <c r="F21" s="140"/>
      <c r="G21" s="144"/>
      <c r="H21" s="144"/>
      <c r="I21" s="142"/>
      <c r="J21" s="140"/>
      <c r="K21" s="143"/>
      <c r="L21" s="143"/>
      <c r="M21" s="34"/>
      <c r="N21" s="33"/>
    </row>
    <row r="22" spans="1:19">
      <c r="A22" s="35" t="s">
        <v>409</v>
      </c>
      <c r="B22" s="267"/>
      <c r="C22" s="267"/>
      <c r="D22" s="267"/>
      <c r="E22" s="36"/>
      <c r="F22" s="267"/>
      <c r="G22" s="267"/>
      <c r="H22" s="130"/>
      <c r="I22" s="36"/>
      <c r="J22" s="267"/>
      <c r="K22" s="267"/>
      <c r="L22" s="267"/>
    </row>
    <row r="23" spans="1:19">
      <c r="A23" s="37" t="s">
        <v>410</v>
      </c>
      <c r="B23" s="134" t="str">
        <f t="shared" ref="B23:K23" si="3">B2</f>
        <v>2023-</v>
      </c>
      <c r="C23" s="134">
        <f>C2</f>
        <v>2024</v>
      </c>
      <c r="D23" s="134">
        <f>D2</f>
        <v>2025</v>
      </c>
      <c r="E23" s="134"/>
      <c r="F23" s="134" t="str">
        <f t="shared" si="3"/>
        <v>2023-</v>
      </c>
      <c r="G23" s="134">
        <f t="shared" si="3"/>
        <v>2024</v>
      </c>
      <c r="H23" s="134">
        <f t="shared" si="3"/>
        <v>2025</v>
      </c>
      <c r="I23" s="134"/>
      <c r="J23" s="134" t="str">
        <f t="shared" si="3"/>
        <v>2023-</v>
      </c>
      <c r="K23" s="134">
        <f t="shared" si="3"/>
        <v>2024</v>
      </c>
      <c r="L23" s="134">
        <f t="shared" ref="L23" si="4">L2</f>
        <v>2025</v>
      </c>
      <c r="O23"/>
      <c r="Q23" s="45"/>
      <c r="R23" s="45"/>
      <c r="S23" s="45"/>
    </row>
    <row r="24" spans="1:19">
      <c r="A24" s="7" t="s">
        <v>389</v>
      </c>
      <c r="B24" s="38">
        <v>6.775266564019582E-4</v>
      </c>
      <c r="C24" s="38">
        <f>(C3-B3)/B3</f>
        <v>2.5443941548729958E-2</v>
      </c>
      <c r="D24" s="38">
        <f>(D3-C3)/C3</f>
        <v>2.9190553126194209E-2</v>
      </c>
      <c r="E24" s="7"/>
      <c r="F24" s="38">
        <v>-3.6677774830604519E-2</v>
      </c>
      <c r="G24" s="38">
        <v>1.9295044878169475E-2</v>
      </c>
      <c r="H24" s="38">
        <f>(H3-G3)/G3</f>
        <v>3.4687994782125245E-3</v>
      </c>
      <c r="I24" s="7"/>
      <c r="J24" s="38">
        <v>-5.7280209693009064E-3</v>
      </c>
      <c r="K24" s="38">
        <f>(K3-J3)/J3</f>
        <v>2.4422372811862391E-2</v>
      </c>
      <c r="L24" s="38">
        <f>(L3-K3)/K3</f>
        <v>2.4938567071570873E-2</v>
      </c>
      <c r="N24" s="146"/>
      <c r="O24"/>
      <c r="Q24" s="173"/>
      <c r="R24" s="32"/>
      <c r="S24" s="147"/>
    </row>
    <row r="25" spans="1:19">
      <c r="A25" s="7" t="s">
        <v>398</v>
      </c>
      <c r="B25" s="38">
        <v>-1.6492121192155603E-3</v>
      </c>
      <c r="C25" s="38">
        <f t="shared" ref="C25:C30" si="5">(C4-B4)/B4</f>
        <v>2.1480154731716182E-2</v>
      </c>
      <c r="D25" s="38"/>
      <c r="E25" s="7"/>
      <c r="F25" s="38">
        <v>-3.8193152548046283E-2</v>
      </c>
      <c r="G25" s="38">
        <v>1.5416458155696647E-2</v>
      </c>
      <c r="H25" s="38"/>
      <c r="I25" s="7"/>
      <c r="J25" s="38">
        <v>-7.9003838977869945E-3</v>
      </c>
      <c r="K25" s="38">
        <f t="shared" ref="K25:K29" si="6">(K4-J4)/J4</f>
        <v>2.0474575944398037E-2</v>
      </c>
      <c r="L25" s="38"/>
      <c r="N25" s="146"/>
      <c r="O25"/>
      <c r="Q25" s="173"/>
      <c r="R25" s="32"/>
      <c r="S25" s="147"/>
    </row>
    <row r="26" spans="1:19">
      <c r="A26" s="7" t="s">
        <v>399</v>
      </c>
      <c r="B26" s="38">
        <v>3.8025412353021495E-2</v>
      </c>
      <c r="C26" s="38">
        <f t="shared" si="5"/>
        <v>2.3108501715274989E-2</v>
      </c>
      <c r="D26" s="38"/>
      <c r="E26" s="7"/>
      <c r="F26" s="38">
        <v>1.5854519348921167E-2</v>
      </c>
      <c r="G26" s="38">
        <v>7.2073747194751261E-3</v>
      </c>
      <c r="H26" s="38"/>
      <c r="I26" s="7"/>
      <c r="J26" s="38">
        <v>3.4291285792708973E-2</v>
      </c>
      <c r="K26" s="38">
        <f t="shared" si="6"/>
        <v>2.0478098027101044E-2</v>
      </c>
      <c r="L26" s="38"/>
      <c r="N26" s="146"/>
      <c r="O26"/>
      <c r="Q26" s="173"/>
      <c r="R26" s="173"/>
      <c r="S26" s="147"/>
    </row>
    <row r="27" spans="1:19">
      <c r="A27" s="7" t="s">
        <v>400</v>
      </c>
      <c r="B27" s="38">
        <v>3.0005878730073769E-2</v>
      </c>
      <c r="C27" s="38">
        <f t="shared" si="5"/>
        <v>2.2860961739472198E-2</v>
      </c>
      <c r="D27" s="38"/>
      <c r="E27" s="7"/>
      <c r="F27" s="38">
        <v>7.9884553471095254E-3</v>
      </c>
      <c r="G27" s="38">
        <v>7.1914245788855706E-3</v>
      </c>
      <c r="H27" s="38"/>
      <c r="I27" s="7"/>
      <c r="J27" s="38">
        <v>2.6300359299116102E-2</v>
      </c>
      <c r="K27" s="38">
        <f t="shared" si="6"/>
        <v>2.027084196810721E-2</v>
      </c>
      <c r="L27" s="38"/>
      <c r="N27" s="146"/>
      <c r="Q27" s="173"/>
    </row>
    <row r="28" spans="1:19">
      <c r="A28" s="7" t="s">
        <v>401</v>
      </c>
      <c r="B28" s="38">
        <v>1.949113115538172E-2</v>
      </c>
      <c r="C28" s="38">
        <f t="shared" si="5"/>
        <v>4.334501995949714E-2</v>
      </c>
      <c r="D28" s="38"/>
      <c r="E28" s="7"/>
      <c r="F28" s="38">
        <v>1.6118349385184946E-3</v>
      </c>
      <c r="G28" s="38">
        <v>2.534794207137453E-2</v>
      </c>
      <c r="H28" s="38"/>
      <c r="I28" s="7"/>
      <c r="J28" s="38">
        <v>1.6493280336366191E-2</v>
      </c>
      <c r="K28" s="38">
        <f t="shared" si="6"/>
        <v>4.0371598103144488E-2</v>
      </c>
      <c r="L28" s="38"/>
      <c r="N28" s="146"/>
      <c r="Q28" s="173"/>
    </row>
    <row r="29" spans="1:19">
      <c r="A29" s="7" t="s">
        <v>402</v>
      </c>
      <c r="B29" s="38">
        <v>1.951924564666753E-2</v>
      </c>
      <c r="C29" s="38">
        <f t="shared" si="5"/>
        <v>4.0192261360985408E-2</v>
      </c>
      <c r="D29" s="38"/>
      <c r="E29" s="7"/>
      <c r="F29" s="38">
        <v>1.6663697588875429E-3</v>
      </c>
      <c r="G29" s="38">
        <v>2.2122082714070256E-2</v>
      </c>
      <c r="H29" s="38"/>
      <c r="I29" s="7"/>
      <c r="J29" s="38">
        <v>1.6526928339740482E-2</v>
      </c>
      <c r="K29" s="38">
        <f t="shared" si="6"/>
        <v>3.7207798974085958E-2</v>
      </c>
      <c r="L29" s="38"/>
      <c r="N29" s="146"/>
    </row>
    <row r="30" spans="1:19">
      <c r="A30" s="7" t="s">
        <v>403</v>
      </c>
      <c r="B30" s="38">
        <v>2.3955005745479464E-2</v>
      </c>
      <c r="C30" s="38">
        <f t="shared" si="5"/>
        <v>3.7858250748447113E-2</v>
      </c>
      <c r="D30" s="38"/>
      <c r="E30" s="7"/>
      <c r="F30" s="38">
        <v>7.7607711030431839E-3</v>
      </c>
      <c r="G30" s="38">
        <v>1.8812554172573784E-2</v>
      </c>
      <c r="H30" s="38"/>
      <c r="I30" s="7"/>
      <c r="J30" s="38">
        <v>2.1243950654319915E-2</v>
      </c>
      <c r="K30" s="38">
        <f t="shared" ref="K30:K35" si="7">(K9-J9)/J9</f>
        <v>3.4711931927857619E-2</v>
      </c>
      <c r="L30" s="38"/>
      <c r="N30" s="146"/>
    </row>
    <row r="31" spans="1:19">
      <c r="A31" s="7" t="s">
        <v>404</v>
      </c>
      <c r="B31" s="38">
        <v>9.774844077562423E-3</v>
      </c>
      <c r="C31" s="38">
        <f>(C10-B10)/B10</f>
        <v>3.7123307507516919E-2</v>
      </c>
      <c r="D31" s="38"/>
      <c r="E31" s="7"/>
      <c r="F31" s="38">
        <v>-6.7859947240014526E-3</v>
      </c>
      <c r="G31" s="38">
        <v>1.8350300274582173E-2</v>
      </c>
      <c r="H31" s="38"/>
      <c r="I31" s="7"/>
      <c r="J31" s="38">
        <v>7.0010705856122148E-3</v>
      </c>
      <c r="K31" s="38">
        <f t="shared" si="7"/>
        <v>3.4022067245092061E-2</v>
      </c>
      <c r="L31" s="38"/>
      <c r="N31" s="146"/>
    </row>
    <row r="32" spans="1:19">
      <c r="A32" s="7" t="s">
        <v>405</v>
      </c>
      <c r="B32" s="38">
        <v>9.10309959763843E-3</v>
      </c>
      <c r="C32" s="38">
        <f>(C11-B11)/B11</f>
        <v>3.5596223989661266E-2</v>
      </c>
      <c r="D32" s="38"/>
      <c r="E32" s="7"/>
      <c r="F32" s="38">
        <v>-6.2789492700951292E-3</v>
      </c>
      <c r="G32" s="38">
        <v>1.6021666961882831E-2</v>
      </c>
      <c r="H32" s="38"/>
      <c r="I32" s="7"/>
      <c r="J32" s="38">
        <v>6.5295814050128267E-3</v>
      </c>
      <c r="K32" s="38">
        <f t="shared" si="7"/>
        <v>3.2362946747035624E-2</v>
      </c>
      <c r="L32" s="38"/>
      <c r="N32" s="146"/>
    </row>
    <row r="33" spans="1:18">
      <c r="A33" s="7" t="s">
        <v>406</v>
      </c>
      <c r="B33" s="38">
        <v>7.2698373172050681E-3</v>
      </c>
      <c r="C33" s="38">
        <f>(C12-B12)/B12</f>
        <v>3.5406986344598129E-2</v>
      </c>
      <c r="D33" s="38"/>
      <c r="E33" s="7"/>
      <c r="F33" s="38">
        <v>-8.4541868832781041E-3</v>
      </c>
      <c r="G33" s="38">
        <v>1.5943510382199485E-2</v>
      </c>
      <c r="H33" s="38"/>
      <c r="I33" s="7"/>
      <c r="J33" s="38">
        <v>4.638388570943985E-3</v>
      </c>
      <c r="K33" s="38">
        <f t="shared" si="7"/>
        <v>3.2192181375495239E-2</v>
      </c>
      <c r="L33" s="38"/>
      <c r="N33" s="146"/>
    </row>
    <row r="34" spans="1:18">
      <c r="A34" s="7" t="s">
        <v>407</v>
      </c>
      <c r="B34" s="38">
        <v>-4.7321088364397156E-2</v>
      </c>
      <c r="C34" s="38">
        <f>(C13-B13)/B13</f>
        <v>1.5671566087532139E-2</v>
      </c>
      <c r="D34" s="38"/>
      <c r="E34" s="39"/>
      <c r="F34" s="38">
        <v>-6.4996871054952235E-2</v>
      </c>
      <c r="G34" s="38">
        <v>2.3219335640952765E-3</v>
      </c>
      <c r="H34" s="38"/>
      <c r="I34" s="39"/>
      <c r="J34" s="38">
        <v>-5.0290202714143063E-2</v>
      </c>
      <c r="K34" s="38">
        <f t="shared" si="7"/>
        <v>1.3463867766863657E-2</v>
      </c>
      <c r="L34" s="38"/>
      <c r="N34" s="146"/>
    </row>
    <row r="35" spans="1:18">
      <c r="A35" s="39" t="s">
        <v>408</v>
      </c>
      <c r="B35" s="40">
        <v>-4.6857387229888491E-2</v>
      </c>
      <c r="C35" s="38">
        <f>(C14-B14)/B14</f>
        <v>1.3536256082180986E-2</v>
      </c>
      <c r="D35" s="38"/>
      <c r="E35" s="39"/>
      <c r="F35" s="40">
        <v>-6.4416801031961179E-2</v>
      </c>
      <c r="G35" s="38">
        <v>-2.1272481435045861E-5</v>
      </c>
      <c r="H35" s="38"/>
      <c r="I35" s="39"/>
      <c r="J35" s="40">
        <v>-4.9805611043642561E-2</v>
      </c>
      <c r="K35" s="38">
        <f t="shared" si="7"/>
        <v>1.1294951303149704E-2</v>
      </c>
      <c r="L35" s="38"/>
      <c r="N35" s="146"/>
    </row>
    <row r="36" spans="1:18">
      <c r="A36" s="131" t="str">
        <f>A15</f>
        <v>Anslag SB2025</v>
      </c>
      <c r="B36" s="132"/>
      <c r="C36" s="133"/>
      <c r="D36" s="133">
        <f>(D15-C$14)/C$14</f>
        <v>9.9772383842650969E-2</v>
      </c>
      <c r="E36" s="132"/>
      <c r="F36" s="132"/>
      <c r="G36" s="133"/>
      <c r="H36" s="133">
        <f>(H15-G$14)/G$14</f>
        <v>9.7626093335493089E-2</v>
      </c>
      <c r="I36" s="132"/>
      <c r="J36" s="132"/>
      <c r="K36" s="133"/>
      <c r="L36" s="133">
        <f>(L15-K$14)/K$14</f>
        <v>9.9421533571865214E-2</v>
      </c>
      <c r="O36" s="32"/>
      <c r="P36" s="147"/>
      <c r="Q36" s="147"/>
      <c r="R36" s="147"/>
    </row>
    <row r="37" spans="1:18">
      <c r="A37" s="131" t="str">
        <f>A16</f>
        <v>Anslag RNB2025</v>
      </c>
      <c r="C37" s="40"/>
      <c r="D37" s="40"/>
      <c r="G37" s="40"/>
      <c r="H37" s="40"/>
      <c r="K37" s="40"/>
      <c r="L37" s="40"/>
      <c r="O37" s="32"/>
      <c r="P37" s="147"/>
      <c r="Q37" s="147"/>
      <c r="R37" s="147"/>
    </row>
    <row r="38" spans="1:18">
      <c r="A38" s="7" t="str">
        <f>A17</f>
        <v>Anslag NB2026</v>
      </c>
      <c r="C38" s="40"/>
      <c r="D38" s="40"/>
      <c r="G38" s="40"/>
      <c r="H38" s="40"/>
      <c r="K38" s="38"/>
      <c r="L38" s="38"/>
      <c r="O38" s="32"/>
      <c r="P38" s="147"/>
      <c r="Q38" s="147"/>
      <c r="R38" s="147"/>
    </row>
    <row r="39" spans="1:18">
      <c r="A39" s="7">
        <f>A18</f>
        <v>0</v>
      </c>
      <c r="C39" s="40"/>
      <c r="D39" s="40"/>
      <c r="G39" s="40"/>
      <c r="H39" s="40"/>
      <c r="K39" s="38"/>
      <c r="L39" s="38"/>
    </row>
    <row r="40" spans="1:18">
      <c r="A40" s="139"/>
      <c r="C40" s="148"/>
      <c r="D40" s="148"/>
      <c r="F40" s="149"/>
      <c r="G40" s="148"/>
      <c r="H40" s="148"/>
      <c r="K40" s="148"/>
      <c r="L40" s="148"/>
    </row>
    <row r="41" spans="1:18">
      <c r="A41" s="144"/>
      <c r="B41" s="150"/>
      <c r="C41" s="151"/>
      <c r="D41" s="151"/>
      <c r="E41" s="150"/>
      <c r="F41" s="150"/>
      <c r="G41" s="151"/>
      <c r="H41" s="151"/>
      <c r="I41" s="150"/>
      <c r="J41" s="150"/>
      <c r="K41" s="151"/>
      <c r="L41" s="151"/>
    </row>
    <row r="42" spans="1:18">
      <c r="A42" s="7" t="s">
        <v>411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</row>
    <row r="43" spans="1:18">
      <c r="A43" s="166"/>
      <c r="B43" s="134" t="str">
        <f>B23</f>
        <v>2023-</v>
      </c>
      <c r="C43" s="134">
        <f>C23</f>
        <v>2024</v>
      </c>
      <c r="D43" s="134">
        <f>D23</f>
        <v>2025</v>
      </c>
      <c r="E43" s="206" t="s">
        <v>436</v>
      </c>
      <c r="F43" s="134" t="str">
        <f>F23</f>
        <v>2023-</v>
      </c>
      <c r="G43" s="134">
        <f>G23</f>
        <v>2024</v>
      </c>
      <c r="H43" s="134">
        <f>H23</f>
        <v>2025</v>
      </c>
      <c r="I43" s="152" t="str">
        <f>E43</f>
        <v>endring 24-25</v>
      </c>
      <c r="J43" s="134" t="str">
        <f>J23</f>
        <v>2023-</v>
      </c>
      <c r="K43" s="134">
        <f>K23</f>
        <v>2024</v>
      </c>
      <c r="L43" s="134">
        <f>L23</f>
        <v>2025</v>
      </c>
      <c r="M43" s="152" t="str">
        <f>I43</f>
        <v>endring 24-25</v>
      </c>
    </row>
    <row r="44" spans="1:18">
      <c r="A44" s="32" t="str">
        <f>A3</f>
        <v>Januar</v>
      </c>
      <c r="B44" s="32">
        <f>B3</f>
        <v>25063955</v>
      </c>
      <c r="C44" s="32">
        <f>C3</f>
        <v>25701680.805999998</v>
      </c>
      <c r="D44" s="32">
        <f>D3</f>
        <v>26451927.085000027</v>
      </c>
      <c r="E44" s="153">
        <f>(D44-C44)/C44</f>
        <v>2.9190553126194209E-2</v>
      </c>
      <c r="F44" s="32">
        <f>F3</f>
        <v>4993742</v>
      </c>
      <c r="G44" s="32">
        <f>G3</f>
        <v>5090096.4759999998</v>
      </c>
      <c r="H44" s="32">
        <f>H3</f>
        <v>5107753</v>
      </c>
      <c r="I44" s="153">
        <f>(H44-G44)/G44</f>
        <v>3.4687994782125245E-3</v>
      </c>
      <c r="J44" s="32">
        <f t="shared" ref="J44:J56" si="8">B44+F44</f>
        <v>30057697</v>
      </c>
      <c r="K44" s="32">
        <f t="shared" ref="K44:K56" si="9">C44+G44</f>
        <v>30791777.281999998</v>
      </c>
      <c r="L44" s="32">
        <f t="shared" ref="L44:L56" si="10">D44+H44</f>
        <v>31559680.085000027</v>
      </c>
      <c r="M44" s="153">
        <f>(L44-K44)/K44</f>
        <v>2.4938567071570873E-2</v>
      </c>
      <c r="O44" s="147"/>
    </row>
    <row r="45" spans="1:18">
      <c r="A45" s="32" t="str">
        <f t="shared" ref="A45:A55" si="11">A4</f>
        <v>Februar</v>
      </c>
      <c r="B45" s="32">
        <f>B4-B3</f>
        <v>1240930</v>
      </c>
      <c r="C45" s="32">
        <f>C4-C3</f>
        <v>1168237.194000002</v>
      </c>
      <c r="D45" s="32"/>
      <c r="E45" s="153"/>
      <c r="F45" s="32">
        <f>F4-F3</f>
        <v>235799</v>
      </c>
      <c r="G45" s="32">
        <f>G4-G3</f>
        <v>220065.52400000021</v>
      </c>
      <c r="H45" s="32"/>
      <c r="I45" s="153"/>
      <c r="J45" s="32">
        <f t="shared" si="8"/>
        <v>1476729</v>
      </c>
      <c r="K45" s="32">
        <f t="shared" si="9"/>
        <v>1388302.7180000022</v>
      </c>
      <c r="L45" s="32">
        <f t="shared" si="10"/>
        <v>0</v>
      </c>
      <c r="M45" s="153">
        <f t="shared" ref="M45:M50" si="12">(K45-J45)/J45</f>
        <v>-5.9879830354789401E-2</v>
      </c>
      <c r="O45" s="147"/>
    </row>
    <row r="46" spans="1:18">
      <c r="A46" s="32" t="str">
        <f t="shared" si="11"/>
        <v>Mars</v>
      </c>
      <c r="B46" s="32">
        <f t="shared" ref="B46" si="13">B5-B4</f>
        <v>34148104</v>
      </c>
      <c r="C46" s="32">
        <f t="shared" ref="C46:D55" si="14">C5-C4</f>
        <v>34980049</v>
      </c>
      <c r="D46" s="32">
        <f t="shared" si="14"/>
        <v>0</v>
      </c>
      <c r="E46" s="153"/>
      <c r="F46" s="32">
        <f t="shared" ref="F46" si="15">F5-F4</f>
        <v>6752908</v>
      </c>
      <c r="G46" s="32">
        <f t="shared" ref="G46:H50" si="16">G5-G4</f>
        <v>6758649</v>
      </c>
      <c r="H46" s="32">
        <f t="shared" si="16"/>
        <v>0</v>
      </c>
      <c r="I46" s="153"/>
      <c r="J46" s="32">
        <f t="shared" si="8"/>
        <v>40901012</v>
      </c>
      <c r="K46" s="32">
        <f t="shared" si="9"/>
        <v>41738698</v>
      </c>
      <c r="L46" s="32">
        <f t="shared" si="10"/>
        <v>0</v>
      </c>
      <c r="M46" s="153">
        <f t="shared" si="12"/>
        <v>2.0480813530970823E-2</v>
      </c>
      <c r="O46" s="147"/>
    </row>
    <row r="47" spans="1:18">
      <c r="A47" s="32" t="str">
        <f t="shared" si="11"/>
        <v>April</v>
      </c>
      <c r="B47" s="32">
        <f t="shared" ref="B47" si="17">B6-B5</f>
        <v>1756686</v>
      </c>
      <c r="C47" s="32">
        <f t="shared" si="14"/>
        <v>1781881</v>
      </c>
      <c r="D47" s="32">
        <f t="shared" si="14"/>
        <v>0</v>
      </c>
      <c r="E47" s="153"/>
      <c r="F47" s="32">
        <f t="shared" ref="F47" si="18">F6-F5</f>
        <v>336946</v>
      </c>
      <c r="G47" s="32">
        <f t="shared" si="16"/>
        <v>339178</v>
      </c>
      <c r="H47" s="32">
        <f t="shared" si="16"/>
        <v>0</v>
      </c>
      <c r="I47" s="153"/>
      <c r="J47" s="32">
        <f t="shared" si="8"/>
        <v>2093632</v>
      </c>
      <c r="K47" s="32">
        <f t="shared" si="9"/>
        <v>2121059</v>
      </c>
      <c r="L47" s="32">
        <f t="shared" si="10"/>
        <v>0</v>
      </c>
      <c r="M47" s="153">
        <f t="shared" si="12"/>
        <v>1.3100200990431939E-2</v>
      </c>
      <c r="O47" s="147"/>
    </row>
    <row r="48" spans="1:18">
      <c r="A48" s="32" t="str">
        <f t="shared" si="11"/>
        <v>Mai</v>
      </c>
      <c r="B48" s="32">
        <f t="shared" ref="B48" si="19">B7-B6</f>
        <v>37487476</v>
      </c>
      <c r="C48" s="32">
        <f t="shared" si="14"/>
        <v>40386678</v>
      </c>
      <c r="D48" s="32">
        <f t="shared" si="14"/>
        <v>0</v>
      </c>
      <c r="E48" s="153"/>
      <c r="F48" s="32">
        <f t="shared" ref="F48" si="20">F7-F6</f>
        <v>7412266</v>
      </c>
      <c r="G48" s="32">
        <f t="shared" si="16"/>
        <v>7823829</v>
      </c>
      <c r="H48" s="32">
        <f t="shared" si="16"/>
        <v>0</v>
      </c>
      <c r="I48" s="153"/>
      <c r="J48" s="32">
        <f t="shared" si="8"/>
        <v>44899742</v>
      </c>
      <c r="K48" s="32">
        <f t="shared" si="9"/>
        <v>48210507</v>
      </c>
      <c r="L48" s="32">
        <f t="shared" si="10"/>
        <v>0</v>
      </c>
      <c r="M48" s="153">
        <f t="shared" si="12"/>
        <v>7.3736837953322767E-2</v>
      </c>
      <c r="N48" s="153"/>
      <c r="O48" s="147"/>
      <c r="P48" s="154"/>
    </row>
    <row r="49" spans="1:16">
      <c r="A49" s="32" t="str">
        <f t="shared" si="11"/>
        <v>Juni</v>
      </c>
      <c r="B49" s="32">
        <f t="shared" ref="B49" si="21">B8-B7</f>
        <v>5150510</v>
      </c>
      <c r="C49" s="32">
        <f t="shared" si="14"/>
        <v>5043199.5939999968</v>
      </c>
      <c r="D49" s="32">
        <f t="shared" si="14"/>
        <v>0</v>
      </c>
      <c r="E49" s="153"/>
      <c r="F49" s="32">
        <f t="shared" ref="F49" si="22">F8-F7</f>
        <v>1010735</v>
      </c>
      <c r="G49" s="32">
        <f t="shared" si="16"/>
        <v>969443</v>
      </c>
      <c r="H49" s="32">
        <f t="shared" si="16"/>
        <v>0</v>
      </c>
      <c r="I49" s="153"/>
      <c r="J49" s="32">
        <f t="shared" si="8"/>
        <v>6161245</v>
      </c>
      <c r="K49" s="32">
        <f t="shared" si="9"/>
        <v>6012642.5939999968</v>
      </c>
      <c r="L49" s="32">
        <f t="shared" si="10"/>
        <v>0</v>
      </c>
      <c r="M49" s="153">
        <f t="shared" si="12"/>
        <v>-2.4118892529026718E-2</v>
      </c>
      <c r="O49" s="147"/>
    </row>
    <row r="50" spans="1:16">
      <c r="A50" s="32" t="str">
        <f t="shared" si="11"/>
        <v>Juli</v>
      </c>
      <c r="B50" s="32">
        <f t="shared" ref="B50" si="23">B9-B8</f>
        <v>23047815</v>
      </c>
      <c r="C50" s="32">
        <f t="shared" si="14"/>
        <v>23675649.406000003</v>
      </c>
      <c r="D50" s="32">
        <f t="shared" si="14"/>
        <v>0</v>
      </c>
      <c r="E50" s="153"/>
      <c r="F50" s="32">
        <f t="shared" ref="F50" si="24">F9-F8</f>
        <v>4566767</v>
      </c>
      <c r="G50" s="32">
        <f t="shared" si="16"/>
        <v>4584032</v>
      </c>
      <c r="H50" s="32">
        <f t="shared" si="16"/>
        <v>0</v>
      </c>
      <c r="I50" s="153"/>
      <c r="J50" s="32">
        <f t="shared" si="8"/>
        <v>27614582</v>
      </c>
      <c r="K50" s="32">
        <f t="shared" si="9"/>
        <v>28259681.406000003</v>
      </c>
      <c r="L50" s="32">
        <f t="shared" si="10"/>
        <v>0</v>
      </c>
      <c r="M50" s="153">
        <f t="shared" si="12"/>
        <v>2.3360824581737404E-2</v>
      </c>
      <c r="O50" s="147"/>
    </row>
    <row r="51" spans="1:16">
      <c r="A51" s="32" t="str">
        <f t="shared" si="11"/>
        <v>August</v>
      </c>
      <c r="B51" s="32">
        <f t="shared" ref="B51" si="25">B10-B9</f>
        <v>2774159</v>
      </c>
      <c r="C51" s="32">
        <f t="shared" si="14"/>
        <v>2783149.0419999957</v>
      </c>
      <c r="D51" s="32">
        <f t="shared" si="14"/>
        <v>0</v>
      </c>
      <c r="E51" s="153"/>
      <c r="F51" s="32">
        <f t="shared" ref="F51" si="26">F10-F9</f>
        <v>548670</v>
      </c>
      <c r="G51" s="32">
        <f t="shared" ref="G51:H55" si="27">G10-G9</f>
        <v>547039</v>
      </c>
      <c r="H51" s="32">
        <f t="shared" si="27"/>
        <v>0</v>
      </c>
      <c r="I51" s="153"/>
      <c r="J51" s="32">
        <f t="shared" si="8"/>
        <v>3322829</v>
      </c>
      <c r="K51" s="32">
        <f t="shared" si="9"/>
        <v>3330188.0419999957</v>
      </c>
      <c r="L51" s="32">
        <f t="shared" si="10"/>
        <v>0</v>
      </c>
      <c r="M51" s="153">
        <f>(K51-J51)/J51</f>
        <v>2.2146917581361268E-3</v>
      </c>
      <c r="O51" s="147"/>
    </row>
    <row r="52" spans="1:16">
      <c r="A52" s="32" t="str">
        <f t="shared" si="11"/>
        <v>September</v>
      </c>
      <c r="B52" s="32">
        <f t="shared" ref="B52" si="28">B11-B10</f>
        <v>36506867</v>
      </c>
      <c r="C52" s="32">
        <f t="shared" si="14"/>
        <v>37606830.169000059</v>
      </c>
      <c r="D52" s="32">
        <f t="shared" si="14"/>
        <v>0</v>
      </c>
      <c r="E52" s="153"/>
      <c r="F52" s="32">
        <f t="shared" ref="F52" si="29">F11-F10</f>
        <v>7219624</v>
      </c>
      <c r="G52" s="32">
        <f t="shared" si="27"/>
        <v>7275081</v>
      </c>
      <c r="H52" s="32">
        <f t="shared" si="27"/>
        <v>0</v>
      </c>
      <c r="I52" s="153"/>
      <c r="J52" s="32">
        <f t="shared" si="8"/>
        <v>43726491</v>
      </c>
      <c r="K52" s="32">
        <f t="shared" si="9"/>
        <v>44881911.169000059</v>
      </c>
      <c r="L52" s="32">
        <f t="shared" si="10"/>
        <v>0</v>
      </c>
      <c r="M52" s="153">
        <f>(K52-J52)/J52</f>
        <v>2.6423802655467125E-2</v>
      </c>
      <c r="O52" s="147"/>
    </row>
    <row r="53" spans="1:16">
      <c r="A53" s="32" t="str">
        <f t="shared" si="11"/>
        <v>Oktober</v>
      </c>
      <c r="B53" s="32">
        <f t="shared" ref="B53" si="30">B12-B11</f>
        <v>1330073</v>
      </c>
      <c r="C53" s="32">
        <f t="shared" si="14"/>
        <v>1345530.7889999449</v>
      </c>
      <c r="D53" s="32">
        <f t="shared" si="14"/>
        <v>0</v>
      </c>
      <c r="E53" s="153"/>
      <c r="F53" s="32">
        <f t="shared" ref="F53" si="31">F12-F11</f>
        <v>261625</v>
      </c>
      <c r="G53" s="32">
        <f t="shared" si="27"/>
        <v>263211</v>
      </c>
      <c r="H53" s="32">
        <f t="shared" si="27"/>
        <v>0</v>
      </c>
      <c r="I53" s="153"/>
      <c r="J53" s="32">
        <f t="shared" si="8"/>
        <v>1591698</v>
      </c>
      <c r="K53" s="32">
        <f t="shared" si="9"/>
        <v>1608741.7889999449</v>
      </c>
      <c r="L53" s="32">
        <f t="shared" si="10"/>
        <v>0</v>
      </c>
      <c r="M53" s="153">
        <f>(K53-J53)/J53</f>
        <v>1.0707928890998747E-2</v>
      </c>
      <c r="O53" s="147"/>
      <c r="P53" s="32"/>
    </row>
    <row r="54" spans="1:16">
      <c r="A54" s="32" t="str">
        <f t="shared" si="11"/>
        <v>November</v>
      </c>
      <c r="B54" s="32">
        <f t="shared" ref="B54" si="32">B13-B12</f>
        <v>37449876.00000006</v>
      </c>
      <c r="C54" s="32">
        <f t="shared" si="14"/>
        <v>34711226.133000135</v>
      </c>
      <c r="D54" s="32">
        <f t="shared" si="14"/>
        <v>0</v>
      </c>
      <c r="E54" s="153"/>
      <c r="F54" s="32">
        <f t="shared" ref="F54" si="33">F13-F12</f>
        <v>7469785</v>
      </c>
      <c r="G54" s="32">
        <f t="shared" si="27"/>
        <v>7032998.4780000001</v>
      </c>
      <c r="H54" s="32">
        <f t="shared" si="27"/>
        <v>0</v>
      </c>
      <c r="I54" s="153"/>
      <c r="J54" s="32">
        <f t="shared" si="8"/>
        <v>44919661.00000006</v>
      </c>
      <c r="K54" s="32">
        <f t="shared" si="9"/>
        <v>41744224.611000136</v>
      </c>
      <c r="L54" s="32">
        <f t="shared" si="10"/>
        <v>0</v>
      </c>
      <c r="M54" s="153">
        <f>(K54-J54)/J54</f>
        <v>-7.0691459336701581E-2</v>
      </c>
      <c r="O54" s="147"/>
    </row>
    <row r="55" spans="1:16">
      <c r="A55" s="32" t="str">
        <f t="shared" si="11"/>
        <v>Desember</v>
      </c>
      <c r="B55" s="32">
        <f t="shared" ref="B55" si="34">B14-B13</f>
        <v>4538382.9999999404</v>
      </c>
      <c r="C55" s="32">
        <f t="shared" si="14"/>
        <v>4160034.8440000415</v>
      </c>
      <c r="D55" s="32">
        <f t="shared" si="14"/>
        <v>0</v>
      </c>
      <c r="E55" s="153"/>
      <c r="F55" s="32">
        <f t="shared" ref="F55" si="35">F14-F13</f>
        <v>881990.86800000817</v>
      </c>
      <c r="G55" s="32">
        <f t="shared" si="27"/>
        <v>786348.52199999988</v>
      </c>
      <c r="H55" s="32">
        <f t="shared" si="27"/>
        <v>0</v>
      </c>
      <c r="I55" s="153"/>
      <c r="J55" s="32">
        <f t="shared" si="8"/>
        <v>5420373.8679999486</v>
      </c>
      <c r="K55" s="32">
        <f t="shared" si="9"/>
        <v>4946383.3660000414</v>
      </c>
      <c r="L55" s="32">
        <f t="shared" si="10"/>
        <v>0</v>
      </c>
      <c r="M55" s="153">
        <f>(K55-J55)/J55</f>
        <v>-8.7446090166987664E-2</v>
      </c>
      <c r="O55" s="147"/>
    </row>
    <row r="56" spans="1:16">
      <c r="A56" s="155" t="s">
        <v>412</v>
      </c>
      <c r="B56" s="155">
        <f>SUM(B44:B55)</f>
        <v>210494834</v>
      </c>
      <c r="C56" s="155">
        <f>SUM(C44:C55)</f>
        <v>213344145.97700018</v>
      </c>
      <c r="D56" s="155">
        <f>SUM(D44:D55)</f>
        <v>26451927.085000027</v>
      </c>
      <c r="E56" s="156"/>
      <c r="F56" s="155">
        <f>SUM(F44:F55)</f>
        <v>41690857.868000008</v>
      </c>
      <c r="G56" s="155">
        <f>SUM(G44:G55)</f>
        <v>41689971</v>
      </c>
      <c r="H56" s="155">
        <f>SUM(H44:H55)</f>
        <v>5107753</v>
      </c>
      <c r="I56" s="156"/>
      <c r="J56" s="155">
        <f t="shared" si="8"/>
        <v>252185691.868</v>
      </c>
      <c r="K56" s="155">
        <f t="shared" si="9"/>
        <v>255034116.97700018</v>
      </c>
      <c r="L56" s="155">
        <f t="shared" si="10"/>
        <v>31559680.085000027</v>
      </c>
      <c r="M56" s="156"/>
    </row>
    <row r="57" spans="1:16">
      <c r="A57" s="36"/>
      <c r="B57" s="132"/>
      <c r="C57" s="36"/>
      <c r="D57" s="36"/>
      <c r="E57" s="157"/>
      <c r="F57" s="132"/>
      <c r="G57" s="36"/>
      <c r="H57" s="36"/>
      <c r="I57" s="157"/>
      <c r="J57" s="132"/>
      <c r="K57" s="36"/>
      <c r="L57" s="36"/>
      <c r="M57" s="157"/>
    </row>
    <row r="58" spans="1:16">
      <c r="A58" s="32"/>
      <c r="C58" s="32"/>
      <c r="D58" s="32"/>
      <c r="G58" s="32"/>
      <c r="H58" s="32"/>
      <c r="K58" s="32"/>
      <c r="L58" s="32"/>
    </row>
    <row r="59" spans="1:16">
      <c r="A59" s="32"/>
      <c r="E59" s="158"/>
      <c r="F59" s="158"/>
      <c r="G59" s="158"/>
      <c r="H59" s="158"/>
      <c r="I59" s="158"/>
      <c r="J59" s="158"/>
      <c r="K59" s="159"/>
      <c r="L59" s="159"/>
    </row>
    <row r="60" spans="1:16">
      <c r="A60" s="32"/>
      <c r="E60" s="147"/>
      <c r="G60" s="32"/>
      <c r="H60" s="32"/>
      <c r="I60" s="147"/>
      <c r="K60" s="147"/>
      <c r="L60" s="147"/>
    </row>
    <row r="61" spans="1:16">
      <c r="A61" s="32"/>
      <c r="E61" s="147"/>
      <c r="I61" s="147"/>
      <c r="K61" s="147"/>
      <c r="L61" s="147"/>
    </row>
    <row r="62" spans="1:16">
      <c r="A62" s="32"/>
      <c r="E62" s="147"/>
      <c r="I62" s="147"/>
      <c r="K62" s="147"/>
      <c r="L62" s="147"/>
    </row>
    <row r="63" spans="1:16">
      <c r="A63" s="32"/>
      <c r="E63" s="147"/>
      <c r="I63" s="147"/>
      <c r="K63" s="147"/>
      <c r="L63" s="147"/>
    </row>
  </sheetData>
  <sheetProtection sheet="1" objects="1" scenarios="1"/>
  <mergeCells count="9">
    <mergeCell ref="B42:E42"/>
    <mergeCell ref="F42:I42"/>
    <mergeCell ref="J42:M42"/>
    <mergeCell ref="B1:C1"/>
    <mergeCell ref="F1:G1"/>
    <mergeCell ref="J1:K1"/>
    <mergeCell ref="F22:G22"/>
    <mergeCell ref="B22:D22"/>
    <mergeCell ref="J22:L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fdc8cb-b975-41ad-b711-24278f7b87ff" xsi:nil="true"/>
    <lcf76f155ced4ddcb4097134ff3c332f xmlns="098bea25-4f28-4914-94d6-5ba8f88f4d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ADB0A88E2F6E4387B046B8F41D8F89" ma:contentTypeVersion="18" ma:contentTypeDescription="Opprett et nytt dokument." ma:contentTypeScope="" ma:versionID="d7c7b7c1db494211f93fa30ddb130c5d">
  <xsd:schema xmlns:xsd="http://www.w3.org/2001/XMLSchema" xmlns:xs="http://www.w3.org/2001/XMLSchema" xmlns:p="http://schemas.microsoft.com/office/2006/metadata/properties" xmlns:ns1="http://schemas.microsoft.com/sharepoint/v3" xmlns:ns2="098bea25-4f28-4914-94d6-5ba8f88f4dd3" xmlns:ns3="27fdc8cb-b975-41ad-b711-24278f7b87ff" targetNamespace="http://schemas.microsoft.com/office/2006/metadata/properties" ma:root="true" ma:fieldsID="1d1a2c5d6aa22914295590f7c4788433" ns1:_="" ns2:_="" ns3:_="">
    <xsd:import namespace="http://schemas.microsoft.com/sharepoint/v3"/>
    <xsd:import namespace="098bea25-4f28-4914-94d6-5ba8f88f4dd3"/>
    <xsd:import namespace="27fdc8cb-b975-41ad-b711-24278f7b8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bea25-4f28-4914-94d6-5ba8f88f4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a5af897e-8ee3-44e6-a379-8efb93aa5b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c8cb-b975-41ad-b711-24278f7b8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0043ba-a3c0-4c18-b7a6-93f07f5c214e}" ma:internalName="TaxCatchAll" ma:showField="CatchAllData" ma:web="27fdc8cb-b975-41ad-b711-24278f7b8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FB553-5D4E-4B97-A44E-5BA350A60D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7fdc8cb-b975-41ad-b711-24278f7b87ff"/>
    <ds:schemaRef ds:uri="098bea25-4f28-4914-94d6-5ba8f88f4dd3"/>
  </ds:schemaRefs>
</ds:datastoreItem>
</file>

<file path=customXml/itemProps2.xml><?xml version="1.0" encoding="utf-8"?>
<ds:datastoreItem xmlns:ds="http://schemas.openxmlformats.org/officeDocument/2006/customXml" ds:itemID="{14D871DB-B78A-49CF-8420-6E55C23B9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AB9287-FA5A-4FA7-A69D-0093CC00A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8bea25-4f28-4914-94d6-5ba8f88f4dd3"/>
    <ds:schemaRef ds:uri="27fdc8cb-b975-41ad-b711-24278f7b8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b9ad283-612c-4596-963f-b6e6d55129d1}" enabled="1" method="Standard" siteId="{e1ae18b6-de6f-4b87-a2fc-90d6217d95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2025-03-04T13:26:09Z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0x01010033ADB0A88E2F6E4387B046B8F41D8F89</vt:lpwstr>
  </property>
  <property fmtid="{D5CDD505-2E9C-101B-9397-08002B2CF9AE}" pid="3" name="MediaServiceImageTags">
    <vt:lpwstr/>
  </property>
  <property fmtid="{D5CDD505-2E9C-101B-9397-08002B2CF9AE}" pid="4" name="CloudStatistics_StoryID">
    <vt:lpwstr>e577fc80-dc6c-4c2e-9d14-75da9e6af95e</vt:lpwstr>
  </property>
</Properties>
</file>