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4\Nett2024\"/>
    </mc:Choice>
  </mc:AlternateContent>
  <xr:revisionPtr revIDLastSave="0" documentId="13_ncr:1_{23B68566-13BB-493C-A6A4-070541285CC0}" xr6:coauthVersionLast="47" xr6:coauthVersionMax="47" xr10:uidLastSave="{00000000-0000-0000-0000-000000000000}"/>
  <bookViews>
    <workbookView xWindow="-105" yWindow="0" windowWidth="26010" windowHeight="20985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4" l="1"/>
  <c r="I27" i="4"/>
  <c r="N47" i="4"/>
  <c r="J47" i="4"/>
  <c r="M37" i="4"/>
  <c r="I37" i="4"/>
  <c r="E37" i="4"/>
  <c r="Q2" i="1" l="1"/>
  <c r="F47" i="4"/>
  <c r="E36" i="4"/>
  <c r="E27" i="4"/>
  <c r="E46" i="4"/>
  <c r="I26" i="4" l="1"/>
  <c r="U365" i="1"/>
  <c r="F46" i="4" l="1"/>
  <c r="E45" i="4"/>
  <c r="E26" i="4"/>
  <c r="Q2" i="3"/>
  <c r="Q23" i="3"/>
  <c r="I47" i="4"/>
  <c r="I46" i="4"/>
  <c r="J46" i="4" s="1"/>
  <c r="K3" i="3"/>
  <c r="I25" i="4" l="1"/>
  <c r="I45" i="4"/>
  <c r="E25" i="4" l="1"/>
  <c r="M45" i="4" l="1"/>
  <c r="D365" i="1"/>
  <c r="N11" i="3"/>
  <c r="N12" i="3"/>
  <c r="N13" i="3"/>
  <c r="O13" i="3"/>
  <c r="N14" i="3"/>
  <c r="N15" i="3"/>
  <c r="N16" i="3"/>
  <c r="N17" i="3"/>
  <c r="N18" i="3"/>
  <c r="N19" i="3"/>
  <c r="N20" i="3"/>
  <c r="N21" i="3"/>
  <c r="D11" i="3"/>
  <c r="O11" i="3" s="1"/>
  <c r="D12" i="3"/>
  <c r="O12" i="3" s="1"/>
  <c r="D13" i="3"/>
  <c r="D14" i="3"/>
  <c r="O14" i="3" s="1"/>
  <c r="D15" i="3"/>
  <c r="O15" i="3" s="1"/>
  <c r="D16" i="3"/>
  <c r="O16" i="3" s="1"/>
  <c r="D17" i="3"/>
  <c r="O17" i="3" s="1"/>
  <c r="D18" i="3"/>
  <c r="O18" i="3" s="1"/>
  <c r="D19" i="3"/>
  <c r="O19" i="3" s="1"/>
  <c r="D20" i="3"/>
  <c r="O20" i="3" s="1"/>
  <c r="D21" i="3"/>
  <c r="O21" i="3" s="1"/>
  <c r="Y92" i="1" l="1"/>
  <c r="E363" i="1"/>
  <c r="S363" i="1" s="1"/>
  <c r="Y363" i="1"/>
  <c r="R363" i="1"/>
  <c r="H24" i="4"/>
  <c r="M15" i="4"/>
  <c r="I36" i="4"/>
  <c r="T365" i="1" l="1"/>
  <c r="E365" i="1" s="1"/>
  <c r="R365" i="1"/>
  <c r="S365" i="1" l="1"/>
  <c r="F363" i="1"/>
  <c r="F365" i="1"/>
  <c r="I365" i="1"/>
  <c r="G365" i="1"/>
  <c r="E24" i="4"/>
  <c r="I24" i="4"/>
  <c r="X365" i="1" l="1"/>
  <c r="J43" i="4" l="1"/>
  <c r="I44" i="4"/>
  <c r="M46" i="4"/>
  <c r="N46" i="4" s="1"/>
  <c r="I49" i="4"/>
  <c r="I50" i="4"/>
  <c r="I51" i="4"/>
  <c r="I52" i="4"/>
  <c r="I53" i="4"/>
  <c r="I54" i="4"/>
  <c r="I55" i="4"/>
  <c r="E44" i="4"/>
  <c r="E47" i="4"/>
  <c r="E49" i="4"/>
  <c r="E50" i="4"/>
  <c r="E51" i="4"/>
  <c r="E52" i="4"/>
  <c r="E53" i="4"/>
  <c r="M53" i="4" s="1"/>
  <c r="E54" i="4"/>
  <c r="M54" i="4" s="1"/>
  <c r="E55" i="4"/>
  <c r="M55" i="4" s="1"/>
  <c r="D44" i="4"/>
  <c r="M16" i="4"/>
  <c r="M17" i="4"/>
  <c r="M18" i="4"/>
  <c r="E23" i="4"/>
  <c r="E43" i="4" s="1"/>
  <c r="D24" i="4"/>
  <c r="J16" i="4"/>
  <c r="J17" i="4"/>
  <c r="J18" i="4"/>
  <c r="J15" i="4"/>
  <c r="J14" i="4"/>
  <c r="F16" i="4"/>
  <c r="F17" i="4"/>
  <c r="F18" i="4"/>
  <c r="F15" i="4"/>
  <c r="F14" i="4"/>
  <c r="B38" i="4"/>
  <c r="B37" i="4"/>
  <c r="I23" i="4"/>
  <c r="I43" i="4" s="1"/>
  <c r="M3" i="4"/>
  <c r="M4" i="4"/>
  <c r="M5" i="4"/>
  <c r="M26" i="4" s="1"/>
  <c r="M6" i="4"/>
  <c r="M7" i="4"/>
  <c r="M8" i="4"/>
  <c r="M9" i="4"/>
  <c r="M10" i="4"/>
  <c r="M11" i="4"/>
  <c r="M12" i="4"/>
  <c r="M13" i="4"/>
  <c r="M14" i="4"/>
  <c r="H55" i="4"/>
  <c r="D55" i="4"/>
  <c r="H35" i="4"/>
  <c r="D35" i="4"/>
  <c r="H54" i="4"/>
  <c r="D54" i="4"/>
  <c r="H34" i="4"/>
  <c r="D34" i="4"/>
  <c r="M47" i="4" l="1"/>
  <c r="F44" i="4"/>
  <c r="M2" i="4"/>
  <c r="M23" i="4" s="1"/>
  <c r="M43" i="4" s="1"/>
  <c r="M52" i="4"/>
  <c r="M50" i="4"/>
  <c r="M51" i="4"/>
  <c r="M49" i="4"/>
  <c r="E56" i="4"/>
  <c r="I56" i="4"/>
  <c r="M44" i="4"/>
  <c r="L55" i="4"/>
  <c r="E7" i="1"/>
  <c r="M56" i="4" l="1"/>
  <c r="R15" i="1"/>
  <c r="R23" i="1"/>
  <c r="R31" i="1"/>
  <c r="R39" i="1"/>
  <c r="R47" i="1"/>
  <c r="R55" i="1"/>
  <c r="E210" i="1"/>
  <c r="E218" i="1"/>
  <c r="E226" i="1"/>
  <c r="S226" i="1" s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E273" i="1"/>
  <c r="S273" i="1" s="1"/>
  <c r="E274" i="1"/>
  <c r="E281" i="1"/>
  <c r="E282" i="1"/>
  <c r="E289" i="1"/>
  <c r="E290" i="1"/>
  <c r="E297" i="1"/>
  <c r="E298" i="1"/>
  <c r="E305" i="1"/>
  <c r="S305" i="1" s="1"/>
  <c r="E306" i="1"/>
  <c r="E313" i="1"/>
  <c r="S313" i="1" s="1"/>
  <c r="E314" i="1"/>
  <c r="E321" i="1"/>
  <c r="S321" i="1" s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Y365" i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 s="1"/>
  <c r="Y325" i="1"/>
  <c r="R325" i="1"/>
  <c r="E325" i="1"/>
  <c r="S325" i="1" s="1"/>
  <c r="Y324" i="1"/>
  <c r="R324" i="1"/>
  <c r="E324" i="1"/>
  <c r="S324" i="1" s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R318" i="1"/>
  <c r="E318" i="1"/>
  <c r="Y317" i="1"/>
  <c r="R317" i="1"/>
  <c r="E317" i="1"/>
  <c r="S317" i="1" s="1"/>
  <c r="Y316" i="1"/>
  <c r="R316" i="1"/>
  <c r="E316" i="1"/>
  <c r="S316" i="1" s="1"/>
  <c r="Y315" i="1"/>
  <c r="R315" i="1"/>
  <c r="E315" i="1"/>
  <c r="S315" i="1" s="1"/>
  <c r="Y314" i="1"/>
  <c r="Y313" i="1"/>
  <c r="Y312" i="1"/>
  <c r="R312" i="1"/>
  <c r="E312" i="1"/>
  <c r="S312" i="1" s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 s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R294" i="1"/>
  <c r="E294" i="1"/>
  <c r="S294" i="1" s="1"/>
  <c r="Y293" i="1"/>
  <c r="R293" i="1"/>
  <c r="E293" i="1"/>
  <c r="Y292" i="1"/>
  <c r="R292" i="1"/>
  <c r="E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R286" i="1"/>
  <c r="E286" i="1"/>
  <c r="S286" i="1" s="1"/>
  <c r="Y285" i="1"/>
  <c r="R285" i="1"/>
  <c r="E285" i="1"/>
  <c r="Y284" i="1"/>
  <c r="R284" i="1"/>
  <c r="E284" i="1"/>
  <c r="S284" i="1" s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 s="1"/>
  <c r="Y276" i="1"/>
  <c r="R276" i="1"/>
  <c r="E276" i="1"/>
  <c r="S276" i="1" s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 s="1"/>
  <c r="Y269" i="1"/>
  <c r="R269" i="1"/>
  <c r="E269" i="1"/>
  <c r="S269" i="1" s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 s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 s="1"/>
  <c r="Y253" i="1"/>
  <c r="R253" i="1"/>
  <c r="E253" i="1"/>
  <c r="S253" i="1" s="1"/>
  <c r="Y252" i="1"/>
  <c r="R252" i="1"/>
  <c r="E252" i="1"/>
  <c r="S252" i="1" s="1"/>
  <c r="Y251" i="1"/>
  <c r="R251" i="1"/>
  <c r="E251" i="1"/>
  <c r="Y250" i="1"/>
  <c r="R250" i="1"/>
  <c r="Y249" i="1"/>
  <c r="R249" i="1"/>
  <c r="E249" i="1"/>
  <c r="S249" i="1" s="1"/>
  <c r="Y248" i="1"/>
  <c r="R248" i="1"/>
  <c r="E248" i="1"/>
  <c r="Y247" i="1"/>
  <c r="Y246" i="1"/>
  <c r="R246" i="1"/>
  <c r="E246" i="1"/>
  <c r="S246" i="1" s="1"/>
  <c r="Y245" i="1"/>
  <c r="R245" i="1"/>
  <c r="E245" i="1"/>
  <c r="S245" i="1" s="1"/>
  <c r="Y244" i="1"/>
  <c r="R244" i="1"/>
  <c r="E244" i="1"/>
  <c r="S244" i="1" s="1"/>
  <c r="Y243" i="1"/>
  <c r="R243" i="1"/>
  <c r="E243" i="1"/>
  <c r="Y242" i="1"/>
  <c r="R242" i="1"/>
  <c r="Y241" i="1"/>
  <c r="R241" i="1"/>
  <c r="E241" i="1"/>
  <c r="Y240" i="1"/>
  <c r="R240" i="1"/>
  <c r="E240" i="1"/>
  <c r="S240" i="1" s="1"/>
  <c r="Y239" i="1"/>
  <c r="Y238" i="1"/>
  <c r="R238" i="1"/>
  <c r="E238" i="1"/>
  <c r="Y237" i="1"/>
  <c r="R237" i="1"/>
  <c r="E237" i="1"/>
  <c r="Y236" i="1"/>
  <c r="R236" i="1"/>
  <c r="E236" i="1"/>
  <c r="S236" i="1" s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 s="1"/>
  <c r="Y227" i="1"/>
  <c r="R227" i="1"/>
  <c r="E227" i="1"/>
  <c r="S227" i="1" s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 s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 s="1"/>
  <c r="Y211" i="1"/>
  <c r="R211" i="1"/>
  <c r="E211" i="1"/>
  <c r="S211" i="1" s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 s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 s="1"/>
  <c r="Y197" i="1"/>
  <c r="R197" i="1"/>
  <c r="E197" i="1"/>
  <c r="Y196" i="1"/>
  <c r="R196" i="1"/>
  <c r="E196" i="1"/>
  <c r="S196" i="1" s="1"/>
  <c r="Y195" i="1"/>
  <c r="R195" i="1"/>
  <c r="E195" i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R190" i="1"/>
  <c r="E190" i="1"/>
  <c r="Y189" i="1"/>
  <c r="R189" i="1"/>
  <c r="E189" i="1"/>
  <c r="Y188" i="1"/>
  <c r="R188" i="1"/>
  <c r="E188" i="1"/>
  <c r="S188" i="1" s="1"/>
  <c r="Y187" i="1"/>
  <c r="R187" i="1"/>
  <c r="E187" i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R182" i="1"/>
  <c r="E182" i="1"/>
  <c r="Y181" i="1"/>
  <c r="R181" i="1"/>
  <c r="E181" i="1"/>
  <c r="Y180" i="1"/>
  <c r="R180" i="1"/>
  <c r="E180" i="1"/>
  <c r="S180" i="1" s="1"/>
  <c r="Y179" i="1"/>
  <c r="R179" i="1"/>
  <c r="E179" i="1"/>
  <c r="Y178" i="1"/>
  <c r="R178" i="1"/>
  <c r="E178" i="1"/>
  <c r="Y177" i="1"/>
  <c r="R177" i="1"/>
  <c r="E177" i="1"/>
  <c r="S177" i="1" s="1"/>
  <c r="Y176" i="1"/>
  <c r="R176" i="1"/>
  <c r="E176" i="1"/>
  <c r="Y175" i="1"/>
  <c r="Y174" i="1"/>
  <c r="R174" i="1"/>
  <c r="E174" i="1"/>
  <c r="S174" i="1" s="1"/>
  <c r="Y173" i="1"/>
  <c r="R173" i="1"/>
  <c r="E173" i="1"/>
  <c r="S173" i="1" s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 s="1"/>
  <c r="Y168" i="1"/>
  <c r="R168" i="1"/>
  <c r="E168" i="1"/>
  <c r="S168" i="1" s="1"/>
  <c r="Y167" i="1"/>
  <c r="Y166" i="1"/>
  <c r="R166" i="1"/>
  <c r="E166" i="1"/>
  <c r="S166" i="1" s="1"/>
  <c r="Y165" i="1"/>
  <c r="R165" i="1"/>
  <c r="E165" i="1"/>
  <c r="Y164" i="1"/>
  <c r="R164" i="1"/>
  <c r="E164" i="1"/>
  <c r="S164" i="1" s="1"/>
  <c r="Y163" i="1"/>
  <c r="R163" i="1"/>
  <c r="E163" i="1"/>
  <c r="Y162" i="1"/>
  <c r="R162" i="1"/>
  <c r="E162" i="1"/>
  <c r="Y161" i="1"/>
  <c r="R161" i="1"/>
  <c r="E161" i="1"/>
  <c r="S161" i="1" s="1"/>
  <c r="Y160" i="1"/>
  <c r="R160" i="1"/>
  <c r="E160" i="1"/>
  <c r="S160" i="1" s="1"/>
  <c r="Y159" i="1"/>
  <c r="Y158" i="1"/>
  <c r="R158" i="1"/>
  <c r="E158" i="1"/>
  <c r="S158" i="1" s="1"/>
  <c r="Y157" i="1"/>
  <c r="R157" i="1"/>
  <c r="E157" i="1"/>
  <c r="Y156" i="1"/>
  <c r="R156" i="1"/>
  <c r="E156" i="1"/>
  <c r="S156" i="1" s="1"/>
  <c r="Y155" i="1"/>
  <c r="R155" i="1"/>
  <c r="E155" i="1"/>
  <c r="Y154" i="1"/>
  <c r="R154" i="1"/>
  <c r="E154" i="1"/>
  <c r="S154" i="1" s="1"/>
  <c r="Y153" i="1"/>
  <c r="R153" i="1"/>
  <c r="E153" i="1"/>
  <c r="Y152" i="1"/>
  <c r="R152" i="1"/>
  <c r="E152" i="1"/>
  <c r="Y151" i="1"/>
  <c r="Y150" i="1"/>
  <c r="R150" i="1"/>
  <c r="E150" i="1"/>
  <c r="S150" i="1" s="1"/>
  <c r="Y149" i="1"/>
  <c r="R149" i="1"/>
  <c r="E149" i="1"/>
  <c r="Y148" i="1"/>
  <c r="R148" i="1"/>
  <c r="E148" i="1"/>
  <c r="S148" i="1" s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 s="1"/>
  <c r="Y137" i="1"/>
  <c r="R137" i="1"/>
  <c r="E137" i="1"/>
  <c r="Y136" i="1"/>
  <c r="R136" i="1"/>
  <c r="E136" i="1"/>
  <c r="S136" i="1" s="1"/>
  <c r="Y135" i="1"/>
  <c r="Y134" i="1"/>
  <c r="R134" i="1"/>
  <c r="E134" i="1"/>
  <c r="S134" i="1" s="1"/>
  <c r="Y133" i="1"/>
  <c r="R133" i="1"/>
  <c r="E133" i="1"/>
  <c r="Y132" i="1"/>
  <c r="R132" i="1"/>
  <c r="E132" i="1"/>
  <c r="Y131" i="1"/>
  <c r="R131" i="1"/>
  <c r="E131" i="1"/>
  <c r="S131" i="1" s="1"/>
  <c r="Y130" i="1"/>
  <c r="R130" i="1"/>
  <c r="E130" i="1"/>
  <c r="Y129" i="1"/>
  <c r="R129" i="1"/>
  <c r="E129" i="1"/>
  <c r="Y128" i="1"/>
  <c r="R128" i="1"/>
  <c r="E128" i="1"/>
  <c r="S128" i="1" s="1"/>
  <c r="Y127" i="1"/>
  <c r="Y126" i="1"/>
  <c r="R126" i="1"/>
  <c r="E126" i="1"/>
  <c r="S126" i="1" s="1"/>
  <c r="Y125" i="1"/>
  <c r="R125" i="1"/>
  <c r="E125" i="1"/>
  <c r="Y124" i="1"/>
  <c r="R124" i="1"/>
  <c r="E124" i="1"/>
  <c r="S124" i="1" s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 s="1"/>
  <c r="Y119" i="1"/>
  <c r="Y118" i="1"/>
  <c r="R118" i="1"/>
  <c r="E118" i="1"/>
  <c r="S118" i="1" s="1"/>
  <c r="Y117" i="1"/>
  <c r="R117" i="1"/>
  <c r="E117" i="1"/>
  <c r="Y116" i="1"/>
  <c r="R116" i="1"/>
  <c r="E116" i="1"/>
  <c r="S116" i="1" s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 s="1"/>
  <c r="Y111" i="1"/>
  <c r="Y110" i="1"/>
  <c r="R110" i="1"/>
  <c r="E110" i="1"/>
  <c r="S110" i="1" s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 s="1"/>
  <c r="Y103" i="1"/>
  <c r="Y102" i="1"/>
  <c r="R102" i="1"/>
  <c r="E102" i="1"/>
  <c r="Y101" i="1"/>
  <c r="R101" i="1"/>
  <c r="E101" i="1"/>
  <c r="Y100" i="1"/>
  <c r="R100" i="1"/>
  <c r="E100" i="1"/>
  <c r="S100" i="1" s="1"/>
  <c r="Y99" i="1"/>
  <c r="R99" i="1"/>
  <c r="E99" i="1"/>
  <c r="S99" i="1" s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R93" i="1"/>
  <c r="E93" i="1"/>
  <c r="R92" i="1"/>
  <c r="E92" i="1"/>
  <c r="S92" i="1" s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 s="1"/>
  <c r="Y83" i="1"/>
  <c r="R83" i="1"/>
  <c r="E83" i="1"/>
  <c r="Y82" i="1"/>
  <c r="R82" i="1"/>
  <c r="E82" i="1"/>
  <c r="S82" i="1" s="1"/>
  <c r="Y81" i="1"/>
  <c r="R81" i="1"/>
  <c r="E81" i="1"/>
  <c r="Y80" i="1"/>
  <c r="R80" i="1"/>
  <c r="E80" i="1"/>
  <c r="S80" i="1" s="1"/>
  <c r="Y79" i="1"/>
  <c r="Y78" i="1"/>
  <c r="R78" i="1"/>
  <c r="E78" i="1"/>
  <c r="S78" i="1" s="1"/>
  <c r="Y77" i="1"/>
  <c r="R77" i="1"/>
  <c r="E77" i="1"/>
  <c r="Y76" i="1"/>
  <c r="R76" i="1"/>
  <c r="E76" i="1"/>
  <c r="Y75" i="1"/>
  <c r="R75" i="1"/>
  <c r="E75" i="1"/>
  <c r="S75" i="1" s="1"/>
  <c r="Y74" i="1"/>
  <c r="R74" i="1"/>
  <c r="E74" i="1"/>
  <c r="Y73" i="1"/>
  <c r="R73" i="1"/>
  <c r="E73" i="1"/>
  <c r="Y72" i="1"/>
  <c r="R72" i="1"/>
  <c r="E72" i="1"/>
  <c r="S72" i="1" s="1"/>
  <c r="Y71" i="1"/>
  <c r="Y70" i="1"/>
  <c r="R70" i="1"/>
  <c r="E70" i="1"/>
  <c r="S70" i="1" s="1"/>
  <c r="Y69" i="1"/>
  <c r="R69" i="1"/>
  <c r="E69" i="1"/>
  <c r="Y68" i="1"/>
  <c r="R68" i="1"/>
  <c r="E68" i="1"/>
  <c r="Y67" i="1"/>
  <c r="R67" i="1"/>
  <c r="E67" i="1"/>
  <c r="S67" i="1" s="1"/>
  <c r="Y66" i="1"/>
  <c r="R66" i="1"/>
  <c r="E66" i="1"/>
  <c r="Y65" i="1"/>
  <c r="R65" i="1"/>
  <c r="E65" i="1"/>
  <c r="Y64" i="1"/>
  <c r="R64" i="1"/>
  <c r="E64" i="1"/>
  <c r="S64" i="1" s="1"/>
  <c r="Y63" i="1"/>
  <c r="Y62" i="1"/>
  <c r="R62" i="1"/>
  <c r="E62" i="1"/>
  <c r="S62" i="1" s="1"/>
  <c r="Y61" i="1"/>
  <c r="R61" i="1"/>
  <c r="E61" i="1"/>
  <c r="Y60" i="1"/>
  <c r="R60" i="1"/>
  <c r="E60" i="1"/>
  <c r="Y59" i="1"/>
  <c r="R59" i="1"/>
  <c r="E59" i="1"/>
  <c r="S59" i="1" s="1"/>
  <c r="Y58" i="1"/>
  <c r="R58" i="1"/>
  <c r="E58" i="1"/>
  <c r="Y57" i="1"/>
  <c r="R57" i="1"/>
  <c r="E57" i="1"/>
  <c r="Y56" i="1"/>
  <c r="R56" i="1"/>
  <c r="E56" i="1"/>
  <c r="S56" i="1" s="1"/>
  <c r="Y55" i="1"/>
  <c r="Y54" i="1"/>
  <c r="R54" i="1"/>
  <c r="E54" i="1"/>
  <c r="Y53" i="1"/>
  <c r="R53" i="1"/>
  <c r="E53" i="1"/>
  <c r="Y52" i="1"/>
  <c r="R52" i="1"/>
  <c r="E52" i="1"/>
  <c r="S52" i="1" s="1"/>
  <c r="Y51" i="1"/>
  <c r="R51" i="1"/>
  <c r="E51" i="1"/>
  <c r="Y50" i="1"/>
  <c r="R50" i="1"/>
  <c r="E50" i="1"/>
  <c r="Y49" i="1"/>
  <c r="R49" i="1"/>
  <c r="E49" i="1"/>
  <c r="Y48" i="1"/>
  <c r="R48" i="1"/>
  <c r="E48" i="1"/>
  <c r="S48" i="1" s="1"/>
  <c r="Y47" i="1"/>
  <c r="Y46" i="1"/>
  <c r="R46" i="1"/>
  <c r="E46" i="1"/>
  <c r="Y45" i="1"/>
  <c r="R45" i="1"/>
  <c r="E45" i="1"/>
  <c r="Y44" i="1"/>
  <c r="R44" i="1"/>
  <c r="E44" i="1"/>
  <c r="S44" i="1" s="1"/>
  <c r="Y43" i="1"/>
  <c r="R43" i="1"/>
  <c r="E43" i="1"/>
  <c r="S43" i="1" s="1"/>
  <c r="Y42" i="1"/>
  <c r="R42" i="1"/>
  <c r="E42" i="1"/>
  <c r="Y41" i="1"/>
  <c r="R41" i="1"/>
  <c r="E41" i="1"/>
  <c r="Y40" i="1"/>
  <c r="R40" i="1"/>
  <c r="E40" i="1"/>
  <c r="S40" i="1" s="1"/>
  <c r="Y39" i="1"/>
  <c r="E39" i="1"/>
  <c r="Y38" i="1"/>
  <c r="R38" i="1"/>
  <c r="E38" i="1"/>
  <c r="Y37" i="1"/>
  <c r="R37" i="1"/>
  <c r="E37" i="1"/>
  <c r="Y36" i="1"/>
  <c r="R36" i="1"/>
  <c r="E36" i="1"/>
  <c r="S36" i="1" s="1"/>
  <c r="Y35" i="1"/>
  <c r="R35" i="1"/>
  <c r="E35" i="1"/>
  <c r="S35" i="1" s="1"/>
  <c r="Y34" i="1"/>
  <c r="R34" i="1"/>
  <c r="E34" i="1"/>
  <c r="Y33" i="1"/>
  <c r="R33" i="1"/>
  <c r="E33" i="1"/>
  <c r="F33" i="1" s="1"/>
  <c r="Y32" i="1"/>
  <c r="R32" i="1"/>
  <c r="E32" i="1"/>
  <c r="Y31" i="1"/>
  <c r="E31" i="1"/>
  <c r="S31" i="1" s="1"/>
  <c r="Y30" i="1"/>
  <c r="R30" i="1"/>
  <c r="E30" i="1"/>
  <c r="Y29" i="1"/>
  <c r="R29" i="1"/>
  <c r="E29" i="1"/>
  <c r="Y28" i="1"/>
  <c r="R28" i="1"/>
  <c r="E28" i="1"/>
  <c r="S28" i="1" s="1"/>
  <c r="Y27" i="1"/>
  <c r="R27" i="1"/>
  <c r="E27" i="1"/>
  <c r="S27" i="1" s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 s="1"/>
  <c r="Y21" i="1"/>
  <c r="R21" i="1"/>
  <c r="E21" i="1"/>
  <c r="Y20" i="1"/>
  <c r="R20" i="1"/>
  <c r="E20" i="1"/>
  <c r="S20" i="1" s="1"/>
  <c r="Y19" i="1"/>
  <c r="R19" i="1"/>
  <c r="E19" i="1"/>
  <c r="S19" i="1" s="1"/>
  <c r="Y18" i="1"/>
  <c r="R18" i="1"/>
  <c r="E18" i="1"/>
  <c r="Y17" i="1"/>
  <c r="R17" i="1"/>
  <c r="E17" i="1"/>
  <c r="Y16" i="1"/>
  <c r="R16" i="1"/>
  <c r="E16" i="1"/>
  <c r="Y15" i="1"/>
  <c r="E15" i="1"/>
  <c r="S15" i="1" s="1"/>
  <c r="Y14" i="1"/>
  <c r="R14" i="1"/>
  <c r="E14" i="1"/>
  <c r="Y13" i="1"/>
  <c r="R13" i="1"/>
  <c r="E13" i="1"/>
  <c r="Y12" i="1"/>
  <c r="R12" i="1"/>
  <c r="E12" i="1"/>
  <c r="S12" i="1" s="1"/>
  <c r="Y11" i="1"/>
  <c r="R11" i="1"/>
  <c r="E11" i="1"/>
  <c r="S11" i="1" s="1"/>
  <c r="Y10" i="1"/>
  <c r="R10" i="1"/>
  <c r="E10" i="1"/>
  <c r="Y9" i="1"/>
  <c r="R9" i="1"/>
  <c r="E9" i="1"/>
  <c r="Y8" i="1"/>
  <c r="R8" i="1"/>
  <c r="E8" i="1"/>
  <c r="Y7" i="1"/>
  <c r="R7" i="1"/>
  <c r="U2" i="1"/>
  <c r="V2" i="1" s="1"/>
  <c r="N2" i="1"/>
  <c r="M2" i="1"/>
  <c r="B25" i="3"/>
  <c r="H53" i="4"/>
  <c r="D53" i="4"/>
  <c r="H33" i="4"/>
  <c r="D33" i="4"/>
  <c r="H52" i="4"/>
  <c r="D52" i="4"/>
  <c r="H32" i="4"/>
  <c r="D32" i="4"/>
  <c r="S32" i="1" l="1"/>
  <c r="F32" i="1"/>
  <c r="I363" i="1"/>
  <c r="J363" i="1" s="1"/>
  <c r="G74" i="1"/>
  <c r="H74" i="1" s="1"/>
  <c r="G363" i="1"/>
  <c r="H363" i="1" s="1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I341" i="1"/>
  <c r="S352" i="1"/>
  <c r="S360" i="1"/>
  <c r="S330" i="1"/>
  <c r="R359" i="1"/>
  <c r="E359" i="1"/>
  <c r="R319" i="1"/>
  <c r="E319" i="1"/>
  <c r="S319" i="1" s="1"/>
  <c r="R287" i="1"/>
  <c r="E287" i="1"/>
  <c r="S287" i="1" s="1"/>
  <c r="R255" i="1"/>
  <c r="E255" i="1"/>
  <c r="S255" i="1" s="1"/>
  <c r="R223" i="1"/>
  <c r="E223" i="1"/>
  <c r="S223" i="1" s="1"/>
  <c r="R191" i="1"/>
  <c r="E191" i="1"/>
  <c r="S191" i="1" s="1"/>
  <c r="R159" i="1"/>
  <c r="E159" i="1"/>
  <c r="S159" i="1" s="1"/>
  <c r="R127" i="1"/>
  <c r="E127" i="1"/>
  <c r="S127" i="1" s="1"/>
  <c r="R95" i="1"/>
  <c r="E95" i="1"/>
  <c r="S95" i="1" s="1"/>
  <c r="E357" i="1"/>
  <c r="R335" i="1"/>
  <c r="E335" i="1"/>
  <c r="S335" i="1" s="1"/>
  <c r="R303" i="1"/>
  <c r="E303" i="1"/>
  <c r="S303" i="1" s="1"/>
  <c r="R279" i="1"/>
  <c r="E279" i="1"/>
  <c r="S279" i="1" s="1"/>
  <c r="R247" i="1"/>
  <c r="E247" i="1"/>
  <c r="S247" i="1" s="1"/>
  <c r="R215" i="1"/>
  <c r="E215" i="1"/>
  <c r="S215" i="1" s="1"/>
  <c r="R175" i="1"/>
  <c r="E175" i="1"/>
  <c r="S175" i="1" s="1"/>
  <c r="R143" i="1"/>
  <c r="E143" i="1"/>
  <c r="S143" i="1" s="1"/>
  <c r="R111" i="1"/>
  <c r="E111" i="1"/>
  <c r="S111" i="1" s="1"/>
  <c r="R79" i="1"/>
  <c r="E79" i="1"/>
  <c r="S79" i="1" s="1"/>
  <c r="R343" i="1"/>
  <c r="E343" i="1"/>
  <c r="R311" i="1"/>
  <c r="E311" i="1"/>
  <c r="S311" i="1" s="1"/>
  <c r="R271" i="1"/>
  <c r="E271" i="1"/>
  <c r="S271" i="1" s="1"/>
  <c r="R239" i="1"/>
  <c r="E239" i="1"/>
  <c r="S239" i="1" s="1"/>
  <c r="R199" i="1"/>
  <c r="E199" i="1"/>
  <c r="S199" i="1" s="1"/>
  <c r="R167" i="1"/>
  <c r="E167" i="1"/>
  <c r="S167" i="1" s="1"/>
  <c r="R135" i="1"/>
  <c r="E135" i="1"/>
  <c r="S135" i="1" s="1"/>
  <c r="R103" i="1"/>
  <c r="E103" i="1"/>
  <c r="R71" i="1"/>
  <c r="E71" i="1"/>
  <c r="S71" i="1" s="1"/>
  <c r="R290" i="1"/>
  <c r="R306" i="1"/>
  <c r="R322" i="1"/>
  <c r="R338" i="1"/>
  <c r="R354" i="1"/>
  <c r="E55" i="1"/>
  <c r="S55" i="1" s="1"/>
  <c r="R361" i="1"/>
  <c r="R351" i="1"/>
  <c r="E351" i="1"/>
  <c r="R327" i="1"/>
  <c r="E327" i="1"/>
  <c r="S327" i="1" s="1"/>
  <c r="R295" i="1"/>
  <c r="E295" i="1"/>
  <c r="S295" i="1" s="1"/>
  <c r="R263" i="1"/>
  <c r="E263" i="1"/>
  <c r="S263" i="1" s="1"/>
  <c r="R231" i="1"/>
  <c r="E231" i="1"/>
  <c r="S231" i="1" s="1"/>
  <c r="R207" i="1"/>
  <c r="E207" i="1"/>
  <c r="S207" i="1" s="1"/>
  <c r="R183" i="1"/>
  <c r="E183" i="1"/>
  <c r="S183" i="1" s="1"/>
  <c r="R151" i="1"/>
  <c r="E151" i="1"/>
  <c r="S151" i="1" s="1"/>
  <c r="R119" i="1"/>
  <c r="E119" i="1"/>
  <c r="S119" i="1" s="1"/>
  <c r="R87" i="1"/>
  <c r="E87" i="1"/>
  <c r="S87" i="1" s="1"/>
  <c r="R63" i="1"/>
  <c r="E63" i="1"/>
  <c r="S63" i="1" s="1"/>
  <c r="R258" i="1"/>
  <c r="R274" i="1"/>
  <c r="E47" i="1"/>
  <c r="S47" i="1" s="1"/>
  <c r="R265" i="1"/>
  <c r="R281" i="1"/>
  <c r="R297" i="1"/>
  <c r="R313" i="1"/>
  <c r="R329" i="1"/>
  <c r="R345" i="1"/>
  <c r="R362" i="1"/>
  <c r="R314" i="1"/>
  <c r="R330" i="1"/>
  <c r="R346" i="1"/>
  <c r="I358" i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29" i="1"/>
  <c r="S345" i="1"/>
  <c r="S353" i="1"/>
  <c r="S339" i="1"/>
  <c r="S347" i="1"/>
  <c r="S355" i="1"/>
  <c r="L52" i="4"/>
  <c r="D51" i="4"/>
  <c r="H31" i="4"/>
  <c r="D31" i="4"/>
  <c r="I340" i="1" l="1"/>
  <c r="J340" i="1" s="1"/>
  <c r="I345" i="1"/>
  <c r="J345" i="1" s="1"/>
  <c r="I362" i="1"/>
  <c r="J362" i="1" s="1"/>
  <c r="I330" i="1"/>
  <c r="J330" i="1" s="1"/>
  <c r="I329" i="1"/>
  <c r="J329" i="1" s="1"/>
  <c r="I356" i="1"/>
  <c r="J356" i="1" s="1"/>
  <c r="I361" i="1"/>
  <c r="J361" i="1" s="1"/>
  <c r="I349" i="1"/>
  <c r="J349" i="1" s="1"/>
  <c r="I355" i="1"/>
  <c r="J355" i="1" s="1"/>
  <c r="I350" i="1"/>
  <c r="J350" i="1" s="1"/>
  <c r="I337" i="1"/>
  <c r="J337" i="1" s="1"/>
  <c r="I360" i="1"/>
  <c r="J360" i="1" s="1"/>
  <c r="I334" i="1"/>
  <c r="J334" i="1" s="1"/>
  <c r="I348" i="1"/>
  <c r="J348" i="1" s="1"/>
  <c r="I347" i="1"/>
  <c r="J347" i="1" s="1"/>
  <c r="I333" i="1"/>
  <c r="J333" i="1" s="1"/>
  <c r="I335" i="1"/>
  <c r="J335" i="1" s="1"/>
  <c r="I346" i="1"/>
  <c r="J346" i="1" s="1"/>
  <c r="I339" i="1"/>
  <c r="J339" i="1" s="1"/>
  <c r="I352" i="1"/>
  <c r="J352" i="1" s="1"/>
  <c r="I336" i="1"/>
  <c r="J336" i="1" s="1"/>
  <c r="I344" i="1"/>
  <c r="J344" i="1" s="1"/>
  <c r="I354" i="1"/>
  <c r="J354" i="1" s="1"/>
  <c r="I332" i="1"/>
  <c r="J332" i="1" s="1"/>
  <c r="S357" i="1"/>
  <c r="I357" i="1"/>
  <c r="J357" i="1" s="1"/>
  <c r="S351" i="1"/>
  <c r="I351" i="1"/>
  <c r="J351" i="1" s="1"/>
  <c r="S343" i="1"/>
  <c r="I343" i="1"/>
  <c r="J343" i="1" s="1"/>
  <c r="I8" i="1"/>
  <c r="J8" i="1" s="1"/>
  <c r="I16" i="1"/>
  <c r="J16" i="1" s="1"/>
  <c r="I24" i="1"/>
  <c r="J24" i="1" s="1"/>
  <c r="I32" i="1"/>
  <c r="J32" i="1" s="1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96" i="1"/>
  <c r="J96" i="1" s="1"/>
  <c r="I104" i="1"/>
  <c r="J104" i="1" s="1"/>
  <c r="I112" i="1"/>
  <c r="J112" i="1" s="1"/>
  <c r="I120" i="1"/>
  <c r="J120" i="1" s="1"/>
  <c r="I128" i="1"/>
  <c r="J128" i="1" s="1"/>
  <c r="I136" i="1"/>
  <c r="J136" i="1" s="1"/>
  <c r="I144" i="1"/>
  <c r="J144" i="1" s="1"/>
  <c r="I152" i="1"/>
  <c r="J152" i="1" s="1"/>
  <c r="I160" i="1"/>
  <c r="J160" i="1" s="1"/>
  <c r="I168" i="1"/>
  <c r="J168" i="1" s="1"/>
  <c r="I176" i="1"/>
  <c r="J176" i="1" s="1"/>
  <c r="I184" i="1"/>
  <c r="J184" i="1" s="1"/>
  <c r="I192" i="1"/>
  <c r="J192" i="1" s="1"/>
  <c r="I200" i="1"/>
  <c r="J200" i="1" s="1"/>
  <c r="I208" i="1"/>
  <c r="J208" i="1" s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J272" i="1" s="1"/>
  <c r="I280" i="1"/>
  <c r="J280" i="1" s="1"/>
  <c r="I288" i="1"/>
  <c r="J288" i="1" s="1"/>
  <c r="I296" i="1"/>
  <c r="J296" i="1" s="1"/>
  <c r="I304" i="1"/>
  <c r="J304" i="1" s="1"/>
  <c r="I312" i="1"/>
  <c r="J312" i="1" s="1"/>
  <c r="I320" i="1"/>
  <c r="J320" i="1" s="1"/>
  <c r="I11" i="1"/>
  <c r="J11" i="1" s="1"/>
  <c r="I35" i="1"/>
  <c r="J35" i="1" s="1"/>
  <c r="I59" i="1"/>
  <c r="J59" i="1" s="1"/>
  <c r="I75" i="1"/>
  <c r="J75" i="1" s="1"/>
  <c r="I99" i="1"/>
  <c r="J99" i="1" s="1"/>
  <c r="I115" i="1"/>
  <c r="J115" i="1" s="1"/>
  <c r="I139" i="1"/>
  <c r="J139" i="1" s="1"/>
  <c r="I163" i="1"/>
  <c r="J163" i="1" s="1"/>
  <c r="I195" i="1"/>
  <c r="J195" i="1" s="1"/>
  <c r="I211" i="1"/>
  <c r="J211" i="1" s="1"/>
  <c r="I227" i="1"/>
  <c r="J227" i="1" s="1"/>
  <c r="I251" i="1"/>
  <c r="J251" i="1" s="1"/>
  <c r="I259" i="1"/>
  <c r="J259" i="1" s="1"/>
  <c r="I283" i="1"/>
  <c r="J283" i="1" s="1"/>
  <c r="I315" i="1"/>
  <c r="J315" i="1" s="1"/>
  <c r="I7" i="1"/>
  <c r="J7" i="1" s="1"/>
  <c r="I229" i="1"/>
  <c r="J229" i="1" s="1"/>
  <c r="I269" i="1"/>
  <c r="J269" i="1" s="1"/>
  <c r="I301" i="1"/>
  <c r="J301" i="1" s="1"/>
  <c r="I30" i="1"/>
  <c r="J30" i="1" s="1"/>
  <c r="I54" i="1"/>
  <c r="J54" i="1" s="1"/>
  <c r="I78" i="1"/>
  <c r="J78" i="1" s="1"/>
  <c r="I110" i="1"/>
  <c r="J110" i="1" s="1"/>
  <c r="I126" i="1"/>
  <c r="J126" i="1" s="1"/>
  <c r="I142" i="1"/>
  <c r="J142" i="1" s="1"/>
  <c r="I166" i="1"/>
  <c r="J166" i="1" s="1"/>
  <c r="I182" i="1"/>
  <c r="J182" i="1" s="1"/>
  <c r="I198" i="1"/>
  <c r="J198" i="1" s="1"/>
  <c r="I222" i="1"/>
  <c r="J222" i="1" s="1"/>
  <c r="I246" i="1"/>
  <c r="J246" i="1" s="1"/>
  <c r="I270" i="1"/>
  <c r="J270" i="1" s="1"/>
  <c r="I294" i="1"/>
  <c r="J294" i="1" s="1"/>
  <c r="I318" i="1"/>
  <c r="J318" i="1" s="1"/>
  <c r="I39" i="1"/>
  <c r="J39" i="1" s="1"/>
  <c r="I63" i="1"/>
  <c r="J63" i="1" s="1"/>
  <c r="I9" i="1"/>
  <c r="J9" i="1" s="1"/>
  <c r="I17" i="1"/>
  <c r="J17" i="1" s="1"/>
  <c r="I25" i="1"/>
  <c r="J25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J137" i="1" s="1"/>
  <c r="I145" i="1"/>
  <c r="J145" i="1" s="1"/>
  <c r="I153" i="1"/>
  <c r="J153" i="1" s="1"/>
  <c r="I161" i="1"/>
  <c r="J161" i="1" s="1"/>
  <c r="I169" i="1"/>
  <c r="J169" i="1" s="1"/>
  <c r="I177" i="1"/>
  <c r="J177" i="1" s="1"/>
  <c r="I185" i="1"/>
  <c r="J185" i="1" s="1"/>
  <c r="I193" i="1"/>
  <c r="J193" i="1" s="1"/>
  <c r="I201" i="1"/>
  <c r="J201" i="1" s="1"/>
  <c r="I209" i="1"/>
  <c r="J209" i="1" s="1"/>
  <c r="I217" i="1"/>
  <c r="J217" i="1" s="1"/>
  <c r="I225" i="1"/>
  <c r="J225" i="1" s="1"/>
  <c r="I233" i="1"/>
  <c r="J233" i="1" s="1"/>
  <c r="I241" i="1"/>
  <c r="J241" i="1" s="1"/>
  <c r="I249" i="1"/>
  <c r="J249" i="1" s="1"/>
  <c r="I257" i="1"/>
  <c r="J257" i="1" s="1"/>
  <c r="I265" i="1"/>
  <c r="J265" i="1" s="1"/>
  <c r="I273" i="1"/>
  <c r="J273" i="1" s="1"/>
  <c r="I281" i="1"/>
  <c r="J281" i="1" s="1"/>
  <c r="I289" i="1"/>
  <c r="J289" i="1" s="1"/>
  <c r="I297" i="1"/>
  <c r="J297" i="1" s="1"/>
  <c r="I305" i="1"/>
  <c r="J305" i="1" s="1"/>
  <c r="I313" i="1"/>
  <c r="J313" i="1" s="1"/>
  <c r="I321" i="1"/>
  <c r="J321" i="1" s="1"/>
  <c r="I27" i="1"/>
  <c r="J27" i="1" s="1"/>
  <c r="I51" i="1"/>
  <c r="J51" i="1" s="1"/>
  <c r="I83" i="1"/>
  <c r="J83" i="1" s="1"/>
  <c r="I107" i="1"/>
  <c r="J107" i="1" s="1"/>
  <c r="I131" i="1"/>
  <c r="J131" i="1" s="1"/>
  <c r="I147" i="1"/>
  <c r="J147" i="1" s="1"/>
  <c r="I171" i="1"/>
  <c r="J171" i="1" s="1"/>
  <c r="I179" i="1"/>
  <c r="J179" i="1" s="1"/>
  <c r="I203" i="1"/>
  <c r="J203" i="1" s="1"/>
  <c r="I235" i="1"/>
  <c r="J235" i="1" s="1"/>
  <c r="I267" i="1"/>
  <c r="J267" i="1" s="1"/>
  <c r="I299" i="1"/>
  <c r="J299" i="1" s="1"/>
  <c r="I125" i="1"/>
  <c r="J125" i="1" s="1"/>
  <c r="I157" i="1"/>
  <c r="J157" i="1" s="1"/>
  <c r="I181" i="1"/>
  <c r="J181" i="1" s="1"/>
  <c r="I213" i="1"/>
  <c r="J213" i="1" s="1"/>
  <c r="I245" i="1"/>
  <c r="J245" i="1" s="1"/>
  <c r="I277" i="1"/>
  <c r="J277" i="1" s="1"/>
  <c r="I309" i="1"/>
  <c r="J309" i="1" s="1"/>
  <c r="I22" i="1"/>
  <c r="J22" i="1" s="1"/>
  <c r="I46" i="1"/>
  <c r="J46" i="1" s="1"/>
  <c r="I70" i="1"/>
  <c r="J70" i="1" s="1"/>
  <c r="I94" i="1"/>
  <c r="J94" i="1" s="1"/>
  <c r="I118" i="1"/>
  <c r="J118" i="1" s="1"/>
  <c r="I150" i="1"/>
  <c r="J150" i="1" s="1"/>
  <c r="I190" i="1"/>
  <c r="J190" i="1" s="1"/>
  <c r="I214" i="1"/>
  <c r="J214" i="1" s="1"/>
  <c r="I230" i="1"/>
  <c r="J230" i="1" s="1"/>
  <c r="I254" i="1"/>
  <c r="J254" i="1" s="1"/>
  <c r="I278" i="1"/>
  <c r="J278" i="1" s="1"/>
  <c r="I302" i="1"/>
  <c r="J302" i="1" s="1"/>
  <c r="I326" i="1"/>
  <c r="J326" i="1" s="1"/>
  <c r="I31" i="1"/>
  <c r="J31" i="1" s="1"/>
  <c r="I47" i="1"/>
  <c r="J47" i="1" s="1"/>
  <c r="I79" i="1"/>
  <c r="J79" i="1" s="1"/>
  <c r="I10" i="1"/>
  <c r="J10" i="1" s="1"/>
  <c r="I18" i="1"/>
  <c r="J18" i="1" s="1"/>
  <c r="I26" i="1"/>
  <c r="J26" i="1" s="1"/>
  <c r="I34" i="1"/>
  <c r="J34" i="1" s="1"/>
  <c r="I42" i="1"/>
  <c r="J42" i="1" s="1"/>
  <c r="I50" i="1"/>
  <c r="J50" i="1" s="1"/>
  <c r="I58" i="1"/>
  <c r="J58" i="1" s="1"/>
  <c r="I66" i="1"/>
  <c r="J66" i="1" s="1"/>
  <c r="I74" i="1"/>
  <c r="J74" i="1" s="1"/>
  <c r="I82" i="1"/>
  <c r="J82" i="1" s="1"/>
  <c r="I90" i="1"/>
  <c r="J90" i="1" s="1"/>
  <c r="I98" i="1"/>
  <c r="J98" i="1" s="1"/>
  <c r="I106" i="1"/>
  <c r="J106" i="1" s="1"/>
  <c r="I114" i="1"/>
  <c r="J114" i="1" s="1"/>
  <c r="I122" i="1"/>
  <c r="J122" i="1" s="1"/>
  <c r="I130" i="1"/>
  <c r="J130" i="1" s="1"/>
  <c r="I138" i="1"/>
  <c r="J138" i="1" s="1"/>
  <c r="I146" i="1"/>
  <c r="J146" i="1" s="1"/>
  <c r="I154" i="1"/>
  <c r="J154" i="1" s="1"/>
  <c r="I162" i="1"/>
  <c r="J162" i="1" s="1"/>
  <c r="I170" i="1"/>
  <c r="J170" i="1" s="1"/>
  <c r="I178" i="1"/>
  <c r="J178" i="1" s="1"/>
  <c r="I186" i="1"/>
  <c r="J186" i="1" s="1"/>
  <c r="I194" i="1"/>
  <c r="J194" i="1" s="1"/>
  <c r="I202" i="1"/>
  <c r="J202" i="1" s="1"/>
  <c r="I210" i="1"/>
  <c r="J210" i="1" s="1"/>
  <c r="I218" i="1"/>
  <c r="J218" i="1" s="1"/>
  <c r="I226" i="1"/>
  <c r="J226" i="1" s="1"/>
  <c r="I234" i="1"/>
  <c r="J234" i="1" s="1"/>
  <c r="I242" i="1"/>
  <c r="J242" i="1" s="1"/>
  <c r="I250" i="1"/>
  <c r="J250" i="1" s="1"/>
  <c r="I258" i="1"/>
  <c r="J258" i="1" s="1"/>
  <c r="I266" i="1"/>
  <c r="J266" i="1" s="1"/>
  <c r="I274" i="1"/>
  <c r="J274" i="1" s="1"/>
  <c r="I282" i="1"/>
  <c r="J282" i="1" s="1"/>
  <c r="I290" i="1"/>
  <c r="J290" i="1" s="1"/>
  <c r="I298" i="1"/>
  <c r="J298" i="1" s="1"/>
  <c r="I306" i="1"/>
  <c r="J306" i="1" s="1"/>
  <c r="I314" i="1"/>
  <c r="J314" i="1" s="1"/>
  <c r="I322" i="1"/>
  <c r="J322" i="1" s="1"/>
  <c r="I19" i="1"/>
  <c r="J19" i="1" s="1"/>
  <c r="I43" i="1"/>
  <c r="J43" i="1" s="1"/>
  <c r="I67" i="1"/>
  <c r="J67" i="1" s="1"/>
  <c r="I91" i="1"/>
  <c r="J91" i="1" s="1"/>
  <c r="I123" i="1"/>
  <c r="J123" i="1" s="1"/>
  <c r="I155" i="1"/>
  <c r="J155" i="1" s="1"/>
  <c r="I187" i="1"/>
  <c r="J187" i="1" s="1"/>
  <c r="I219" i="1"/>
  <c r="J219" i="1" s="1"/>
  <c r="I243" i="1"/>
  <c r="J243" i="1" s="1"/>
  <c r="I275" i="1"/>
  <c r="J275" i="1" s="1"/>
  <c r="I291" i="1"/>
  <c r="J291" i="1" s="1"/>
  <c r="I307" i="1"/>
  <c r="J307" i="1" s="1"/>
  <c r="I323" i="1"/>
  <c r="J323" i="1" s="1"/>
  <c r="I109" i="1"/>
  <c r="J109" i="1" s="1"/>
  <c r="I141" i="1"/>
  <c r="J141" i="1" s="1"/>
  <c r="I173" i="1"/>
  <c r="J173" i="1" s="1"/>
  <c r="I197" i="1"/>
  <c r="J197" i="1" s="1"/>
  <c r="I221" i="1"/>
  <c r="J221" i="1" s="1"/>
  <c r="I253" i="1"/>
  <c r="J253" i="1" s="1"/>
  <c r="I285" i="1"/>
  <c r="J285" i="1" s="1"/>
  <c r="I317" i="1"/>
  <c r="J317" i="1" s="1"/>
  <c r="I14" i="1"/>
  <c r="J14" i="1" s="1"/>
  <c r="I38" i="1"/>
  <c r="J38" i="1" s="1"/>
  <c r="I62" i="1"/>
  <c r="J62" i="1" s="1"/>
  <c r="I86" i="1"/>
  <c r="J86" i="1" s="1"/>
  <c r="I102" i="1"/>
  <c r="J102" i="1" s="1"/>
  <c r="I134" i="1"/>
  <c r="J134" i="1" s="1"/>
  <c r="I158" i="1"/>
  <c r="J158" i="1" s="1"/>
  <c r="I174" i="1"/>
  <c r="J174" i="1" s="1"/>
  <c r="I206" i="1"/>
  <c r="J206" i="1" s="1"/>
  <c r="I238" i="1"/>
  <c r="J238" i="1" s="1"/>
  <c r="I262" i="1"/>
  <c r="J262" i="1" s="1"/>
  <c r="I286" i="1"/>
  <c r="J286" i="1" s="1"/>
  <c r="I310" i="1"/>
  <c r="J310" i="1" s="1"/>
  <c r="I15" i="1"/>
  <c r="J15" i="1" s="1"/>
  <c r="I55" i="1"/>
  <c r="J55" i="1" s="1"/>
  <c r="I71" i="1"/>
  <c r="J71" i="1" s="1"/>
  <c r="I23" i="1"/>
  <c r="J23" i="1" s="1"/>
  <c r="I12" i="1"/>
  <c r="J12" i="1" s="1"/>
  <c r="I20" i="1"/>
  <c r="J20" i="1" s="1"/>
  <c r="I28" i="1"/>
  <c r="J28" i="1" s="1"/>
  <c r="I36" i="1"/>
  <c r="J36" i="1" s="1"/>
  <c r="I44" i="1"/>
  <c r="J44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00" i="1"/>
  <c r="J100" i="1" s="1"/>
  <c r="I108" i="1"/>
  <c r="J108" i="1" s="1"/>
  <c r="I116" i="1"/>
  <c r="J116" i="1" s="1"/>
  <c r="I124" i="1"/>
  <c r="J124" i="1" s="1"/>
  <c r="I132" i="1"/>
  <c r="J132" i="1" s="1"/>
  <c r="I140" i="1"/>
  <c r="J140" i="1" s="1"/>
  <c r="I148" i="1"/>
  <c r="J148" i="1" s="1"/>
  <c r="I156" i="1"/>
  <c r="J156" i="1" s="1"/>
  <c r="I164" i="1"/>
  <c r="J164" i="1" s="1"/>
  <c r="I172" i="1"/>
  <c r="J172" i="1" s="1"/>
  <c r="I180" i="1"/>
  <c r="J180" i="1" s="1"/>
  <c r="I188" i="1"/>
  <c r="J188" i="1" s="1"/>
  <c r="I196" i="1"/>
  <c r="J196" i="1" s="1"/>
  <c r="I204" i="1"/>
  <c r="J204" i="1" s="1"/>
  <c r="I212" i="1"/>
  <c r="J212" i="1" s="1"/>
  <c r="I220" i="1"/>
  <c r="J220" i="1" s="1"/>
  <c r="I228" i="1"/>
  <c r="J228" i="1" s="1"/>
  <c r="I236" i="1"/>
  <c r="J236" i="1" s="1"/>
  <c r="I244" i="1"/>
  <c r="J244" i="1" s="1"/>
  <c r="I252" i="1"/>
  <c r="J252" i="1" s="1"/>
  <c r="I260" i="1"/>
  <c r="J260" i="1" s="1"/>
  <c r="I268" i="1"/>
  <c r="J268" i="1" s="1"/>
  <c r="I276" i="1"/>
  <c r="J276" i="1" s="1"/>
  <c r="I284" i="1"/>
  <c r="J284" i="1" s="1"/>
  <c r="I292" i="1"/>
  <c r="J292" i="1" s="1"/>
  <c r="I300" i="1"/>
  <c r="J300" i="1" s="1"/>
  <c r="I308" i="1"/>
  <c r="J308" i="1" s="1"/>
  <c r="I316" i="1"/>
  <c r="J316" i="1" s="1"/>
  <c r="I324" i="1"/>
  <c r="J324" i="1" s="1"/>
  <c r="I13" i="1"/>
  <c r="J13" i="1" s="1"/>
  <c r="I21" i="1"/>
  <c r="J21" i="1" s="1"/>
  <c r="I29" i="1"/>
  <c r="J29" i="1" s="1"/>
  <c r="I37" i="1"/>
  <c r="J37" i="1" s="1"/>
  <c r="I45" i="1"/>
  <c r="J45" i="1" s="1"/>
  <c r="I53" i="1"/>
  <c r="J53" i="1" s="1"/>
  <c r="I61" i="1"/>
  <c r="J61" i="1" s="1"/>
  <c r="I69" i="1"/>
  <c r="J69" i="1" s="1"/>
  <c r="I77" i="1"/>
  <c r="J77" i="1" s="1"/>
  <c r="I85" i="1"/>
  <c r="J85" i="1" s="1"/>
  <c r="I93" i="1"/>
  <c r="J93" i="1" s="1"/>
  <c r="I101" i="1"/>
  <c r="J101" i="1" s="1"/>
  <c r="I117" i="1"/>
  <c r="J117" i="1" s="1"/>
  <c r="I133" i="1"/>
  <c r="J133" i="1" s="1"/>
  <c r="I149" i="1"/>
  <c r="J149" i="1" s="1"/>
  <c r="I165" i="1"/>
  <c r="J165" i="1" s="1"/>
  <c r="I189" i="1"/>
  <c r="J189" i="1" s="1"/>
  <c r="I205" i="1"/>
  <c r="J205" i="1" s="1"/>
  <c r="I237" i="1"/>
  <c r="J237" i="1" s="1"/>
  <c r="I261" i="1"/>
  <c r="J261" i="1" s="1"/>
  <c r="I293" i="1"/>
  <c r="J293" i="1" s="1"/>
  <c r="I325" i="1"/>
  <c r="J325" i="1" s="1"/>
  <c r="I87" i="1"/>
  <c r="J87" i="1" s="1"/>
  <c r="I151" i="1"/>
  <c r="J151" i="1" s="1"/>
  <c r="I215" i="1"/>
  <c r="J215" i="1" s="1"/>
  <c r="I279" i="1"/>
  <c r="J279" i="1" s="1"/>
  <c r="I223" i="1"/>
  <c r="J223" i="1" s="1"/>
  <c r="I183" i="1"/>
  <c r="J183" i="1" s="1"/>
  <c r="I127" i="1"/>
  <c r="J127" i="1" s="1"/>
  <c r="I135" i="1"/>
  <c r="J135" i="1" s="1"/>
  <c r="I271" i="1"/>
  <c r="J271" i="1" s="1"/>
  <c r="I95" i="1"/>
  <c r="J95" i="1" s="1"/>
  <c r="I159" i="1"/>
  <c r="J159" i="1" s="1"/>
  <c r="I287" i="1"/>
  <c r="J287" i="1" s="1"/>
  <c r="I119" i="1"/>
  <c r="J119" i="1" s="1"/>
  <c r="I319" i="1"/>
  <c r="J319" i="1" s="1"/>
  <c r="I207" i="1"/>
  <c r="J207" i="1" s="1"/>
  <c r="I103" i="1"/>
  <c r="J103" i="1" s="1"/>
  <c r="I167" i="1"/>
  <c r="J167" i="1" s="1"/>
  <c r="I231" i="1"/>
  <c r="J231" i="1" s="1"/>
  <c r="I295" i="1"/>
  <c r="J295" i="1" s="1"/>
  <c r="I247" i="1"/>
  <c r="J247" i="1" s="1"/>
  <c r="I191" i="1"/>
  <c r="I199" i="1"/>
  <c r="J199" i="1" s="1"/>
  <c r="I111" i="1"/>
  <c r="J111" i="1" s="1"/>
  <c r="I175" i="1"/>
  <c r="J175" i="1" s="1"/>
  <c r="I239" i="1"/>
  <c r="J239" i="1" s="1"/>
  <c r="I303" i="1"/>
  <c r="J303" i="1" s="1"/>
  <c r="I311" i="1"/>
  <c r="J311" i="1" s="1"/>
  <c r="I255" i="1"/>
  <c r="J255" i="1" s="1"/>
  <c r="I327" i="1"/>
  <c r="J327" i="1" s="1"/>
  <c r="I263" i="1"/>
  <c r="J263" i="1" s="1"/>
  <c r="I143" i="1"/>
  <c r="J143" i="1" s="1"/>
  <c r="S359" i="1"/>
  <c r="I359" i="1"/>
  <c r="J359" i="1" s="1"/>
  <c r="I353" i="1"/>
  <c r="J353" i="1" s="1"/>
  <c r="I338" i="1"/>
  <c r="J338" i="1" s="1"/>
  <c r="I331" i="1"/>
  <c r="J331" i="1" s="1"/>
  <c r="I342" i="1"/>
  <c r="J342" i="1" s="1"/>
  <c r="I328" i="1"/>
  <c r="J328" i="1" s="1"/>
  <c r="G9" i="1"/>
  <c r="H9" i="1" s="1"/>
  <c r="G8" i="1"/>
  <c r="H8" i="1" s="1"/>
  <c r="G7" i="1"/>
  <c r="H7" i="1" s="1"/>
  <c r="F7" i="1"/>
  <c r="G323" i="1"/>
  <c r="H323" i="1" s="1"/>
  <c r="F214" i="1"/>
  <c r="F253" i="1"/>
  <c r="F244" i="1"/>
  <c r="F170" i="1"/>
  <c r="F302" i="1"/>
  <c r="F16" i="1"/>
  <c r="F132" i="1"/>
  <c r="F70" i="1"/>
  <c r="F114" i="1"/>
  <c r="F281" i="1"/>
  <c r="F58" i="1"/>
  <c r="F267" i="1"/>
  <c r="F254" i="1"/>
  <c r="F110" i="1"/>
  <c r="F199" i="1"/>
  <c r="G343" i="1"/>
  <c r="H343" i="1" s="1"/>
  <c r="F216" i="1"/>
  <c r="F222" i="1"/>
  <c r="F125" i="1"/>
  <c r="F10" i="1"/>
  <c r="F107" i="1"/>
  <c r="F211" i="1"/>
  <c r="F221" i="1"/>
  <c r="F188" i="1"/>
  <c r="F146" i="1"/>
  <c r="F101" i="1"/>
  <c r="F167" i="1"/>
  <c r="F322" i="1"/>
  <c r="F343" i="1"/>
  <c r="F204" i="1"/>
  <c r="F105" i="1"/>
  <c r="F72" i="1"/>
  <c r="G22" i="1"/>
  <c r="H22" i="1" s="1"/>
  <c r="F45" i="1"/>
  <c r="F76" i="1"/>
  <c r="F185" i="1"/>
  <c r="F150" i="1"/>
  <c r="F342" i="1"/>
  <c r="F325" i="1"/>
  <c r="F259" i="1"/>
  <c r="F85" i="1"/>
  <c r="F333" i="1"/>
  <c r="F305" i="1"/>
  <c r="F268" i="1"/>
  <c r="F197" i="1"/>
  <c r="F203" i="1"/>
  <c r="F187" i="1"/>
  <c r="F162" i="1"/>
  <c r="F136" i="1"/>
  <c r="F54" i="1"/>
  <c r="F48" i="1"/>
  <c r="F41" i="1"/>
  <c r="F86" i="1"/>
  <c r="F362" i="1"/>
  <c r="G87" i="1"/>
  <c r="H87" i="1" s="1"/>
  <c r="F346" i="1"/>
  <c r="F239" i="1"/>
  <c r="F189" i="1"/>
  <c r="F55" i="1"/>
  <c r="F77" i="1"/>
  <c r="F119" i="1"/>
  <c r="F236" i="1"/>
  <c r="F243" i="1"/>
  <c r="F200" i="1"/>
  <c r="F29" i="1"/>
  <c r="F151" i="1"/>
  <c r="F359" i="1"/>
  <c r="F247" i="1"/>
  <c r="G169" i="1"/>
  <c r="H169" i="1" s="1"/>
  <c r="F62" i="1"/>
  <c r="F23" i="1"/>
  <c r="F84" i="1"/>
  <c r="F159" i="1"/>
  <c r="F323" i="1"/>
  <c r="F331" i="1"/>
  <c r="F361" i="1"/>
  <c r="F315" i="1"/>
  <c r="F349" i="1"/>
  <c r="G314" i="1"/>
  <c r="H314" i="1" s="1"/>
  <c r="F319" i="1"/>
  <c r="F252" i="1"/>
  <c r="G228" i="1"/>
  <c r="H228" i="1" s="1"/>
  <c r="F217" i="1"/>
  <c r="F227" i="1"/>
  <c r="F160" i="1"/>
  <c r="F128" i="1"/>
  <c r="F98" i="1"/>
  <c r="F38" i="1"/>
  <c r="F80" i="1"/>
  <c r="F149" i="1"/>
  <c r="F332" i="1"/>
  <c r="F266" i="1"/>
  <c r="F344" i="1"/>
  <c r="F232" i="1"/>
  <c r="F191" i="1"/>
  <c r="F15" i="1"/>
  <c r="F60" i="1"/>
  <c r="F317" i="1"/>
  <c r="F31" i="1"/>
  <c r="F35" i="1"/>
  <c r="F117" i="1"/>
  <c r="G60" i="1"/>
  <c r="H60" i="1" s="1"/>
  <c r="F155" i="1"/>
  <c r="F309" i="1"/>
  <c r="F274" i="1"/>
  <c r="F127" i="1"/>
  <c r="F353" i="1"/>
  <c r="F276" i="1"/>
  <c r="F238" i="1"/>
  <c r="F194" i="1"/>
  <c r="F184" i="1"/>
  <c r="F113" i="1"/>
  <c r="F124" i="1"/>
  <c r="J191" i="1"/>
  <c r="F231" i="1"/>
  <c r="F208" i="1"/>
  <c r="F313" i="1"/>
  <c r="F357" i="1"/>
  <c r="F312" i="1"/>
  <c r="F294" i="1"/>
  <c r="F289" i="1"/>
  <c r="F176" i="1"/>
  <c r="F178" i="1"/>
  <c r="F171" i="1"/>
  <c r="F120" i="1"/>
  <c r="F14" i="1"/>
  <c r="F88" i="1"/>
  <c r="F40" i="1"/>
  <c r="F74" i="1"/>
  <c r="F49" i="1"/>
  <c r="F240" i="1"/>
  <c r="F287" i="1"/>
  <c r="F228" i="1"/>
  <c r="G142" i="1"/>
  <c r="H142" i="1" s="1"/>
  <c r="F215" i="1"/>
  <c r="F360" i="1"/>
  <c r="F193" i="1"/>
  <c r="F177" i="1"/>
  <c r="F11" i="1"/>
  <c r="F347" i="1"/>
  <c r="F139" i="1"/>
  <c r="F293" i="1"/>
  <c r="F130" i="1"/>
  <c r="F39" i="1"/>
  <c r="F326" i="1"/>
  <c r="F345" i="1"/>
  <c r="F229" i="1"/>
  <c r="F129" i="1"/>
  <c r="G49" i="1"/>
  <c r="H49" i="1" s="1"/>
  <c r="F205" i="1"/>
  <c r="F249" i="1"/>
  <c r="F44" i="1"/>
  <c r="F108" i="1"/>
  <c r="F182" i="1"/>
  <c r="F173" i="1"/>
  <c r="F330" i="1"/>
  <c r="F242" i="1"/>
  <c r="F123" i="1"/>
  <c r="F165" i="1"/>
  <c r="F106" i="1"/>
  <c r="F340" i="1"/>
  <c r="F270" i="1"/>
  <c r="F154" i="1"/>
  <c r="F126" i="1"/>
  <c r="F152" i="1"/>
  <c r="F73" i="1"/>
  <c r="F164" i="1"/>
  <c r="F224" i="1"/>
  <c r="F277" i="1"/>
  <c r="F166" i="1"/>
  <c r="F273" i="1"/>
  <c r="F36" i="1"/>
  <c r="F190" i="1"/>
  <c r="F13" i="1"/>
  <c r="F135" i="1"/>
  <c r="F245" i="1"/>
  <c r="F299" i="1"/>
  <c r="F328" i="1"/>
  <c r="F133" i="1"/>
  <c r="F66" i="1"/>
  <c r="F292" i="1"/>
  <c r="F296" i="1"/>
  <c r="F201" i="1"/>
  <c r="F134" i="1"/>
  <c r="F112" i="1"/>
  <c r="F65" i="1"/>
  <c r="F283" i="1"/>
  <c r="F282" i="1"/>
  <c r="F339" i="1"/>
  <c r="F308" i="1"/>
  <c r="F334" i="1"/>
  <c r="F288" i="1"/>
  <c r="G335" i="1"/>
  <c r="H335" i="1" s="1"/>
  <c r="F356" i="1"/>
  <c r="F335" i="1"/>
  <c r="F351" i="1"/>
  <c r="F286" i="1"/>
  <c r="F262" i="1"/>
  <c r="F233" i="1"/>
  <c r="F192" i="1"/>
  <c r="F206" i="1"/>
  <c r="F147" i="1"/>
  <c r="F118" i="1"/>
  <c r="F78" i="1"/>
  <c r="F121" i="1"/>
  <c r="F24" i="1"/>
  <c r="F42" i="1"/>
  <c r="F122" i="1"/>
  <c r="F68" i="1"/>
  <c r="F63" i="1"/>
  <c r="F51" i="1"/>
  <c r="F358" i="1"/>
  <c r="F180" i="1"/>
  <c r="F131" i="1"/>
  <c r="F338" i="1"/>
  <c r="F226" i="1"/>
  <c r="F212" i="1"/>
  <c r="F156" i="1"/>
  <c r="F275" i="1"/>
  <c r="F264" i="1"/>
  <c r="F109" i="1"/>
  <c r="F279" i="1"/>
  <c r="F172" i="1"/>
  <c r="F321" i="1"/>
  <c r="F350" i="1"/>
  <c r="F348" i="1"/>
  <c r="F320" i="1"/>
  <c r="F324" i="1"/>
  <c r="F337" i="1"/>
  <c r="F260" i="1"/>
  <c r="F246" i="1"/>
  <c r="F297" i="1"/>
  <c r="F271" i="1"/>
  <c r="F280" i="1"/>
  <c r="F263" i="1"/>
  <c r="F255" i="1"/>
  <c r="F168" i="1"/>
  <c r="F235" i="1"/>
  <c r="F163" i="1"/>
  <c r="F102" i="1"/>
  <c r="F104" i="1"/>
  <c r="F46" i="1"/>
  <c r="F181" i="1"/>
  <c r="F94" i="1"/>
  <c r="F25" i="1"/>
  <c r="F57" i="1"/>
  <c r="F234" i="1"/>
  <c r="F115" i="1"/>
  <c r="F303" i="1"/>
  <c r="F218" i="1"/>
  <c r="F250" i="1"/>
  <c r="F37" i="1"/>
  <c r="F28" i="1"/>
  <c r="F47" i="1"/>
  <c r="F91" i="1"/>
  <c r="F284" i="1"/>
  <c r="F355" i="1"/>
  <c r="F59" i="1"/>
  <c r="F99" i="1"/>
  <c r="F116" i="1"/>
  <c r="F43" i="1"/>
  <c r="F174" i="1"/>
  <c r="F196" i="1"/>
  <c r="F251" i="1"/>
  <c r="F272" i="1"/>
  <c r="F301" i="1"/>
  <c r="F93" i="1"/>
  <c r="F90" i="1"/>
  <c r="F143" i="1"/>
  <c r="F145" i="1"/>
  <c r="F89" i="1"/>
  <c r="F316" i="1"/>
  <c r="G279" i="1"/>
  <c r="H279" i="1" s="1"/>
  <c r="F278" i="1"/>
  <c r="G214" i="1"/>
  <c r="H214" i="1" s="1"/>
  <c r="F241" i="1"/>
  <c r="F186" i="1"/>
  <c r="F219" i="1"/>
  <c r="F144" i="1"/>
  <c r="F141" i="1"/>
  <c r="F30" i="1"/>
  <c r="F64" i="1"/>
  <c r="F157" i="1"/>
  <c r="F209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F341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 s="1"/>
  <c r="F9" i="1"/>
  <c r="G257" i="1"/>
  <c r="H257" i="1" s="1"/>
  <c r="F310" i="1"/>
  <c r="F21" i="1"/>
  <c r="F327" i="1"/>
  <c r="F111" i="1"/>
  <c r="F140" i="1"/>
  <c r="F318" i="1"/>
  <c r="F183" i="1"/>
  <c r="F79" i="1"/>
  <c r="F97" i="1"/>
  <c r="G144" i="1"/>
  <c r="H144" i="1" s="1"/>
  <c r="G175" i="1"/>
  <c r="H175" i="1" s="1"/>
  <c r="G289" i="1"/>
  <c r="H289" i="1" s="1"/>
  <c r="G212" i="1"/>
  <c r="H212" i="1" s="1"/>
  <c r="G166" i="1"/>
  <c r="H166" i="1" s="1"/>
  <c r="G360" i="1"/>
  <c r="H360" i="1" s="1"/>
  <c r="G113" i="1"/>
  <c r="H113" i="1" s="1"/>
  <c r="G42" i="1"/>
  <c r="H42" i="1" s="1"/>
  <c r="G151" i="1"/>
  <c r="H151" i="1" s="1"/>
  <c r="G12" i="1"/>
  <c r="H12" i="1" s="1"/>
  <c r="G352" i="1"/>
  <c r="H352" i="1" s="1"/>
  <c r="G340" i="1"/>
  <c r="H340" i="1" s="1"/>
  <c r="G316" i="1"/>
  <c r="H316" i="1" s="1"/>
  <c r="G333" i="1"/>
  <c r="H333" i="1" s="1"/>
  <c r="G187" i="1"/>
  <c r="H187" i="1" s="1"/>
  <c r="G137" i="1"/>
  <c r="H137" i="1" s="1"/>
  <c r="G156" i="1"/>
  <c r="H156" i="1" s="1"/>
  <c r="G341" i="1"/>
  <c r="H341" i="1" s="1"/>
  <c r="G356" i="1"/>
  <c r="H356" i="1" s="1"/>
  <c r="G345" i="1"/>
  <c r="H345" i="1" s="1"/>
  <c r="G272" i="1"/>
  <c r="H272" i="1" s="1"/>
  <c r="G239" i="1"/>
  <c r="H239" i="1" s="1"/>
  <c r="G81" i="1"/>
  <c r="H81" i="1" s="1"/>
  <c r="G265" i="1"/>
  <c r="H265" i="1" s="1"/>
  <c r="G259" i="1"/>
  <c r="H259" i="1" s="1"/>
  <c r="G67" i="1"/>
  <c r="H67" i="1" s="1"/>
  <c r="G173" i="1"/>
  <c r="H173" i="1" s="1"/>
  <c r="J358" i="1"/>
  <c r="G337" i="1"/>
  <c r="H337" i="1" s="1"/>
  <c r="G229" i="1"/>
  <c r="H229" i="1" s="1"/>
  <c r="G162" i="1"/>
  <c r="H162" i="1" s="1"/>
  <c r="G17" i="1"/>
  <c r="H17" i="1" s="1"/>
  <c r="G262" i="1"/>
  <c r="H262" i="1" s="1"/>
  <c r="G202" i="1"/>
  <c r="H202" i="1" s="1"/>
  <c r="G52" i="1"/>
  <c r="H52" i="1" s="1"/>
  <c r="G148" i="1"/>
  <c r="H148" i="1" s="1"/>
  <c r="G312" i="1"/>
  <c r="H312" i="1" s="1"/>
  <c r="G311" i="1"/>
  <c r="H311" i="1" s="1"/>
  <c r="G351" i="1"/>
  <c r="H351" i="1" s="1"/>
  <c r="G329" i="1"/>
  <c r="H329" i="1" s="1"/>
  <c r="G310" i="1"/>
  <c r="H310" i="1" s="1"/>
  <c r="G299" i="1"/>
  <c r="H299" i="1" s="1"/>
  <c r="G320" i="1"/>
  <c r="H320" i="1" s="1"/>
  <c r="G319" i="1"/>
  <c r="H319" i="1" s="1"/>
  <c r="G359" i="1"/>
  <c r="H359" i="1" s="1"/>
  <c r="G330" i="1"/>
  <c r="H330" i="1" s="1"/>
  <c r="G305" i="1"/>
  <c r="H305" i="1" s="1"/>
  <c r="G281" i="1"/>
  <c r="H281" i="1" s="1"/>
  <c r="G277" i="1"/>
  <c r="H277" i="1" s="1"/>
  <c r="G223" i="1"/>
  <c r="H223" i="1" s="1"/>
  <c r="G120" i="1"/>
  <c r="H120" i="1" s="1"/>
  <c r="G82" i="1"/>
  <c r="H82" i="1" s="1"/>
  <c r="G50" i="1"/>
  <c r="H50" i="1" s="1"/>
  <c r="G254" i="1"/>
  <c r="H254" i="1" s="1"/>
  <c r="G287" i="1"/>
  <c r="H287" i="1" s="1"/>
  <c r="G309" i="1"/>
  <c r="H309" i="1" s="1"/>
  <c r="G193" i="1"/>
  <c r="H193" i="1" s="1"/>
  <c r="G69" i="1"/>
  <c r="H69" i="1" s="1"/>
  <c r="G275" i="1"/>
  <c r="H275" i="1" s="1"/>
  <c r="G205" i="1"/>
  <c r="H205" i="1" s="1"/>
  <c r="G35" i="1"/>
  <c r="H35" i="1" s="1"/>
  <c r="G44" i="1"/>
  <c r="H44" i="1" s="1"/>
  <c r="G47" i="1"/>
  <c r="H47" i="1" s="1"/>
  <c r="G63" i="1"/>
  <c r="H63" i="1" s="1"/>
  <c r="G85" i="1"/>
  <c r="H85" i="1" s="1"/>
  <c r="G150" i="1"/>
  <c r="H150" i="1" s="1"/>
  <c r="G317" i="1"/>
  <c r="H317" i="1" s="1"/>
  <c r="G249" i="1"/>
  <c r="H249" i="1" s="1"/>
  <c r="G146" i="1"/>
  <c r="H146" i="1" s="1"/>
  <c r="G293" i="1"/>
  <c r="H293" i="1" s="1"/>
  <c r="G124" i="1"/>
  <c r="H124" i="1" s="1"/>
  <c r="G199" i="1"/>
  <c r="H199" i="1" s="1"/>
  <c r="G321" i="1"/>
  <c r="H321" i="1" s="1"/>
  <c r="G250" i="1"/>
  <c r="H250" i="1" s="1"/>
  <c r="G355" i="1"/>
  <c r="H355" i="1" s="1"/>
  <c r="G191" i="1"/>
  <c r="H191" i="1" s="1"/>
  <c r="G251" i="1"/>
  <c r="H251" i="1" s="1"/>
  <c r="G296" i="1"/>
  <c r="H296" i="1" s="1"/>
  <c r="G218" i="1"/>
  <c r="H218" i="1" s="1"/>
  <c r="G111" i="1"/>
  <c r="H111" i="1" s="1"/>
  <c r="G295" i="1"/>
  <c r="H295" i="1" s="1"/>
  <c r="G70" i="1"/>
  <c r="H70" i="1" s="1"/>
  <c r="G103" i="1"/>
  <c r="H103" i="1" s="1"/>
  <c r="G303" i="1"/>
  <c r="H303" i="1" s="1"/>
  <c r="G33" i="1"/>
  <c r="H33" i="1" s="1"/>
  <c r="G65" i="1"/>
  <c r="H65" i="1" s="1"/>
  <c r="G94" i="1"/>
  <c r="H94" i="1" s="1"/>
  <c r="G66" i="1"/>
  <c r="H66" i="1" s="1"/>
  <c r="G129" i="1"/>
  <c r="H129" i="1" s="1"/>
  <c r="G79" i="1"/>
  <c r="H79" i="1" s="1"/>
  <c r="G128" i="1"/>
  <c r="H128" i="1" s="1"/>
  <c r="G147" i="1"/>
  <c r="H147" i="1" s="1"/>
  <c r="G222" i="1"/>
  <c r="H222" i="1" s="1"/>
  <c r="G256" i="1"/>
  <c r="H256" i="1" s="1"/>
  <c r="G247" i="1"/>
  <c r="H247" i="1" s="1"/>
  <c r="G261" i="1"/>
  <c r="H261" i="1" s="1"/>
  <c r="G61" i="1"/>
  <c r="H61" i="1" s="1"/>
  <c r="G55" i="1"/>
  <c r="H55" i="1" s="1"/>
  <c r="G292" i="1"/>
  <c r="H292" i="1" s="1"/>
  <c r="G53" i="1"/>
  <c r="H53" i="1" s="1"/>
  <c r="G231" i="1"/>
  <c r="H231" i="1" s="1"/>
  <c r="G224" i="1"/>
  <c r="H224" i="1" s="1"/>
  <c r="G138" i="1"/>
  <c r="H138" i="1" s="1"/>
  <c r="G267" i="1"/>
  <c r="H267" i="1" s="1"/>
  <c r="G133" i="1"/>
  <c r="H133" i="1" s="1"/>
  <c r="G313" i="1"/>
  <c r="H313" i="1" s="1"/>
  <c r="G215" i="1"/>
  <c r="H215" i="1" s="1"/>
  <c r="G353" i="1"/>
  <c r="H353" i="1" s="1"/>
  <c r="G246" i="1"/>
  <c r="H246" i="1" s="1"/>
  <c r="G300" i="1"/>
  <c r="H300" i="1" s="1"/>
  <c r="G134" i="1"/>
  <c r="H134" i="1" s="1"/>
  <c r="G197" i="1"/>
  <c r="H197" i="1" s="1"/>
  <c r="G253" i="1"/>
  <c r="H253" i="1" s="1"/>
  <c r="G177" i="1"/>
  <c r="H177" i="1" s="1"/>
  <c r="G10" i="1"/>
  <c r="H10" i="1" s="1"/>
  <c r="G71" i="1"/>
  <c r="H71" i="1" s="1"/>
  <c r="G24" i="1"/>
  <c r="H24" i="1" s="1"/>
  <c r="G89" i="1"/>
  <c r="H89" i="1" s="1"/>
  <c r="G105" i="1"/>
  <c r="H105" i="1" s="1"/>
  <c r="G136" i="1"/>
  <c r="H136" i="1" s="1"/>
  <c r="G174" i="1"/>
  <c r="H174" i="1" s="1"/>
  <c r="G235" i="1"/>
  <c r="H235" i="1" s="1"/>
  <c r="G206" i="1"/>
  <c r="H206" i="1" s="1"/>
  <c r="G241" i="1"/>
  <c r="H241" i="1" s="1"/>
  <c r="G160" i="1"/>
  <c r="H160" i="1" s="1"/>
  <c r="G255" i="1"/>
  <c r="H255" i="1" s="1"/>
  <c r="G290" i="1"/>
  <c r="H290" i="1" s="1"/>
  <c r="G201" i="1"/>
  <c r="H201" i="1" s="1"/>
  <c r="G283" i="1"/>
  <c r="H283" i="1" s="1"/>
  <c r="G339" i="1"/>
  <c r="H339" i="1" s="1"/>
  <c r="G198" i="1"/>
  <c r="H198" i="1" s="1"/>
  <c r="G131" i="1"/>
  <c r="H131" i="1" s="1"/>
  <c r="G196" i="1"/>
  <c r="H196" i="1" s="1"/>
  <c r="G115" i="1"/>
  <c r="H115" i="1" s="1"/>
  <c r="G232" i="1"/>
  <c r="H232" i="1" s="1"/>
  <c r="G107" i="1"/>
  <c r="H107" i="1" s="1"/>
  <c r="G116" i="1"/>
  <c r="H116" i="1" s="1"/>
  <c r="G301" i="1"/>
  <c r="H301" i="1" s="1"/>
  <c r="G331" i="1"/>
  <c r="H331" i="1" s="1"/>
  <c r="G125" i="1"/>
  <c r="H125" i="1" s="1"/>
  <c r="G268" i="1"/>
  <c r="H268" i="1" s="1"/>
  <c r="G119" i="1"/>
  <c r="H119" i="1" s="1"/>
  <c r="G304" i="1"/>
  <c r="H304" i="1" s="1"/>
  <c r="G302" i="1"/>
  <c r="H302" i="1" s="1"/>
  <c r="G39" i="1"/>
  <c r="H39" i="1" s="1"/>
  <c r="G149" i="1"/>
  <c r="H149" i="1" s="1"/>
  <c r="G96" i="1"/>
  <c r="H96" i="1" s="1"/>
  <c r="G114" i="1"/>
  <c r="H114" i="1" s="1"/>
  <c r="G32" i="1"/>
  <c r="H32" i="1" s="1"/>
  <c r="G121" i="1"/>
  <c r="H121" i="1" s="1"/>
  <c r="G130" i="1"/>
  <c r="H130" i="1" s="1"/>
  <c r="G141" i="1"/>
  <c r="H141" i="1" s="1"/>
  <c r="G178" i="1"/>
  <c r="H178" i="1" s="1"/>
  <c r="G168" i="1"/>
  <c r="H168" i="1" s="1"/>
  <c r="G263" i="1"/>
  <c r="H263" i="1" s="1"/>
  <c r="G221" i="1"/>
  <c r="H221" i="1" s="1"/>
  <c r="G220" i="1"/>
  <c r="H220" i="1" s="1"/>
  <c r="G297" i="1"/>
  <c r="H297" i="1" s="1"/>
  <c r="G21" i="1"/>
  <c r="H21" i="1" s="1"/>
  <c r="G210" i="1"/>
  <c r="H210" i="1" s="1"/>
  <c r="G30" i="1"/>
  <c r="H30" i="1" s="1"/>
  <c r="G274" i="1"/>
  <c r="H274" i="1" s="1"/>
  <c r="G123" i="1"/>
  <c r="H123" i="1" s="1"/>
  <c r="G288" i="1"/>
  <c r="H288" i="1" s="1"/>
  <c r="G194" i="1"/>
  <c r="H194" i="1" s="1"/>
  <c r="G98" i="1"/>
  <c r="H98" i="1" s="1"/>
  <c r="G84" i="1"/>
  <c r="H84" i="1" s="1"/>
  <c r="G190" i="1"/>
  <c r="H190" i="1" s="1"/>
  <c r="G117" i="1"/>
  <c r="H117" i="1" s="1"/>
  <c r="G308" i="1"/>
  <c r="H308" i="1" s="1"/>
  <c r="G240" i="1"/>
  <c r="H240" i="1" s="1"/>
  <c r="G62" i="1"/>
  <c r="H62" i="1" s="1"/>
  <c r="G110" i="1"/>
  <c r="H110" i="1" s="1"/>
  <c r="G118" i="1"/>
  <c r="H118" i="1" s="1"/>
  <c r="G185" i="1"/>
  <c r="H185" i="1" s="1"/>
  <c r="G58" i="1"/>
  <c r="H58" i="1" s="1"/>
  <c r="G158" i="1"/>
  <c r="H158" i="1" s="1"/>
  <c r="G90" i="1"/>
  <c r="H90" i="1" s="1"/>
  <c r="G230" i="1"/>
  <c r="H230" i="1" s="1"/>
  <c r="G157" i="1"/>
  <c r="H157" i="1" s="1"/>
  <c r="G40" i="1"/>
  <c r="H40" i="1" s="1"/>
  <c r="G88" i="1"/>
  <c r="H88" i="1" s="1"/>
  <c r="G127" i="1"/>
  <c r="H127" i="1" s="1"/>
  <c r="G171" i="1"/>
  <c r="H171" i="1" s="1"/>
  <c r="G152" i="1"/>
  <c r="H152" i="1" s="1"/>
  <c r="G307" i="1"/>
  <c r="H307" i="1" s="1"/>
  <c r="G161" i="1"/>
  <c r="H161" i="1" s="1"/>
  <c r="G155" i="1"/>
  <c r="H155" i="1" s="1"/>
  <c r="G225" i="1"/>
  <c r="H225" i="1" s="1"/>
  <c r="G176" i="1"/>
  <c r="H176" i="1" s="1"/>
  <c r="G280" i="1"/>
  <c r="H280" i="1" s="1"/>
  <c r="G38" i="1"/>
  <c r="H38" i="1" s="1"/>
  <c r="G20" i="1"/>
  <c r="H20" i="1" s="1"/>
  <c r="G76" i="1"/>
  <c r="H76" i="1" s="1"/>
  <c r="G243" i="1"/>
  <c r="H243" i="1" s="1"/>
  <c r="G182" i="1"/>
  <c r="H182" i="1" s="1"/>
  <c r="G284" i="1"/>
  <c r="H284" i="1" s="1"/>
  <c r="G183" i="1"/>
  <c r="H183" i="1" s="1"/>
  <c r="G101" i="1"/>
  <c r="H101" i="1" s="1"/>
  <c r="G188" i="1"/>
  <c r="H188" i="1" s="1"/>
  <c r="G83" i="1"/>
  <c r="H83" i="1" s="1"/>
  <c r="G59" i="1"/>
  <c r="H59" i="1" s="1"/>
  <c r="G285" i="1"/>
  <c r="H285" i="1" s="1"/>
  <c r="G189" i="1"/>
  <c r="H189" i="1" s="1"/>
  <c r="G242" i="1"/>
  <c r="H242" i="1" s="1"/>
  <c r="G99" i="1"/>
  <c r="H99" i="1" s="1"/>
  <c r="G145" i="1"/>
  <c r="H145" i="1" s="1"/>
  <c r="G234" i="1"/>
  <c r="H234" i="1" s="1"/>
  <c r="G126" i="1"/>
  <c r="H126" i="1" s="1"/>
  <c r="G73" i="1"/>
  <c r="H73" i="1" s="1"/>
  <c r="G25" i="1"/>
  <c r="H25" i="1" s="1"/>
  <c r="G15" i="1"/>
  <c r="H15" i="1" s="1"/>
  <c r="G78" i="1"/>
  <c r="H78" i="1" s="1"/>
  <c r="G18" i="1"/>
  <c r="H18" i="1" s="1"/>
  <c r="G106" i="1"/>
  <c r="H106" i="1" s="1"/>
  <c r="G48" i="1"/>
  <c r="H48" i="1" s="1"/>
  <c r="G186" i="1"/>
  <c r="H186" i="1" s="1"/>
  <c r="G195" i="1"/>
  <c r="H195" i="1" s="1"/>
  <c r="G227" i="1"/>
  <c r="H227" i="1" s="1"/>
  <c r="G217" i="1"/>
  <c r="H217" i="1" s="1"/>
  <c r="G271" i="1"/>
  <c r="H271" i="1" s="1"/>
  <c r="G236" i="1"/>
  <c r="H236" i="1" s="1"/>
  <c r="G278" i="1"/>
  <c r="H278" i="1" s="1"/>
  <c r="G298" i="1"/>
  <c r="H298" i="1" s="1"/>
  <c r="G294" i="1"/>
  <c r="H294" i="1" s="1"/>
  <c r="G361" i="1"/>
  <c r="H361" i="1" s="1"/>
  <c r="G322" i="1"/>
  <c r="H322" i="1" s="1"/>
  <c r="G349" i="1"/>
  <c r="H349" i="1" s="1"/>
  <c r="G350" i="1"/>
  <c r="H350" i="1" s="1"/>
  <c r="G326" i="1"/>
  <c r="H326" i="1" s="1"/>
  <c r="G31" i="1"/>
  <c r="H31" i="1" s="1"/>
  <c r="G28" i="1"/>
  <c r="H28" i="1" s="1"/>
  <c r="G216" i="1"/>
  <c r="H216" i="1" s="1"/>
  <c r="G180" i="1"/>
  <c r="H180" i="1" s="1"/>
  <c r="G93" i="1"/>
  <c r="H93" i="1" s="1"/>
  <c r="G165" i="1"/>
  <c r="H165" i="1" s="1"/>
  <c r="G75" i="1"/>
  <c r="H75" i="1" s="1"/>
  <c r="G154" i="1"/>
  <c r="H154" i="1" s="1"/>
  <c r="G51" i="1"/>
  <c r="H51" i="1" s="1"/>
  <c r="G273" i="1"/>
  <c r="H273" i="1" s="1"/>
  <c r="G159" i="1"/>
  <c r="H159" i="1" s="1"/>
  <c r="G219" i="1"/>
  <c r="H219" i="1" s="1"/>
  <c r="G77" i="1"/>
  <c r="H77" i="1" s="1"/>
  <c r="G260" i="1"/>
  <c r="H260" i="1" s="1"/>
  <c r="G153" i="1"/>
  <c r="H153" i="1" s="1"/>
  <c r="J341" i="1"/>
  <c r="G276" i="1"/>
  <c r="H276" i="1" s="1"/>
  <c r="G252" i="1"/>
  <c r="H252" i="1" s="1"/>
  <c r="G226" i="1"/>
  <c r="H226" i="1" s="1"/>
  <c r="G269" i="1"/>
  <c r="H269" i="1" s="1"/>
  <c r="G86" i="1"/>
  <c r="H86" i="1" s="1"/>
  <c r="G14" i="1"/>
  <c r="H14" i="1" s="1"/>
  <c r="G34" i="1"/>
  <c r="H34" i="1" s="1"/>
  <c r="G56" i="1"/>
  <c r="H56" i="1" s="1"/>
  <c r="G97" i="1"/>
  <c r="H97" i="1" s="1"/>
  <c r="G139" i="1"/>
  <c r="H139" i="1" s="1"/>
  <c r="G104" i="1"/>
  <c r="H104" i="1" s="1"/>
  <c r="G163" i="1"/>
  <c r="H163" i="1" s="1"/>
  <c r="G170" i="1"/>
  <c r="H170" i="1" s="1"/>
  <c r="G184" i="1"/>
  <c r="H184" i="1" s="1"/>
  <c r="G264" i="1"/>
  <c r="H264" i="1" s="1"/>
  <c r="G179" i="1"/>
  <c r="H179" i="1" s="1"/>
  <c r="G233" i="1"/>
  <c r="H233" i="1" s="1"/>
  <c r="G248" i="1"/>
  <c r="H248" i="1" s="1"/>
  <c r="G306" i="1"/>
  <c r="H306" i="1" s="1"/>
  <c r="G324" i="1"/>
  <c r="H324" i="1" s="1"/>
  <c r="G362" i="1"/>
  <c r="H362" i="1" s="1"/>
  <c r="G348" i="1"/>
  <c r="H348" i="1" s="1"/>
  <c r="G286" i="1"/>
  <c r="H286" i="1" s="1"/>
  <c r="G244" i="1"/>
  <c r="H244" i="1" s="1"/>
  <c r="G238" i="1"/>
  <c r="H238" i="1" s="1"/>
  <c r="G112" i="1"/>
  <c r="H112" i="1" s="1"/>
  <c r="G72" i="1"/>
  <c r="H72" i="1" s="1"/>
  <c r="G181" i="1"/>
  <c r="H181" i="1" s="1"/>
  <c r="G122" i="1"/>
  <c r="H122" i="1" s="1"/>
  <c r="G80" i="1"/>
  <c r="H80" i="1" s="1"/>
  <c r="G200" i="1"/>
  <c r="H200" i="1" s="1"/>
  <c r="G315" i="1"/>
  <c r="H315" i="1" s="1"/>
  <c r="G258" i="1"/>
  <c r="H258" i="1" s="1"/>
  <c r="G143" i="1"/>
  <c r="H143" i="1" s="1"/>
  <c r="G68" i="1"/>
  <c r="H68" i="1" s="1"/>
  <c r="G342" i="1"/>
  <c r="H342" i="1" s="1"/>
  <c r="G328" i="1"/>
  <c r="H328" i="1" s="1"/>
  <c r="G357" i="1"/>
  <c r="H357" i="1" s="1"/>
  <c r="G338" i="1"/>
  <c r="H338" i="1" s="1"/>
  <c r="G336" i="1"/>
  <c r="H336" i="1" s="1"/>
  <c r="G327" i="1"/>
  <c r="H327" i="1" s="1"/>
  <c r="G332" i="1"/>
  <c r="H332" i="1" s="1"/>
  <c r="G346" i="1"/>
  <c r="H346" i="1" s="1"/>
  <c r="G282" i="1"/>
  <c r="H282" i="1" s="1"/>
  <c r="G291" i="1"/>
  <c r="H291" i="1" s="1"/>
  <c r="G204" i="1"/>
  <c r="H204" i="1" s="1"/>
  <c r="G95" i="1"/>
  <c r="H95" i="1" s="1"/>
  <c r="G135" i="1"/>
  <c r="H135" i="1" s="1"/>
  <c r="G64" i="1"/>
  <c r="H64" i="1" s="1"/>
  <c r="G209" i="1"/>
  <c r="H209" i="1" s="1"/>
  <c r="G57" i="1"/>
  <c r="H57" i="1" s="1"/>
  <c r="G102" i="1"/>
  <c r="H102" i="1" s="1"/>
  <c r="G245" i="1"/>
  <c r="H245" i="1" s="1"/>
  <c r="G207" i="1"/>
  <c r="H207" i="1" s="1"/>
  <c r="G318" i="1"/>
  <c r="H318" i="1" s="1"/>
  <c r="G266" i="1"/>
  <c r="H266" i="1" s="1"/>
  <c r="G172" i="1"/>
  <c r="H172" i="1" s="1"/>
  <c r="G344" i="1"/>
  <c r="H344" i="1" s="1"/>
  <c r="G334" i="1"/>
  <c r="H334" i="1" s="1"/>
  <c r="G358" i="1"/>
  <c r="H358" i="1" s="1"/>
  <c r="G354" i="1"/>
  <c r="H354" i="1" s="1"/>
  <c r="G237" i="1"/>
  <c r="H237" i="1" s="1"/>
  <c r="G192" i="1"/>
  <c r="H192" i="1" s="1"/>
  <c r="G41" i="1"/>
  <c r="H41" i="1" s="1"/>
  <c r="G16" i="1"/>
  <c r="H16" i="1" s="1"/>
  <c r="G132" i="1"/>
  <c r="H132" i="1" s="1"/>
  <c r="G325" i="1"/>
  <c r="H325" i="1" s="1"/>
  <c r="G36" i="1"/>
  <c r="H36" i="1" s="1"/>
  <c r="G37" i="1"/>
  <c r="H37" i="1" s="1"/>
  <c r="G140" i="1"/>
  <c r="H140" i="1" s="1"/>
  <c r="G19" i="1"/>
  <c r="H19" i="1" s="1"/>
  <c r="G29" i="1"/>
  <c r="H29" i="1" s="1"/>
  <c r="G91" i="1"/>
  <c r="H91" i="1" s="1"/>
  <c r="G108" i="1"/>
  <c r="H108" i="1" s="1"/>
  <c r="G54" i="1"/>
  <c r="H54" i="1" s="1"/>
  <c r="G11" i="1"/>
  <c r="H11" i="1" s="1"/>
  <c r="G26" i="1"/>
  <c r="H26" i="1" s="1"/>
  <c r="G23" i="1"/>
  <c r="H23" i="1" s="1"/>
  <c r="G208" i="1"/>
  <c r="H208" i="1" s="1"/>
  <c r="G164" i="1"/>
  <c r="H164" i="1" s="1"/>
  <c r="G100" i="1"/>
  <c r="H100" i="1" s="1"/>
  <c r="G347" i="1"/>
  <c r="H347" i="1" s="1"/>
  <c r="G27" i="1"/>
  <c r="H27" i="1" s="1"/>
  <c r="G13" i="1"/>
  <c r="H13" i="1" s="1"/>
  <c r="G109" i="1"/>
  <c r="H109" i="1" s="1"/>
  <c r="G167" i="1"/>
  <c r="H167" i="1" s="1"/>
  <c r="G211" i="1"/>
  <c r="H211" i="1" s="1"/>
  <c r="G213" i="1"/>
  <c r="H213" i="1" s="1"/>
  <c r="G203" i="1"/>
  <c r="H203" i="1" s="1"/>
  <c r="G92" i="1"/>
  <c r="H92" i="1" s="1"/>
  <c r="G45" i="1"/>
  <c r="H45" i="1" s="1"/>
  <c r="G43" i="1"/>
  <c r="H43" i="1" s="1"/>
  <c r="G46" i="1"/>
  <c r="H46" i="1" s="1"/>
  <c r="H50" i="4"/>
  <c r="D50" i="4"/>
  <c r="H30" i="4"/>
  <c r="D30" i="4"/>
  <c r="D7" i="3"/>
  <c r="N9" i="3"/>
  <c r="H49" i="4"/>
  <c r="D49" i="4"/>
  <c r="H29" i="4"/>
  <c r="D29" i="4"/>
  <c r="H48" i="4"/>
  <c r="D48" i="4"/>
  <c r="H28" i="4"/>
  <c r="D28" i="4"/>
  <c r="D27" i="4"/>
  <c r="H27" i="4"/>
  <c r="H47" i="4"/>
  <c r="D47" i="4"/>
  <c r="H46" i="4"/>
  <c r="H26" i="4"/>
  <c r="H25" i="4"/>
  <c r="D25" i="4"/>
  <c r="D8" i="3"/>
  <c r="F2" i="3"/>
  <c r="H45" i="4"/>
  <c r="J45" i="4" s="1"/>
  <c r="D45" i="4"/>
  <c r="F45" i="4" s="1"/>
  <c r="D9" i="3"/>
  <c r="D23" i="4"/>
  <c r="D43" i="4" s="1"/>
  <c r="L53" i="4"/>
  <c r="H51" i="4"/>
  <c r="L6" i="4"/>
  <c r="K6" i="4"/>
  <c r="K5" i="4"/>
  <c r="B39" i="4"/>
  <c r="B36" i="4"/>
  <c r="K2" i="4"/>
  <c r="K23" i="4" s="1"/>
  <c r="K43" i="4" s="1"/>
  <c r="H23" i="4"/>
  <c r="H43" i="4" s="1"/>
  <c r="L4" i="4"/>
  <c r="M25" i="4" s="1"/>
  <c r="B55" i="4"/>
  <c r="B54" i="4"/>
  <c r="B53" i="4"/>
  <c r="B52" i="4"/>
  <c r="K51" i="4"/>
  <c r="B51" i="4"/>
  <c r="B50" i="4"/>
  <c r="B49" i="4"/>
  <c r="B48" i="4"/>
  <c r="B47" i="4"/>
  <c r="B46" i="4"/>
  <c r="B45" i="4"/>
  <c r="H44" i="4"/>
  <c r="J44" i="4" s="1"/>
  <c r="B44" i="4"/>
  <c r="N43" i="4"/>
  <c r="C23" i="4"/>
  <c r="C43" i="4" s="1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4" i="4"/>
  <c r="L3" i="4"/>
  <c r="M24" i="4" s="1"/>
  <c r="K3" i="4"/>
  <c r="L23" i="3"/>
  <c r="D10" i="3"/>
  <c r="N2" i="3"/>
  <c r="H2" i="3"/>
  <c r="N8" i="3"/>
  <c r="N10" i="3"/>
  <c r="O8" i="3" l="1"/>
  <c r="O10" i="3"/>
  <c r="O9" i="3"/>
  <c r="J365" i="1"/>
  <c r="H365" i="1"/>
  <c r="M36" i="4"/>
  <c r="L34" i="4"/>
  <c r="L35" i="4"/>
  <c r="K54" i="4"/>
  <c r="D46" i="4"/>
  <c r="L46" i="4" s="1"/>
  <c r="K55" i="4"/>
  <c r="L5" i="4"/>
  <c r="L26" i="4" s="1"/>
  <c r="L2" i="4"/>
  <c r="L23" i="4" s="1"/>
  <c r="L43" i="4" s="1"/>
  <c r="L25" i="4"/>
  <c r="K47" i="4"/>
  <c r="L33" i="4"/>
  <c r="L29" i="4"/>
  <c r="L32" i="4"/>
  <c r="G23" i="4"/>
  <c r="G43" i="4" s="1"/>
  <c r="L50" i="4"/>
  <c r="L24" i="4"/>
  <c r="L28" i="4"/>
  <c r="K53" i="4"/>
  <c r="K49" i="4"/>
  <c r="K44" i="4"/>
  <c r="K48" i="4"/>
  <c r="K45" i="4"/>
  <c r="L47" i="4"/>
  <c r="L27" i="4"/>
  <c r="L48" i="4"/>
  <c r="G56" i="4"/>
  <c r="D26" i="4"/>
  <c r="K52" i="4"/>
  <c r="L45" i="4"/>
  <c r="N45" i="4" s="1"/>
  <c r="K50" i="4"/>
  <c r="L49" i="4"/>
  <c r="L54" i="4"/>
  <c r="L51" i="4"/>
  <c r="C56" i="4"/>
  <c r="L30" i="4"/>
  <c r="K46" i="4"/>
  <c r="L44" i="4"/>
  <c r="N44" i="4" s="1"/>
  <c r="L31" i="4"/>
  <c r="H56" i="4"/>
  <c r="O7" i="3"/>
  <c r="C23" i="3"/>
  <c r="N23" i="3" s="1"/>
  <c r="N7" i="3"/>
  <c r="J367" i="1" l="1"/>
  <c r="K7" i="1" s="1"/>
  <c r="J368" i="1"/>
  <c r="D56" i="4"/>
  <c r="L56" i="4" s="1"/>
  <c r="K56" i="4"/>
  <c r="D23" i="3"/>
  <c r="K363" i="1" l="1"/>
  <c r="L363" i="1" s="1"/>
  <c r="M363" i="1" s="1"/>
  <c r="N363" i="1" s="1"/>
  <c r="O363" i="1" s="1"/>
  <c r="O23" i="3"/>
  <c r="E7" i="3"/>
  <c r="F15" i="3"/>
  <c r="G15" i="3" s="1"/>
  <c r="F19" i="3"/>
  <c r="G19" i="3" s="1"/>
  <c r="F17" i="3"/>
  <c r="G17" i="3" s="1"/>
  <c r="F12" i="3"/>
  <c r="G12" i="3" s="1"/>
  <c r="F14" i="3"/>
  <c r="G14" i="3" s="1"/>
  <c r="F16" i="3"/>
  <c r="G16" i="3" s="1"/>
  <c r="F18" i="3"/>
  <c r="G18" i="3" s="1"/>
  <c r="F20" i="3"/>
  <c r="G20" i="3" s="1"/>
  <c r="F13" i="3"/>
  <c r="G13" i="3" s="1"/>
  <c r="F21" i="3"/>
  <c r="G21" i="3" s="1"/>
  <c r="F11" i="3"/>
  <c r="G11" i="3" s="1"/>
  <c r="E11" i="3"/>
  <c r="E12" i="3"/>
  <c r="E20" i="3"/>
  <c r="E15" i="3"/>
  <c r="E16" i="3"/>
  <c r="E19" i="3"/>
  <c r="E10" i="3"/>
  <c r="E9" i="3"/>
  <c r="E8" i="3"/>
  <c r="E14" i="3"/>
  <c r="E13" i="3"/>
  <c r="E17" i="3"/>
  <c r="E21" i="3"/>
  <c r="E18" i="3"/>
  <c r="K317" i="1"/>
  <c r="L317" i="1" s="1"/>
  <c r="M317" i="1" s="1"/>
  <c r="N317" i="1" s="1"/>
  <c r="O317" i="1" s="1"/>
  <c r="K308" i="1"/>
  <c r="L308" i="1" s="1"/>
  <c r="M308" i="1" s="1"/>
  <c r="N308" i="1" s="1"/>
  <c r="O308" i="1" s="1"/>
  <c r="K313" i="1"/>
  <c r="L313" i="1" s="1"/>
  <c r="M313" i="1" s="1"/>
  <c r="N313" i="1" s="1"/>
  <c r="O313" i="1" s="1"/>
  <c r="K300" i="1"/>
  <c r="L300" i="1" s="1"/>
  <c r="M300" i="1" s="1"/>
  <c r="N300" i="1" s="1"/>
  <c r="O300" i="1" s="1"/>
  <c r="K284" i="1"/>
  <c r="L284" i="1" s="1"/>
  <c r="M284" i="1" s="1"/>
  <c r="N284" i="1" s="1"/>
  <c r="O284" i="1" s="1"/>
  <c r="K266" i="1"/>
  <c r="L266" i="1" s="1"/>
  <c r="M266" i="1" s="1"/>
  <c r="N266" i="1" s="1"/>
  <c r="O266" i="1" s="1"/>
  <c r="K250" i="1"/>
  <c r="L250" i="1" s="1"/>
  <c r="M250" i="1" s="1"/>
  <c r="N250" i="1" s="1"/>
  <c r="O250" i="1" s="1"/>
  <c r="K318" i="1"/>
  <c r="L318" i="1" s="1"/>
  <c r="M318" i="1" s="1"/>
  <c r="N318" i="1" s="1"/>
  <c r="O318" i="1" s="1"/>
  <c r="K349" i="1"/>
  <c r="L349" i="1" s="1"/>
  <c r="M349" i="1" s="1"/>
  <c r="N349" i="1" s="1"/>
  <c r="O349" i="1" s="1"/>
  <c r="K246" i="1"/>
  <c r="L246" i="1" s="1"/>
  <c r="M246" i="1" s="1"/>
  <c r="N246" i="1" s="1"/>
  <c r="O246" i="1" s="1"/>
  <c r="K310" i="1"/>
  <c r="L310" i="1" s="1"/>
  <c r="M310" i="1" s="1"/>
  <c r="N310" i="1" s="1"/>
  <c r="O310" i="1" s="1"/>
  <c r="K277" i="1"/>
  <c r="L277" i="1" s="1"/>
  <c r="M277" i="1" s="1"/>
  <c r="N277" i="1" s="1"/>
  <c r="O277" i="1" s="1"/>
  <c r="K269" i="1"/>
  <c r="L269" i="1" s="1"/>
  <c r="M269" i="1" s="1"/>
  <c r="N269" i="1" s="1"/>
  <c r="O269" i="1" s="1"/>
  <c r="K253" i="1"/>
  <c r="L253" i="1" s="1"/>
  <c r="M253" i="1" s="1"/>
  <c r="N253" i="1" s="1"/>
  <c r="O253" i="1" s="1"/>
  <c r="K254" i="1"/>
  <c r="L254" i="1" s="1"/>
  <c r="M254" i="1" s="1"/>
  <c r="N254" i="1" s="1"/>
  <c r="O254" i="1" s="1"/>
  <c r="K261" i="1"/>
  <c r="L261" i="1" s="1"/>
  <c r="M261" i="1" s="1"/>
  <c r="N261" i="1" s="1"/>
  <c r="O261" i="1" s="1"/>
  <c r="K185" i="1"/>
  <c r="L185" i="1" s="1"/>
  <c r="M185" i="1" s="1"/>
  <c r="N185" i="1" s="1"/>
  <c r="O185" i="1" s="1"/>
  <c r="K142" i="1"/>
  <c r="L142" i="1" s="1"/>
  <c r="M142" i="1" s="1"/>
  <c r="N142" i="1" s="1"/>
  <c r="O142" i="1" s="1"/>
  <c r="K193" i="1"/>
  <c r="L193" i="1" s="1"/>
  <c r="M193" i="1" s="1"/>
  <c r="N193" i="1" s="1"/>
  <c r="O193" i="1" s="1"/>
  <c r="K103" i="1"/>
  <c r="L103" i="1" s="1"/>
  <c r="M103" i="1" s="1"/>
  <c r="N103" i="1" s="1"/>
  <c r="O103" i="1" s="1"/>
  <c r="K192" i="1"/>
  <c r="L192" i="1" s="1"/>
  <c r="M192" i="1" s="1"/>
  <c r="N192" i="1" s="1"/>
  <c r="O192" i="1" s="1"/>
  <c r="K153" i="1"/>
  <c r="L153" i="1" s="1"/>
  <c r="M153" i="1" s="1"/>
  <c r="N153" i="1" s="1"/>
  <c r="O153" i="1" s="1"/>
  <c r="K119" i="1"/>
  <c r="L119" i="1" s="1"/>
  <c r="M119" i="1" s="1"/>
  <c r="N119" i="1" s="1"/>
  <c r="O119" i="1" s="1"/>
  <c r="K111" i="1"/>
  <c r="L111" i="1" s="1"/>
  <c r="M111" i="1" s="1"/>
  <c r="N111" i="1" s="1"/>
  <c r="O111" i="1" s="1"/>
  <c r="K127" i="1"/>
  <c r="L127" i="1" s="1"/>
  <c r="M127" i="1" s="1"/>
  <c r="N127" i="1" s="1"/>
  <c r="O127" i="1" s="1"/>
  <c r="K14" i="1"/>
  <c r="L14" i="1" s="1"/>
  <c r="M14" i="1" s="1"/>
  <c r="N14" i="1" s="1"/>
  <c r="O14" i="1" s="1"/>
  <c r="K31" i="1"/>
  <c r="L31" i="1" s="1"/>
  <c r="M31" i="1" s="1"/>
  <c r="N31" i="1" s="1"/>
  <c r="O31" i="1" s="1"/>
  <c r="K55" i="1"/>
  <c r="L55" i="1" s="1"/>
  <c r="M55" i="1" s="1"/>
  <c r="N55" i="1" s="1"/>
  <c r="O55" i="1" s="1"/>
  <c r="K22" i="1"/>
  <c r="L22" i="1" s="1"/>
  <c r="M22" i="1" s="1"/>
  <c r="N22" i="1" s="1"/>
  <c r="O22" i="1" s="1"/>
  <c r="K15" i="1"/>
  <c r="L15" i="1" s="1"/>
  <c r="M15" i="1" s="1"/>
  <c r="N15" i="1" s="1"/>
  <c r="O15" i="1" s="1"/>
  <c r="C4" i="1"/>
  <c r="K23" i="1"/>
  <c r="L23" i="1" s="1"/>
  <c r="M23" i="1" s="1"/>
  <c r="N23" i="1" s="1"/>
  <c r="O23" i="1" s="1"/>
  <c r="K63" i="1"/>
  <c r="L63" i="1" s="1"/>
  <c r="M63" i="1" s="1"/>
  <c r="N63" i="1" s="1"/>
  <c r="O63" i="1" s="1"/>
  <c r="K135" i="1"/>
  <c r="L135" i="1" s="1"/>
  <c r="M135" i="1" s="1"/>
  <c r="N135" i="1" s="1"/>
  <c r="O135" i="1" s="1"/>
  <c r="L7" i="1"/>
  <c r="M7" i="1" s="1"/>
  <c r="K47" i="1"/>
  <c r="L47" i="1" s="1"/>
  <c r="M47" i="1" s="1"/>
  <c r="N47" i="1" s="1"/>
  <c r="O47" i="1" s="1"/>
  <c r="K126" i="1"/>
  <c r="L126" i="1" s="1"/>
  <c r="M126" i="1" s="1"/>
  <c r="N126" i="1" s="1"/>
  <c r="O126" i="1" s="1"/>
  <c r="K168" i="1"/>
  <c r="L168" i="1" s="1"/>
  <c r="M168" i="1" s="1"/>
  <c r="N168" i="1" s="1"/>
  <c r="O168" i="1" s="1"/>
  <c r="K52" i="1"/>
  <c r="L52" i="1" s="1"/>
  <c r="M52" i="1" s="1"/>
  <c r="N52" i="1" s="1"/>
  <c r="O52" i="1" s="1"/>
  <c r="K132" i="1"/>
  <c r="L132" i="1" s="1"/>
  <c r="M132" i="1" s="1"/>
  <c r="N132" i="1" s="1"/>
  <c r="O132" i="1" s="1"/>
  <c r="K21" i="1"/>
  <c r="L21" i="1" s="1"/>
  <c r="M21" i="1" s="1"/>
  <c r="N21" i="1" s="1"/>
  <c r="O21" i="1" s="1"/>
  <c r="K79" i="1"/>
  <c r="L79" i="1" s="1"/>
  <c r="M79" i="1" s="1"/>
  <c r="N79" i="1" s="1"/>
  <c r="O79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107" i="1"/>
  <c r="L107" i="1" s="1"/>
  <c r="M107" i="1" s="1"/>
  <c r="N107" i="1" s="1"/>
  <c r="O107" i="1" s="1"/>
  <c r="K118" i="1"/>
  <c r="L118" i="1" s="1"/>
  <c r="M118" i="1" s="1"/>
  <c r="N118" i="1" s="1"/>
  <c r="O118" i="1" s="1"/>
  <c r="K141" i="1"/>
  <c r="L141" i="1" s="1"/>
  <c r="M141" i="1" s="1"/>
  <c r="N141" i="1" s="1"/>
  <c r="O141" i="1" s="1"/>
  <c r="K125" i="1"/>
  <c r="L125" i="1" s="1"/>
  <c r="M125" i="1" s="1"/>
  <c r="N125" i="1" s="1"/>
  <c r="O125" i="1" s="1"/>
  <c r="K82" i="1"/>
  <c r="L82" i="1" s="1"/>
  <c r="M82" i="1" s="1"/>
  <c r="N82" i="1" s="1"/>
  <c r="O82" i="1" s="1"/>
  <c r="K123" i="1"/>
  <c r="L123" i="1" s="1"/>
  <c r="M123" i="1" s="1"/>
  <c r="N123" i="1" s="1"/>
  <c r="O123" i="1" s="1"/>
  <c r="K148" i="1"/>
  <c r="L148" i="1" s="1"/>
  <c r="M148" i="1" s="1"/>
  <c r="N148" i="1" s="1"/>
  <c r="O148" i="1" s="1"/>
  <c r="K240" i="1"/>
  <c r="L240" i="1" s="1"/>
  <c r="M240" i="1" s="1"/>
  <c r="N240" i="1" s="1"/>
  <c r="O240" i="1" s="1"/>
  <c r="K221" i="1"/>
  <c r="L221" i="1" s="1"/>
  <c r="M221" i="1" s="1"/>
  <c r="N221" i="1" s="1"/>
  <c r="O221" i="1" s="1"/>
  <c r="K188" i="1"/>
  <c r="L188" i="1" s="1"/>
  <c r="M188" i="1" s="1"/>
  <c r="N188" i="1" s="1"/>
  <c r="O188" i="1" s="1"/>
  <c r="K217" i="1"/>
  <c r="L217" i="1" s="1"/>
  <c r="M217" i="1" s="1"/>
  <c r="N217" i="1" s="1"/>
  <c r="O217" i="1" s="1"/>
  <c r="K216" i="1"/>
  <c r="L216" i="1" s="1"/>
  <c r="M216" i="1" s="1"/>
  <c r="N216" i="1" s="1"/>
  <c r="O216" i="1" s="1"/>
  <c r="K282" i="1"/>
  <c r="L282" i="1" s="1"/>
  <c r="M282" i="1" s="1"/>
  <c r="N282" i="1" s="1"/>
  <c r="O282" i="1" s="1"/>
  <c r="K267" i="1"/>
  <c r="L267" i="1" s="1"/>
  <c r="M267" i="1" s="1"/>
  <c r="N267" i="1" s="1"/>
  <c r="O267" i="1" s="1"/>
  <c r="K323" i="1"/>
  <c r="L323" i="1" s="1"/>
  <c r="M323" i="1" s="1"/>
  <c r="N323" i="1" s="1"/>
  <c r="O323" i="1" s="1"/>
  <c r="K332" i="1"/>
  <c r="L332" i="1" s="1"/>
  <c r="M332" i="1" s="1"/>
  <c r="N332" i="1" s="1"/>
  <c r="O332" i="1" s="1"/>
  <c r="K340" i="1"/>
  <c r="L340" i="1" s="1"/>
  <c r="M340" i="1" s="1"/>
  <c r="N340" i="1" s="1"/>
  <c r="O340" i="1" s="1"/>
  <c r="K78" i="1"/>
  <c r="L78" i="1" s="1"/>
  <c r="M78" i="1" s="1"/>
  <c r="N78" i="1" s="1"/>
  <c r="O78" i="1" s="1"/>
  <c r="K37" i="1"/>
  <c r="L37" i="1" s="1"/>
  <c r="M37" i="1" s="1"/>
  <c r="N37" i="1" s="1"/>
  <c r="O37" i="1" s="1"/>
  <c r="K13" i="1"/>
  <c r="L13" i="1" s="1"/>
  <c r="M13" i="1" s="1"/>
  <c r="N13" i="1" s="1"/>
  <c r="O13" i="1" s="1"/>
  <c r="K76" i="1"/>
  <c r="L76" i="1" s="1"/>
  <c r="M76" i="1" s="1"/>
  <c r="N76" i="1" s="1"/>
  <c r="O76" i="1" s="1"/>
  <c r="K182" i="1"/>
  <c r="L182" i="1" s="1"/>
  <c r="M182" i="1" s="1"/>
  <c r="N182" i="1" s="1"/>
  <c r="O182" i="1" s="1"/>
  <c r="K99" i="1"/>
  <c r="L99" i="1" s="1"/>
  <c r="M99" i="1" s="1"/>
  <c r="N99" i="1" s="1"/>
  <c r="O99" i="1" s="1"/>
  <c r="K152" i="1"/>
  <c r="L152" i="1" s="1"/>
  <c r="M152" i="1" s="1"/>
  <c r="N152" i="1" s="1"/>
  <c r="O152" i="1" s="1"/>
  <c r="K156" i="1"/>
  <c r="L156" i="1" s="1"/>
  <c r="M156" i="1" s="1"/>
  <c r="N156" i="1" s="1"/>
  <c r="O156" i="1" s="1"/>
  <c r="K208" i="1"/>
  <c r="L208" i="1" s="1"/>
  <c r="M208" i="1" s="1"/>
  <c r="N208" i="1" s="1"/>
  <c r="O208" i="1" s="1"/>
  <c r="K237" i="1"/>
  <c r="L237" i="1" s="1"/>
  <c r="M237" i="1" s="1"/>
  <c r="N237" i="1" s="1"/>
  <c r="O237" i="1" s="1"/>
  <c r="K224" i="1"/>
  <c r="L224" i="1" s="1"/>
  <c r="M224" i="1" s="1"/>
  <c r="N224" i="1" s="1"/>
  <c r="O224" i="1" s="1"/>
  <c r="K295" i="1"/>
  <c r="L295" i="1" s="1"/>
  <c r="M295" i="1" s="1"/>
  <c r="N295" i="1" s="1"/>
  <c r="O295" i="1" s="1"/>
  <c r="K232" i="1"/>
  <c r="L232" i="1" s="1"/>
  <c r="M232" i="1" s="1"/>
  <c r="N232" i="1" s="1"/>
  <c r="O232" i="1" s="1"/>
  <c r="K252" i="1"/>
  <c r="L252" i="1" s="1"/>
  <c r="M252" i="1" s="1"/>
  <c r="N252" i="1" s="1"/>
  <c r="O252" i="1" s="1"/>
  <c r="K309" i="1"/>
  <c r="L309" i="1" s="1"/>
  <c r="M309" i="1" s="1"/>
  <c r="N309" i="1" s="1"/>
  <c r="O309" i="1" s="1"/>
  <c r="K328" i="1"/>
  <c r="L328" i="1" s="1"/>
  <c r="M328" i="1" s="1"/>
  <c r="N328" i="1" s="1"/>
  <c r="O328" i="1" s="1"/>
  <c r="K326" i="1"/>
  <c r="L326" i="1" s="1"/>
  <c r="M326" i="1" s="1"/>
  <c r="N326" i="1" s="1"/>
  <c r="O326" i="1" s="1"/>
  <c r="K150" i="1"/>
  <c r="L150" i="1" s="1"/>
  <c r="M150" i="1" s="1"/>
  <c r="N150" i="1" s="1"/>
  <c r="O150" i="1" s="1"/>
  <c r="K347" i="1"/>
  <c r="L347" i="1" s="1"/>
  <c r="M347" i="1" s="1"/>
  <c r="N347" i="1" s="1"/>
  <c r="O347" i="1" s="1"/>
  <c r="K134" i="1"/>
  <c r="L134" i="1" s="1"/>
  <c r="M134" i="1" s="1"/>
  <c r="N134" i="1" s="1"/>
  <c r="O134" i="1" s="1"/>
  <c r="K226" i="1"/>
  <c r="L226" i="1" s="1"/>
  <c r="M226" i="1" s="1"/>
  <c r="N226" i="1" s="1"/>
  <c r="O226" i="1" s="1"/>
  <c r="K292" i="1"/>
  <c r="L292" i="1" s="1"/>
  <c r="M292" i="1" s="1"/>
  <c r="N292" i="1" s="1"/>
  <c r="O292" i="1" s="1"/>
  <c r="K356" i="1"/>
  <c r="L356" i="1" s="1"/>
  <c r="M356" i="1" s="1"/>
  <c r="N356" i="1" s="1"/>
  <c r="O356" i="1" s="1"/>
  <c r="K84" i="1"/>
  <c r="L84" i="1" s="1"/>
  <c r="M84" i="1" s="1"/>
  <c r="N84" i="1" s="1"/>
  <c r="O84" i="1" s="1"/>
  <c r="K92" i="1"/>
  <c r="L92" i="1" s="1"/>
  <c r="M92" i="1" s="1"/>
  <c r="N92" i="1" s="1"/>
  <c r="O92" i="1" s="1"/>
  <c r="K133" i="1"/>
  <c r="L133" i="1" s="1"/>
  <c r="M133" i="1" s="1"/>
  <c r="N133" i="1" s="1"/>
  <c r="O133" i="1" s="1"/>
  <c r="K93" i="1"/>
  <c r="L93" i="1" s="1"/>
  <c r="M93" i="1" s="1"/>
  <c r="N93" i="1" s="1"/>
  <c r="O93" i="1" s="1"/>
  <c r="K91" i="1"/>
  <c r="L91" i="1" s="1"/>
  <c r="M91" i="1" s="1"/>
  <c r="N91" i="1" s="1"/>
  <c r="O91" i="1" s="1"/>
  <c r="K201" i="1"/>
  <c r="L201" i="1" s="1"/>
  <c r="M201" i="1" s="1"/>
  <c r="N201" i="1" s="1"/>
  <c r="O201" i="1" s="1"/>
  <c r="K288" i="1"/>
  <c r="L288" i="1" s="1"/>
  <c r="M288" i="1" s="1"/>
  <c r="N288" i="1" s="1"/>
  <c r="O288" i="1" s="1"/>
  <c r="K173" i="1"/>
  <c r="L173" i="1" s="1"/>
  <c r="M173" i="1" s="1"/>
  <c r="N173" i="1" s="1"/>
  <c r="O173" i="1" s="1"/>
  <c r="K172" i="1"/>
  <c r="L172" i="1" s="1"/>
  <c r="M172" i="1" s="1"/>
  <c r="N172" i="1" s="1"/>
  <c r="O172" i="1" s="1"/>
  <c r="K262" i="1"/>
  <c r="L262" i="1" s="1"/>
  <c r="M262" i="1" s="1"/>
  <c r="N262" i="1" s="1"/>
  <c r="O262" i="1" s="1"/>
  <c r="K274" i="1"/>
  <c r="L274" i="1" s="1"/>
  <c r="M274" i="1" s="1"/>
  <c r="N274" i="1" s="1"/>
  <c r="O274" i="1" s="1"/>
  <c r="K199" i="1"/>
  <c r="L199" i="1" s="1"/>
  <c r="M199" i="1" s="1"/>
  <c r="N199" i="1" s="1"/>
  <c r="O199" i="1" s="1"/>
  <c r="K234" i="1"/>
  <c r="L234" i="1" s="1"/>
  <c r="M234" i="1" s="1"/>
  <c r="N234" i="1" s="1"/>
  <c r="O234" i="1" s="1"/>
  <c r="K243" i="1"/>
  <c r="L243" i="1" s="1"/>
  <c r="M243" i="1" s="1"/>
  <c r="N243" i="1" s="1"/>
  <c r="O243" i="1" s="1"/>
  <c r="K258" i="1"/>
  <c r="L258" i="1" s="1"/>
  <c r="M258" i="1" s="1"/>
  <c r="N258" i="1" s="1"/>
  <c r="O258" i="1" s="1"/>
  <c r="K276" i="1"/>
  <c r="L276" i="1" s="1"/>
  <c r="M276" i="1" s="1"/>
  <c r="N276" i="1" s="1"/>
  <c r="O276" i="1" s="1"/>
  <c r="K293" i="1"/>
  <c r="L293" i="1" s="1"/>
  <c r="M293" i="1" s="1"/>
  <c r="N293" i="1" s="1"/>
  <c r="O293" i="1" s="1"/>
  <c r="K283" i="1"/>
  <c r="L283" i="1" s="1"/>
  <c r="M283" i="1" s="1"/>
  <c r="N283" i="1" s="1"/>
  <c r="O283" i="1" s="1"/>
  <c r="K325" i="1"/>
  <c r="L325" i="1" s="1"/>
  <c r="M325" i="1" s="1"/>
  <c r="N325" i="1" s="1"/>
  <c r="O325" i="1" s="1"/>
  <c r="K355" i="1"/>
  <c r="L355" i="1" s="1"/>
  <c r="M355" i="1" s="1"/>
  <c r="N355" i="1" s="1"/>
  <c r="O355" i="1" s="1"/>
  <c r="K177" i="1"/>
  <c r="L177" i="1" s="1"/>
  <c r="M177" i="1" s="1"/>
  <c r="N177" i="1" s="1"/>
  <c r="O177" i="1" s="1"/>
  <c r="K210" i="1"/>
  <c r="L210" i="1" s="1"/>
  <c r="M210" i="1" s="1"/>
  <c r="N210" i="1" s="1"/>
  <c r="O210" i="1" s="1"/>
  <c r="K335" i="1"/>
  <c r="L335" i="1" s="1"/>
  <c r="M335" i="1" s="1"/>
  <c r="N335" i="1" s="1"/>
  <c r="O335" i="1" s="1"/>
  <c r="K39" i="1"/>
  <c r="L39" i="1" s="1"/>
  <c r="M39" i="1" s="1"/>
  <c r="N39" i="1" s="1"/>
  <c r="O39" i="1" s="1"/>
  <c r="K28" i="1"/>
  <c r="L28" i="1" s="1"/>
  <c r="M28" i="1" s="1"/>
  <c r="N28" i="1" s="1"/>
  <c r="O28" i="1" s="1"/>
  <c r="K87" i="1"/>
  <c r="L87" i="1" s="1"/>
  <c r="M87" i="1" s="1"/>
  <c r="N87" i="1" s="1"/>
  <c r="O87" i="1" s="1"/>
  <c r="K85" i="1"/>
  <c r="L85" i="1" s="1"/>
  <c r="M85" i="1" s="1"/>
  <c r="N85" i="1" s="1"/>
  <c r="O85" i="1" s="1"/>
  <c r="K62" i="1"/>
  <c r="L62" i="1" s="1"/>
  <c r="M62" i="1" s="1"/>
  <c r="N62" i="1" s="1"/>
  <c r="O62" i="1" s="1"/>
  <c r="K100" i="1"/>
  <c r="L100" i="1" s="1"/>
  <c r="M100" i="1" s="1"/>
  <c r="N100" i="1" s="1"/>
  <c r="O100" i="1" s="1"/>
  <c r="K110" i="1"/>
  <c r="L110" i="1" s="1"/>
  <c r="M110" i="1" s="1"/>
  <c r="N110" i="1" s="1"/>
  <c r="O110" i="1" s="1"/>
  <c r="K108" i="1"/>
  <c r="L108" i="1" s="1"/>
  <c r="M108" i="1" s="1"/>
  <c r="N108" i="1" s="1"/>
  <c r="O108" i="1" s="1"/>
  <c r="K176" i="1"/>
  <c r="L176" i="1" s="1"/>
  <c r="M176" i="1" s="1"/>
  <c r="N176" i="1" s="1"/>
  <c r="O176" i="1" s="1"/>
  <c r="K164" i="1"/>
  <c r="L164" i="1" s="1"/>
  <c r="M164" i="1" s="1"/>
  <c r="N164" i="1" s="1"/>
  <c r="O164" i="1" s="1"/>
  <c r="K184" i="1"/>
  <c r="L184" i="1" s="1"/>
  <c r="M184" i="1" s="1"/>
  <c r="N184" i="1" s="1"/>
  <c r="O184" i="1" s="1"/>
  <c r="K202" i="1"/>
  <c r="L202" i="1" s="1"/>
  <c r="M202" i="1" s="1"/>
  <c r="N202" i="1" s="1"/>
  <c r="O202" i="1" s="1"/>
  <c r="K205" i="1"/>
  <c r="L205" i="1" s="1"/>
  <c r="M205" i="1" s="1"/>
  <c r="N205" i="1" s="1"/>
  <c r="O205" i="1" s="1"/>
  <c r="K316" i="1"/>
  <c r="L316" i="1" s="1"/>
  <c r="M316" i="1" s="1"/>
  <c r="N316" i="1" s="1"/>
  <c r="O316" i="1" s="1"/>
  <c r="K260" i="1"/>
  <c r="L260" i="1" s="1"/>
  <c r="M260" i="1" s="1"/>
  <c r="N260" i="1" s="1"/>
  <c r="O260" i="1" s="1"/>
  <c r="K200" i="1"/>
  <c r="L200" i="1" s="1"/>
  <c r="M200" i="1" s="1"/>
  <c r="N200" i="1" s="1"/>
  <c r="O200" i="1" s="1"/>
  <c r="K320" i="1"/>
  <c r="L320" i="1" s="1"/>
  <c r="M320" i="1" s="1"/>
  <c r="N320" i="1" s="1"/>
  <c r="O320" i="1" s="1"/>
  <c r="K333" i="1"/>
  <c r="L333" i="1" s="1"/>
  <c r="M333" i="1" s="1"/>
  <c r="N333" i="1" s="1"/>
  <c r="O333" i="1" s="1"/>
  <c r="K189" i="1"/>
  <c r="L189" i="1" s="1"/>
  <c r="M189" i="1" s="1"/>
  <c r="N189" i="1" s="1"/>
  <c r="O189" i="1" s="1"/>
  <c r="K69" i="1"/>
  <c r="L69" i="1" s="1"/>
  <c r="M69" i="1" s="1"/>
  <c r="N69" i="1" s="1"/>
  <c r="O69" i="1" s="1"/>
  <c r="K20" i="1"/>
  <c r="L20" i="1" s="1"/>
  <c r="M20" i="1" s="1"/>
  <c r="N20" i="1" s="1"/>
  <c r="O20" i="1" s="1"/>
  <c r="K124" i="1"/>
  <c r="L124" i="1" s="1"/>
  <c r="M124" i="1" s="1"/>
  <c r="N124" i="1" s="1"/>
  <c r="O124" i="1" s="1"/>
  <c r="K231" i="1"/>
  <c r="L231" i="1" s="1"/>
  <c r="M231" i="1" s="1"/>
  <c r="N231" i="1" s="1"/>
  <c r="O231" i="1" s="1"/>
  <c r="K259" i="1"/>
  <c r="L259" i="1" s="1"/>
  <c r="M259" i="1" s="1"/>
  <c r="N259" i="1" s="1"/>
  <c r="O259" i="1" s="1"/>
  <c r="K190" i="1"/>
  <c r="L190" i="1" s="1"/>
  <c r="M190" i="1" s="1"/>
  <c r="N190" i="1" s="1"/>
  <c r="O190" i="1" s="1"/>
  <c r="K303" i="1"/>
  <c r="L303" i="1" s="1"/>
  <c r="M303" i="1" s="1"/>
  <c r="N303" i="1" s="1"/>
  <c r="O303" i="1" s="1"/>
  <c r="K71" i="1"/>
  <c r="L71" i="1" s="1"/>
  <c r="M71" i="1" s="1"/>
  <c r="N71" i="1" s="1"/>
  <c r="O71" i="1" s="1"/>
  <c r="K44" i="1"/>
  <c r="L44" i="1" s="1"/>
  <c r="M44" i="1" s="1"/>
  <c r="N44" i="1" s="1"/>
  <c r="O44" i="1" s="1"/>
  <c r="K12" i="1"/>
  <c r="L12" i="1" s="1"/>
  <c r="M12" i="1" s="1"/>
  <c r="N12" i="1" s="1"/>
  <c r="O12" i="1" s="1"/>
  <c r="K36" i="1"/>
  <c r="L36" i="1" s="1"/>
  <c r="M36" i="1" s="1"/>
  <c r="N36" i="1" s="1"/>
  <c r="O36" i="1" s="1"/>
  <c r="K68" i="1"/>
  <c r="L68" i="1" s="1"/>
  <c r="M68" i="1" s="1"/>
  <c r="N68" i="1" s="1"/>
  <c r="O68" i="1" s="1"/>
  <c r="K116" i="1"/>
  <c r="L116" i="1" s="1"/>
  <c r="M116" i="1" s="1"/>
  <c r="N116" i="1" s="1"/>
  <c r="O116" i="1" s="1"/>
  <c r="K109" i="1"/>
  <c r="L109" i="1" s="1"/>
  <c r="M109" i="1" s="1"/>
  <c r="N109" i="1" s="1"/>
  <c r="O109" i="1" s="1"/>
  <c r="K140" i="1"/>
  <c r="L140" i="1" s="1"/>
  <c r="M140" i="1" s="1"/>
  <c r="N140" i="1" s="1"/>
  <c r="O140" i="1" s="1"/>
  <c r="K166" i="1"/>
  <c r="L166" i="1" s="1"/>
  <c r="M166" i="1" s="1"/>
  <c r="N166" i="1" s="1"/>
  <c r="O166" i="1" s="1"/>
  <c r="K215" i="1"/>
  <c r="L215" i="1" s="1"/>
  <c r="M215" i="1" s="1"/>
  <c r="N215" i="1" s="1"/>
  <c r="O215" i="1" s="1"/>
  <c r="K242" i="1"/>
  <c r="L242" i="1" s="1"/>
  <c r="M242" i="1" s="1"/>
  <c r="N242" i="1" s="1"/>
  <c r="O242" i="1" s="1"/>
  <c r="K245" i="1"/>
  <c r="L245" i="1" s="1"/>
  <c r="M245" i="1" s="1"/>
  <c r="N245" i="1" s="1"/>
  <c r="O245" i="1" s="1"/>
  <c r="K304" i="1"/>
  <c r="L304" i="1" s="1"/>
  <c r="M304" i="1" s="1"/>
  <c r="N304" i="1" s="1"/>
  <c r="O304" i="1" s="1"/>
  <c r="K312" i="1"/>
  <c r="L312" i="1" s="1"/>
  <c r="M312" i="1" s="1"/>
  <c r="N312" i="1" s="1"/>
  <c r="O312" i="1" s="1"/>
  <c r="K285" i="1"/>
  <c r="L285" i="1" s="1"/>
  <c r="M285" i="1" s="1"/>
  <c r="N285" i="1" s="1"/>
  <c r="O285" i="1" s="1"/>
  <c r="K327" i="1"/>
  <c r="L327" i="1" s="1"/>
  <c r="M327" i="1" s="1"/>
  <c r="N327" i="1" s="1"/>
  <c r="O327" i="1" s="1"/>
  <c r="K315" i="1"/>
  <c r="L315" i="1" s="1"/>
  <c r="M315" i="1" s="1"/>
  <c r="N315" i="1" s="1"/>
  <c r="O315" i="1" s="1"/>
  <c r="K61" i="1"/>
  <c r="L61" i="1" s="1"/>
  <c r="M61" i="1" s="1"/>
  <c r="N61" i="1" s="1"/>
  <c r="O61" i="1" s="1"/>
  <c r="K38" i="1"/>
  <c r="L38" i="1" s="1"/>
  <c r="M38" i="1" s="1"/>
  <c r="N38" i="1" s="1"/>
  <c r="O38" i="1" s="1"/>
  <c r="K131" i="1"/>
  <c r="L131" i="1" s="1"/>
  <c r="M131" i="1" s="1"/>
  <c r="N131" i="1" s="1"/>
  <c r="O131" i="1" s="1"/>
  <c r="K218" i="1"/>
  <c r="L218" i="1" s="1"/>
  <c r="M218" i="1" s="1"/>
  <c r="N218" i="1" s="1"/>
  <c r="O218" i="1" s="1"/>
  <c r="K287" i="1"/>
  <c r="L287" i="1" s="1"/>
  <c r="M287" i="1" s="1"/>
  <c r="N287" i="1" s="1"/>
  <c r="O287" i="1" s="1"/>
  <c r="K302" i="1"/>
  <c r="L302" i="1" s="1"/>
  <c r="M302" i="1" s="1"/>
  <c r="N302" i="1" s="1"/>
  <c r="O302" i="1" s="1"/>
  <c r="K294" i="1"/>
  <c r="L294" i="1" s="1"/>
  <c r="M294" i="1" s="1"/>
  <c r="N294" i="1" s="1"/>
  <c r="O294" i="1" s="1"/>
  <c r="K30" i="1"/>
  <c r="L30" i="1" s="1"/>
  <c r="M30" i="1" s="1"/>
  <c r="N30" i="1" s="1"/>
  <c r="O30" i="1" s="1"/>
  <c r="K60" i="1"/>
  <c r="L60" i="1" s="1"/>
  <c r="M60" i="1" s="1"/>
  <c r="N60" i="1" s="1"/>
  <c r="O60" i="1" s="1"/>
  <c r="K46" i="1"/>
  <c r="L46" i="1" s="1"/>
  <c r="M46" i="1" s="1"/>
  <c r="N46" i="1" s="1"/>
  <c r="O46" i="1" s="1"/>
  <c r="K102" i="1"/>
  <c r="L102" i="1" s="1"/>
  <c r="M102" i="1" s="1"/>
  <c r="N102" i="1" s="1"/>
  <c r="O102" i="1" s="1"/>
  <c r="K54" i="1"/>
  <c r="L54" i="1" s="1"/>
  <c r="M54" i="1" s="1"/>
  <c r="N54" i="1" s="1"/>
  <c r="O54" i="1" s="1"/>
  <c r="K70" i="1"/>
  <c r="L70" i="1" s="1"/>
  <c r="M70" i="1" s="1"/>
  <c r="N70" i="1" s="1"/>
  <c r="O70" i="1" s="1"/>
  <c r="K101" i="1"/>
  <c r="L101" i="1" s="1"/>
  <c r="M101" i="1" s="1"/>
  <c r="N101" i="1" s="1"/>
  <c r="O101" i="1" s="1"/>
  <c r="K115" i="1"/>
  <c r="L115" i="1" s="1"/>
  <c r="M115" i="1" s="1"/>
  <c r="N115" i="1" s="1"/>
  <c r="O115" i="1" s="1"/>
  <c r="K151" i="1"/>
  <c r="L151" i="1" s="1"/>
  <c r="M151" i="1" s="1"/>
  <c r="N151" i="1" s="1"/>
  <c r="O151" i="1" s="1"/>
  <c r="K167" i="1"/>
  <c r="L167" i="1" s="1"/>
  <c r="M167" i="1" s="1"/>
  <c r="N167" i="1" s="1"/>
  <c r="O167" i="1" s="1"/>
  <c r="K159" i="1"/>
  <c r="L159" i="1" s="1"/>
  <c r="M159" i="1" s="1"/>
  <c r="N159" i="1" s="1"/>
  <c r="O159" i="1" s="1"/>
  <c r="K279" i="1"/>
  <c r="L279" i="1" s="1"/>
  <c r="M279" i="1" s="1"/>
  <c r="N279" i="1" s="1"/>
  <c r="O279" i="1" s="1"/>
  <c r="K275" i="1"/>
  <c r="L275" i="1" s="1"/>
  <c r="M275" i="1" s="1"/>
  <c r="N275" i="1" s="1"/>
  <c r="O275" i="1" s="1"/>
  <c r="K207" i="1"/>
  <c r="L207" i="1" s="1"/>
  <c r="M207" i="1" s="1"/>
  <c r="N207" i="1" s="1"/>
  <c r="O207" i="1" s="1"/>
  <c r="K191" i="1"/>
  <c r="L191" i="1" s="1"/>
  <c r="M191" i="1" s="1"/>
  <c r="N191" i="1" s="1"/>
  <c r="O191" i="1" s="1"/>
  <c r="K268" i="1"/>
  <c r="L268" i="1" s="1"/>
  <c r="M268" i="1" s="1"/>
  <c r="N268" i="1" s="1"/>
  <c r="O268" i="1" s="1"/>
  <c r="K251" i="1"/>
  <c r="L251" i="1" s="1"/>
  <c r="M251" i="1" s="1"/>
  <c r="N251" i="1" s="1"/>
  <c r="O251" i="1" s="1"/>
  <c r="K301" i="1"/>
  <c r="L301" i="1" s="1"/>
  <c r="M301" i="1" s="1"/>
  <c r="N301" i="1" s="1"/>
  <c r="O301" i="1" s="1"/>
  <c r="K341" i="1"/>
  <c r="L341" i="1" s="1"/>
  <c r="M341" i="1" s="1"/>
  <c r="N341" i="1" s="1"/>
  <c r="O341" i="1" s="1"/>
  <c r="K286" i="1"/>
  <c r="L286" i="1" s="1"/>
  <c r="M286" i="1" s="1"/>
  <c r="N286" i="1" s="1"/>
  <c r="O286" i="1" s="1"/>
  <c r="K339" i="1"/>
  <c r="L339" i="1" s="1"/>
  <c r="M339" i="1" s="1"/>
  <c r="N339" i="1" s="1"/>
  <c r="O339" i="1" s="1"/>
  <c r="K331" i="1"/>
  <c r="L331" i="1" s="1"/>
  <c r="M331" i="1" s="1"/>
  <c r="N331" i="1" s="1"/>
  <c r="O331" i="1" s="1"/>
  <c r="K53" i="1"/>
  <c r="L53" i="1" s="1"/>
  <c r="M53" i="1" s="1"/>
  <c r="N53" i="1" s="1"/>
  <c r="O53" i="1" s="1"/>
  <c r="K117" i="1"/>
  <c r="L117" i="1" s="1"/>
  <c r="M117" i="1" s="1"/>
  <c r="N117" i="1" s="1"/>
  <c r="O117" i="1" s="1"/>
  <c r="K83" i="1"/>
  <c r="L83" i="1" s="1"/>
  <c r="M83" i="1" s="1"/>
  <c r="N83" i="1" s="1"/>
  <c r="O83" i="1" s="1"/>
  <c r="K183" i="1"/>
  <c r="L183" i="1" s="1"/>
  <c r="M183" i="1" s="1"/>
  <c r="N183" i="1" s="1"/>
  <c r="O183" i="1" s="1"/>
  <c r="K324" i="1"/>
  <c r="L324" i="1" s="1"/>
  <c r="M324" i="1" s="1"/>
  <c r="N324" i="1" s="1"/>
  <c r="O324" i="1" s="1"/>
  <c r="K357" i="1"/>
  <c r="L357" i="1" s="1"/>
  <c r="M357" i="1" s="1"/>
  <c r="N357" i="1" s="1"/>
  <c r="O357" i="1" s="1"/>
  <c r="K160" i="1"/>
  <c r="L160" i="1" s="1"/>
  <c r="M160" i="1" s="1"/>
  <c r="N160" i="1" s="1"/>
  <c r="O160" i="1" s="1"/>
  <c r="K29" i="1"/>
  <c r="L29" i="1" s="1"/>
  <c r="M29" i="1" s="1"/>
  <c r="N29" i="1" s="1"/>
  <c r="O29" i="1" s="1"/>
  <c r="K144" i="1"/>
  <c r="L144" i="1" s="1"/>
  <c r="M144" i="1" s="1"/>
  <c r="N144" i="1" s="1"/>
  <c r="O144" i="1" s="1"/>
  <c r="K197" i="1"/>
  <c r="L197" i="1" s="1"/>
  <c r="M197" i="1" s="1"/>
  <c r="N197" i="1" s="1"/>
  <c r="O197" i="1" s="1"/>
  <c r="K348" i="1"/>
  <c r="L348" i="1" s="1"/>
  <c r="M348" i="1" s="1"/>
  <c r="N348" i="1" s="1"/>
  <c r="O348" i="1" s="1"/>
  <c r="K272" i="1"/>
  <c r="L272" i="1" s="1"/>
  <c r="M272" i="1" s="1"/>
  <c r="N272" i="1" s="1"/>
  <c r="O272" i="1" s="1"/>
  <c r="K175" i="1"/>
  <c r="L175" i="1" s="1"/>
  <c r="M175" i="1" s="1"/>
  <c r="N175" i="1" s="1"/>
  <c r="O175" i="1" s="1"/>
  <c r="K137" i="1"/>
  <c r="L137" i="1" s="1"/>
  <c r="M137" i="1" s="1"/>
  <c r="N137" i="1" s="1"/>
  <c r="O137" i="1" s="1"/>
  <c r="K163" i="1"/>
  <c r="L163" i="1" s="1"/>
  <c r="M163" i="1" s="1"/>
  <c r="N163" i="1" s="1"/>
  <c r="O163" i="1" s="1"/>
  <c r="K280" i="1"/>
  <c r="L280" i="1" s="1"/>
  <c r="M280" i="1" s="1"/>
  <c r="N280" i="1" s="1"/>
  <c r="O280" i="1" s="1"/>
  <c r="K350" i="1"/>
  <c r="L350" i="1" s="1"/>
  <c r="M350" i="1" s="1"/>
  <c r="N350" i="1" s="1"/>
  <c r="O350" i="1" s="1"/>
  <c r="K337" i="1"/>
  <c r="L337" i="1" s="1"/>
  <c r="M337" i="1" s="1"/>
  <c r="N337" i="1" s="1"/>
  <c r="O337" i="1" s="1"/>
  <c r="K307" i="1"/>
  <c r="L307" i="1" s="1"/>
  <c r="M307" i="1" s="1"/>
  <c r="N307" i="1" s="1"/>
  <c r="O307" i="1" s="1"/>
  <c r="K96" i="1"/>
  <c r="L96" i="1" s="1"/>
  <c r="M96" i="1" s="1"/>
  <c r="N96" i="1" s="1"/>
  <c r="O96" i="1" s="1"/>
  <c r="K353" i="1"/>
  <c r="L353" i="1" s="1"/>
  <c r="M353" i="1" s="1"/>
  <c r="N353" i="1" s="1"/>
  <c r="O353" i="1" s="1"/>
  <c r="K187" i="1"/>
  <c r="L187" i="1" s="1"/>
  <c r="M187" i="1" s="1"/>
  <c r="N187" i="1" s="1"/>
  <c r="O187" i="1" s="1"/>
  <c r="K94" i="1"/>
  <c r="L94" i="1" s="1"/>
  <c r="M94" i="1" s="1"/>
  <c r="N94" i="1" s="1"/>
  <c r="O94" i="1" s="1"/>
  <c r="K57" i="1"/>
  <c r="L57" i="1" s="1"/>
  <c r="M57" i="1" s="1"/>
  <c r="N57" i="1" s="1"/>
  <c r="O57" i="1" s="1"/>
  <c r="K322" i="1"/>
  <c r="L322" i="1" s="1"/>
  <c r="M322" i="1" s="1"/>
  <c r="N322" i="1" s="1"/>
  <c r="O322" i="1" s="1"/>
  <c r="K170" i="1"/>
  <c r="L170" i="1" s="1"/>
  <c r="M170" i="1" s="1"/>
  <c r="N170" i="1" s="1"/>
  <c r="O170" i="1" s="1"/>
  <c r="K247" i="1"/>
  <c r="L247" i="1" s="1"/>
  <c r="M247" i="1" s="1"/>
  <c r="N247" i="1" s="1"/>
  <c r="O247" i="1" s="1"/>
  <c r="K227" i="1"/>
  <c r="L227" i="1" s="1"/>
  <c r="M227" i="1" s="1"/>
  <c r="N227" i="1" s="1"/>
  <c r="O227" i="1" s="1"/>
  <c r="K65" i="1"/>
  <c r="L65" i="1" s="1"/>
  <c r="M65" i="1" s="1"/>
  <c r="N65" i="1" s="1"/>
  <c r="O65" i="1" s="1"/>
  <c r="K338" i="1"/>
  <c r="L338" i="1" s="1"/>
  <c r="M338" i="1" s="1"/>
  <c r="N338" i="1" s="1"/>
  <c r="O338" i="1" s="1"/>
  <c r="K128" i="1"/>
  <c r="L128" i="1" s="1"/>
  <c r="M128" i="1" s="1"/>
  <c r="N128" i="1" s="1"/>
  <c r="O128" i="1" s="1"/>
  <c r="K42" i="1"/>
  <c r="L42" i="1" s="1"/>
  <c r="M42" i="1" s="1"/>
  <c r="N42" i="1" s="1"/>
  <c r="O42" i="1" s="1"/>
  <c r="K120" i="1"/>
  <c r="L120" i="1" s="1"/>
  <c r="M120" i="1" s="1"/>
  <c r="N120" i="1" s="1"/>
  <c r="O120" i="1" s="1"/>
  <c r="K106" i="1"/>
  <c r="L106" i="1" s="1"/>
  <c r="M106" i="1" s="1"/>
  <c r="N106" i="1" s="1"/>
  <c r="O106" i="1" s="1"/>
  <c r="K49" i="1"/>
  <c r="L49" i="1" s="1"/>
  <c r="M49" i="1" s="1"/>
  <c r="N49" i="1" s="1"/>
  <c r="O49" i="1" s="1"/>
  <c r="K342" i="1"/>
  <c r="L342" i="1" s="1"/>
  <c r="M342" i="1" s="1"/>
  <c r="N342" i="1" s="1"/>
  <c r="O342" i="1" s="1"/>
  <c r="K95" i="1"/>
  <c r="L95" i="1" s="1"/>
  <c r="M95" i="1" s="1"/>
  <c r="N95" i="1" s="1"/>
  <c r="O95" i="1" s="1"/>
  <c r="K72" i="1"/>
  <c r="L72" i="1" s="1"/>
  <c r="M72" i="1" s="1"/>
  <c r="N72" i="1" s="1"/>
  <c r="O72" i="1" s="1"/>
  <c r="K51" i="1"/>
  <c r="L51" i="1" s="1"/>
  <c r="M51" i="1" s="1"/>
  <c r="N51" i="1" s="1"/>
  <c r="O51" i="1" s="1"/>
  <c r="K180" i="1"/>
  <c r="L180" i="1" s="1"/>
  <c r="M180" i="1" s="1"/>
  <c r="N180" i="1" s="1"/>
  <c r="O180" i="1" s="1"/>
  <c r="K297" i="1"/>
  <c r="L297" i="1" s="1"/>
  <c r="M297" i="1" s="1"/>
  <c r="N297" i="1" s="1"/>
  <c r="O297" i="1" s="1"/>
  <c r="K8" i="1"/>
  <c r="L8" i="1" s="1"/>
  <c r="M8" i="1" s="1"/>
  <c r="N8" i="1" s="1"/>
  <c r="O8" i="1" s="1"/>
  <c r="K273" i="1"/>
  <c r="L273" i="1" s="1"/>
  <c r="M273" i="1" s="1"/>
  <c r="N273" i="1" s="1"/>
  <c r="O273" i="1" s="1"/>
  <c r="K138" i="1"/>
  <c r="L138" i="1" s="1"/>
  <c r="M138" i="1" s="1"/>
  <c r="N138" i="1" s="1"/>
  <c r="O138" i="1" s="1"/>
  <c r="K26" i="1"/>
  <c r="L26" i="1" s="1"/>
  <c r="M26" i="1" s="1"/>
  <c r="N26" i="1" s="1"/>
  <c r="O26" i="1" s="1"/>
  <c r="K230" i="1"/>
  <c r="L230" i="1" s="1"/>
  <c r="M230" i="1" s="1"/>
  <c r="N230" i="1" s="1"/>
  <c r="O230" i="1" s="1"/>
  <c r="K314" i="1"/>
  <c r="L314" i="1" s="1"/>
  <c r="M314" i="1" s="1"/>
  <c r="N314" i="1" s="1"/>
  <c r="O314" i="1" s="1"/>
  <c r="K169" i="1"/>
  <c r="L169" i="1" s="1"/>
  <c r="M169" i="1" s="1"/>
  <c r="N169" i="1" s="1"/>
  <c r="O169" i="1" s="1"/>
  <c r="K64" i="1"/>
  <c r="L64" i="1" s="1"/>
  <c r="M64" i="1" s="1"/>
  <c r="N64" i="1" s="1"/>
  <c r="O64" i="1" s="1"/>
  <c r="K249" i="1"/>
  <c r="L249" i="1" s="1"/>
  <c r="M249" i="1" s="1"/>
  <c r="N249" i="1" s="1"/>
  <c r="O249" i="1" s="1"/>
  <c r="K73" i="1"/>
  <c r="L73" i="1" s="1"/>
  <c r="M73" i="1" s="1"/>
  <c r="N73" i="1" s="1"/>
  <c r="O73" i="1" s="1"/>
  <c r="K311" i="1"/>
  <c r="L311" i="1" s="1"/>
  <c r="M311" i="1" s="1"/>
  <c r="N311" i="1" s="1"/>
  <c r="O311" i="1" s="1"/>
  <c r="K56" i="1"/>
  <c r="L56" i="1" s="1"/>
  <c r="M56" i="1" s="1"/>
  <c r="N56" i="1" s="1"/>
  <c r="O56" i="1" s="1"/>
  <c r="K257" i="1"/>
  <c r="L257" i="1" s="1"/>
  <c r="M257" i="1" s="1"/>
  <c r="N257" i="1" s="1"/>
  <c r="O257" i="1" s="1"/>
  <c r="K165" i="1"/>
  <c r="L165" i="1" s="1"/>
  <c r="M165" i="1" s="1"/>
  <c r="N165" i="1" s="1"/>
  <c r="O165" i="1" s="1"/>
  <c r="K121" i="1"/>
  <c r="L121" i="1" s="1"/>
  <c r="M121" i="1" s="1"/>
  <c r="N121" i="1" s="1"/>
  <c r="O121" i="1" s="1"/>
  <c r="K80" i="1"/>
  <c r="L80" i="1" s="1"/>
  <c r="M80" i="1" s="1"/>
  <c r="N80" i="1" s="1"/>
  <c r="O80" i="1" s="1"/>
  <c r="K334" i="1"/>
  <c r="L334" i="1" s="1"/>
  <c r="M334" i="1" s="1"/>
  <c r="N334" i="1" s="1"/>
  <c r="O334" i="1" s="1"/>
  <c r="K291" i="1"/>
  <c r="L291" i="1" s="1"/>
  <c r="M291" i="1" s="1"/>
  <c r="N291" i="1" s="1"/>
  <c r="O291" i="1" s="1"/>
  <c r="K290" i="1"/>
  <c r="L290" i="1" s="1"/>
  <c r="M290" i="1" s="1"/>
  <c r="N290" i="1" s="1"/>
  <c r="O290" i="1" s="1"/>
  <c r="K40" i="1"/>
  <c r="L40" i="1" s="1"/>
  <c r="M40" i="1" s="1"/>
  <c r="N40" i="1" s="1"/>
  <c r="O40" i="1" s="1"/>
  <c r="K171" i="1"/>
  <c r="L171" i="1" s="1"/>
  <c r="M171" i="1" s="1"/>
  <c r="N171" i="1" s="1"/>
  <c r="O171" i="1" s="1"/>
  <c r="K19" i="1"/>
  <c r="L19" i="1" s="1"/>
  <c r="M19" i="1" s="1"/>
  <c r="N19" i="1" s="1"/>
  <c r="O19" i="1" s="1"/>
  <c r="K248" i="1"/>
  <c r="L248" i="1" s="1"/>
  <c r="M248" i="1" s="1"/>
  <c r="N248" i="1" s="1"/>
  <c r="O248" i="1" s="1"/>
  <c r="K351" i="1"/>
  <c r="L351" i="1" s="1"/>
  <c r="M351" i="1" s="1"/>
  <c r="N351" i="1" s="1"/>
  <c r="O351" i="1" s="1"/>
  <c r="K352" i="1"/>
  <c r="L352" i="1" s="1"/>
  <c r="M352" i="1" s="1"/>
  <c r="N352" i="1" s="1"/>
  <c r="O352" i="1" s="1"/>
  <c r="K158" i="1"/>
  <c r="L158" i="1" s="1"/>
  <c r="M158" i="1" s="1"/>
  <c r="N158" i="1" s="1"/>
  <c r="O158" i="1" s="1"/>
  <c r="K81" i="1"/>
  <c r="L81" i="1" s="1"/>
  <c r="M81" i="1" s="1"/>
  <c r="N81" i="1" s="1"/>
  <c r="O81" i="1" s="1"/>
  <c r="K241" i="1"/>
  <c r="L241" i="1" s="1"/>
  <c r="M241" i="1" s="1"/>
  <c r="N241" i="1" s="1"/>
  <c r="O241" i="1" s="1"/>
  <c r="K139" i="1"/>
  <c r="L139" i="1" s="1"/>
  <c r="M139" i="1" s="1"/>
  <c r="N139" i="1" s="1"/>
  <c r="O139" i="1" s="1"/>
  <c r="K319" i="1"/>
  <c r="L319" i="1" s="1"/>
  <c r="M319" i="1" s="1"/>
  <c r="N319" i="1" s="1"/>
  <c r="O319" i="1" s="1"/>
  <c r="K17" i="1"/>
  <c r="L17" i="1" s="1"/>
  <c r="M17" i="1" s="1"/>
  <c r="N17" i="1" s="1"/>
  <c r="O17" i="1" s="1"/>
  <c r="K299" i="1"/>
  <c r="L299" i="1" s="1"/>
  <c r="M299" i="1" s="1"/>
  <c r="N299" i="1" s="1"/>
  <c r="O299" i="1" s="1"/>
  <c r="K112" i="1"/>
  <c r="L112" i="1" s="1"/>
  <c r="M112" i="1" s="1"/>
  <c r="N112" i="1" s="1"/>
  <c r="O112" i="1" s="1"/>
  <c r="K214" i="1"/>
  <c r="L214" i="1" s="1"/>
  <c r="M214" i="1" s="1"/>
  <c r="N214" i="1" s="1"/>
  <c r="O214" i="1" s="1"/>
  <c r="K265" i="1"/>
  <c r="L265" i="1" s="1"/>
  <c r="M265" i="1" s="1"/>
  <c r="N265" i="1" s="1"/>
  <c r="O265" i="1" s="1"/>
  <c r="K198" i="1"/>
  <c r="L198" i="1" s="1"/>
  <c r="M198" i="1" s="1"/>
  <c r="N198" i="1" s="1"/>
  <c r="O198" i="1" s="1"/>
  <c r="K178" i="1"/>
  <c r="L178" i="1" s="1"/>
  <c r="M178" i="1" s="1"/>
  <c r="N178" i="1" s="1"/>
  <c r="O178" i="1" s="1"/>
  <c r="K113" i="1"/>
  <c r="L113" i="1" s="1"/>
  <c r="M113" i="1" s="1"/>
  <c r="N113" i="1" s="1"/>
  <c r="O113" i="1" s="1"/>
  <c r="K114" i="1"/>
  <c r="L114" i="1" s="1"/>
  <c r="M114" i="1" s="1"/>
  <c r="N114" i="1" s="1"/>
  <c r="O114" i="1" s="1"/>
  <c r="K33" i="1"/>
  <c r="L33" i="1" s="1"/>
  <c r="M33" i="1" s="1"/>
  <c r="N33" i="1" s="1"/>
  <c r="O33" i="1" s="1"/>
  <c r="K270" i="1"/>
  <c r="L270" i="1" s="1"/>
  <c r="M270" i="1" s="1"/>
  <c r="N270" i="1" s="1"/>
  <c r="O270" i="1" s="1"/>
  <c r="K196" i="1"/>
  <c r="L196" i="1" s="1"/>
  <c r="M196" i="1" s="1"/>
  <c r="N196" i="1" s="1"/>
  <c r="O196" i="1" s="1"/>
  <c r="K154" i="1"/>
  <c r="L154" i="1" s="1"/>
  <c r="M154" i="1" s="1"/>
  <c r="N154" i="1" s="1"/>
  <c r="O154" i="1" s="1"/>
  <c r="K58" i="1"/>
  <c r="L58" i="1" s="1"/>
  <c r="M58" i="1" s="1"/>
  <c r="N58" i="1" s="1"/>
  <c r="O58" i="1" s="1"/>
  <c r="K90" i="1"/>
  <c r="L90" i="1" s="1"/>
  <c r="M90" i="1" s="1"/>
  <c r="N90" i="1" s="1"/>
  <c r="O90" i="1" s="1"/>
  <c r="K321" i="1"/>
  <c r="L321" i="1" s="1"/>
  <c r="M321" i="1" s="1"/>
  <c r="N321" i="1" s="1"/>
  <c r="O321" i="1" s="1"/>
  <c r="K145" i="1"/>
  <c r="L145" i="1" s="1"/>
  <c r="M145" i="1" s="1"/>
  <c r="N145" i="1" s="1"/>
  <c r="O145" i="1" s="1"/>
  <c r="K186" i="1"/>
  <c r="L186" i="1" s="1"/>
  <c r="M186" i="1" s="1"/>
  <c r="N186" i="1" s="1"/>
  <c r="O186" i="1" s="1"/>
  <c r="K35" i="1"/>
  <c r="L35" i="1" s="1"/>
  <c r="M35" i="1" s="1"/>
  <c r="N35" i="1" s="1"/>
  <c r="O35" i="1" s="1"/>
  <c r="K344" i="1"/>
  <c r="L344" i="1" s="1"/>
  <c r="M344" i="1" s="1"/>
  <c r="N344" i="1" s="1"/>
  <c r="O344" i="1" s="1"/>
  <c r="K298" i="1"/>
  <c r="L298" i="1" s="1"/>
  <c r="M298" i="1" s="1"/>
  <c r="N298" i="1" s="1"/>
  <c r="O298" i="1" s="1"/>
  <c r="K223" i="1"/>
  <c r="L223" i="1" s="1"/>
  <c r="M223" i="1" s="1"/>
  <c r="N223" i="1" s="1"/>
  <c r="O223" i="1" s="1"/>
  <c r="K211" i="1"/>
  <c r="L211" i="1" s="1"/>
  <c r="M211" i="1" s="1"/>
  <c r="N211" i="1" s="1"/>
  <c r="O211" i="1" s="1"/>
  <c r="K256" i="1"/>
  <c r="L256" i="1" s="1"/>
  <c r="M256" i="1" s="1"/>
  <c r="N256" i="1" s="1"/>
  <c r="O256" i="1" s="1"/>
  <c r="K204" i="1"/>
  <c r="L204" i="1" s="1"/>
  <c r="M204" i="1" s="1"/>
  <c r="N204" i="1" s="1"/>
  <c r="O204" i="1" s="1"/>
  <c r="K209" i="1"/>
  <c r="L209" i="1" s="1"/>
  <c r="M209" i="1" s="1"/>
  <c r="N209" i="1" s="1"/>
  <c r="O209" i="1" s="1"/>
  <c r="K41" i="1"/>
  <c r="L41" i="1" s="1"/>
  <c r="M41" i="1" s="1"/>
  <c r="N41" i="1" s="1"/>
  <c r="O41" i="1" s="1"/>
  <c r="K354" i="1"/>
  <c r="L354" i="1" s="1"/>
  <c r="M354" i="1" s="1"/>
  <c r="N354" i="1" s="1"/>
  <c r="O354" i="1" s="1"/>
  <c r="K143" i="1"/>
  <c r="L143" i="1" s="1"/>
  <c r="M143" i="1" s="1"/>
  <c r="N143" i="1" s="1"/>
  <c r="O143" i="1" s="1"/>
  <c r="K24" i="1"/>
  <c r="L24" i="1" s="1"/>
  <c r="M24" i="1" s="1"/>
  <c r="N24" i="1" s="1"/>
  <c r="O24" i="1" s="1"/>
  <c r="K104" i="1"/>
  <c r="L104" i="1" s="1"/>
  <c r="M104" i="1" s="1"/>
  <c r="N104" i="1" s="1"/>
  <c r="O104" i="1" s="1"/>
  <c r="K343" i="1"/>
  <c r="L343" i="1" s="1"/>
  <c r="M343" i="1" s="1"/>
  <c r="N343" i="1" s="1"/>
  <c r="O343" i="1" s="1"/>
  <c r="K67" i="1"/>
  <c r="L67" i="1" s="1"/>
  <c r="M67" i="1" s="1"/>
  <c r="N67" i="1" s="1"/>
  <c r="O67" i="1" s="1"/>
  <c r="K74" i="1"/>
  <c r="L74" i="1" s="1"/>
  <c r="M74" i="1" s="1"/>
  <c r="N74" i="1" s="1"/>
  <c r="O74" i="1" s="1"/>
  <c r="K9" i="1"/>
  <c r="L9" i="1" s="1"/>
  <c r="M9" i="1" s="1"/>
  <c r="N9" i="1" s="1"/>
  <c r="O9" i="1" s="1"/>
  <c r="K346" i="1"/>
  <c r="L346" i="1" s="1"/>
  <c r="M346" i="1" s="1"/>
  <c r="N346" i="1" s="1"/>
  <c r="O346" i="1" s="1"/>
  <c r="K130" i="1"/>
  <c r="L130" i="1" s="1"/>
  <c r="M130" i="1" s="1"/>
  <c r="N130" i="1" s="1"/>
  <c r="O130" i="1" s="1"/>
  <c r="K281" i="1"/>
  <c r="L281" i="1" s="1"/>
  <c r="M281" i="1" s="1"/>
  <c r="N281" i="1" s="1"/>
  <c r="O281" i="1" s="1"/>
  <c r="K238" i="1"/>
  <c r="L238" i="1" s="1"/>
  <c r="M238" i="1" s="1"/>
  <c r="N238" i="1" s="1"/>
  <c r="O238" i="1" s="1"/>
  <c r="K235" i="1"/>
  <c r="L235" i="1" s="1"/>
  <c r="M235" i="1" s="1"/>
  <c r="N235" i="1" s="1"/>
  <c r="O235" i="1" s="1"/>
  <c r="K233" i="1"/>
  <c r="L233" i="1" s="1"/>
  <c r="M233" i="1" s="1"/>
  <c r="N233" i="1" s="1"/>
  <c r="O233" i="1" s="1"/>
  <c r="K174" i="1"/>
  <c r="L174" i="1" s="1"/>
  <c r="M174" i="1" s="1"/>
  <c r="N174" i="1" s="1"/>
  <c r="O174" i="1" s="1"/>
  <c r="K50" i="1"/>
  <c r="L50" i="1" s="1"/>
  <c r="M50" i="1" s="1"/>
  <c r="N50" i="1" s="1"/>
  <c r="O50" i="1" s="1"/>
  <c r="K149" i="1"/>
  <c r="L149" i="1" s="1"/>
  <c r="M149" i="1" s="1"/>
  <c r="N149" i="1" s="1"/>
  <c r="O149" i="1" s="1"/>
  <c r="K18" i="1"/>
  <c r="L18" i="1" s="1"/>
  <c r="M18" i="1" s="1"/>
  <c r="N18" i="1" s="1"/>
  <c r="O18" i="1" s="1"/>
  <c r="K264" i="1"/>
  <c r="L264" i="1" s="1"/>
  <c r="M264" i="1" s="1"/>
  <c r="N264" i="1" s="1"/>
  <c r="O264" i="1" s="1"/>
  <c r="K98" i="1"/>
  <c r="L98" i="1" s="1"/>
  <c r="M98" i="1" s="1"/>
  <c r="N98" i="1" s="1"/>
  <c r="O98" i="1" s="1"/>
  <c r="K122" i="1"/>
  <c r="L122" i="1" s="1"/>
  <c r="M122" i="1" s="1"/>
  <c r="N122" i="1" s="1"/>
  <c r="O122" i="1" s="1"/>
  <c r="K195" i="1"/>
  <c r="L195" i="1" s="1"/>
  <c r="M195" i="1" s="1"/>
  <c r="N195" i="1" s="1"/>
  <c r="O195" i="1" s="1"/>
  <c r="K206" i="1"/>
  <c r="L206" i="1" s="1"/>
  <c r="M206" i="1" s="1"/>
  <c r="N206" i="1" s="1"/>
  <c r="O206" i="1" s="1"/>
  <c r="K34" i="1"/>
  <c r="L34" i="1" s="1"/>
  <c r="M34" i="1" s="1"/>
  <c r="N34" i="1" s="1"/>
  <c r="O34" i="1" s="1"/>
  <c r="K244" i="1"/>
  <c r="L244" i="1" s="1"/>
  <c r="M244" i="1" s="1"/>
  <c r="N244" i="1" s="1"/>
  <c r="O244" i="1" s="1"/>
  <c r="K147" i="1"/>
  <c r="L147" i="1" s="1"/>
  <c r="M147" i="1" s="1"/>
  <c r="N147" i="1" s="1"/>
  <c r="O147" i="1" s="1"/>
  <c r="K289" i="1"/>
  <c r="L289" i="1" s="1"/>
  <c r="M289" i="1" s="1"/>
  <c r="N289" i="1" s="1"/>
  <c r="O289" i="1" s="1"/>
  <c r="K225" i="1"/>
  <c r="L225" i="1" s="1"/>
  <c r="M225" i="1" s="1"/>
  <c r="N225" i="1" s="1"/>
  <c r="O225" i="1" s="1"/>
  <c r="K88" i="1"/>
  <c r="L88" i="1" s="1"/>
  <c r="M88" i="1" s="1"/>
  <c r="N88" i="1" s="1"/>
  <c r="O88" i="1" s="1"/>
  <c r="K361" i="1"/>
  <c r="L361" i="1" s="1"/>
  <c r="M361" i="1" s="1"/>
  <c r="N361" i="1" s="1"/>
  <c r="O361" i="1" s="1"/>
  <c r="K305" i="1"/>
  <c r="L305" i="1" s="1"/>
  <c r="M305" i="1" s="1"/>
  <c r="N305" i="1" s="1"/>
  <c r="O305" i="1" s="1"/>
  <c r="K27" i="1"/>
  <c r="L27" i="1" s="1"/>
  <c r="M27" i="1" s="1"/>
  <c r="N27" i="1" s="1"/>
  <c r="O27" i="1" s="1"/>
  <c r="K329" i="1"/>
  <c r="L329" i="1" s="1"/>
  <c r="M329" i="1" s="1"/>
  <c r="N329" i="1" s="1"/>
  <c r="O329" i="1" s="1"/>
  <c r="K296" i="1"/>
  <c r="L296" i="1" s="1"/>
  <c r="M296" i="1" s="1"/>
  <c r="N296" i="1" s="1"/>
  <c r="O296" i="1" s="1"/>
  <c r="K97" i="1"/>
  <c r="L97" i="1" s="1"/>
  <c r="M97" i="1" s="1"/>
  <c r="N97" i="1" s="1"/>
  <c r="O97" i="1" s="1"/>
  <c r="K162" i="1"/>
  <c r="L162" i="1" s="1"/>
  <c r="M162" i="1" s="1"/>
  <c r="N162" i="1" s="1"/>
  <c r="O162" i="1" s="1"/>
  <c r="K66" i="1"/>
  <c r="L66" i="1" s="1"/>
  <c r="M66" i="1" s="1"/>
  <c r="N66" i="1" s="1"/>
  <c r="O66" i="1" s="1"/>
  <c r="K16" i="1"/>
  <c r="L16" i="1" s="1"/>
  <c r="M16" i="1" s="1"/>
  <c r="N16" i="1" s="1"/>
  <c r="O16" i="1" s="1"/>
  <c r="K362" i="1"/>
  <c r="L362" i="1" s="1"/>
  <c r="M362" i="1" s="1"/>
  <c r="N362" i="1" s="1"/>
  <c r="O362" i="1" s="1"/>
  <c r="K212" i="1"/>
  <c r="L212" i="1" s="1"/>
  <c r="M212" i="1" s="1"/>
  <c r="N212" i="1" s="1"/>
  <c r="O212" i="1" s="1"/>
  <c r="K263" i="1"/>
  <c r="L263" i="1" s="1"/>
  <c r="M263" i="1" s="1"/>
  <c r="N263" i="1" s="1"/>
  <c r="O263" i="1" s="1"/>
  <c r="K358" i="1"/>
  <c r="L358" i="1" s="1"/>
  <c r="M358" i="1" s="1"/>
  <c r="N358" i="1" s="1"/>
  <c r="O358" i="1" s="1"/>
  <c r="K136" i="1"/>
  <c r="L136" i="1" s="1"/>
  <c r="M136" i="1" s="1"/>
  <c r="N136" i="1" s="1"/>
  <c r="O136" i="1" s="1"/>
  <c r="K157" i="1"/>
  <c r="L157" i="1" s="1"/>
  <c r="M157" i="1" s="1"/>
  <c r="N157" i="1" s="1"/>
  <c r="O157" i="1" s="1"/>
  <c r="K25" i="1"/>
  <c r="L25" i="1" s="1"/>
  <c r="M25" i="1" s="1"/>
  <c r="N25" i="1" s="1"/>
  <c r="O25" i="1" s="1"/>
  <c r="K336" i="1"/>
  <c r="L336" i="1" s="1"/>
  <c r="M336" i="1" s="1"/>
  <c r="N336" i="1" s="1"/>
  <c r="O336" i="1" s="1"/>
  <c r="K345" i="1"/>
  <c r="L345" i="1" s="1"/>
  <c r="M345" i="1" s="1"/>
  <c r="N345" i="1" s="1"/>
  <c r="O345" i="1" s="1"/>
  <c r="K220" i="1"/>
  <c r="L220" i="1" s="1"/>
  <c r="M220" i="1" s="1"/>
  <c r="N220" i="1" s="1"/>
  <c r="O220" i="1" s="1"/>
  <c r="K105" i="1"/>
  <c r="L105" i="1" s="1"/>
  <c r="M105" i="1" s="1"/>
  <c r="N105" i="1" s="1"/>
  <c r="O105" i="1" s="1"/>
  <c r="K203" i="1"/>
  <c r="L203" i="1" s="1"/>
  <c r="M203" i="1" s="1"/>
  <c r="N203" i="1" s="1"/>
  <c r="O203" i="1" s="1"/>
  <c r="K32" i="1"/>
  <c r="L32" i="1" s="1"/>
  <c r="M32" i="1" s="1"/>
  <c r="N32" i="1" s="1"/>
  <c r="O32" i="1" s="1"/>
  <c r="K219" i="1"/>
  <c r="L219" i="1" s="1"/>
  <c r="M219" i="1" s="1"/>
  <c r="N219" i="1" s="1"/>
  <c r="O219" i="1" s="1"/>
  <c r="K181" i="1"/>
  <c r="L181" i="1" s="1"/>
  <c r="M181" i="1" s="1"/>
  <c r="N181" i="1" s="1"/>
  <c r="O181" i="1" s="1"/>
  <c r="K359" i="1"/>
  <c r="L359" i="1" s="1"/>
  <c r="M359" i="1" s="1"/>
  <c r="N359" i="1" s="1"/>
  <c r="O359" i="1" s="1"/>
  <c r="K43" i="1"/>
  <c r="L43" i="1" s="1"/>
  <c r="M43" i="1" s="1"/>
  <c r="N43" i="1" s="1"/>
  <c r="O43" i="1" s="1"/>
  <c r="K75" i="1"/>
  <c r="L75" i="1" s="1"/>
  <c r="M75" i="1" s="1"/>
  <c r="N75" i="1" s="1"/>
  <c r="O75" i="1" s="1"/>
  <c r="K306" i="1"/>
  <c r="L306" i="1" s="1"/>
  <c r="M306" i="1" s="1"/>
  <c r="N306" i="1" s="1"/>
  <c r="O306" i="1" s="1"/>
  <c r="K48" i="1"/>
  <c r="L48" i="1" s="1"/>
  <c r="M48" i="1" s="1"/>
  <c r="N48" i="1" s="1"/>
  <c r="O48" i="1" s="1"/>
  <c r="K360" i="1"/>
  <c r="L360" i="1" s="1"/>
  <c r="M360" i="1" s="1"/>
  <c r="N360" i="1" s="1"/>
  <c r="O360" i="1" s="1"/>
  <c r="K89" i="1"/>
  <c r="L89" i="1" s="1"/>
  <c r="M89" i="1" s="1"/>
  <c r="N89" i="1" s="1"/>
  <c r="O89" i="1" s="1"/>
  <c r="K255" i="1"/>
  <c r="L255" i="1" s="1"/>
  <c r="M255" i="1" s="1"/>
  <c r="N255" i="1" s="1"/>
  <c r="O255" i="1" s="1"/>
  <c r="K229" i="1"/>
  <c r="L229" i="1" s="1"/>
  <c r="M229" i="1" s="1"/>
  <c r="N229" i="1" s="1"/>
  <c r="O229" i="1" s="1"/>
  <c r="K194" i="1"/>
  <c r="L194" i="1" s="1"/>
  <c r="M194" i="1" s="1"/>
  <c r="N194" i="1" s="1"/>
  <c r="O194" i="1" s="1"/>
  <c r="K11" i="1"/>
  <c r="L11" i="1" s="1"/>
  <c r="M11" i="1" s="1"/>
  <c r="N11" i="1" s="1"/>
  <c r="O11" i="1" s="1"/>
  <c r="K10" i="1"/>
  <c r="L10" i="1" s="1"/>
  <c r="M10" i="1" s="1"/>
  <c r="N10" i="1" s="1"/>
  <c r="O10" i="1" s="1"/>
  <c r="K278" i="1"/>
  <c r="L278" i="1" s="1"/>
  <c r="M278" i="1" s="1"/>
  <c r="N278" i="1" s="1"/>
  <c r="O278" i="1" s="1"/>
  <c r="K179" i="1"/>
  <c r="L179" i="1" s="1"/>
  <c r="M179" i="1" s="1"/>
  <c r="N179" i="1" s="1"/>
  <c r="O179" i="1" s="1"/>
  <c r="K155" i="1"/>
  <c r="L155" i="1" s="1"/>
  <c r="M155" i="1" s="1"/>
  <c r="N155" i="1" s="1"/>
  <c r="O155" i="1" s="1"/>
  <c r="K129" i="1"/>
  <c r="L129" i="1" s="1"/>
  <c r="M129" i="1" s="1"/>
  <c r="N129" i="1" s="1"/>
  <c r="O129" i="1" s="1"/>
  <c r="K222" i="1"/>
  <c r="L222" i="1" s="1"/>
  <c r="M222" i="1" s="1"/>
  <c r="N222" i="1" s="1"/>
  <c r="O222" i="1" s="1"/>
  <c r="K271" i="1"/>
  <c r="L271" i="1" s="1"/>
  <c r="M271" i="1" s="1"/>
  <c r="N271" i="1" s="1"/>
  <c r="O271" i="1" s="1"/>
  <c r="K236" i="1"/>
  <c r="L236" i="1" s="1"/>
  <c r="M236" i="1" s="1"/>
  <c r="N236" i="1" s="1"/>
  <c r="O236" i="1" s="1"/>
  <c r="K213" i="1"/>
  <c r="L213" i="1" s="1"/>
  <c r="M213" i="1" s="1"/>
  <c r="N213" i="1" s="1"/>
  <c r="O213" i="1" s="1"/>
  <c r="K228" i="1"/>
  <c r="L228" i="1" s="1"/>
  <c r="M228" i="1" s="1"/>
  <c r="N228" i="1" s="1"/>
  <c r="O228" i="1" s="1"/>
  <c r="K59" i="1"/>
  <c r="L59" i="1" s="1"/>
  <c r="M59" i="1" s="1"/>
  <c r="N59" i="1" s="1"/>
  <c r="O59" i="1" s="1"/>
  <c r="K330" i="1"/>
  <c r="L330" i="1" s="1"/>
  <c r="M330" i="1" s="1"/>
  <c r="N330" i="1" s="1"/>
  <c r="O330" i="1" s="1"/>
  <c r="K86" i="1"/>
  <c r="L86" i="1" s="1"/>
  <c r="M86" i="1" s="1"/>
  <c r="N86" i="1" s="1"/>
  <c r="O86" i="1" s="1"/>
  <c r="K146" i="1"/>
  <c r="L146" i="1" s="1"/>
  <c r="M146" i="1" s="1"/>
  <c r="N146" i="1" s="1"/>
  <c r="O146" i="1" s="1"/>
  <c r="K161" i="1"/>
  <c r="L161" i="1" s="1"/>
  <c r="M161" i="1" s="1"/>
  <c r="N161" i="1" s="1"/>
  <c r="O161" i="1" s="1"/>
  <c r="K239" i="1"/>
  <c r="L239" i="1" s="1"/>
  <c r="M239" i="1" s="1"/>
  <c r="N239" i="1" s="1"/>
  <c r="O239" i="1" s="1"/>
  <c r="F8" i="3"/>
  <c r="G8" i="3" s="1"/>
  <c r="F9" i="3"/>
  <c r="G9" i="3" s="1"/>
  <c r="F10" i="3"/>
  <c r="G10" i="3" s="1"/>
  <c r="F7" i="3"/>
  <c r="G7" i="3" s="1"/>
  <c r="E23" i="3"/>
  <c r="H16" i="3" l="1"/>
  <c r="I16" i="3" s="1"/>
  <c r="H14" i="3"/>
  <c r="I14" i="3" s="1"/>
  <c r="H12" i="3"/>
  <c r="I12" i="3" s="1"/>
  <c r="H11" i="3"/>
  <c r="I11" i="3" s="1"/>
  <c r="H17" i="3"/>
  <c r="I17" i="3" s="1"/>
  <c r="H21" i="3"/>
  <c r="I21" i="3" s="1"/>
  <c r="H19" i="3"/>
  <c r="I19" i="3" s="1"/>
  <c r="H13" i="3"/>
  <c r="I13" i="3" s="1"/>
  <c r="H15" i="3"/>
  <c r="I15" i="3" s="1"/>
  <c r="K23" i="3"/>
  <c r="H20" i="3"/>
  <c r="I20" i="3" s="1"/>
  <c r="H18" i="3"/>
  <c r="I18" i="3" s="1"/>
  <c r="L365" i="1"/>
  <c r="H10" i="3"/>
  <c r="I10" i="3" s="1"/>
  <c r="H8" i="3"/>
  <c r="I8" i="3" s="1"/>
  <c r="H9" i="3"/>
  <c r="I9" i="3" s="1"/>
  <c r="M365" i="1"/>
  <c r="G23" i="3"/>
  <c r="H7" i="3"/>
  <c r="N7" i="1" l="1"/>
  <c r="N365" i="1" s="1"/>
  <c r="O365" i="1" s="1"/>
  <c r="H23" i="3"/>
  <c r="I23" i="3" s="1"/>
  <c r="J13" i="3" s="1"/>
  <c r="I7" i="3"/>
  <c r="J7" i="3" l="1"/>
  <c r="J16" i="3"/>
  <c r="J10" i="3"/>
  <c r="J14" i="3"/>
  <c r="J12" i="3"/>
  <c r="J11" i="3"/>
  <c r="J20" i="3"/>
  <c r="J15" i="3"/>
  <c r="J9" i="3"/>
  <c r="J8" i="3"/>
  <c r="J21" i="3"/>
  <c r="J18" i="3"/>
  <c r="J19" i="3"/>
  <c r="J17" i="3"/>
  <c r="P365" i="1"/>
  <c r="P363" i="1"/>
  <c r="O7" i="1"/>
  <c r="J23" i="3"/>
  <c r="P7" i="1" l="1"/>
  <c r="P32" i="1"/>
  <c r="P46" i="1"/>
  <c r="P199" i="1"/>
  <c r="P23" i="1"/>
  <c r="P358" i="1"/>
  <c r="P265" i="1"/>
  <c r="P272" i="1"/>
  <c r="P69" i="1"/>
  <c r="P37" i="1"/>
  <c r="P264" i="1"/>
  <c r="P346" i="1"/>
  <c r="P348" i="1"/>
  <c r="P188" i="1"/>
  <c r="P220" i="1"/>
  <c r="P270" i="1"/>
  <c r="P337" i="1"/>
  <c r="P303" i="1"/>
  <c r="P156" i="1"/>
  <c r="P284" i="1"/>
  <c r="P271" i="1"/>
  <c r="P74" i="1"/>
  <c r="P297" i="1"/>
  <c r="P302" i="1"/>
  <c r="P173" i="1"/>
  <c r="P55" i="1"/>
  <c r="P73" i="1"/>
  <c r="P87" i="1"/>
  <c r="P222" i="1"/>
  <c r="P67" i="1"/>
  <c r="P180" i="1"/>
  <c r="P287" i="1"/>
  <c r="P288" i="1"/>
  <c r="P86" i="1"/>
  <c r="P235" i="1"/>
  <c r="P314" i="1"/>
  <c r="P54" i="1"/>
  <c r="P243" i="1"/>
  <c r="P135" i="1"/>
  <c r="P330" i="1"/>
  <c r="P238" i="1"/>
  <c r="P230" i="1"/>
  <c r="P102" i="1"/>
  <c r="P234" i="1"/>
  <c r="P63" i="1"/>
  <c r="P187" i="1"/>
  <c r="P125" i="1"/>
  <c r="P244" i="1"/>
  <c r="P84" i="1"/>
  <c r="P77" i="1"/>
  <c r="P207" i="1"/>
  <c r="P339" i="1"/>
  <c r="P171" i="1"/>
  <c r="P355" i="1"/>
  <c r="P59" i="1"/>
  <c r="P208" i="1"/>
  <c r="P328" i="1"/>
  <c r="P64" i="1"/>
  <c r="P189" i="1"/>
  <c r="P258" i="1"/>
  <c r="P275" i="1"/>
  <c r="P257" i="1"/>
  <c r="P281" i="1"/>
  <c r="P38" i="1"/>
  <c r="P93" i="1"/>
  <c r="P111" i="1"/>
  <c r="P296" i="1"/>
  <c r="P81" i="1"/>
  <c r="P183" i="1"/>
  <c r="P202" i="1"/>
  <c r="P217" i="1"/>
  <c r="P241" i="1"/>
  <c r="P354" i="1"/>
  <c r="P251" i="1"/>
  <c r="P168" i="1"/>
  <c r="P212" i="1"/>
  <c r="P112" i="1"/>
  <c r="P197" i="1"/>
  <c r="P333" i="1"/>
  <c r="P340" i="1"/>
  <c r="P97" i="1"/>
  <c r="P194" i="1"/>
  <c r="P209" i="1"/>
  <c r="P120" i="1"/>
  <c r="P285" i="1"/>
  <c r="P356" i="1"/>
  <c r="P103" i="1"/>
  <c r="P273" i="1"/>
  <c r="P262" i="1"/>
  <c r="P229" i="1"/>
  <c r="P204" i="1"/>
  <c r="P42" i="1"/>
  <c r="P312" i="1"/>
  <c r="P292" i="1"/>
  <c r="P31" i="1"/>
  <c r="P129" i="1"/>
  <c r="P343" i="1"/>
  <c r="P51" i="1"/>
  <c r="P218" i="1"/>
  <c r="P201" i="1"/>
  <c r="P14" i="1"/>
  <c r="P155" i="1"/>
  <c r="P104" i="1"/>
  <c r="P72" i="1"/>
  <c r="P131" i="1"/>
  <c r="P91" i="1"/>
  <c r="P127" i="1"/>
  <c r="P128" i="1"/>
  <c r="P226" i="1"/>
  <c r="P142" i="1"/>
  <c r="P89" i="1"/>
  <c r="P338" i="1"/>
  <c r="P245" i="1"/>
  <c r="P134" i="1"/>
  <c r="P185" i="1"/>
  <c r="P321" i="1"/>
  <c r="P246" i="1"/>
  <c r="P36" i="1"/>
  <c r="P298" i="1"/>
  <c r="P215" i="1"/>
  <c r="P250" i="1"/>
  <c r="P41" i="1"/>
  <c r="P327" i="1"/>
  <c r="P80" i="1"/>
  <c r="P71" i="1"/>
  <c r="P335" i="1"/>
  <c r="P110" i="1"/>
  <c r="P100" i="1"/>
  <c r="P203" i="1"/>
  <c r="P237" i="1"/>
  <c r="P149" i="1"/>
  <c r="P35" i="1"/>
  <c r="P269" i="1"/>
  <c r="P47" i="1"/>
  <c r="P233" i="1"/>
  <c r="P40" i="1"/>
  <c r="P242" i="1"/>
  <c r="P347" i="1"/>
  <c r="P261" i="1"/>
  <c r="P147" i="1"/>
  <c r="P290" i="1"/>
  <c r="P301" i="1"/>
  <c r="P85" i="1"/>
  <c r="P141" i="1"/>
  <c r="P56" i="1"/>
  <c r="P344" i="1"/>
  <c r="P30" i="1"/>
  <c r="P153" i="1"/>
  <c r="P27" i="1"/>
  <c r="P352" i="1"/>
  <c r="P117" i="1"/>
  <c r="P164" i="1"/>
  <c r="P221" i="1"/>
  <c r="P58" i="1"/>
  <c r="P43" i="1"/>
  <c r="P186" i="1"/>
  <c r="P322" i="1"/>
  <c r="P109" i="1"/>
  <c r="P309" i="1"/>
  <c r="P277" i="1"/>
  <c r="P247" i="1"/>
  <c r="P326" i="1"/>
  <c r="P359" i="1"/>
  <c r="P145" i="1"/>
  <c r="P57" i="1"/>
  <c r="P116" i="1"/>
  <c r="P252" i="1"/>
  <c r="P193" i="1"/>
  <c r="P255" i="1"/>
  <c r="P256" i="1"/>
  <c r="P304" i="1"/>
  <c r="P211" i="1"/>
  <c r="P90" i="1"/>
  <c r="P349" i="1"/>
  <c r="P48" i="1"/>
  <c r="P92" i="1"/>
  <c r="P192" i="1"/>
  <c r="P39" i="1"/>
  <c r="P195" i="1"/>
  <c r="P24" i="1"/>
  <c r="P223" i="1"/>
  <c r="P96" i="1"/>
  <c r="P75" i="1"/>
  <c r="P174" i="1"/>
  <c r="P158" i="1"/>
  <c r="P70" i="1"/>
  <c r="P122" i="1"/>
  <c r="P79" i="1"/>
  <c r="P279" i="1"/>
  <c r="P353" i="1"/>
  <c r="P12" i="1"/>
  <c r="P224" i="1"/>
  <c r="P318" i="1"/>
  <c r="P18" i="1"/>
  <c r="P311" i="1"/>
  <c r="P167" i="1"/>
  <c r="P325" i="1"/>
  <c r="P52" i="1"/>
  <c r="P306" i="1"/>
  <c r="P196" i="1"/>
  <c r="P166" i="1"/>
  <c r="P266" i="1"/>
  <c r="P34" i="1"/>
  <c r="P334" i="1"/>
  <c r="P268" i="1"/>
  <c r="P28" i="1"/>
  <c r="P107" i="1"/>
  <c r="P95" i="1"/>
  <c r="P345" i="1"/>
  <c r="P33" i="1"/>
  <c r="P350" i="1"/>
  <c r="P190" i="1"/>
  <c r="P152" i="1"/>
  <c r="P300" i="1"/>
  <c r="P83" i="1"/>
  <c r="P78" i="1"/>
  <c r="P336" i="1"/>
  <c r="P114" i="1"/>
  <c r="P280" i="1"/>
  <c r="P259" i="1"/>
  <c r="P99" i="1"/>
  <c r="P310" i="1"/>
  <c r="P181" i="1"/>
  <c r="P94" i="1"/>
  <c r="P68" i="1"/>
  <c r="P232" i="1"/>
  <c r="P219" i="1"/>
  <c r="P295" i="1"/>
  <c r="P227" i="1"/>
  <c r="P11" i="1"/>
  <c r="P206" i="1"/>
  <c r="P253" i="1"/>
  <c r="P88" i="1"/>
  <c r="P82" i="1"/>
  <c r="P154" i="1"/>
  <c r="P140" i="1"/>
  <c r="P276" i="1"/>
  <c r="P169" i="1"/>
  <c r="P165" i="1"/>
  <c r="P98" i="1"/>
  <c r="P21" i="1"/>
  <c r="P175" i="1"/>
  <c r="P20" i="1"/>
  <c r="P13" i="1"/>
  <c r="P228" i="1"/>
  <c r="P130" i="1"/>
  <c r="P138" i="1"/>
  <c r="P60" i="1"/>
  <c r="P274" i="1"/>
  <c r="P119" i="1"/>
  <c r="P263" i="1"/>
  <c r="P214" i="1"/>
  <c r="P184" i="1"/>
  <c r="P239" i="1"/>
  <c r="P50" i="1"/>
  <c r="P249" i="1"/>
  <c r="P115" i="1"/>
  <c r="P293" i="1"/>
  <c r="P126" i="1"/>
  <c r="P213" i="1"/>
  <c r="P362" i="1"/>
  <c r="P299" i="1"/>
  <c r="P144" i="1"/>
  <c r="P320" i="1"/>
  <c r="P332" i="1"/>
  <c r="P179" i="1"/>
  <c r="P151" i="1"/>
  <c r="P118" i="1"/>
  <c r="P16" i="1"/>
  <c r="P17" i="1"/>
  <c r="P29" i="1"/>
  <c r="P200" i="1"/>
  <c r="P323" i="1"/>
  <c r="P313" i="1"/>
  <c r="P25" i="1"/>
  <c r="P113" i="1"/>
  <c r="P163" i="1"/>
  <c r="P231" i="1"/>
  <c r="P182" i="1"/>
  <c r="P308" i="1"/>
  <c r="P157" i="1"/>
  <c r="P178" i="1"/>
  <c r="P137" i="1"/>
  <c r="P124" i="1"/>
  <c r="P76" i="1"/>
  <c r="P317" i="1"/>
  <c r="P62" i="1"/>
  <c r="P49" i="1"/>
  <c r="P105" i="1"/>
  <c r="P198" i="1"/>
  <c r="P45" i="1"/>
  <c r="P123" i="1"/>
  <c r="P286" i="1"/>
  <c r="P159" i="1"/>
  <c r="P324" i="1"/>
  <c r="P205" i="1"/>
  <c r="P216" i="1"/>
  <c r="P278" i="1"/>
  <c r="P143" i="1"/>
  <c r="P342" i="1"/>
  <c r="P61" i="1"/>
  <c r="P133" i="1"/>
  <c r="P254" i="1"/>
  <c r="P329" i="1"/>
  <c r="P291" i="1"/>
  <c r="P283" i="1"/>
  <c r="P236" i="1"/>
  <c r="P9" i="1"/>
  <c r="P8" i="1"/>
  <c r="P294" i="1"/>
  <c r="P172" i="1"/>
  <c r="P22" i="1"/>
  <c r="P10" i="1"/>
  <c r="P305" i="1"/>
  <c r="P351" i="1"/>
  <c r="P53" i="1"/>
  <c r="P176" i="1"/>
  <c r="P240" i="1"/>
  <c r="P289" i="1"/>
  <c r="P315" i="1"/>
  <c r="P15" i="1"/>
  <c r="P361" i="1"/>
  <c r="P248" i="1"/>
  <c r="P331" i="1"/>
  <c r="P108" i="1"/>
  <c r="P148" i="1"/>
  <c r="P360" i="1"/>
  <c r="P66" i="1"/>
  <c r="P319" i="1"/>
  <c r="P160" i="1"/>
  <c r="P260" i="1"/>
  <c r="P267" i="1"/>
  <c r="P136" i="1"/>
  <c r="P162" i="1"/>
  <c r="P139" i="1"/>
  <c r="P357" i="1"/>
  <c r="P316" i="1"/>
  <c r="P282" i="1"/>
  <c r="P341" i="1"/>
  <c r="P150" i="1"/>
  <c r="P106" i="1"/>
  <c r="P191" i="1"/>
  <c r="P121" i="1"/>
  <c r="P19" i="1"/>
  <c r="P225" i="1"/>
  <c r="P132" i="1"/>
  <c r="P44" i="1"/>
  <c r="P307" i="1"/>
  <c r="P170" i="1"/>
  <c r="P161" i="1"/>
  <c r="P101" i="1"/>
  <c r="P146" i="1"/>
  <c r="P65" i="1"/>
  <c r="P210" i="1"/>
  <c r="P26" i="1"/>
  <c r="P177" i="1"/>
  <c r="Q365" i="1" l="1"/>
</calcChain>
</file>

<file path=xl/sharedStrings.xml><?xml version="1.0" encoding="utf-8"?>
<sst xmlns="http://schemas.openxmlformats.org/spreadsheetml/2006/main" count="500" uniqueCount="449">
  <si>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</si>
  <si>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</si>
  <si>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</si>
  <si>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</si>
  <si>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</si>
  <si>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</si>
  <si>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</si>
  <si>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</si>
  <si>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</si>
  <si>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</si>
  <si>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</si>
  <si>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</si>
  <si>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</si>
  <si>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</si>
  <si>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</si>
  <si>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</si>
  <si>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</si>
  <si>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</si>
  <si>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</si>
  <si>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</si>
  <si>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</si>
  <si>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</si>
  <si>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</si>
  <si>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</si>
  <si>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</si>
  <si>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</si>
  <si>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</si>
  <si>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</si>
  <si>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</si>
  <si>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</si>
  <si>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</si>
  <si>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</si>
  <si>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</si>
  <si>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</si>
  <si>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</si>
  <si>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</si>
  <si>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</si>
  <si>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</si>
  <si>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</si>
  <si>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</si>
  <si>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</si>
  <si>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</si>
  <si>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</si>
  <si>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</si>
  <si>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</si>
  <si>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</si>
  <si>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</si>
  <si>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</si>
  <si>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</si>
  <si>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</si>
  <si>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</si>
  <si>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</si>
  <si>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</si>
  <si>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</si>
  <si>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</si>
  <si>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</si>
  <si>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</si>
  <si>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</si>
  <si>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</si>
  <si>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</si>
  <si>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</si>
  <si>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</si>
  <si>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</si>
  <si>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</si>
  <si>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</si>
  <si>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</si>
  <si>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</si>
  <si>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</si>
  <si>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</si>
  <si>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</si>
  <si>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</si>
  <si>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</si>
  <si>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</si>
  <si>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</si>
  <si>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</si>
  <si>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</si>
  <si>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</si>
  <si>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</si>
  <si>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</si>
  <si>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</si>
  <si>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</si>
  <si>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</si>
  <si>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</si>
  <si>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</si>
  <si>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</si>
  <si>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</si>
  <si>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</si>
  <si>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</si>
  <si>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</si>
  <si>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</si>
  <si>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</si>
  <si>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</si>
  <si>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</si>
  <si>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</si>
  <si>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</si>
  <si>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</si>
  <si>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</si>
  <si>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</si>
  <si>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</si>
  <si>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</si>
  <si>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</si>
  <si>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</si>
  <si>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</si>
  <si>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</si>
  <si>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</si>
  <si>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</si>
  <si>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</si>
  <si>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</si>
  <si>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</si>
  <si>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</si>
  <si>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</si>
  <si>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</si>
  <si>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</si>
  <si>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</si>
  <si>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</si>
  <si>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</si>
  <si>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</si>
  <si>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</si>
  <si>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</si>
  <si>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</si>
  <si>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</si>
  <si>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</si>
  <si>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</si>
  <si>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</si>
  <si>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</si>
  <si>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</si>
  <si>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</si>
  <si>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</si>
  <si>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</si>
  <si>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</si>
  <si>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</si>
  <si>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</si>
  <si>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</si>
  <si>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</si>
  <si>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</si>
  <si>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</si>
  <si>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</si>
  <si>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</si>
  <si>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</si>
  <si>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</si>
  <si>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</si>
  <si>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</si>
  <si>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</si>
  <si>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</si>
  <si>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</si>
  <si>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</si>
  <si>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</si>
  <si>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</si>
  <si>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</si>
  <si>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</si>
  <si>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</si>
  <si>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</si>
  <si>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</si>
  <si>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</si>
  <si>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</si>
  <si>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</si>
  <si>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</si>
  <si>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</si>
  <si>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</si>
  <si>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</si>
  <si>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</si>
  <si>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</si>
  <si>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</si>
  <si>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</si>
  <si>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</si>
  <si>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</si>
  <si>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</si>
  <si>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</si>
  <si>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</si>
  <si>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</si>
  <si>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</si>
  <si>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</si>
  <si>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</si>
  <si>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</si>
  <si>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</si>
  <si>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</si>
  <si>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</si>
  <si>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</si>
  <si>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</si>
  <si>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</si>
  <si>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</si>
  <si>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</si>
  <si>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</si>
  <si>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</si>
  <si>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</si>
  <si>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</si>
  <si>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</si>
  <si>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</si>
  <si>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</si>
  <si>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</si>
  <si>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</si>
  <si>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</si>
  <si>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</si>
  <si>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</si>
  <si>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</si>
  <si>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</si>
  <si>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</si>
  <si>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</si>
  <si>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</si>
  <si>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</si>
  <si>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</si>
  <si>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</si>
  <si>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</si>
  <si>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</si>
  <si>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</si>
  <si>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</si>
  <si>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</si>
  <si>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</si>
  <si>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</si>
  <si>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</si>
  <si>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</si>
  <si>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</si>
  <si>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</si>
  <si>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</si>
  <si>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</si>
  <si>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</si>
  <si>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</si>
  <si>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</si>
  <si>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</si>
  <si>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</si>
  <si>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</si>
  <si>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</si>
  <si>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</si>
  <si>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</si>
  <si>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</si>
  <si>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</si>
  <si>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</si>
  <si>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</si>
  <si>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</si>
  <si>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</si>
  <si>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</si>
  <si>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</si>
  <si>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</si>
  <si>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</si>
  <si>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</si>
  <si>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</si>
  <si>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</si>
  <si>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</si>
  <si>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</si>
  <si>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</si>
  <si>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</si>
  <si>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</si>
  <si>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</si>
  <si>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</si>
  <si>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</si>
  <si>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</si>
  <si>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</si>
  <si>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</si>
  <si>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</si>
  <si>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</si>
  <si>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</si>
  <si>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</si>
  <si>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</si>
  <si>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</si>
  <si>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</si>
  <si>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</si>
  <si>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</si>
  <si>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</si>
  <si>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</si>
  <si>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</si>
  <si>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</si>
  <si>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</si>
  <si>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</si>
  <si>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</si>
  <si>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</si>
  <si>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</si>
  <si>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</si>
  <si>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</si>
  <si>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</si>
  <si>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</si>
  <si>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</si>
  <si>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</si>
  <si>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</si>
  <si>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</si>
  <si>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</si>
  <si>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</si>
  <si>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</si>
  <si>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</si>
  <si>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</si>
  <si>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</si>
  <si>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</si>
  <si>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</si>
  <si>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</si>
  <si>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</si>
  <si>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</si>
  <si>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</si>
  <si>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</si>
  <si>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</si>
  <si>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</si>
  <si>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</si>
  <si>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</si>
  <si>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</si>
  <si>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</si>
  <si>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</si>
  <si>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</si>
  <si>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</si>
  <si>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</si>
  <si>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</si>
  <si>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</si>
  <si>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</si>
  <si>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</si>
  <si>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</si>
  <si>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</si>
  <si>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</si>
  <si>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</si>
  <si>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</si>
  <si>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</si>
  <si>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</si>
  <si>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</si>
  <si>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</si>
  <si>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</si>
  <si>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</si>
  <si>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</si>
  <si>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</si>
  <si>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</si>
  <si>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</si>
  <si>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</si>
  <si>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</si>
  <si>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</si>
  <si>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</si>
  <si>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</si>
  <si>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</si>
  <si>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</si>
  <si>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</si>
  <si>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</si>
  <si>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</si>
  <si>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</si>
  <si>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</si>
  <si>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</si>
  <si>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</si>
  <si>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</si>
  <si>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</si>
  <si>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</si>
  <si>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</si>
  <si>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</si>
  <si>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</si>
  <si>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</si>
  <si>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</si>
  <si>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</si>
  <si>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</si>
  <si>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</si>
  <si>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</si>
  <si>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</si>
  <si>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</si>
  <si>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</si>
  <si>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</si>
  <si>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</si>
  <si>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</si>
  <si>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</si>
  <si>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</si>
  <si>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</si>
  <si>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</si>
  <si>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</si>
  <si>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</si>
  <si>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</si>
  <si>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</si>
  <si>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</si>
  <si>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</si>
  <si>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</si>
  <si>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</si>
  <si>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</si>
  <si>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</si>
  <si>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</si>
  <si>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</si>
  <si>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</si>
  <si>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</si>
  <si>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</si>
  <si>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</si>
  <si>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</si>
  <si>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</si>
  <si>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</si>
  <si>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</si>
  <si>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</si>
  <si>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</si>
  <si>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</si>
  <si>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</si>
  <si>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</si>
  <si>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</si>
  <si>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</si>
  <si>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</si>
  <si>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</si>
  <si>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</si>
  <si>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</si>
  <si>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</si>
  <si>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</si>
  <si>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</si>
  <si>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</si>
  <si>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</si>
  <si>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</si>
  <si>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</si>
  <si>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</si>
  <si>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</si>
  <si>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</si>
  <si>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</si>
  <si>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Innlandet</t>
  </si>
  <si>
    <t>Agder</t>
  </si>
  <si>
    <t>Vestland</t>
  </si>
  <si>
    <t>Trøndelag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</si>
  <si>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</si>
  <si>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</si>
  <si>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</si>
  <si>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</si>
  <si>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</si>
  <si>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</si>
  <si>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</si>
  <si>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</si>
  <si>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</si>
  <si>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</si>
  <si>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</si>
  <si>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</si>
  <si>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</si>
  <si>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</si>
  <si>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</si>
  <si>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</si>
  <si>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</si>
  <si>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</si>
  <si>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</si>
  <si>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</si>
  <si>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</si>
  <si>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Korreksjon av inntektsutjevning</t>
  </si>
  <si>
    <t>for lavere skattesats formue</t>
  </si>
  <si>
    <t>Skatt 2023</t>
  </si>
  <si>
    <t>Anslag RNB2024</t>
  </si>
  <si>
    <t>Anslag NB2024</t>
  </si>
  <si>
    <t>endring 23-24</t>
  </si>
  <si>
    <t>Folketall 1.1.2024</t>
  </si>
  <si>
    <t>Bø</t>
  </si>
  <si>
    <t>Våler (Østfold)</t>
  </si>
  <si>
    <t>Østfold</t>
  </si>
  <si>
    <t>Akershus</t>
  </si>
  <si>
    <t>Buskerud</t>
  </si>
  <si>
    <t>Vestfold</t>
  </si>
  <si>
    <t>Telemark</t>
  </si>
  <si>
    <t>Troms</t>
  </si>
  <si>
    <t>Finnmark</t>
  </si>
  <si>
    <t>Skatter 2024</t>
  </si>
  <si>
    <t>Netto utjevn. 24</t>
  </si>
  <si>
    <t>2024   2)</t>
  </si>
  <si>
    <t>Endring fra 2023</t>
  </si>
  <si>
    <t>1.1.2024</t>
  </si>
  <si>
    <t>Skatt 2024</t>
  </si>
  <si>
    <t>Skatt og netto skatteutjevning 2024</t>
  </si>
  <si>
    <t>Ålesund*</t>
  </si>
  <si>
    <t>Haram*</t>
  </si>
  <si>
    <t>2022 -</t>
  </si>
  <si>
    <t xml:space="preserve">*Skatteinntekter for Ålesund og Haram kommune er korrigert for tidligere skatteår som blir bokført i 2024. Haram kommune skal ha en andel av disse skatteinntektene. Andelen skatteinntekter for tidligere år er fordelt med 12,84 prosent til Haram, og 87,16 prosent til Ålesund kommune. </t>
  </si>
  <si>
    <t>Jan- April</t>
  </si>
  <si>
    <t>Jan-Apr</t>
  </si>
  <si>
    <t>Utbetales/trekkes ved 6. termin rammetilskudd i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</si>
</sst>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0"/>
      <color rgb="FF000000"/>
      <name val="DepCentury Old Style"/>
      <family val="1"/>
    </font>
    <font>
      <i/>
      <sz val="11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72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17" fillId="3" borderId="3" xfId="2" applyFont="1" applyFill="1" applyBorder="1" applyAlignment="1">
      <alignment horizontal="center"/>
    </xf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5" borderId="0" xfId="0" applyFont="1" applyFill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4" fontId="29" fillId="0" borderId="4" xfId="0" applyNumberFormat="1" applyFont="1" applyBorder="1"/>
    <xf numFmtId="3" fontId="31" fillId="2" borderId="0" xfId="3" applyNumberFormat="1" applyFont="1" applyFill="1" applyBorder="1"/>
    <xf numFmtId="4" fontId="31" fillId="2" borderId="0" xfId="1" applyNumberFormat="1" applyFont="1" applyFill="1" applyBorder="1"/>
    <xf numFmtId="10" fontId="28" fillId="0" borderId="0" xfId="0" applyNumberFormat="1" applyFont="1"/>
    <xf numFmtId="0" fontId="32" fillId="2" borderId="0" xfId="0" applyFont="1" applyFill="1" applyAlignment="1">
      <alignment horizontal="right"/>
    </xf>
    <xf numFmtId="0" fontId="31" fillId="2" borderId="0" xfId="2" applyFont="1" applyFill="1"/>
    <xf numFmtId="167" fontId="31" fillId="2" borderId="0" xfId="5" applyNumberFormat="1" applyFont="1" applyFill="1"/>
    <xf numFmtId="0" fontId="32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7" fillId="3" borderId="8" xfId="2" applyFont="1" applyFill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167" fontId="28" fillId="5" borderId="0" xfId="0" applyNumberFormat="1" applyFont="1" applyFill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4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5" fillId="0" borderId="0" xfId="11" applyNumberFormat="1" applyFont="1"/>
    <xf numFmtId="164" fontId="36" fillId="0" borderId="0" xfId="0" applyNumberFormat="1" applyFont="1"/>
    <xf numFmtId="167" fontId="35" fillId="0" borderId="0" xfId="5" applyNumberFormat="1" applyFont="1"/>
    <xf numFmtId="164" fontId="19" fillId="0" borderId="0" xfId="1" applyNumberFormat="1" applyFont="1" applyBorder="1"/>
    <xf numFmtId="164" fontId="37" fillId="0" borderId="0" xfId="1" applyNumberFormat="1" applyFont="1" applyBorder="1"/>
    <xf numFmtId="164" fontId="35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8" fillId="0" borderId="0" xfId="0" applyFont="1"/>
    <xf numFmtId="3" fontId="38" fillId="0" borderId="0" xfId="0" applyNumberFormat="1" applyFont="1"/>
    <xf numFmtId="0" fontId="39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0" fillId="0" borderId="0" xfId="0" applyNumberFormat="1" applyFont="1" applyAlignment="1">
      <alignment horizontal="right"/>
    </xf>
    <xf numFmtId="164" fontId="41" fillId="0" borderId="0" xfId="11" applyNumberFormat="1" applyFont="1" applyFill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1" fillId="2" borderId="0" xfId="0" applyFont="1" applyFill="1"/>
    <xf numFmtId="3" fontId="33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0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39" fillId="0" borderId="3" xfId="0" applyFont="1" applyBorder="1"/>
    <xf numFmtId="0" fontId="42" fillId="0" borderId="0" xfId="0" applyFont="1" applyAlignment="1">
      <alignment horizontal="center"/>
    </xf>
    <xf numFmtId="0" fontId="42" fillId="5" borderId="0" xfId="0" applyFont="1" applyFill="1" applyAlignment="1">
      <alignment horizontal="center"/>
    </xf>
    <xf numFmtId="0" fontId="0" fillId="5" borderId="0" xfId="0" applyFill="1"/>
    <xf numFmtId="0" fontId="42" fillId="12" borderId="0" xfId="0" applyFont="1" applyFill="1" applyAlignment="1">
      <alignment horizontal="center"/>
    </xf>
    <xf numFmtId="0" fontId="0" fillId="12" borderId="0" xfId="0" applyFill="1"/>
    <xf numFmtId="0" fontId="0" fillId="13" borderId="0" xfId="0" applyFill="1"/>
    <xf numFmtId="0" fontId="33" fillId="0" borderId="4" xfId="0" applyFont="1" applyBorder="1"/>
    <xf numFmtId="168" fontId="10" fillId="0" borderId="4" xfId="1" applyNumberFormat="1" applyFont="1" applyBorder="1"/>
    <xf numFmtId="9" fontId="33" fillId="0" borderId="4" xfId="5" applyFont="1" applyBorder="1"/>
    <xf numFmtId="3" fontId="7" fillId="0" borderId="4" xfId="2" applyNumberFormat="1" applyFont="1" applyBorder="1"/>
    <xf numFmtId="3" fontId="10" fillId="0" borderId="4" xfId="2" applyNumberFormat="1" applyFont="1" applyBorder="1"/>
    <xf numFmtId="164" fontId="33" fillId="0" borderId="4" xfId="0" applyNumberFormat="1" applyFont="1" applyBorder="1"/>
    <xf numFmtId="167" fontId="33" fillId="0" borderId="4" xfId="5" applyNumberFormat="1" applyFont="1" applyBorder="1"/>
    <xf numFmtId="3" fontId="0" fillId="5" borderId="0" xfId="0" applyNumberFormat="1" applyFill="1"/>
    <xf numFmtId="168" fontId="24" fillId="5" borderId="0" xfId="1" applyNumberFormat="1" applyFont="1" applyFill="1" applyBorder="1"/>
    <xf numFmtId="9" fontId="28" fillId="5" borderId="0" xfId="5" applyFont="1" applyFill="1"/>
    <xf numFmtId="3" fontId="24" fillId="5" borderId="0" xfId="2" applyNumberFormat="1" applyFont="1" applyFill="1"/>
    <xf numFmtId="164" fontId="24" fillId="5" borderId="0" xfId="1" applyNumberFormat="1" applyFont="1" applyFill="1"/>
    <xf numFmtId="164" fontId="28" fillId="5" borderId="0" xfId="0" applyNumberFormat="1" applyFont="1" applyFill="1"/>
    <xf numFmtId="167" fontId="28" fillId="5" borderId="0" xfId="5" applyNumberFormat="1" applyFont="1" applyFill="1"/>
    <xf numFmtId="3" fontId="24" fillId="5" borderId="0" xfId="8" applyNumberFormat="1" applyFont="1" applyFill="1" applyBorder="1" applyAlignment="1" applyProtection="1">
      <alignment horizontal="right"/>
    </xf>
    <xf numFmtId="3" fontId="0" fillId="5" borderId="9" xfId="0" applyNumberFormat="1" applyFill="1" applyBorder="1"/>
    <xf numFmtId="170" fontId="0" fillId="5" borderId="0" xfId="0" applyNumberFormat="1" applyFill="1"/>
    <xf numFmtId="167" fontId="0" fillId="0" borderId="11" xfId="5" applyNumberFormat="1" applyFont="1" applyBorder="1"/>
    <xf numFmtId="0" fontId="0" fillId="14" borderId="0" xfId="0" applyFill="1"/>
    <xf numFmtId="0" fontId="43" fillId="0" borderId="0" xfId="0" applyFont="1"/>
    <xf numFmtId="170" fontId="29" fillId="5" borderId="0" xfId="1" applyNumberFormat="1" applyFont="1" applyFill="1"/>
    <xf numFmtId="0" fontId="14" fillId="5" borderId="0" xfId="2" applyFont="1" applyFill="1"/>
    <xf numFmtId="0" fontId="15" fillId="5" borderId="0" xfId="2" applyFont="1" applyFill="1"/>
    <xf numFmtId="164" fontId="7" fillId="0" borderId="0" xfId="7" applyNumberFormat="1" applyFont="1" applyFill="1"/>
    <xf numFmtId="164" fontId="29" fillId="5" borderId="0" xfId="0" applyNumberFormat="1" applyFont="1" applyFill="1"/>
    <xf numFmtId="164" fontId="6" fillId="0" borderId="0" xfId="11" applyNumberFormat="1" applyFont="1" applyBorder="1"/>
    <xf numFmtId="164" fontId="6" fillId="0" borderId="3" xfId="1" applyNumberFormat="1" applyFont="1" applyBorder="1"/>
    <xf numFmtId="167" fontId="6" fillId="0" borderId="3" xfId="5" applyNumberFormat="1" applyFont="1" applyBorder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komm!$F$31:$F$57</c:f>
              <c:numCache>
                <c:formatCode>0%</c:formatCode>
                <c:ptCount val="27"/>
                <c:pt idx="0">
                  <c:v>0.87464561740696201</c:v>
                </c:pt>
                <c:pt idx="1">
                  <c:v>0.97005493551872701</c:v>
                </c:pt>
                <c:pt idx="2">
                  <c:v>1.0033546345188868</c:v>
                </c:pt>
                <c:pt idx="3">
                  <c:v>0.91922096381460261</c:v>
                </c:pt>
                <c:pt idx="4">
                  <c:v>1.0075084472665683</c:v>
                </c:pt>
                <c:pt idx="5">
                  <c:v>1.1701665289096868</c:v>
                </c:pt>
                <c:pt idx="6">
                  <c:v>0.93285319544297118</c:v>
                </c:pt>
                <c:pt idx="7">
                  <c:v>0.79004447770318675</c:v>
                </c:pt>
                <c:pt idx="8">
                  <c:v>0.8316972944569041</c:v>
                </c:pt>
                <c:pt idx="9">
                  <c:v>0.92020162814611806</c:v>
                </c:pt>
                <c:pt idx="10">
                  <c:v>0.76775604027357947</c:v>
                </c:pt>
                <c:pt idx="11">
                  <c:v>0.84413123458907435</c:v>
                </c:pt>
                <c:pt idx="12">
                  <c:v>0.93121874202755917</c:v>
                </c:pt>
                <c:pt idx="13">
                  <c:v>0.89518059814580608</c:v>
                </c:pt>
                <c:pt idx="14">
                  <c:v>0.88765224581743329</c:v>
                </c:pt>
                <c:pt idx="15">
                  <c:v>0.94255152668295128</c:v>
                </c:pt>
                <c:pt idx="16">
                  <c:v>0.90270266934947796</c:v>
                </c:pt>
                <c:pt idx="17">
                  <c:v>0.74918666136070511</c:v>
                </c:pt>
                <c:pt idx="18">
                  <c:v>0.77615006269775433</c:v>
                </c:pt>
                <c:pt idx="19">
                  <c:v>1.0590789700280931</c:v>
                </c:pt>
                <c:pt idx="20">
                  <c:v>0.87241246196839639</c:v>
                </c:pt>
                <c:pt idx="21">
                  <c:v>0.90572826182058042</c:v>
                </c:pt>
                <c:pt idx="22">
                  <c:v>0.86087299101642023</c:v>
                </c:pt>
                <c:pt idx="23">
                  <c:v>0.77233790411533343</c:v>
                </c:pt>
                <c:pt idx="24">
                  <c:v>1.1000262054002838</c:v>
                </c:pt>
                <c:pt idx="25">
                  <c:v>0.81396419339872172</c:v>
                </c:pt>
                <c:pt idx="26">
                  <c:v>0.85395667533204167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komm!$P$31:$P$57</c:f>
              <c:numCache>
                <c:formatCode>0.0\ %</c:formatCode>
                <c:ptCount val="27"/>
                <c:pt idx="0">
                  <c:v>0.94712254295279086</c:v>
                </c:pt>
                <c:pt idx="1">
                  <c:v>0.97637771749102198</c:v>
                </c:pt>
                <c:pt idx="2">
                  <c:v>0.98969759709108596</c:v>
                </c:pt>
                <c:pt idx="3">
                  <c:v>0.95604412880937228</c:v>
                </c:pt>
                <c:pt idx="4">
                  <c:v>0.97695541135355757</c:v>
                </c:pt>
                <c:pt idx="5">
                  <c:v>1.0564223548474061</c:v>
                </c:pt>
                <c:pt idx="6">
                  <c:v>0.96149702146071969</c:v>
                </c:pt>
                <c:pt idx="7">
                  <c:v>0.942892485967602</c:v>
                </c:pt>
                <c:pt idx="8">
                  <c:v>0.94497512680528772</c:v>
                </c:pt>
                <c:pt idx="9">
                  <c:v>0.95643639454197837</c:v>
                </c:pt>
                <c:pt idx="10">
                  <c:v>0.94177806409612153</c:v>
                </c:pt>
                <c:pt idx="11">
                  <c:v>0.94559682381189647</c:v>
                </c:pt>
                <c:pt idx="12">
                  <c:v>0.9608432400945548</c:v>
                </c:pt>
                <c:pt idx="13">
                  <c:v>0.94814929198973319</c:v>
                </c:pt>
                <c:pt idx="14">
                  <c:v>0.94777287437331437</c:v>
                </c:pt>
                <c:pt idx="15">
                  <c:v>0.96537635395671162</c:v>
                </c:pt>
                <c:pt idx="16">
                  <c:v>0.94943681102332245</c:v>
                </c:pt>
                <c:pt idx="17">
                  <c:v>0.94084959515047784</c:v>
                </c:pt>
                <c:pt idx="18">
                  <c:v>0.94219776521733034</c:v>
                </c:pt>
                <c:pt idx="19">
                  <c:v>1.0119873312947685</c:v>
                </c:pt>
                <c:pt idx="20">
                  <c:v>0.94701088518086252</c:v>
                </c:pt>
                <c:pt idx="21">
                  <c:v>0.95064704801176314</c:v>
                </c:pt>
                <c:pt idx="22">
                  <c:v>0.94643391163326374</c:v>
                </c:pt>
                <c:pt idx="23">
                  <c:v>0.94200715728820938</c:v>
                </c:pt>
                <c:pt idx="24">
                  <c:v>1.0283662254436448</c:v>
                </c:pt>
                <c:pt idx="25">
                  <c:v>0.94408847175237887</c:v>
                </c:pt>
                <c:pt idx="26">
                  <c:v>0.94608809584904485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komm!$F$325:$F$345</c:f>
              <c:numCache>
                <c:formatCode>0%</c:formatCode>
                <c:ptCount val="21"/>
                <c:pt idx="0">
                  <c:v>0.98256302448774913</c:v>
                </c:pt>
                <c:pt idx="1">
                  <c:v>0.87321135900538516</c:v>
                </c:pt>
                <c:pt idx="2">
                  <c:v>0.73148309070254991</c:v>
                </c:pt>
                <c:pt idx="3">
                  <c:v>0.78682631303685302</c:v>
                </c:pt>
                <c:pt idx="4">
                  <c:v>0.92872244246694713</c:v>
                </c:pt>
                <c:pt idx="5">
                  <c:v>0.8872358468127447</c:v>
                </c:pt>
                <c:pt idx="6">
                  <c:v>0.62321573124920249</c:v>
                </c:pt>
                <c:pt idx="7">
                  <c:v>1.1607136968101743</c:v>
                </c:pt>
                <c:pt idx="8">
                  <c:v>0.76954120725720765</c:v>
                </c:pt>
                <c:pt idx="9">
                  <c:v>0.94014222125361357</c:v>
                </c:pt>
                <c:pt idx="10">
                  <c:v>0.81912656146707474</c:v>
                </c:pt>
                <c:pt idx="11">
                  <c:v>0.7479449487641725</c:v>
                </c:pt>
                <c:pt idx="12">
                  <c:v>0.89598977150332326</c:v>
                </c:pt>
                <c:pt idx="13">
                  <c:v>0.73675892018826106</c:v>
                </c:pt>
                <c:pt idx="14">
                  <c:v>0.78879513516099287</c:v>
                </c:pt>
                <c:pt idx="15">
                  <c:v>0.75544024037470092</c:v>
                </c:pt>
                <c:pt idx="16">
                  <c:v>0.89025489555520299</c:v>
                </c:pt>
                <c:pt idx="17">
                  <c:v>0.82420618016481795</c:v>
                </c:pt>
                <c:pt idx="18">
                  <c:v>0.81239133907332717</c:v>
                </c:pt>
                <c:pt idx="19">
                  <c:v>0.78514033399001171</c:v>
                </c:pt>
                <c:pt idx="20">
                  <c:v>0.90781967043607881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komm!$P$325:$P$345</c:f>
              <c:numCache>
                <c:formatCode>0.0\ %</c:formatCode>
                <c:ptCount val="21"/>
                <c:pt idx="0">
                  <c:v>0.98138095307863082</c:v>
                </c:pt>
                <c:pt idx="1">
                  <c:v>0.94705083003271184</c:v>
                </c:pt>
                <c:pt idx="2">
                  <c:v>0.93996441661757002</c:v>
                </c:pt>
                <c:pt idx="3">
                  <c:v>0.9427315777342854</c:v>
                </c:pt>
                <c:pt idx="4">
                  <c:v>0.95984472027030998</c:v>
                </c:pt>
                <c:pt idx="5">
                  <c:v>0.94775205442307986</c:v>
                </c:pt>
                <c:pt idx="6">
                  <c:v>0.93455104864490302</c:v>
                </c:pt>
                <c:pt idx="7">
                  <c:v>1.0526412220076011</c:v>
                </c:pt>
                <c:pt idx="8">
                  <c:v>0.94186732244530313</c:v>
                </c:pt>
                <c:pt idx="9">
                  <c:v>0.9644126317849766</c:v>
                </c:pt>
                <c:pt idx="10">
                  <c:v>0.94434659015579636</c:v>
                </c:pt>
                <c:pt idx="11">
                  <c:v>0.94078750952065127</c:v>
                </c:pt>
                <c:pt idx="12">
                  <c:v>0.94818975065760891</c:v>
                </c:pt>
                <c:pt idx="13">
                  <c:v>0.94022820809185559</c:v>
                </c:pt>
                <c:pt idx="14">
                  <c:v>0.94283001884049222</c:v>
                </c:pt>
                <c:pt idx="15">
                  <c:v>0.94116227410117759</c:v>
                </c:pt>
                <c:pt idx="16">
                  <c:v>0.9479030068602029</c:v>
                </c:pt>
                <c:pt idx="17">
                  <c:v>0.94460057109068352</c:v>
                </c:pt>
                <c:pt idx="18">
                  <c:v>0.94400982903610919</c:v>
                </c:pt>
                <c:pt idx="19">
                  <c:v>0.94264727878194321</c:v>
                </c:pt>
                <c:pt idx="20">
                  <c:v>0.95148361145796256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Akershus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komm!$F$111:$F$131</c:f>
              <c:numCache>
                <c:formatCode>0%</c:formatCode>
                <c:ptCount val="21"/>
                <c:pt idx="0">
                  <c:v>1.5569604858452057</c:v>
                </c:pt>
                <c:pt idx="1">
                  <c:v>1.2652149254831022</c:v>
                </c:pt>
                <c:pt idx="2">
                  <c:v>0.96280383936533842</c:v>
                </c:pt>
                <c:pt idx="3">
                  <c:v>1.0679368421030957</c:v>
                </c:pt>
                <c:pt idx="4">
                  <c:v>0.85319689845274449</c:v>
                </c:pt>
                <c:pt idx="5">
                  <c:v>1.0012975664277262</c:v>
                </c:pt>
                <c:pt idx="6">
                  <c:v>1.1765583033275169</c:v>
                </c:pt>
                <c:pt idx="7">
                  <c:v>0.90780982396335075</c:v>
                </c:pt>
                <c:pt idx="8">
                  <c:v>0.90300373927533728</c:v>
                </c:pt>
                <c:pt idx="9">
                  <c:v>0.81223143617743199</c:v>
                </c:pt>
                <c:pt idx="10">
                  <c:v>0.96354381949795143</c:v>
                </c:pt>
                <c:pt idx="11">
                  <c:v>0.94043070928840067</c:v>
                </c:pt>
                <c:pt idx="12">
                  <c:v>0.75947573193832874</c:v>
                </c:pt>
                <c:pt idx="13">
                  <c:v>0.8156235423956647</c:v>
                </c:pt>
                <c:pt idx="14">
                  <c:v>1.0271830267509916</c:v>
                </c:pt>
                <c:pt idx="15">
                  <c:v>1.0031024634105827</c:v>
                </c:pt>
                <c:pt idx="16">
                  <c:v>0.83772749946773684</c:v>
                </c:pt>
                <c:pt idx="17">
                  <c:v>0.78876866071169016</c:v>
                </c:pt>
                <c:pt idx="18">
                  <c:v>0.77823564193400296</c:v>
                </c:pt>
                <c:pt idx="19">
                  <c:v>0.78024810446311121</c:v>
                </c:pt>
                <c:pt idx="20">
                  <c:v>0.70923365115770043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E-47EB-9B97-92BE19D4A2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komm!$P$111:$P$131</c:f>
              <c:numCache>
                <c:formatCode>0.0\ %</c:formatCode>
                <c:ptCount val="21"/>
                <c:pt idx="0">
                  <c:v>1.2111399376216136</c:v>
                </c:pt>
                <c:pt idx="1">
                  <c:v>1.0944417134767721</c:v>
                </c:pt>
                <c:pt idx="2">
                  <c:v>0.9734772790296663</c:v>
                </c:pt>
                <c:pt idx="3">
                  <c:v>1.0155304801247695</c:v>
                </c:pt>
                <c:pt idx="4">
                  <c:v>0.94605010700507985</c:v>
                </c:pt>
                <c:pt idx="5">
                  <c:v>0.98887476985462164</c:v>
                </c:pt>
                <c:pt idx="6">
                  <c:v>1.0589790646145381</c:v>
                </c:pt>
                <c:pt idx="7">
                  <c:v>0.95147967286887147</c:v>
                </c:pt>
                <c:pt idx="8">
                  <c:v>0.94955723899366618</c:v>
                </c:pt>
                <c:pt idx="9">
                  <c:v>0.9440018338913142</c:v>
                </c:pt>
                <c:pt idx="10">
                  <c:v>0.9737732710827115</c:v>
                </c:pt>
                <c:pt idx="11">
                  <c:v>0.96452802699889151</c:v>
                </c:pt>
                <c:pt idx="12">
                  <c:v>0.94136404867935919</c:v>
                </c:pt>
                <c:pt idx="13">
                  <c:v>0.94417143920222601</c:v>
                </c:pt>
                <c:pt idx="14">
                  <c:v>0.99922895398392764</c:v>
                </c:pt>
                <c:pt idx="15">
                  <c:v>0.98959672864776438</c:v>
                </c:pt>
                <c:pt idx="16">
                  <c:v>0.94527663705582976</c:v>
                </c:pt>
                <c:pt idx="17">
                  <c:v>0.94282869511802714</c:v>
                </c:pt>
                <c:pt idx="18">
                  <c:v>0.94230204417914287</c:v>
                </c:pt>
                <c:pt idx="19">
                  <c:v>0.94240266730559807</c:v>
                </c:pt>
                <c:pt idx="20">
                  <c:v>0.93885194464032762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E-47EB-9B97-92BE19D4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Buskerud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komm!$F$132:$F$149</c:f>
              <c:numCache>
                <c:formatCode>0%</c:formatCode>
                <c:ptCount val="18"/>
                <c:pt idx="0">
                  <c:v>0.89039644269119156</c:v>
                </c:pt>
                <c:pt idx="1">
                  <c:v>0.98907909649143533</c:v>
                </c:pt>
                <c:pt idx="2">
                  <c:v>0.84753693737718716</c:v>
                </c:pt>
                <c:pt idx="3">
                  <c:v>1.037174101923716</c:v>
                </c:pt>
                <c:pt idx="4">
                  <c:v>1.0454676741783164</c:v>
                </c:pt>
                <c:pt idx="5">
                  <c:v>0.88791078722947525</c:v>
                </c:pt>
                <c:pt idx="6">
                  <c:v>0.77400964746874046</c:v>
                </c:pt>
                <c:pt idx="7">
                  <c:v>0.98355287040542916</c:v>
                </c:pt>
                <c:pt idx="8">
                  <c:v>1.0461363723099288</c:v>
                </c:pt>
                <c:pt idx="9">
                  <c:v>1.137289824540993</c:v>
                </c:pt>
                <c:pt idx="10">
                  <c:v>1.0513197993322667</c:v>
                </c:pt>
                <c:pt idx="11">
                  <c:v>1.2331711678515891</c:v>
                </c:pt>
                <c:pt idx="12">
                  <c:v>1.0901999847916273</c:v>
                </c:pt>
                <c:pt idx="13">
                  <c:v>1.6054314601971673</c:v>
                </c:pt>
                <c:pt idx="14">
                  <c:v>0.91676374872715227</c:v>
                </c:pt>
                <c:pt idx="15">
                  <c:v>0.90162483329179788</c:v>
                </c:pt>
                <c:pt idx="16">
                  <c:v>0.77006927781926893</c:v>
                </c:pt>
                <c:pt idx="17">
                  <c:v>1.608831004382876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5-4A8B-B744-D0053C074F21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komm!$P$132:$P$149</c:f>
              <c:numCache>
                <c:formatCode>0.0\ %</c:formatCode>
                <c:ptCount val="18"/>
                <c:pt idx="0">
                  <c:v>0.94791008421700218</c:v>
                </c:pt>
                <c:pt idx="1">
                  <c:v>0.98398738188010537</c:v>
                </c:pt>
                <c:pt idx="2">
                  <c:v>0.94576710895130212</c:v>
                </c:pt>
                <c:pt idx="3">
                  <c:v>1.0032253840530176</c:v>
                </c:pt>
                <c:pt idx="4">
                  <c:v>1.0065428129548577</c:v>
                </c:pt>
                <c:pt idx="5">
                  <c:v>0.94778580144391644</c:v>
                </c:pt>
                <c:pt idx="6">
                  <c:v>0.94209074445587959</c:v>
                </c:pt>
                <c:pt idx="7">
                  <c:v>0.9817768914457029</c:v>
                </c:pt>
                <c:pt idx="8">
                  <c:v>1.0068102922075031</c:v>
                </c:pt>
                <c:pt idx="9">
                  <c:v>1.0432716730999285</c:v>
                </c:pt>
                <c:pt idx="10">
                  <c:v>1.0088836630164379</c:v>
                </c:pt>
                <c:pt idx="11">
                  <c:v>1.0816242104241669</c:v>
                </c:pt>
                <c:pt idx="12">
                  <c:v>1.024435737200182</c:v>
                </c:pt>
                <c:pt idx="13">
                  <c:v>1.2305283273623984</c:v>
                </c:pt>
                <c:pt idx="14">
                  <c:v>0.95506124277439208</c:v>
                </c:pt>
                <c:pt idx="15">
                  <c:v>0.94900567660025037</c:v>
                </c:pt>
                <c:pt idx="16">
                  <c:v>0.94189372597340615</c:v>
                </c:pt>
                <c:pt idx="17">
                  <c:v>1.2318881450366814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5-4A8B-B744-D0053C07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komm!$F$202:$F$218</c:f>
              <c:numCache>
                <c:formatCode>0%</c:formatCode>
                <c:ptCount val="17"/>
                <c:pt idx="0">
                  <c:v>0.87108516210020404</c:v>
                </c:pt>
                <c:pt idx="1">
                  <c:v>0.79985758803154094</c:v>
                </c:pt>
                <c:pt idx="2">
                  <c:v>0.84116328932977313</c:v>
                </c:pt>
                <c:pt idx="3">
                  <c:v>0.79874465871005029</c:v>
                </c:pt>
                <c:pt idx="4">
                  <c:v>0.87359368082337263</c:v>
                </c:pt>
                <c:pt idx="5">
                  <c:v>0.83919268929649937</c:v>
                </c:pt>
                <c:pt idx="6">
                  <c:v>0.72156981927653896</c:v>
                </c:pt>
                <c:pt idx="7">
                  <c:v>0.83193954480442922</c:v>
                </c:pt>
                <c:pt idx="8">
                  <c:v>0.72270692841604811</c:v>
                </c:pt>
                <c:pt idx="9">
                  <c:v>0.97152345967929632</c:v>
                </c:pt>
                <c:pt idx="10">
                  <c:v>1.1138408347484681</c:v>
                </c:pt>
                <c:pt idx="11">
                  <c:v>1.6112179648189764</c:v>
                </c:pt>
                <c:pt idx="12">
                  <c:v>0.96943176142033605</c:v>
                </c:pt>
                <c:pt idx="13">
                  <c:v>1.1932031171553479</c:v>
                </c:pt>
                <c:pt idx="14">
                  <c:v>1.0955042160960005</c:v>
                </c:pt>
                <c:pt idx="15">
                  <c:v>1.7079986413531443</c:v>
                </c:pt>
                <c:pt idx="16">
                  <c:v>1.7969750800810438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0-4031-B4FF-33F54C8E0D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komm!$P$202:$P$218</c:f>
              <c:numCache>
                <c:formatCode>0.0\ %</c:formatCode>
                <c:ptCount val="17"/>
                <c:pt idx="0">
                  <c:v>0.94694452018745279</c:v>
                </c:pt>
                <c:pt idx="1">
                  <c:v>0.94338314148401969</c:v>
                </c:pt>
                <c:pt idx="2">
                  <c:v>0.94544842654893124</c:v>
                </c:pt>
                <c:pt idx="3">
                  <c:v>0.94332749501794511</c:v>
                </c:pt>
                <c:pt idx="4">
                  <c:v>0.94706994612361128</c:v>
                </c:pt>
                <c:pt idx="5">
                  <c:v>0.94534989654726764</c:v>
                </c:pt>
                <c:pt idx="6">
                  <c:v>0.93946875304626964</c:v>
                </c:pt>
                <c:pt idx="7">
                  <c:v>0.94498723932266404</c:v>
                </c:pt>
                <c:pt idx="8">
                  <c:v>0.93952560850324485</c:v>
                </c:pt>
                <c:pt idx="9">
                  <c:v>0.97696512715524964</c:v>
                </c:pt>
                <c:pt idx="10">
                  <c:v>1.0338920771829183</c:v>
                </c:pt>
                <c:pt idx="11">
                  <c:v>1.2328429292111218</c:v>
                </c:pt>
                <c:pt idx="12">
                  <c:v>0.97612844785166553</c:v>
                </c:pt>
                <c:pt idx="13">
                  <c:v>1.0656369901456704</c:v>
                </c:pt>
                <c:pt idx="14">
                  <c:v>1.0265574297219313</c:v>
                </c:pt>
                <c:pt idx="15">
                  <c:v>1.2715551998247892</c:v>
                </c:pt>
                <c:pt idx="16">
                  <c:v>1.3071457753159488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4031-B4FF-33F54C8E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komm!$F$346:$F$363</c:f>
              <c:numCache>
                <c:formatCode>0%</c:formatCode>
                <c:ptCount val="18"/>
                <c:pt idx="0">
                  <c:v>0.88051380462712159</c:v>
                </c:pt>
                <c:pt idx="1">
                  <c:v>0.96609939279244739</c:v>
                </c:pt>
                <c:pt idx="2">
                  <c:v>0.86030980029161397</c:v>
                </c:pt>
                <c:pt idx="3">
                  <c:v>0.8150087815137963</c:v>
                </c:pt>
                <c:pt idx="4">
                  <c:v>0.74594085289930645</c:v>
                </c:pt>
                <c:pt idx="5">
                  <c:v>0.68118986263678805</c:v>
                </c:pt>
                <c:pt idx="6">
                  <c:v>0.73524298956087708</c:v>
                </c:pt>
                <c:pt idx="7">
                  <c:v>0.6947600917303608</c:v>
                </c:pt>
                <c:pt idx="8">
                  <c:v>0.90844268644553461</c:v>
                </c:pt>
                <c:pt idx="9">
                  <c:v>0.86543845278046161</c:v>
                </c:pt>
                <c:pt idx="10">
                  <c:v>0.82755946116916934</c:v>
                </c:pt>
                <c:pt idx="11">
                  <c:v>0.98745802030639251</c:v>
                </c:pt>
                <c:pt idx="12">
                  <c:v>0.74278693827248532</c:v>
                </c:pt>
                <c:pt idx="13">
                  <c:v>0.78408076488079059</c:v>
                </c:pt>
                <c:pt idx="14">
                  <c:v>0.83204725865411522</c:v>
                </c:pt>
                <c:pt idx="15">
                  <c:v>0.81989418319958918</c:v>
                </c:pt>
                <c:pt idx="16">
                  <c:v>0.73237800411811893</c:v>
                </c:pt>
                <c:pt idx="17">
                  <c:v>0.80999204378644185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1-4749-9D6A-B0F1EF19B53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komm!$P$346:$P$363</c:f>
              <c:numCache>
                <c:formatCode>0.0\ %</c:formatCode>
                <c:ptCount val="18"/>
                <c:pt idx="0">
                  <c:v>0.9474159523137986</c:v>
                </c:pt>
                <c:pt idx="1">
                  <c:v>0.97479550040051011</c:v>
                </c:pt>
                <c:pt idx="2">
                  <c:v>0.94640575209702327</c:v>
                </c:pt>
                <c:pt idx="3">
                  <c:v>0.94414070115813264</c:v>
                </c:pt>
                <c:pt idx="4">
                  <c:v>0.94068730472740802</c:v>
                </c:pt>
                <c:pt idx="5">
                  <c:v>0.93744975521428198</c:v>
                </c:pt>
                <c:pt idx="6">
                  <c:v>0.94015241156048635</c:v>
                </c:pt>
                <c:pt idx="7">
                  <c:v>0.93812826666896065</c:v>
                </c:pt>
                <c:pt idx="8">
                  <c:v>0.95173281786174491</c:v>
                </c:pt>
                <c:pt idx="9">
                  <c:v>0.94666218472146579</c:v>
                </c:pt>
                <c:pt idx="10">
                  <c:v>0.94476823514090136</c:v>
                </c:pt>
                <c:pt idx="11">
                  <c:v>0.98333895140608829</c:v>
                </c:pt>
                <c:pt idx="12">
                  <c:v>0.94052960899606686</c:v>
                </c:pt>
                <c:pt idx="13">
                  <c:v>0.94259430032648217</c:v>
                </c:pt>
                <c:pt idx="14">
                  <c:v>0.94499262501514836</c:v>
                </c:pt>
                <c:pt idx="15">
                  <c:v>0.94438497124242216</c:v>
                </c:pt>
                <c:pt idx="16">
                  <c:v>0.94000916228834863</c:v>
                </c:pt>
                <c:pt idx="17">
                  <c:v>0.94388986427176469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1-4749-9D6A-B0F1EF19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tabellalle!$C$23:$D$23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tabellalle!$D$24:$D$37</c:f>
              <c:numCache>
                <c:formatCode>0.0\ %</c:formatCode>
                <c:ptCount val="14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strRef>
              <c:f>tabellalle!$D$23:$E$23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tabellalle!$E$24:$E$37</c:f>
              <c:numCache>
                <c:formatCode>0.0\ %</c:formatCode>
                <c:ptCount val="14"/>
                <c:pt idx="0">
                  <c:v>2.5443941548729958E-2</c:v>
                </c:pt>
                <c:pt idx="1">
                  <c:v>2.1480154731716182E-2</c:v>
                </c:pt>
                <c:pt idx="2">
                  <c:v>2.3108501715274989E-2</c:v>
                </c:pt>
                <c:pt idx="3">
                  <c:v>2.2860961739472198E-2</c:v>
                </c:pt>
                <c:pt idx="12">
                  <c:v>4.6343968707564576E-2</c:v>
                </c:pt>
                <c:pt idx="13">
                  <c:v>4.7056575269680968E-2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tabellalle!$G$23:$H$23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tabellalle!$H$24:$H$37</c:f>
              <c:numCache>
                <c:formatCode>0.0\ %</c:formatCode>
                <c:ptCount val="14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strRef>
              <c:f>tabellalle!$H$23:$I$23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tabellalle!$I$24:$I$37</c:f>
              <c:numCache>
                <c:formatCode>0.0\ %</c:formatCode>
                <c:ptCount val="14"/>
                <c:pt idx="0">
                  <c:v>1.9295044878169475E-2</c:v>
                </c:pt>
                <c:pt idx="1">
                  <c:v>1.5416458155696647E-2</c:v>
                </c:pt>
                <c:pt idx="2">
                  <c:v>7.2073747194751261E-3</c:v>
                </c:pt>
                <c:pt idx="3">
                  <c:v>7.1914245788855706E-3</c:v>
                </c:pt>
                <c:pt idx="12">
                  <c:v>3.7397698481918693E-2</c:v>
                </c:pt>
                <c:pt idx="13">
                  <c:v>3.3799787388917819E-2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ser>
          <c:idx val="0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tabellalle!$E$24:$E$39</c:f>
              <c:numCache>
                <c:formatCode>0.0\ %</c:formatCode>
                <c:ptCount val="16"/>
                <c:pt idx="0">
                  <c:v>2.5443941548729958E-2</c:v>
                </c:pt>
                <c:pt idx="1">
                  <c:v>2.1480154731716182E-2</c:v>
                </c:pt>
                <c:pt idx="2">
                  <c:v>2.3108501715274989E-2</c:v>
                </c:pt>
                <c:pt idx="3">
                  <c:v>2.2860961739472198E-2</c:v>
                </c:pt>
                <c:pt idx="12">
                  <c:v>4.6343968707564576E-2</c:v>
                </c:pt>
                <c:pt idx="13">
                  <c:v>4.7056575269680968E-2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tabellalle!$I$24:$I$39</c:f>
              <c:numCache>
                <c:formatCode>0.0\ %</c:formatCode>
                <c:ptCount val="16"/>
                <c:pt idx="0">
                  <c:v>1.9295044878169475E-2</c:v>
                </c:pt>
                <c:pt idx="1">
                  <c:v>1.5416458155696647E-2</c:v>
                </c:pt>
                <c:pt idx="2">
                  <c:v>7.2073747194751261E-3</c:v>
                </c:pt>
                <c:pt idx="3">
                  <c:v>7.1914245788855706E-3</c:v>
                </c:pt>
                <c:pt idx="12">
                  <c:v>3.7397698481918693E-2</c:v>
                </c:pt>
                <c:pt idx="13">
                  <c:v>3.3799787388917819E-2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0.96273240620031586</c:v>
                </c:pt>
                <c:pt idx="1">
                  <c:v>1.2611283116722098</c:v>
                </c:pt>
                <c:pt idx="2">
                  <c:v>1.0074137265750178</c:v>
                </c:pt>
                <c:pt idx="3">
                  <c:v>1.0061129043867807</c:v>
                </c:pt>
                <c:pt idx="4">
                  <c:v>0.84203280517936707</c:v>
                </c:pt>
                <c:pt idx="5">
                  <c:v>0.87786048175502363</c:v>
                </c:pt>
                <c:pt idx="6">
                  <c:v>0.84720356649748341</c:v>
                </c:pt>
                <c:pt idx="7">
                  <c:v>0.80544302830557157</c:v>
                </c:pt>
                <c:pt idx="8">
                  <c:v>0.91942505676670216</c:v>
                </c:pt>
                <c:pt idx="9">
                  <c:v>0.95401922673035655</c:v>
                </c:pt>
                <c:pt idx="10">
                  <c:v>0.85425848695199202</c:v>
                </c:pt>
                <c:pt idx="11">
                  <c:v>1.2549169686950841</c:v>
                </c:pt>
                <c:pt idx="12">
                  <c:v>1.0701055464695159</c:v>
                </c:pt>
                <c:pt idx="13">
                  <c:v>0.85330624429929625</c:v>
                </c:pt>
                <c:pt idx="14">
                  <c:v>1.5787384130706341</c:v>
                </c:pt>
                <c:pt idx="15">
                  <c:v>2.0010081849040855</c:v>
                </c:pt>
                <c:pt idx="16">
                  <c:v>1.1915034817492032</c:v>
                </c:pt>
                <c:pt idx="17">
                  <c:v>0.98591600791420364</c:v>
                </c:pt>
                <c:pt idx="18">
                  <c:v>0.96914084360383812</c:v>
                </c:pt>
                <c:pt idx="19">
                  <c:v>0.88601752389147537</c:v>
                </c:pt>
                <c:pt idx="20">
                  <c:v>0.86870386345551576</c:v>
                </c:pt>
                <c:pt idx="21">
                  <c:v>1.1120002897539782</c:v>
                </c:pt>
                <c:pt idx="22">
                  <c:v>1.0218089235489385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0.9734487057636575</c:v>
                </c:pt>
                <c:pt idx="1">
                  <c:v>1.0928070679524151</c:v>
                </c:pt>
                <c:pt idx="2">
                  <c:v>0.99132123391353821</c:v>
                </c:pt>
                <c:pt idx="3">
                  <c:v>0.99080090503824358</c:v>
                </c:pt>
                <c:pt idx="4">
                  <c:v>0.94549190234141101</c:v>
                </c:pt>
                <c:pt idx="5">
                  <c:v>0.94728328617019386</c:v>
                </c:pt>
                <c:pt idx="6">
                  <c:v>0.94575044040731693</c:v>
                </c:pt>
                <c:pt idx="7">
                  <c:v>0.94366241349772118</c:v>
                </c:pt>
                <c:pt idx="8">
                  <c:v>0.95612576599021193</c:v>
                </c:pt>
                <c:pt idx="9">
                  <c:v>0.96996343397567386</c:v>
                </c:pt>
                <c:pt idx="10">
                  <c:v>0.94610318643004221</c:v>
                </c:pt>
                <c:pt idx="11">
                  <c:v>1.0903225307615647</c:v>
                </c:pt>
                <c:pt idx="12">
                  <c:v>1.0163979618713375</c:v>
                </c:pt>
                <c:pt idx="13">
                  <c:v>0.9460555742974075</c:v>
                </c:pt>
                <c:pt idx="14">
                  <c:v>1.2198511085117851</c:v>
                </c:pt>
                <c:pt idx="15">
                  <c:v>1.3887590172451658</c:v>
                </c:pt>
                <c:pt idx="16">
                  <c:v>1.0649571359832124</c:v>
                </c:pt>
                <c:pt idx="17">
                  <c:v>0.98272214644921274</c:v>
                </c:pt>
                <c:pt idx="18">
                  <c:v>0.97601208072506651</c:v>
                </c:pt>
                <c:pt idx="19">
                  <c:v>0.94769113827701634</c:v>
                </c:pt>
                <c:pt idx="20">
                  <c:v>0.94682545525521855</c:v>
                </c:pt>
                <c:pt idx="21">
                  <c:v>1.0331558591851229</c:v>
                </c:pt>
                <c:pt idx="22">
                  <c:v>0.99707931270310657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komm!$F$58:$F$98</c:f>
              <c:numCache>
                <c:formatCode>0%</c:formatCode>
                <c:ptCount val="41"/>
                <c:pt idx="0">
                  <c:v>0.97468611786827708</c:v>
                </c:pt>
                <c:pt idx="1">
                  <c:v>0.93436429885259575</c:v>
                </c:pt>
                <c:pt idx="2">
                  <c:v>0.9648845031878982</c:v>
                </c:pt>
                <c:pt idx="3">
                  <c:v>0.76629696479567067</c:v>
                </c:pt>
                <c:pt idx="4">
                  <c:v>0.89272182696531455</c:v>
                </c:pt>
                <c:pt idx="5">
                  <c:v>0.7642179279546315</c:v>
                </c:pt>
                <c:pt idx="6">
                  <c:v>0.70487623255690723</c:v>
                </c:pt>
                <c:pt idx="7">
                  <c:v>0.91778992970033924</c:v>
                </c:pt>
                <c:pt idx="8">
                  <c:v>0.81024801013645598</c:v>
                </c:pt>
                <c:pt idx="9">
                  <c:v>0.7068751081841631</c:v>
                </c:pt>
                <c:pt idx="10">
                  <c:v>0.81749600110556109</c:v>
                </c:pt>
                <c:pt idx="11">
                  <c:v>0.83245251981871549</c:v>
                </c:pt>
                <c:pt idx="12">
                  <c:v>0.83548585691151744</c:v>
                </c:pt>
                <c:pt idx="13">
                  <c:v>0.92223590639857356</c:v>
                </c:pt>
                <c:pt idx="14">
                  <c:v>0.75201464065164147</c:v>
                </c:pt>
                <c:pt idx="15">
                  <c:v>1.3789895929640901</c:v>
                </c:pt>
                <c:pt idx="16">
                  <c:v>0.93921638466708279</c:v>
                </c:pt>
                <c:pt idx="17">
                  <c:v>1.3381848940438144</c:v>
                </c:pt>
                <c:pt idx="18">
                  <c:v>0.97978617747356456</c:v>
                </c:pt>
                <c:pt idx="19">
                  <c:v>0.80859935502706282</c:v>
                </c:pt>
                <c:pt idx="20">
                  <c:v>1.1647605296729229</c:v>
                </c:pt>
                <c:pt idx="21">
                  <c:v>0.9873023796499093</c:v>
                </c:pt>
                <c:pt idx="22">
                  <c:v>1.1697990984697295</c:v>
                </c:pt>
                <c:pt idx="23">
                  <c:v>0.73886307612078728</c:v>
                </c:pt>
                <c:pt idx="24">
                  <c:v>0.90939123757132012</c:v>
                </c:pt>
                <c:pt idx="25">
                  <c:v>1.5071666976350759</c:v>
                </c:pt>
                <c:pt idx="26">
                  <c:v>0.80786348432222965</c:v>
                </c:pt>
                <c:pt idx="27">
                  <c:v>0.75279102793258701</c:v>
                </c:pt>
                <c:pt idx="28">
                  <c:v>0.79150556211682932</c:v>
                </c:pt>
                <c:pt idx="29">
                  <c:v>0.89574910322440704</c:v>
                </c:pt>
                <c:pt idx="30">
                  <c:v>0.97325262272761692</c:v>
                </c:pt>
                <c:pt idx="31">
                  <c:v>0.89274732800661871</c:v>
                </c:pt>
                <c:pt idx="32">
                  <c:v>0.83121846894743223</c:v>
                </c:pt>
                <c:pt idx="33">
                  <c:v>0.89321200016798696</c:v>
                </c:pt>
                <c:pt idx="34">
                  <c:v>0.93347112298607782</c:v>
                </c:pt>
                <c:pt idx="35">
                  <c:v>0.94820136195233751</c:v>
                </c:pt>
                <c:pt idx="36">
                  <c:v>0.90976820287720539</c:v>
                </c:pt>
                <c:pt idx="37">
                  <c:v>0.87224485204610258</c:v>
                </c:pt>
                <c:pt idx="38">
                  <c:v>0.85821341708584964</c:v>
                </c:pt>
                <c:pt idx="39">
                  <c:v>1.1271418517009411</c:v>
                </c:pt>
                <c:pt idx="40">
                  <c:v>1.0275069042677054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komm!$P$58:$P$98</c:f>
              <c:numCache>
                <c:formatCode>0.0\ %</c:formatCode>
                <c:ptCount val="41"/>
                <c:pt idx="0">
                  <c:v>0.97823019043084203</c:v>
                </c:pt>
                <c:pt idx="1">
                  <c:v>0.96210146282456932</c:v>
                </c:pt>
                <c:pt idx="2">
                  <c:v>0.97430954455869034</c:v>
                </c:pt>
                <c:pt idx="3">
                  <c:v>0.94170511032222637</c:v>
                </c:pt>
                <c:pt idx="4">
                  <c:v>0.94802635343070862</c:v>
                </c:pt>
                <c:pt idx="5">
                  <c:v>0.94160115848017423</c:v>
                </c:pt>
                <c:pt idx="6">
                  <c:v>0.93863407371028806</c:v>
                </c:pt>
                <c:pt idx="7">
                  <c:v>0.9554717151636668</c:v>
                </c:pt>
                <c:pt idx="8">
                  <c:v>0.94390266258926525</c:v>
                </c:pt>
                <c:pt idx="9">
                  <c:v>0.93873401749165097</c:v>
                </c:pt>
                <c:pt idx="10">
                  <c:v>0.94426506213772066</c:v>
                </c:pt>
                <c:pt idx="11">
                  <c:v>0.94501288807337847</c:v>
                </c:pt>
                <c:pt idx="12">
                  <c:v>0.94516455492801854</c:v>
                </c:pt>
                <c:pt idx="13">
                  <c:v>0.95725010584296055</c:v>
                </c:pt>
                <c:pt idx="14">
                  <c:v>0.94099099411502474</c:v>
                </c:pt>
                <c:pt idx="15">
                  <c:v>1.1399515804691673</c:v>
                </c:pt>
                <c:pt idx="16">
                  <c:v>0.96404229715036416</c:v>
                </c:pt>
                <c:pt idx="17">
                  <c:v>1.123629700901057</c:v>
                </c:pt>
                <c:pt idx="18">
                  <c:v>0.98027021427295724</c:v>
                </c:pt>
                <c:pt idx="19">
                  <c:v>0.94382022983379599</c:v>
                </c:pt>
                <c:pt idx="20">
                  <c:v>1.0542599551527005</c:v>
                </c:pt>
                <c:pt idx="21">
                  <c:v>0.98327669514349481</c:v>
                </c:pt>
                <c:pt idx="22">
                  <c:v>1.0562753826714228</c:v>
                </c:pt>
                <c:pt idx="23">
                  <c:v>0.94033341588848207</c:v>
                </c:pt>
                <c:pt idx="24">
                  <c:v>0.95211223831205904</c:v>
                </c:pt>
                <c:pt idx="25">
                  <c:v>1.1912224223375618</c:v>
                </c:pt>
                <c:pt idx="26">
                  <c:v>0.94378343629855432</c:v>
                </c:pt>
                <c:pt idx="27">
                  <c:v>0.94102981347907211</c:v>
                </c:pt>
                <c:pt idx="28">
                  <c:v>0.94296554018828427</c:v>
                </c:pt>
                <c:pt idx="29">
                  <c:v>0.94817771724366295</c:v>
                </c:pt>
                <c:pt idx="30">
                  <c:v>0.97765679237457792</c:v>
                </c:pt>
                <c:pt idx="31">
                  <c:v>0.94802762848277355</c:v>
                </c:pt>
                <c:pt idx="32">
                  <c:v>0.94495118552981427</c:v>
                </c:pt>
                <c:pt idx="33">
                  <c:v>0.94805086209084199</c:v>
                </c:pt>
                <c:pt idx="34">
                  <c:v>0.96174419247796239</c:v>
                </c:pt>
                <c:pt idx="35">
                  <c:v>0.84242363912215357</c:v>
                </c:pt>
                <c:pt idx="36">
                  <c:v>0.95226302443441313</c:v>
                </c:pt>
                <c:pt idx="37">
                  <c:v>0.94700250468474789</c:v>
                </c:pt>
                <c:pt idx="38">
                  <c:v>0.94630093293673523</c:v>
                </c:pt>
                <c:pt idx="39">
                  <c:v>1.0392124839639076</c:v>
                </c:pt>
                <c:pt idx="40">
                  <c:v>0.99935850499061329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Østfold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komm!$F$99:$F$110</c:f>
              <c:numCache>
                <c:formatCode>0%</c:formatCode>
                <c:ptCount val="12"/>
                <c:pt idx="0">
                  <c:v>0.76463210689057026</c:v>
                </c:pt>
                <c:pt idx="1">
                  <c:v>0.8947518079680532</c:v>
                </c:pt>
                <c:pt idx="2">
                  <c:v>0.7768919836903182</c:v>
                </c:pt>
                <c:pt idx="3">
                  <c:v>0.82193387137884366</c:v>
                </c:pt>
                <c:pt idx="4">
                  <c:v>1.0167287312308788</c:v>
                </c:pt>
                <c:pt idx="5">
                  <c:v>0.83232597451774315</c:v>
                </c:pt>
                <c:pt idx="6">
                  <c:v>0.7914287744282541</c:v>
                </c:pt>
                <c:pt idx="7">
                  <c:v>0.81701798214876786</c:v>
                </c:pt>
                <c:pt idx="8">
                  <c:v>0.83896969603339244</c:v>
                </c:pt>
                <c:pt idx="9">
                  <c:v>0.78005096233903615</c:v>
                </c:pt>
                <c:pt idx="10">
                  <c:v>0.75058132505310204</c:v>
                </c:pt>
                <c:pt idx="11">
                  <c:v>0.78255232088726034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komm!$P$99:$P$110</c:f>
              <c:numCache>
                <c:formatCode>0.0\ %</c:formatCode>
                <c:ptCount val="12"/>
                <c:pt idx="0">
                  <c:v>0.94162186742697118</c:v>
                </c:pt>
                <c:pt idx="1">
                  <c:v>0.9481278524808453</c:v>
                </c:pt>
                <c:pt idx="2">
                  <c:v>0.94223486126695866</c:v>
                </c:pt>
                <c:pt idx="3">
                  <c:v>0.94448695565138507</c:v>
                </c:pt>
                <c:pt idx="4">
                  <c:v>0.99504723577588294</c:v>
                </c:pt>
                <c:pt idx="5">
                  <c:v>0.94500656080833001</c:v>
                </c:pt>
                <c:pt idx="6">
                  <c:v>0.94296170080385533</c:v>
                </c:pt>
                <c:pt idx="7">
                  <c:v>0.94424116118988122</c:v>
                </c:pt>
                <c:pt idx="8">
                  <c:v>0.94533874688411246</c:v>
                </c:pt>
                <c:pt idx="9">
                  <c:v>0.94239281019939436</c:v>
                </c:pt>
                <c:pt idx="10">
                  <c:v>0.94091932833509795</c:v>
                </c:pt>
                <c:pt idx="11">
                  <c:v>0.94251787812680576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komm!$F$196:$F$201</c:f>
              <c:numCache>
                <c:formatCode>0%</c:formatCode>
                <c:ptCount val="6"/>
                <c:pt idx="0">
                  <c:v>0.79443496499275346</c:v>
                </c:pt>
                <c:pt idx="1">
                  <c:v>0.86722497700248324</c:v>
                </c:pt>
                <c:pt idx="2">
                  <c:v>0.93034693064271201</c:v>
                </c:pt>
                <c:pt idx="3">
                  <c:v>0.86712287662752507</c:v>
                </c:pt>
                <c:pt idx="4">
                  <c:v>0.86032272462115811</c:v>
                </c:pt>
                <c:pt idx="5">
                  <c:v>0.96496629287385016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komm!$P$196:$P$201</c:f>
              <c:numCache>
                <c:formatCode>0.0\ %</c:formatCode>
                <c:ptCount val="6"/>
                <c:pt idx="0">
                  <c:v>0.94311201033208036</c:v>
                </c:pt>
                <c:pt idx="1">
                  <c:v>0.94675151093256682</c:v>
                </c:pt>
                <c:pt idx="2">
                  <c:v>0.96049451554061605</c:v>
                </c:pt>
                <c:pt idx="3">
                  <c:v>0.94674640591381909</c:v>
                </c:pt>
                <c:pt idx="4">
                  <c:v>0.94640639831350037</c:v>
                </c:pt>
                <c:pt idx="5">
                  <c:v>0.97434226043307115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komm!$F$150:$F$195</c:f>
              <c:numCache>
                <c:formatCode>0%</c:formatCode>
                <c:ptCount val="46"/>
                <c:pt idx="0">
                  <c:v>0.80389420639315678</c:v>
                </c:pt>
                <c:pt idx="1">
                  <c:v>0.90677963821460617</c:v>
                </c:pt>
                <c:pt idx="2">
                  <c:v>0.92265523802403071</c:v>
                </c:pt>
                <c:pt idx="3">
                  <c:v>0.81558909726595352</c:v>
                </c:pt>
                <c:pt idx="4">
                  <c:v>0.79095002182434626</c:v>
                </c:pt>
                <c:pt idx="5">
                  <c:v>0.6954681857709949</c:v>
                </c:pt>
                <c:pt idx="6">
                  <c:v>0.75731375783522292</c:v>
                </c:pt>
                <c:pt idx="7">
                  <c:v>0.70757401574614076</c:v>
                </c:pt>
                <c:pt idx="8">
                  <c:v>0.77760455345629809</c:v>
                </c:pt>
                <c:pt idx="9">
                  <c:v>0.68606321468761577</c:v>
                </c:pt>
                <c:pt idx="10">
                  <c:v>0.77921987502893242</c:v>
                </c:pt>
                <c:pt idx="11">
                  <c:v>0.66051809997623934</c:v>
                </c:pt>
                <c:pt idx="12">
                  <c:v>0.70179460121454751</c:v>
                </c:pt>
                <c:pt idx="13">
                  <c:v>0.78579859183356437</c:v>
                </c:pt>
                <c:pt idx="14">
                  <c:v>0.79853622820997627</c:v>
                </c:pt>
                <c:pt idx="15">
                  <c:v>0.9357681657946838</c:v>
                </c:pt>
                <c:pt idx="16">
                  <c:v>0.72971255763376786</c:v>
                </c:pt>
                <c:pt idx="17">
                  <c:v>0.89141919594842789</c:v>
                </c:pt>
                <c:pt idx="18">
                  <c:v>0.64735211416993621</c:v>
                </c:pt>
                <c:pt idx="19">
                  <c:v>0.68636975290569258</c:v>
                </c:pt>
                <c:pt idx="20">
                  <c:v>0.80914812301282524</c:v>
                </c:pt>
                <c:pt idx="21">
                  <c:v>0.81999221801680766</c:v>
                </c:pt>
                <c:pt idx="22">
                  <c:v>0.75062453177525623</c:v>
                </c:pt>
                <c:pt idx="23">
                  <c:v>0.72080602495178492</c:v>
                </c:pt>
                <c:pt idx="24">
                  <c:v>0.70970720560250689</c:v>
                </c:pt>
                <c:pt idx="25">
                  <c:v>0.82583171286989254</c:v>
                </c:pt>
                <c:pt idx="26">
                  <c:v>1.2259385750153222</c:v>
                </c:pt>
                <c:pt idx="27">
                  <c:v>0.82905855787717553</c:v>
                </c:pt>
                <c:pt idx="28">
                  <c:v>0.77644129099757753</c:v>
                </c:pt>
                <c:pt idx="29">
                  <c:v>1.045106881030138</c:v>
                </c:pt>
                <c:pt idx="30">
                  <c:v>0.68363592177416133</c:v>
                </c:pt>
                <c:pt idx="31">
                  <c:v>0.98557985925161751</c:v>
                </c:pt>
                <c:pt idx="32">
                  <c:v>0.82321903343637026</c:v>
                </c:pt>
                <c:pt idx="33">
                  <c:v>0.92982400159764822</c:v>
                </c:pt>
                <c:pt idx="34">
                  <c:v>0.83717489911696441</c:v>
                </c:pt>
                <c:pt idx="35">
                  <c:v>0.773622174400454</c:v>
                </c:pt>
                <c:pt idx="36">
                  <c:v>0.74213697792739075</c:v>
                </c:pt>
                <c:pt idx="37">
                  <c:v>0.82731898516358693</c:v>
                </c:pt>
                <c:pt idx="38">
                  <c:v>0.67168621953218655</c:v>
                </c:pt>
                <c:pt idx="39">
                  <c:v>0.76988616618521222</c:v>
                </c:pt>
                <c:pt idx="40">
                  <c:v>0.88699945772631417</c:v>
                </c:pt>
                <c:pt idx="41">
                  <c:v>0.67939954768546418</c:v>
                </c:pt>
                <c:pt idx="42">
                  <c:v>0.87897580185790414</c:v>
                </c:pt>
                <c:pt idx="43">
                  <c:v>0.93616761815369298</c:v>
                </c:pt>
                <c:pt idx="44">
                  <c:v>0.955228710361962</c:v>
                </c:pt>
                <c:pt idx="45">
                  <c:v>1.126431314518076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komm!$P$150:$P$195</c:f>
              <c:numCache>
                <c:formatCode>0.0\ %</c:formatCode>
                <c:ptCount val="46"/>
                <c:pt idx="0">
                  <c:v>0.94358497240210049</c:v>
                </c:pt>
                <c:pt idx="1">
                  <c:v>0.95106759856937373</c:v>
                </c:pt>
                <c:pt idx="2">
                  <c:v>0.95741783849314344</c:v>
                </c:pt>
                <c:pt idx="3">
                  <c:v>0.94416971694574048</c:v>
                </c:pt>
                <c:pt idx="4">
                  <c:v>0.94293776317366007</c:v>
                </c:pt>
                <c:pt idx="5">
                  <c:v>0.93816367137099255</c:v>
                </c:pt>
                <c:pt idx="6">
                  <c:v>0.94125594997420381</c:v>
                </c:pt>
                <c:pt idx="7">
                  <c:v>0.93876896286974976</c:v>
                </c:pt>
                <c:pt idx="8">
                  <c:v>0.94227048975525762</c:v>
                </c:pt>
                <c:pt idx="9">
                  <c:v>0.93769342281682344</c:v>
                </c:pt>
                <c:pt idx="10">
                  <c:v>0.94235125583388923</c:v>
                </c:pt>
                <c:pt idx="11">
                  <c:v>0.93641616708125475</c:v>
                </c:pt>
                <c:pt idx="12">
                  <c:v>0.93847999214317024</c:v>
                </c:pt>
                <c:pt idx="13">
                  <c:v>0.94268019167412076</c:v>
                </c:pt>
                <c:pt idx="14">
                  <c:v>0.94331707349294158</c:v>
                </c:pt>
                <c:pt idx="15">
                  <c:v>0.9626630096014045</c:v>
                </c:pt>
                <c:pt idx="16">
                  <c:v>0.93987588996413085</c:v>
                </c:pt>
                <c:pt idx="17">
                  <c:v>0.9479612218798642</c:v>
                </c:pt>
                <c:pt idx="18">
                  <c:v>0.9357578677909395</c:v>
                </c:pt>
                <c:pt idx="19">
                  <c:v>0.93770874972772733</c:v>
                </c:pt>
                <c:pt idx="20">
                  <c:v>0.94384766823308408</c:v>
                </c:pt>
                <c:pt idx="21">
                  <c:v>0.94438987298328314</c:v>
                </c:pt>
                <c:pt idx="22">
                  <c:v>0.9409214886712054</c:v>
                </c:pt>
                <c:pt idx="23">
                  <c:v>0.93943056333003194</c:v>
                </c:pt>
                <c:pt idx="24">
                  <c:v>0.93887562236256783</c:v>
                </c:pt>
                <c:pt idx="25">
                  <c:v>0.94468184772593722</c:v>
                </c:pt>
                <c:pt idx="26">
                  <c:v>1.0787311732896603</c:v>
                </c:pt>
                <c:pt idx="27">
                  <c:v>0.94484318997630157</c:v>
                </c:pt>
                <c:pt idx="28">
                  <c:v>0.94221232663232168</c:v>
                </c:pt>
                <c:pt idx="29">
                  <c:v>1.0063984956955863</c:v>
                </c:pt>
                <c:pt idx="30">
                  <c:v>0.93757205817115075</c:v>
                </c:pt>
                <c:pt idx="31">
                  <c:v>0.98258768698417809</c:v>
                </c:pt>
                <c:pt idx="32">
                  <c:v>0.94455121375426121</c:v>
                </c:pt>
                <c:pt idx="33">
                  <c:v>0.96028534392259046</c:v>
                </c:pt>
                <c:pt idx="34">
                  <c:v>0.94524900703829084</c:v>
                </c:pt>
                <c:pt idx="35">
                  <c:v>0.94207137080246517</c:v>
                </c:pt>
                <c:pt idx="36">
                  <c:v>0.94049711097881206</c:v>
                </c:pt>
                <c:pt idx="37">
                  <c:v>0.94475621134062182</c:v>
                </c:pt>
                <c:pt idx="38">
                  <c:v>0.93697457305905207</c:v>
                </c:pt>
                <c:pt idx="39">
                  <c:v>0.94188457039170326</c:v>
                </c:pt>
                <c:pt idx="40">
                  <c:v>0.94774023496875837</c:v>
                </c:pt>
                <c:pt idx="41">
                  <c:v>0.93736023946671576</c:v>
                </c:pt>
                <c:pt idx="42">
                  <c:v>0.94733905217533776</c:v>
                </c:pt>
                <c:pt idx="43">
                  <c:v>0.96282279054500852</c:v>
                </c:pt>
                <c:pt idx="44">
                  <c:v>0.97044722742831591</c:v>
                </c:pt>
                <c:pt idx="45">
                  <c:v>1.0389282690907617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komm!$F$219:$F$243</c:f>
              <c:numCache>
                <c:formatCode>0%</c:formatCode>
                <c:ptCount val="25"/>
                <c:pt idx="0">
                  <c:v>0.77624587715581361</c:v>
                </c:pt>
                <c:pt idx="1">
                  <c:v>0.84503797317091978</c:v>
                </c:pt>
                <c:pt idx="2">
                  <c:v>0.82392727821253886</c:v>
                </c:pt>
                <c:pt idx="3">
                  <c:v>0.84939919679794085</c:v>
                </c:pt>
                <c:pt idx="4">
                  <c:v>0.78816466023871445</c:v>
                </c:pt>
                <c:pt idx="5">
                  <c:v>0.79723629789525485</c:v>
                </c:pt>
                <c:pt idx="6">
                  <c:v>0.84737333412804783</c:v>
                </c:pt>
                <c:pt idx="7">
                  <c:v>0.67223605978265966</c:v>
                </c:pt>
                <c:pt idx="8">
                  <c:v>0.6834443246169537</c:v>
                </c:pt>
                <c:pt idx="9">
                  <c:v>0.78741324523904876</c:v>
                </c:pt>
                <c:pt idx="10">
                  <c:v>0.79603482207750531</c:v>
                </c:pt>
                <c:pt idx="11">
                  <c:v>0.88963141121447276</c:v>
                </c:pt>
                <c:pt idx="12">
                  <c:v>0.70488817010212634</c:v>
                </c:pt>
                <c:pt idx="13">
                  <c:v>0.88211101437464956</c:v>
                </c:pt>
                <c:pt idx="14">
                  <c:v>0.96129326213237409</c:v>
                </c:pt>
                <c:pt idx="15">
                  <c:v>0.71227894799321034</c:v>
                </c:pt>
                <c:pt idx="16">
                  <c:v>1.0303480074571791</c:v>
                </c:pt>
                <c:pt idx="17">
                  <c:v>1.9598903894469941</c:v>
                </c:pt>
                <c:pt idx="18">
                  <c:v>4.5879129476652363</c:v>
                </c:pt>
                <c:pt idx="19">
                  <c:v>0.72648754353285205</c:v>
                </c:pt>
                <c:pt idx="20">
                  <c:v>2.232472190759561</c:v>
                </c:pt>
                <c:pt idx="21">
                  <c:v>0.72813847575572421</c:v>
                </c:pt>
                <c:pt idx="22">
                  <c:v>0.77828457162470877</c:v>
                </c:pt>
                <c:pt idx="23">
                  <c:v>1.0881546473169175</c:v>
                </c:pt>
                <c:pt idx="24">
                  <c:v>2.8271550462767667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komm!$P$219:$P$243</c:f>
              <c:numCache>
                <c:formatCode>0.0\ %</c:formatCode>
                <c:ptCount val="25"/>
                <c:pt idx="0">
                  <c:v>0.94220255594023328</c:v>
                </c:pt>
                <c:pt idx="1">
                  <c:v>0.94564216074098861</c:v>
                </c:pt>
                <c:pt idx="2">
                  <c:v>0.94458662599306997</c:v>
                </c:pt>
                <c:pt idx="3">
                  <c:v>0.94586022192233987</c:v>
                </c:pt>
                <c:pt idx="4">
                  <c:v>0.94279849509437819</c:v>
                </c:pt>
                <c:pt idx="5">
                  <c:v>0.94325207697720548</c:v>
                </c:pt>
                <c:pt idx="6">
                  <c:v>0.94575892878884515</c:v>
                </c:pt>
                <c:pt idx="7">
                  <c:v>0.9370020650715758</c:v>
                </c:pt>
                <c:pt idx="8">
                  <c:v>0.93756247831329043</c:v>
                </c:pt>
                <c:pt idx="9">
                  <c:v>0.94276092434439496</c:v>
                </c:pt>
                <c:pt idx="10">
                  <c:v>0.9431920031863178</c:v>
                </c:pt>
                <c:pt idx="11">
                  <c:v>0.94787183264316621</c:v>
                </c:pt>
                <c:pt idx="12">
                  <c:v>0.9386346705875489</c:v>
                </c:pt>
                <c:pt idx="13">
                  <c:v>0.94749581280117512</c:v>
                </c:pt>
                <c:pt idx="14">
                  <c:v>0.97287304813648079</c:v>
                </c:pt>
                <c:pt idx="15">
                  <c:v>0.93900420948210306</c:v>
                </c:pt>
                <c:pt idx="16">
                  <c:v>1.000494946266403</c:v>
                </c:pt>
                <c:pt idx="17">
                  <c:v>1.3723118990623291</c:v>
                </c:pt>
                <c:pt idx="18">
                  <c:v>2.4235209223496272</c:v>
                </c:pt>
                <c:pt idx="19">
                  <c:v>0.93971463925908549</c:v>
                </c:pt>
                <c:pt idx="20">
                  <c:v>1.4813446195873565</c:v>
                </c:pt>
                <c:pt idx="21">
                  <c:v>0.93979718587022898</c:v>
                </c:pt>
                <c:pt idx="22">
                  <c:v>0.94230449066367816</c:v>
                </c:pt>
                <c:pt idx="23">
                  <c:v>1.0236176022102981</c:v>
                </c:pt>
                <c:pt idx="24">
                  <c:v>1.7192177617942388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komm!$F$244:$F$286</c:f>
              <c:numCache>
                <c:formatCode>0%</c:formatCode>
                <c:ptCount val="43"/>
                <c:pt idx="0">
                  <c:v>1.0481359995020381</c:v>
                </c:pt>
                <c:pt idx="1">
                  <c:v>1.0001787547452297</c:v>
                </c:pt>
                <c:pt idx="2">
                  <c:v>0.89635595104290866</c:v>
                </c:pt>
                <c:pt idx="3">
                  <c:v>0.82661966378561136</c:v>
                </c:pt>
                <c:pt idx="4">
                  <c:v>0.96334228024811763</c:v>
                </c:pt>
                <c:pt idx="5">
                  <c:v>1.0165466445953162</c:v>
                </c:pt>
                <c:pt idx="6">
                  <c:v>0.87482366452721438</c:v>
                </c:pt>
                <c:pt idx="7">
                  <c:v>1.1078479918514317</c:v>
                </c:pt>
                <c:pt idx="8">
                  <c:v>1.0822358210347485</c:v>
                </c:pt>
                <c:pt idx="9">
                  <c:v>1.2786654998175517</c:v>
                </c:pt>
                <c:pt idx="10">
                  <c:v>3.2780058502154295</c:v>
                </c:pt>
                <c:pt idx="11">
                  <c:v>1.5404708214981988</c:v>
                </c:pt>
                <c:pt idx="12">
                  <c:v>0.89548427767323324</c:v>
                </c:pt>
                <c:pt idx="13">
                  <c:v>0.93483111448920675</c:v>
                </c:pt>
                <c:pt idx="14">
                  <c:v>0.97197560695049856</c:v>
                </c:pt>
                <c:pt idx="15">
                  <c:v>0.9144003155959477</c:v>
                </c:pt>
                <c:pt idx="16">
                  <c:v>1.8941852877141612</c:v>
                </c:pt>
                <c:pt idx="17">
                  <c:v>0.91233039547199313</c:v>
                </c:pt>
                <c:pt idx="18">
                  <c:v>0.84340031182870856</c:v>
                </c:pt>
                <c:pt idx="19">
                  <c:v>1.1139811425486899</c:v>
                </c:pt>
                <c:pt idx="20">
                  <c:v>4.4200137307698038</c:v>
                </c:pt>
                <c:pt idx="21">
                  <c:v>0.80243643229589667</c:v>
                </c:pt>
                <c:pt idx="22">
                  <c:v>0.87005793648308505</c:v>
                </c:pt>
                <c:pt idx="23">
                  <c:v>1.2388121737941074</c:v>
                </c:pt>
                <c:pt idx="24">
                  <c:v>0.91912565889336839</c:v>
                </c:pt>
                <c:pt idx="25">
                  <c:v>1.5044794750102237</c:v>
                </c:pt>
                <c:pt idx="26">
                  <c:v>1.0816671352323575</c:v>
                </c:pt>
                <c:pt idx="27">
                  <c:v>1.0775029926706463</c:v>
                </c:pt>
                <c:pt idx="28">
                  <c:v>0.90463596354609133</c:v>
                </c:pt>
                <c:pt idx="29">
                  <c:v>1.2162518040092714</c:v>
                </c:pt>
                <c:pt idx="30">
                  <c:v>1.2593578920738544</c:v>
                </c:pt>
                <c:pt idx="31">
                  <c:v>0.87732745756280317</c:v>
                </c:pt>
                <c:pt idx="32">
                  <c:v>2.3533429051560502</c:v>
                </c:pt>
                <c:pt idx="33">
                  <c:v>1.3843526111836324</c:v>
                </c:pt>
                <c:pt idx="34">
                  <c:v>1.2753734561445194</c:v>
                </c:pt>
                <c:pt idx="35">
                  <c:v>1.3397463807101262</c:v>
                </c:pt>
                <c:pt idx="36">
                  <c:v>0.8824604425413638</c:v>
                </c:pt>
                <c:pt idx="37">
                  <c:v>0.9080199249799491</c:v>
                </c:pt>
                <c:pt idx="38">
                  <c:v>0.93518142915954217</c:v>
                </c:pt>
                <c:pt idx="39">
                  <c:v>1.245585804142189</c:v>
                </c:pt>
                <c:pt idx="40">
                  <c:v>0.84837492954798377</c:v>
                </c:pt>
                <c:pt idx="41">
                  <c:v>0.83580758440448899</c:v>
                </c:pt>
                <c:pt idx="42">
                  <c:v>0.83007033587263857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komm!$P$244:$P$286</c:f>
              <c:numCache>
                <c:formatCode>0.0\ %</c:formatCode>
                <c:ptCount val="43"/>
                <c:pt idx="0">
                  <c:v>1.0076101430843465</c:v>
                </c:pt>
                <c:pt idx="1">
                  <c:v>0.98842724518162295</c:v>
                </c:pt>
                <c:pt idx="2">
                  <c:v>0.9482080596345881</c:v>
                </c:pt>
                <c:pt idx="3">
                  <c:v>0.94472124527172308</c:v>
                </c:pt>
                <c:pt idx="4">
                  <c:v>0.97369265538277838</c:v>
                </c:pt>
                <c:pt idx="5">
                  <c:v>0.99497440112165769</c:v>
                </c:pt>
                <c:pt idx="6">
                  <c:v>0.94713144530880333</c:v>
                </c:pt>
                <c:pt idx="7">
                  <c:v>1.0314949400241038</c:v>
                </c:pt>
                <c:pt idx="8">
                  <c:v>1.0212500716974304</c:v>
                </c:pt>
                <c:pt idx="9">
                  <c:v>1.0998219432105518</c:v>
                </c:pt>
                <c:pt idx="10">
                  <c:v>1.8995580833697034</c:v>
                </c:pt>
                <c:pt idx="11">
                  <c:v>1.2045440718828109</c:v>
                </c:pt>
                <c:pt idx="12">
                  <c:v>0.9481644759661042</c:v>
                </c:pt>
                <c:pt idx="13">
                  <c:v>0.96228818907921376</c:v>
                </c:pt>
                <c:pt idx="14">
                  <c:v>0.9771459860637306</c:v>
                </c:pt>
                <c:pt idx="15">
                  <c:v>0.95411586952191019</c:v>
                </c:pt>
                <c:pt idx="16">
                  <c:v>1.3460298583691959</c:v>
                </c:pt>
                <c:pt idx="17">
                  <c:v>0.95328790147232856</c:v>
                </c:pt>
                <c:pt idx="18">
                  <c:v>0.94556027767387796</c:v>
                </c:pt>
                <c:pt idx="19">
                  <c:v>1.0339482003030074</c:v>
                </c:pt>
                <c:pt idx="20">
                  <c:v>2.3563612355914536</c:v>
                </c:pt>
                <c:pt idx="21">
                  <c:v>0.94351208369723749</c:v>
                </c:pt>
                <c:pt idx="22">
                  <c:v>0.94689315890659709</c:v>
                </c:pt>
                <c:pt idx="23">
                  <c:v>1.083880612801174</c:v>
                </c:pt>
                <c:pt idx="24">
                  <c:v>0.95600600684087844</c:v>
                </c:pt>
                <c:pt idx="25">
                  <c:v>1.190147533287621</c:v>
                </c:pt>
                <c:pt idx="26">
                  <c:v>1.0210225973764744</c:v>
                </c:pt>
                <c:pt idx="27">
                  <c:v>1.0193569403517897</c:v>
                </c:pt>
                <c:pt idx="28">
                  <c:v>0.95021012870196775</c:v>
                </c:pt>
                <c:pt idx="29">
                  <c:v>1.0748564648872396</c:v>
                </c:pt>
                <c:pt idx="30">
                  <c:v>1.092098900113073</c:v>
                </c:pt>
                <c:pt idx="31">
                  <c:v>0.94725663496058277</c:v>
                </c:pt>
                <c:pt idx="32">
                  <c:v>1.5296929053459518</c:v>
                </c:pt>
                <c:pt idx="33">
                  <c:v>1.1420967877569841</c:v>
                </c:pt>
                <c:pt idx="34">
                  <c:v>1.0985051257413392</c:v>
                </c:pt>
                <c:pt idx="35">
                  <c:v>1.1242542955675818</c:v>
                </c:pt>
                <c:pt idx="36">
                  <c:v>0.94751328420951086</c:v>
                </c:pt>
                <c:pt idx="37">
                  <c:v>0.9515637132755107</c:v>
                </c:pt>
                <c:pt idx="38">
                  <c:v>0.96242831494734815</c:v>
                </c:pt>
                <c:pt idx="39">
                  <c:v>1.0865900649404068</c:v>
                </c:pt>
                <c:pt idx="40">
                  <c:v>0.94580900855984185</c:v>
                </c:pt>
                <c:pt idx="41">
                  <c:v>0.94518064130266721</c:v>
                </c:pt>
                <c:pt idx="42">
                  <c:v>0.94489377887607462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komm!$F$287:$F$324</c:f>
              <c:numCache>
                <c:formatCode>0%</c:formatCode>
                <c:ptCount val="38"/>
                <c:pt idx="0">
                  <c:v>1.0027999718668277</c:v>
                </c:pt>
                <c:pt idx="1">
                  <c:v>0.74565126284412053</c:v>
                </c:pt>
                <c:pt idx="2">
                  <c:v>0.79616821112200875</c:v>
                </c:pt>
                <c:pt idx="3">
                  <c:v>1.2708614170904331</c:v>
                </c:pt>
                <c:pt idx="4">
                  <c:v>0.79511460059368388</c:v>
                </c:pt>
                <c:pt idx="5">
                  <c:v>0.81426459612440594</c:v>
                </c:pt>
                <c:pt idx="6">
                  <c:v>0.9018379048715951</c:v>
                </c:pt>
                <c:pt idx="7">
                  <c:v>0.84471170282911545</c:v>
                </c:pt>
                <c:pt idx="8">
                  <c:v>0.69131718544407783</c:v>
                </c:pt>
                <c:pt idx="9">
                  <c:v>0.70767655254285566</c:v>
                </c:pt>
                <c:pt idx="10">
                  <c:v>0.7931939174726701</c:v>
                </c:pt>
                <c:pt idx="11">
                  <c:v>0.78488960209454117</c:v>
                </c:pt>
                <c:pt idx="12">
                  <c:v>0.91366241987408248</c:v>
                </c:pt>
                <c:pt idx="13">
                  <c:v>0.83520381996540538</c:v>
                </c:pt>
                <c:pt idx="14">
                  <c:v>2.4933781339560483</c:v>
                </c:pt>
                <c:pt idx="15">
                  <c:v>0.93564617936228744</c:v>
                </c:pt>
                <c:pt idx="16">
                  <c:v>0.80801430226250925</c:v>
                </c:pt>
                <c:pt idx="17">
                  <c:v>0.71371710934307098</c:v>
                </c:pt>
                <c:pt idx="18">
                  <c:v>0.78218522092972254</c:v>
                </c:pt>
                <c:pt idx="19">
                  <c:v>0.74250629249086841</c:v>
                </c:pt>
                <c:pt idx="20">
                  <c:v>0.72658879771520679</c:v>
                </c:pt>
                <c:pt idx="21">
                  <c:v>0.8653311512875872</c:v>
                </c:pt>
                <c:pt idx="22">
                  <c:v>1.3083549560221015</c:v>
                </c:pt>
                <c:pt idx="23">
                  <c:v>1.7926078150534914</c:v>
                </c:pt>
                <c:pt idx="24">
                  <c:v>0.88643583842117579</c:v>
                </c:pt>
                <c:pt idx="25">
                  <c:v>0.66067285722534486</c:v>
                </c:pt>
                <c:pt idx="26">
                  <c:v>0.74406853207413914</c:v>
                </c:pt>
                <c:pt idx="27">
                  <c:v>1.0037755495933005</c:v>
                </c:pt>
                <c:pt idx="28">
                  <c:v>0.74053468151008128</c:v>
                </c:pt>
                <c:pt idx="29">
                  <c:v>0.79001657957556315</c:v>
                </c:pt>
                <c:pt idx="30">
                  <c:v>0.70623929266669094</c:v>
                </c:pt>
                <c:pt idx="31">
                  <c:v>0.87215074501548784</c:v>
                </c:pt>
                <c:pt idx="32">
                  <c:v>0.90499262153102444</c:v>
                </c:pt>
                <c:pt idx="33">
                  <c:v>0.80827372256211738</c:v>
                </c:pt>
                <c:pt idx="34">
                  <c:v>0.8242927705567531</c:v>
                </c:pt>
                <c:pt idx="35">
                  <c:v>0.78346278451692586</c:v>
                </c:pt>
                <c:pt idx="36">
                  <c:v>1.0297957554468768</c:v>
                </c:pt>
                <c:pt idx="37">
                  <c:v>0.86141163720120439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komm!$P$287:$P$324</c:f>
              <c:numCache>
                <c:formatCode>0.0\ %</c:formatCode>
                <c:ptCount val="38"/>
                <c:pt idx="0">
                  <c:v>0.9894757320302624</c:v>
                </c:pt>
                <c:pt idx="1">
                  <c:v>0.9406728252246489</c:v>
                </c:pt>
                <c:pt idx="2">
                  <c:v>0.94319867263854307</c:v>
                </c:pt>
                <c:pt idx="3">
                  <c:v>1.0967003101197046</c:v>
                </c:pt>
                <c:pt idx="4">
                  <c:v>0.94314599211212702</c:v>
                </c:pt>
                <c:pt idx="5">
                  <c:v>0.94410349188866294</c:v>
                </c:pt>
                <c:pt idx="6">
                  <c:v>0.94909090523216921</c:v>
                </c:pt>
                <c:pt idx="7">
                  <c:v>0.94562584722389853</c:v>
                </c:pt>
                <c:pt idx="8">
                  <c:v>0.93795612135464657</c:v>
                </c:pt>
                <c:pt idx="9">
                  <c:v>0.93877408970958565</c:v>
                </c:pt>
                <c:pt idx="10">
                  <c:v>0.94304995795607627</c:v>
                </c:pt>
                <c:pt idx="11">
                  <c:v>0.94263474218716981</c:v>
                </c:pt>
                <c:pt idx="12">
                  <c:v>0.95382071123316425</c:v>
                </c:pt>
                <c:pt idx="13">
                  <c:v>0.94515045308071288</c:v>
                </c:pt>
                <c:pt idx="14">
                  <c:v>1.5857069968659505</c:v>
                </c:pt>
                <c:pt idx="15">
                  <c:v>0.96261421502844613</c:v>
                </c:pt>
                <c:pt idx="16">
                  <c:v>0.94379097719556815</c:v>
                </c:pt>
                <c:pt idx="17">
                  <c:v>0.93907611754959641</c:v>
                </c:pt>
                <c:pt idx="18">
                  <c:v>0.94249952312892882</c:v>
                </c:pt>
                <c:pt idx="19">
                  <c:v>0.94051557670698593</c:v>
                </c:pt>
                <c:pt idx="20">
                  <c:v>0.93971970196820309</c:v>
                </c:pt>
                <c:pt idx="21">
                  <c:v>0.94665681964682202</c:v>
                </c:pt>
                <c:pt idx="22">
                  <c:v>1.1116977256923719</c:v>
                </c:pt>
                <c:pt idx="23">
                  <c:v>1.3053988693049281</c:v>
                </c:pt>
                <c:pt idx="24">
                  <c:v>0.94771205400350134</c:v>
                </c:pt>
                <c:pt idx="25">
                  <c:v>0.93642390494370975</c:v>
                </c:pt>
                <c:pt idx="26">
                  <c:v>0.94059368868614945</c:v>
                </c:pt>
                <c:pt idx="27">
                  <c:v>0.9898659631208514</c:v>
                </c:pt>
                <c:pt idx="28">
                  <c:v>0.94041699615794672</c:v>
                </c:pt>
                <c:pt idx="29">
                  <c:v>0.94289109106122082</c:v>
                </c:pt>
                <c:pt idx="30">
                  <c:v>0.93870222671577719</c:v>
                </c:pt>
                <c:pt idx="31">
                  <c:v>0.94699779933321726</c:v>
                </c:pt>
                <c:pt idx="32">
                  <c:v>0.95035279189594091</c:v>
                </c:pt>
                <c:pt idx="33">
                  <c:v>0.94380394821054847</c:v>
                </c:pt>
                <c:pt idx="34">
                  <c:v>0.94460490061028035</c:v>
                </c:pt>
                <c:pt idx="35">
                  <c:v>0.94256340130828897</c:v>
                </c:pt>
                <c:pt idx="36">
                  <c:v>1.0002740454622818</c:v>
                </c:pt>
                <c:pt idx="37">
                  <c:v>0.94646084394250296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08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95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245035</xdr:colOff>
      <xdr:row>35</xdr:row>
      <xdr:rowOff>169396</xdr:rowOff>
    </xdr:from>
    <xdr:to>
      <xdr:col>36</xdr:col>
      <xdr:colOff>245035</xdr:colOff>
      <xdr:row>52</xdr:row>
      <xdr:rowOff>64621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292100</xdr:colOff>
      <xdr:row>56</xdr:row>
      <xdr:rowOff>149599</xdr:rowOff>
    </xdr:from>
    <xdr:to>
      <xdr:col>38</xdr:col>
      <xdr:colOff>208139</xdr:colOff>
      <xdr:row>75</xdr:row>
      <xdr:rowOff>54348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582146</xdr:colOff>
      <xdr:row>94</xdr:row>
      <xdr:rowOff>162590</xdr:rowOff>
    </xdr:from>
    <xdr:to>
      <xdr:col>34</xdr:col>
      <xdr:colOff>56029</xdr:colOff>
      <xdr:row>113</xdr:row>
      <xdr:rowOff>33618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466912</xdr:colOff>
      <xdr:row>183</xdr:row>
      <xdr:rowOff>186764</xdr:rowOff>
    </xdr:from>
    <xdr:to>
      <xdr:col>35</xdr:col>
      <xdr:colOff>162112</xdr:colOff>
      <xdr:row>202</xdr:row>
      <xdr:rowOff>78627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408268</xdr:colOff>
      <xdr:row>154</xdr:row>
      <xdr:rowOff>143995</xdr:rowOff>
    </xdr:from>
    <xdr:to>
      <xdr:col>36</xdr:col>
      <xdr:colOff>122518</xdr:colOff>
      <xdr:row>173</xdr:row>
      <xdr:rowOff>182094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474383</xdr:colOff>
      <xdr:row>223</xdr:row>
      <xdr:rowOff>108323</xdr:rowOff>
    </xdr:from>
    <xdr:to>
      <xdr:col>35</xdr:col>
      <xdr:colOff>169583</xdr:colOff>
      <xdr:row>242</xdr:row>
      <xdr:rowOff>216832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373529</xdr:colOff>
      <xdr:row>256</xdr:row>
      <xdr:rowOff>0</xdr:rowOff>
    </xdr:from>
    <xdr:to>
      <xdr:col>36</xdr:col>
      <xdr:colOff>382348</xdr:colOff>
      <xdr:row>275</xdr:row>
      <xdr:rowOff>108510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384735</xdr:colOff>
      <xdr:row>288</xdr:row>
      <xdr:rowOff>160618</xdr:rowOff>
    </xdr:from>
    <xdr:to>
      <xdr:col>38</xdr:col>
      <xdr:colOff>505385</xdr:colOff>
      <xdr:row>308</xdr:row>
      <xdr:rowOff>78628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265207</xdr:colOff>
      <xdr:row>323</xdr:row>
      <xdr:rowOff>183029</xdr:rowOff>
    </xdr:from>
    <xdr:to>
      <xdr:col>35</xdr:col>
      <xdr:colOff>732637</xdr:colOff>
      <xdr:row>341</xdr:row>
      <xdr:rowOff>142501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526677</xdr:colOff>
      <xdr:row>113</xdr:row>
      <xdr:rowOff>168087</xdr:rowOff>
    </xdr:from>
    <xdr:to>
      <xdr:col>34</xdr:col>
      <xdr:colOff>560</xdr:colOff>
      <xdr:row>133</xdr:row>
      <xdr:rowOff>16703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D8CB65-B057-48E9-BBF9-FF070904D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515470</xdr:colOff>
      <xdr:row>133</xdr:row>
      <xdr:rowOff>134470</xdr:rowOff>
    </xdr:from>
    <xdr:to>
      <xdr:col>33</xdr:col>
      <xdr:colOff>751353</xdr:colOff>
      <xdr:row>151</xdr:row>
      <xdr:rowOff>173586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3DD25F-9555-400C-8C87-565437ED5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481853</xdr:colOff>
      <xdr:row>203</xdr:row>
      <xdr:rowOff>67236</xdr:rowOff>
    </xdr:from>
    <xdr:to>
      <xdr:col>35</xdr:col>
      <xdr:colOff>177053</xdr:colOff>
      <xdr:row>222</xdr:row>
      <xdr:rowOff>3923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F6C299E-A180-493B-AA09-033CF25A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302559</xdr:colOff>
      <xdr:row>343</xdr:row>
      <xdr:rowOff>89647</xdr:rowOff>
    </xdr:from>
    <xdr:to>
      <xdr:col>36</xdr:col>
      <xdr:colOff>7989</xdr:colOff>
      <xdr:row>362</xdr:row>
      <xdr:rowOff>26707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04D6AC-DBE6-474B-B419-BFDDDB416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47623</xdr:colOff>
      <xdr:row>19</xdr:row>
      <xdr:rowOff>20107</xdr:rowOff>
    </xdr:from>
    <xdr:to>
      <xdr:col>25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264583</xdr:colOff>
      <xdr:row>19</xdr:row>
      <xdr:rowOff>0</xdr:rowOff>
    </xdr:from>
    <xdr:to>
      <xdr:col>37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71"/>
  <sheetViews>
    <sheetView zoomScale="85" zoomScaleNormal="85" workbookViewId="0">
      <pane xSplit="3" ySplit="6" topLeftCell="D313" activePane="bottomRight" state="frozen"/>
      <selection pane="topRight" activeCell="D1" sqref="D1"/>
      <selection pane="bottomLeft" activeCell="A7" sqref="A7"/>
      <selection pane="bottomRight" activeCell="A365" sqref="A365"/>
    </sheetView>
  </sheetViews>
  <sheetFormatPr baseColWidth="10" defaultRowHeight="15"/>
  <cols>
    <col min="1" max="1" width="4.7109375" customWidth="1"/>
    <col min="2" max="2" width="11.5703125" style="83" customWidth="1"/>
    <col min="3" max="3" width="18.42578125" style="83" customWidth="1"/>
    <col min="4" max="4" width="17.28515625" style="83" bestFit="1" customWidth="1"/>
    <col min="5" max="5" width="14.42578125" style="83" bestFit="1" customWidth="1"/>
    <col min="6" max="7" width="11.42578125" style="83"/>
    <col min="8" max="8" width="14.42578125" style="83" bestFit="1" customWidth="1"/>
    <col min="9" max="9" width="9.85546875" style="83" bestFit="1" customWidth="1"/>
    <col min="10" max="10" width="14" style="83" bestFit="1" customWidth="1"/>
    <col min="11" max="11" width="11.42578125" style="83"/>
    <col min="12" max="12" width="13.7109375" style="83" bestFit="1" customWidth="1"/>
    <col min="13" max="13" width="17.85546875" style="83" bestFit="1" customWidth="1"/>
    <col min="14" max="14" width="17.28515625" style="83" bestFit="1" customWidth="1"/>
    <col min="15" max="15" width="13.85546875" style="83" bestFit="1" customWidth="1"/>
    <col min="16" max="16" width="11.42578125" style="83"/>
    <col min="17" max="17" width="12.5703125" style="83" customWidth="1"/>
    <col min="18" max="18" width="14.85546875" style="83" customWidth="1"/>
    <col min="19" max="19" width="13.28515625" style="83" bestFit="1" customWidth="1"/>
    <col min="20" max="20" width="13" style="83" customWidth="1"/>
    <col min="21" max="21" width="16.5703125" style="83" customWidth="1"/>
    <col min="22" max="22" width="13.140625" style="83" customWidth="1"/>
    <col min="24" max="24" width="17.28515625" style="83" bestFit="1" customWidth="1"/>
    <col min="25" max="25" width="13.85546875" style="83" bestFit="1" customWidth="1"/>
  </cols>
  <sheetData>
    <row r="1" spans="2:27" ht="30">
      <c r="B1" s="67" t="s">
        <v>0</v>
      </c>
      <c r="C1" s="67" t="s">
        <v>1</v>
      </c>
      <c r="D1" s="247" t="s">
        <v>435</v>
      </c>
      <c r="E1" s="247"/>
      <c r="F1" s="247"/>
      <c r="G1" s="248" t="s">
        <v>378</v>
      </c>
      <c r="H1" s="248"/>
      <c r="I1" s="248" t="s">
        <v>2</v>
      </c>
      <c r="J1" s="248"/>
      <c r="K1" s="248"/>
      <c r="L1" s="248"/>
      <c r="M1" s="68" t="s">
        <v>436</v>
      </c>
      <c r="N1" s="249" t="s">
        <v>3</v>
      </c>
      <c r="O1" s="249"/>
      <c r="P1" s="249"/>
      <c r="Q1" s="69" t="s">
        <v>4</v>
      </c>
      <c r="R1" s="241" t="s">
        <v>438</v>
      </c>
      <c r="S1" s="241"/>
      <c r="T1" s="70" t="s">
        <v>5</v>
      </c>
      <c r="U1" s="71" t="s">
        <v>421</v>
      </c>
      <c r="V1" s="71" t="s">
        <v>421</v>
      </c>
      <c r="X1" t="s">
        <v>419</v>
      </c>
      <c r="Y1"/>
    </row>
    <row r="2" spans="2:27">
      <c r="B2" s="175" t="s">
        <v>8</v>
      </c>
      <c r="C2" s="176"/>
      <c r="D2" s="242" t="s">
        <v>446</v>
      </c>
      <c r="E2" s="243"/>
      <c r="F2" s="243"/>
      <c r="G2" s="244" t="s">
        <v>9</v>
      </c>
      <c r="H2" s="244"/>
      <c r="I2" s="177" t="s">
        <v>10</v>
      </c>
      <c r="J2" s="177"/>
      <c r="K2" s="177"/>
      <c r="L2" s="177"/>
      <c r="M2" s="178" t="str">
        <f>D2</f>
        <v>Jan- April</v>
      </c>
      <c r="N2" s="245" t="str">
        <f>D2</f>
        <v>Jan- April</v>
      </c>
      <c r="O2" s="246"/>
      <c r="P2" s="246"/>
      <c r="Q2" s="179" t="str">
        <f>RIGHT(N2,5)</f>
        <v>April</v>
      </c>
      <c r="R2" s="250" t="s">
        <v>380</v>
      </c>
      <c r="S2" s="250"/>
      <c r="T2" s="72" t="s">
        <v>11</v>
      </c>
      <c r="U2" s="75" t="str">
        <f>D2</f>
        <v>Jan- April</v>
      </c>
      <c r="V2" s="73" t="str">
        <f>U2</f>
        <v>Jan- April</v>
      </c>
      <c r="X2" t="s">
        <v>420</v>
      </c>
      <c r="Y2"/>
    </row>
    <row r="3" spans="2:27">
      <c r="B3" s="180" t="s">
        <v>12</v>
      </c>
      <c r="C3" s="181"/>
      <c r="D3" s="173"/>
      <c r="E3" s="173"/>
      <c r="F3" s="74" t="s">
        <v>13</v>
      </c>
      <c r="G3" s="246" t="s">
        <v>14</v>
      </c>
      <c r="H3" s="246"/>
      <c r="I3" s="177" t="s">
        <v>15</v>
      </c>
      <c r="J3" s="177"/>
      <c r="K3" s="177" t="s">
        <v>16</v>
      </c>
      <c r="L3" s="177"/>
      <c r="M3" s="178" t="s">
        <v>17</v>
      </c>
      <c r="N3" s="182" t="s">
        <v>18</v>
      </c>
      <c r="O3" s="177"/>
      <c r="P3" s="182" t="s">
        <v>19</v>
      </c>
      <c r="Q3" s="183" t="s">
        <v>437</v>
      </c>
      <c r="R3" s="174" t="s">
        <v>6</v>
      </c>
      <c r="S3" s="184" t="s">
        <v>7</v>
      </c>
      <c r="T3" s="163">
        <v>45292</v>
      </c>
      <c r="V3" s="73"/>
      <c r="X3" s="182"/>
      <c r="Y3" s="177"/>
    </row>
    <row r="4" spans="2:27">
      <c r="B4" s="181"/>
      <c r="C4" s="76">
        <f>J367</f>
        <v>-134.25263636296347</v>
      </c>
      <c r="D4" s="185" t="s">
        <v>20</v>
      </c>
      <c r="E4" s="173" t="s">
        <v>21</v>
      </c>
      <c r="F4" s="173" t="s">
        <v>22</v>
      </c>
      <c r="G4" s="182" t="s">
        <v>23</v>
      </c>
      <c r="H4" s="182" t="s">
        <v>20</v>
      </c>
      <c r="I4" s="182" t="s">
        <v>21</v>
      </c>
      <c r="J4" s="182" t="s">
        <v>20</v>
      </c>
      <c r="K4" s="182" t="s">
        <v>21</v>
      </c>
      <c r="L4" s="182" t="s">
        <v>20</v>
      </c>
      <c r="M4" s="179" t="s">
        <v>20</v>
      </c>
      <c r="N4" s="182" t="s">
        <v>20</v>
      </c>
      <c r="O4" s="182" t="s">
        <v>21</v>
      </c>
      <c r="P4" s="182" t="s">
        <v>24</v>
      </c>
      <c r="Q4" s="179" t="s">
        <v>20</v>
      </c>
      <c r="R4" s="184" t="s">
        <v>25</v>
      </c>
      <c r="S4" s="184" t="s">
        <v>21</v>
      </c>
      <c r="T4" s="186"/>
      <c r="U4" s="77" t="s">
        <v>20</v>
      </c>
      <c r="V4" s="185" t="s">
        <v>21</v>
      </c>
      <c r="X4" s="182" t="s">
        <v>20</v>
      </c>
      <c r="Y4" s="182" t="s">
        <v>21</v>
      </c>
    </row>
    <row r="5" spans="2:27">
      <c r="B5" s="78"/>
      <c r="C5" s="78"/>
      <c r="D5" s="79">
        <v>1</v>
      </c>
      <c r="E5" s="79">
        <v>2</v>
      </c>
      <c r="F5" s="79">
        <v>3</v>
      </c>
      <c r="G5" s="79">
        <v>4</v>
      </c>
      <c r="H5" s="79">
        <v>5</v>
      </c>
      <c r="I5" s="79">
        <v>6</v>
      </c>
      <c r="J5" s="79">
        <v>7</v>
      </c>
      <c r="K5" s="79">
        <v>8</v>
      </c>
      <c r="L5" s="79">
        <v>9</v>
      </c>
      <c r="M5" s="79">
        <v>10</v>
      </c>
      <c r="N5" s="79">
        <v>11</v>
      </c>
      <c r="O5" s="79">
        <v>12</v>
      </c>
      <c r="P5" s="79">
        <v>13</v>
      </c>
      <c r="Q5" s="79">
        <v>14</v>
      </c>
      <c r="R5" s="80">
        <v>15</v>
      </c>
      <c r="S5" s="80">
        <v>16</v>
      </c>
      <c r="T5" s="81">
        <v>17</v>
      </c>
      <c r="U5" s="79">
        <v>18</v>
      </c>
      <c r="V5" s="79">
        <v>19</v>
      </c>
      <c r="X5" s="79">
        <v>21</v>
      </c>
      <c r="Y5" s="79">
        <v>22</v>
      </c>
    </row>
    <row r="6" spans="2:27" ht="18.75" customHeight="1">
      <c r="B6" s="82"/>
      <c r="R6" s="84"/>
      <c r="S6" s="128"/>
      <c r="T6" s="84"/>
      <c r="U6" s="84"/>
      <c r="V6" s="84"/>
    </row>
    <row r="7" spans="2:27" ht="21.95" customHeight="1">
      <c r="B7" s="207">
        <v>301</v>
      </c>
      <c r="C7" t="s">
        <v>26</v>
      </c>
      <c r="D7" s="1">
        <v>10917126</v>
      </c>
      <c r="E7" s="85">
        <f>D7/T7*1000</f>
        <v>15211.054604227334</v>
      </c>
      <c r="F7" s="86">
        <f t="shared" ref="F7:F70" si="0">E7/E$365</f>
        <v>1.3267639118509091</v>
      </c>
      <c r="G7" s="187">
        <f t="shared" ref="G7:G70" si="1">($E$365+$Y$365-E7-Y7)*0.6</f>
        <v>-2247.0117468726494</v>
      </c>
      <c r="H7" s="187">
        <f>G7*T7/1000</f>
        <v>-1612702.8008479693</v>
      </c>
      <c r="I7" s="187">
        <f t="shared" ref="I7:I70" si="2">IF(E7+Y7&lt;(E$365+Y$365)*0.9,((E$365+Y$365)*0.9-E7-Y7)*0.35,0)</f>
        <v>0</v>
      </c>
      <c r="J7" s="87">
        <f t="shared" ref="J7:J70" si="3">I7*T7/1000</f>
        <v>0</v>
      </c>
      <c r="K7" s="187">
        <f>I7+J$367</f>
        <v>-134.25263636296347</v>
      </c>
      <c r="L7" s="87">
        <f t="shared" ref="L7:L70" si="4">K7*T7/1000</f>
        <v>-96354.459644062517</v>
      </c>
      <c r="M7" s="88">
        <f>+H7+L7</f>
        <v>-1709057.2604920317</v>
      </c>
      <c r="N7" s="88">
        <f>D7+M7</f>
        <v>9208068.7395079676</v>
      </c>
      <c r="O7" s="88">
        <f>N7/T7*1000</f>
        <v>12829.790220991719</v>
      </c>
      <c r="P7" s="89">
        <f t="shared" ref="P7:P70" si="5">O7/O$365</f>
        <v>1.1190613080238947</v>
      </c>
      <c r="Q7" s="195">
        <v>-10409.351291916566</v>
      </c>
      <c r="R7" s="89">
        <f>(D7-U7)/U7</f>
        <v>-1.0138901115151013E-3</v>
      </c>
      <c r="S7" s="89">
        <f>(E7-V7)/V7</f>
        <v>-1.3085906010781901E-2</v>
      </c>
      <c r="T7" s="91">
        <v>717710</v>
      </c>
      <c r="U7" s="190">
        <v>10928206</v>
      </c>
      <c r="V7" s="190">
        <v>15412.744327870054</v>
      </c>
      <c r="W7" s="197"/>
      <c r="X7" s="88">
        <v>0</v>
      </c>
      <c r="Y7" s="88">
        <f>X7*1000/T7</f>
        <v>0</v>
      </c>
      <c r="Z7" s="1"/>
      <c r="AA7" s="1"/>
    </row>
    <row r="8" spans="2:27" ht="24.95" customHeight="1">
      <c r="B8" s="207">
        <v>1101</v>
      </c>
      <c r="C8" t="s">
        <v>27</v>
      </c>
      <c r="D8" s="1">
        <v>168002</v>
      </c>
      <c r="E8" s="85">
        <f t="shared" ref="E8:E71" si="6">D8/T8*1000</f>
        <v>11037.513960974969</v>
      </c>
      <c r="F8" s="86">
        <f t="shared" si="0"/>
        <v>0.96273240620031586</v>
      </c>
      <c r="G8" s="187">
        <f t="shared" si="1"/>
        <v>257.11263907876963</v>
      </c>
      <c r="H8" s="187">
        <f t="shared" ref="H8:H70" si="7">G8*T8/1000</f>
        <v>3913.5114794179526</v>
      </c>
      <c r="I8" s="187">
        <f t="shared" si="2"/>
        <v>0</v>
      </c>
      <c r="J8" s="87">
        <f t="shared" si="3"/>
        <v>0</v>
      </c>
      <c r="K8" s="187">
        <f t="shared" ref="K8:K71" si="8">I8+J$367</f>
        <v>-134.25263636296347</v>
      </c>
      <c r="L8" s="87">
        <f t="shared" si="4"/>
        <v>-2043.459378080667</v>
      </c>
      <c r="M8" s="88">
        <f t="shared" ref="M8:M71" si="9">+H8+L8</f>
        <v>1870.0521013372856</v>
      </c>
      <c r="N8" s="88">
        <f t="shared" ref="N8:N71" si="10">D8+M8</f>
        <v>169872.05210133729</v>
      </c>
      <c r="O8" s="88">
        <f t="shared" ref="O8:O71" si="11">N8/T8*1000</f>
        <v>11160.373963690776</v>
      </c>
      <c r="P8" s="89">
        <f t="shared" si="5"/>
        <v>0.9734487057636575</v>
      </c>
      <c r="Q8" s="195">
        <v>1348.4589165341611</v>
      </c>
      <c r="R8" s="89">
        <f t="shared" ref="R8:S71" si="12">(D8-U8)/U8</f>
        <v>5.9668731314099735E-2</v>
      </c>
      <c r="S8" s="89">
        <f t="shared" si="12"/>
        <v>4.5048769841400146E-2</v>
      </c>
      <c r="T8" s="91">
        <v>15221</v>
      </c>
      <c r="U8" s="190">
        <v>158542</v>
      </c>
      <c r="V8" s="190">
        <v>10561.721404303511</v>
      </c>
      <c r="W8" s="197"/>
      <c r="X8" s="88">
        <v>0</v>
      </c>
      <c r="Y8" s="88">
        <f t="shared" ref="Y8:Y71" si="13">X8*1000/T8</f>
        <v>0</v>
      </c>
    </row>
    <row r="9" spans="2:27">
      <c r="B9" s="207">
        <v>1103</v>
      </c>
      <c r="C9" t="s">
        <v>28</v>
      </c>
      <c r="D9" s="1">
        <v>2155019</v>
      </c>
      <c r="E9" s="85">
        <f t="shared" si="6"/>
        <v>14458.556974934249</v>
      </c>
      <c r="F9" s="86">
        <f t="shared" si="0"/>
        <v>1.2611283116722098</v>
      </c>
      <c r="G9" s="187">
        <f t="shared" si="1"/>
        <v>-1795.5131692967977</v>
      </c>
      <c r="H9" s="187">
        <f t="shared" si="7"/>
        <v>-267617.64685734909</v>
      </c>
      <c r="I9" s="187">
        <f t="shared" si="2"/>
        <v>0</v>
      </c>
      <c r="J9" s="87">
        <f t="shared" si="3"/>
        <v>0</v>
      </c>
      <c r="K9" s="187">
        <f t="shared" si="8"/>
        <v>-134.25263636296347</v>
      </c>
      <c r="L9" s="87">
        <f t="shared" si="4"/>
        <v>-20010.086944626979</v>
      </c>
      <c r="M9" s="88">
        <f t="shared" si="9"/>
        <v>-287627.73380197608</v>
      </c>
      <c r="N9" s="88">
        <f t="shared" si="10"/>
        <v>1867391.2661980239</v>
      </c>
      <c r="O9" s="88">
        <f t="shared" si="11"/>
        <v>12528.791169274487</v>
      </c>
      <c r="P9" s="89">
        <f t="shared" si="5"/>
        <v>1.0928070679524151</v>
      </c>
      <c r="Q9" s="195">
        <v>6901.3781480575562</v>
      </c>
      <c r="R9" s="92">
        <f t="shared" si="12"/>
        <v>4.3985052009859395E-2</v>
      </c>
      <c r="S9" s="92">
        <f t="shared" si="12"/>
        <v>2.2712826935024789E-2</v>
      </c>
      <c r="T9" s="91">
        <v>149048</v>
      </c>
      <c r="U9" s="190">
        <v>2064224</v>
      </c>
      <c r="V9" s="190">
        <v>14137.455397196101</v>
      </c>
      <c r="W9" s="197"/>
      <c r="X9" s="88">
        <v>0</v>
      </c>
      <c r="Y9" s="88">
        <f t="shared" si="13"/>
        <v>0</v>
      </c>
      <c r="Z9" s="1"/>
      <c r="AA9" s="1"/>
    </row>
    <row r="10" spans="2:27">
      <c r="B10" s="207">
        <v>1106</v>
      </c>
      <c r="C10" t="s">
        <v>29</v>
      </c>
      <c r="D10" s="1">
        <v>442264</v>
      </c>
      <c r="E10" s="85">
        <f>D10/T10*1000</f>
        <v>11549.775410007313</v>
      </c>
      <c r="F10" s="86">
        <f t="shared" si="0"/>
        <v>1.0074137265750178</v>
      </c>
      <c r="G10" s="187">
        <f t="shared" si="1"/>
        <v>-50.2442303406362</v>
      </c>
      <c r="H10" s="187">
        <f t="shared" si="7"/>
        <v>-1923.9520682036414</v>
      </c>
      <c r="I10" s="187">
        <f t="shared" si="2"/>
        <v>0</v>
      </c>
      <c r="J10" s="87">
        <f t="shared" si="3"/>
        <v>0</v>
      </c>
      <c r="K10" s="187">
        <f t="shared" si="8"/>
        <v>-134.25263636296347</v>
      </c>
      <c r="L10" s="87">
        <f t="shared" si="4"/>
        <v>-5140.8019516105969</v>
      </c>
      <c r="M10" s="88">
        <f t="shared" si="9"/>
        <v>-7064.7540198142378</v>
      </c>
      <c r="N10" s="88">
        <f t="shared" si="10"/>
        <v>435199.24598018575</v>
      </c>
      <c r="O10" s="88">
        <f t="shared" si="11"/>
        <v>11365.278543303712</v>
      </c>
      <c r="P10" s="89">
        <f t="shared" si="5"/>
        <v>0.99132123391353821</v>
      </c>
      <c r="Q10" s="195">
        <v>2267.4036286660867</v>
      </c>
      <c r="R10" s="92">
        <f t="shared" si="12"/>
        <v>8.1388240932275091E-2</v>
      </c>
      <c r="S10" s="92">
        <f t="shared" si="12"/>
        <v>6.9047108024947096E-2</v>
      </c>
      <c r="T10" s="91">
        <v>38292</v>
      </c>
      <c r="U10" s="190">
        <v>408978</v>
      </c>
      <c r="V10" s="190">
        <v>10803.803988905032</v>
      </c>
      <c r="W10" s="197"/>
      <c r="X10" s="88">
        <v>0</v>
      </c>
      <c r="Y10" s="88">
        <f t="shared" si="13"/>
        <v>0</v>
      </c>
      <c r="Z10" s="1"/>
    </row>
    <row r="11" spans="2:27">
      <c r="B11" s="207">
        <v>1108</v>
      </c>
      <c r="C11" t="s">
        <v>30</v>
      </c>
      <c r="D11" s="1">
        <v>965491</v>
      </c>
      <c r="E11" s="85">
        <f t="shared" si="6"/>
        <v>11534.861771522783</v>
      </c>
      <c r="F11" s="86">
        <f t="shared" si="0"/>
        <v>1.0061129043867807</v>
      </c>
      <c r="G11" s="187">
        <f t="shared" si="1"/>
        <v>-41.296047249918409</v>
      </c>
      <c r="H11" s="187">
        <f t="shared" si="7"/>
        <v>-3456.561746912671</v>
      </c>
      <c r="I11" s="187">
        <f t="shared" si="2"/>
        <v>0</v>
      </c>
      <c r="J11" s="87">
        <f t="shared" si="3"/>
        <v>0</v>
      </c>
      <c r="K11" s="187">
        <f t="shared" si="8"/>
        <v>-134.25263636296347</v>
      </c>
      <c r="L11" s="87">
        <f t="shared" si="4"/>
        <v>-11237.214168852768</v>
      </c>
      <c r="M11" s="88">
        <f t="shared" si="9"/>
        <v>-14693.77591576544</v>
      </c>
      <c r="N11" s="88">
        <f t="shared" si="10"/>
        <v>950797.22408423456</v>
      </c>
      <c r="O11" s="88">
        <f t="shared" si="11"/>
        <v>11359.313087909903</v>
      </c>
      <c r="P11" s="89">
        <f t="shared" si="5"/>
        <v>0.99080090503824358</v>
      </c>
      <c r="Q11" s="195">
        <v>-540.0916607487452</v>
      </c>
      <c r="R11" s="92">
        <f t="shared" si="12"/>
        <v>4.8902905776026996E-2</v>
      </c>
      <c r="S11" s="92">
        <f t="shared" si="12"/>
        <v>3.4441674822578532E-2</v>
      </c>
      <c r="T11" s="91">
        <v>83702</v>
      </c>
      <c r="U11" s="190">
        <v>920477</v>
      </c>
      <c r="V11" s="190">
        <v>11150.809226147212</v>
      </c>
      <c r="W11" s="197"/>
      <c r="X11" s="88">
        <v>0</v>
      </c>
      <c r="Y11" s="88">
        <f t="shared" si="13"/>
        <v>0</v>
      </c>
      <c r="Z11" s="1"/>
      <c r="AA11" s="1"/>
    </row>
    <row r="12" spans="2:27">
      <c r="B12" s="207">
        <v>1111</v>
      </c>
      <c r="C12" t="s">
        <v>31</v>
      </c>
      <c r="D12" s="1">
        <v>32311</v>
      </c>
      <c r="E12" s="85">
        <f t="shared" si="6"/>
        <v>9653.7197490289818</v>
      </c>
      <c r="F12" s="86">
        <f t="shared" si="0"/>
        <v>0.84203280517936707</v>
      </c>
      <c r="G12" s="187">
        <f t="shared" si="1"/>
        <v>1087.3891662463623</v>
      </c>
      <c r="H12" s="187">
        <f t="shared" si="7"/>
        <v>3639.4915394265745</v>
      </c>
      <c r="I12" s="187">
        <f t="shared" si="2"/>
        <v>232.99912106332565</v>
      </c>
      <c r="J12" s="87">
        <f t="shared" si="3"/>
        <v>779.84805819895098</v>
      </c>
      <c r="K12" s="187">
        <f t="shared" si="8"/>
        <v>98.746484700362174</v>
      </c>
      <c r="L12" s="87">
        <f t="shared" si="4"/>
        <v>330.50448429211218</v>
      </c>
      <c r="M12" s="88">
        <f t="shared" si="9"/>
        <v>3969.9960237186865</v>
      </c>
      <c r="N12" s="88">
        <f t="shared" si="10"/>
        <v>36280.99602371869</v>
      </c>
      <c r="O12" s="88">
        <f t="shared" si="11"/>
        <v>10839.855399975706</v>
      </c>
      <c r="P12" s="89">
        <f t="shared" si="5"/>
        <v>0.94549190234141101</v>
      </c>
      <c r="Q12" s="195">
        <v>164.09748540671762</v>
      </c>
      <c r="R12" s="92">
        <f t="shared" si="12"/>
        <v>4.7561924523408121E-2</v>
      </c>
      <c r="S12" s="92">
        <f t="shared" si="12"/>
        <v>4.0363261761520344E-2</v>
      </c>
      <c r="T12" s="91">
        <v>3347</v>
      </c>
      <c r="U12" s="190">
        <v>30844</v>
      </c>
      <c r="V12" s="190">
        <v>9279.1817087845975</v>
      </c>
      <c r="W12" s="197"/>
      <c r="X12" s="88">
        <v>0</v>
      </c>
      <c r="Y12" s="88">
        <f t="shared" si="13"/>
        <v>0</v>
      </c>
      <c r="Z12" s="1"/>
      <c r="AA12" s="1"/>
    </row>
    <row r="13" spans="2:27">
      <c r="B13" s="207">
        <v>1112</v>
      </c>
      <c r="C13" t="s">
        <v>32</v>
      </c>
      <c r="D13" s="1">
        <v>32468</v>
      </c>
      <c r="E13" s="85">
        <f t="shared" si="6"/>
        <v>10064.476131432115</v>
      </c>
      <c r="F13" s="86">
        <f t="shared" si="0"/>
        <v>0.87786048175502363</v>
      </c>
      <c r="G13" s="187">
        <f t="shared" si="1"/>
        <v>840.93533680448229</v>
      </c>
      <c r="H13" s="187">
        <f t="shared" si="7"/>
        <v>2712.8573965312598</v>
      </c>
      <c r="I13" s="187">
        <f t="shared" si="2"/>
        <v>89.234387222229088</v>
      </c>
      <c r="J13" s="87">
        <f t="shared" si="3"/>
        <v>287.87013317891103</v>
      </c>
      <c r="K13" s="187">
        <f t="shared" si="8"/>
        <v>-45.018249140734383</v>
      </c>
      <c r="L13" s="87">
        <f t="shared" si="4"/>
        <v>-145.2288717280091</v>
      </c>
      <c r="M13" s="88">
        <f t="shared" si="9"/>
        <v>2567.6285248032509</v>
      </c>
      <c r="N13" s="88">
        <f t="shared" si="10"/>
        <v>35035.628524803251</v>
      </c>
      <c r="O13" s="88">
        <f t="shared" si="11"/>
        <v>10860.393219095862</v>
      </c>
      <c r="P13" s="89">
        <f t="shared" si="5"/>
        <v>0.94728328617019386</v>
      </c>
      <c r="Q13" s="195">
        <v>-1319.4911001129149</v>
      </c>
      <c r="R13" s="92">
        <f t="shared" si="12"/>
        <v>7.0279535864978898E-2</v>
      </c>
      <c r="S13" s="92">
        <f t="shared" si="12"/>
        <v>6.3644200862716216E-2</v>
      </c>
      <c r="T13" s="91">
        <v>3226</v>
      </c>
      <c r="U13" s="190">
        <v>30336</v>
      </c>
      <c r="V13" s="190">
        <v>9462.258265751716</v>
      </c>
      <c r="W13" s="197"/>
      <c r="X13" s="88">
        <v>0</v>
      </c>
      <c r="Y13" s="88">
        <f t="shared" si="13"/>
        <v>0</v>
      </c>
      <c r="Z13" s="1"/>
      <c r="AA13" s="1"/>
    </row>
    <row r="14" spans="2:27">
      <c r="B14" s="207">
        <v>1114</v>
      </c>
      <c r="C14" t="s">
        <v>33</v>
      </c>
      <c r="D14" s="1">
        <v>28090</v>
      </c>
      <c r="E14" s="85">
        <f t="shared" si="6"/>
        <v>9713.0013831258639</v>
      </c>
      <c r="F14" s="86">
        <f t="shared" si="0"/>
        <v>0.84720356649748341</v>
      </c>
      <c r="G14" s="187">
        <f t="shared" si="1"/>
        <v>1051.8201857882329</v>
      </c>
      <c r="H14" s="187">
        <f t="shared" si="7"/>
        <v>3041.8639772995698</v>
      </c>
      <c r="I14" s="187">
        <f t="shared" si="2"/>
        <v>212.25054912941695</v>
      </c>
      <c r="J14" s="87">
        <f t="shared" si="3"/>
        <v>613.82858808227388</v>
      </c>
      <c r="K14" s="187">
        <f t="shared" si="8"/>
        <v>77.997912766453481</v>
      </c>
      <c r="L14" s="87">
        <f t="shared" si="4"/>
        <v>225.56996372058347</v>
      </c>
      <c r="M14" s="88">
        <f t="shared" si="9"/>
        <v>3267.4339410201533</v>
      </c>
      <c r="N14" s="88">
        <f t="shared" si="10"/>
        <v>31357.433941020154</v>
      </c>
      <c r="O14" s="88">
        <f t="shared" si="11"/>
        <v>10842.819481680552</v>
      </c>
      <c r="P14" s="89">
        <f t="shared" si="5"/>
        <v>0.94575044040731693</v>
      </c>
      <c r="Q14" s="195">
        <v>111.71520101470878</v>
      </c>
      <c r="R14" s="92">
        <f t="shared" si="12"/>
        <v>4.8838772309760289E-2</v>
      </c>
      <c r="S14" s="92">
        <f t="shared" si="12"/>
        <v>3.2881335939902126E-2</v>
      </c>
      <c r="T14" s="91">
        <v>2892</v>
      </c>
      <c r="U14" s="190">
        <v>26782</v>
      </c>
      <c r="V14" s="190">
        <v>9403.7921348314612</v>
      </c>
      <c r="W14" s="197"/>
      <c r="X14" s="88">
        <v>0</v>
      </c>
      <c r="Y14" s="88">
        <f t="shared" si="13"/>
        <v>0</v>
      </c>
      <c r="Z14" s="1"/>
      <c r="AA14" s="1"/>
    </row>
    <row r="15" spans="2:27">
      <c r="B15" s="207">
        <v>1119</v>
      </c>
      <c r="C15" t="s">
        <v>34</v>
      </c>
      <c r="D15" s="1">
        <v>183087</v>
      </c>
      <c r="E15" s="85">
        <f t="shared" si="6"/>
        <v>9234.2260553790293</v>
      </c>
      <c r="F15" s="86">
        <f t="shared" si="0"/>
        <v>0.80544302830557157</v>
      </c>
      <c r="G15" s="187">
        <f t="shared" si="1"/>
        <v>1339.0853824363337</v>
      </c>
      <c r="H15" s="187">
        <f t="shared" si="7"/>
        <v>26550.045877565186</v>
      </c>
      <c r="I15" s="187">
        <f t="shared" si="2"/>
        <v>379.82191384080903</v>
      </c>
      <c r="J15" s="87">
        <f t="shared" si="3"/>
        <v>7530.7290857217213</v>
      </c>
      <c r="K15" s="187">
        <f t="shared" si="8"/>
        <v>245.56927747784556</v>
      </c>
      <c r="L15" s="87">
        <f t="shared" si="4"/>
        <v>4868.9020645532437</v>
      </c>
      <c r="M15" s="88">
        <f t="shared" si="9"/>
        <v>31418.94794211843</v>
      </c>
      <c r="N15" s="88">
        <f t="shared" si="10"/>
        <v>214505.94794211842</v>
      </c>
      <c r="O15" s="88">
        <f t="shared" si="11"/>
        <v>10818.880715293208</v>
      </c>
      <c r="P15" s="89">
        <f t="shared" si="5"/>
        <v>0.94366241349772118</v>
      </c>
      <c r="Q15" s="195">
        <v>1552.5168189898141</v>
      </c>
      <c r="R15" s="92">
        <f t="shared" si="12"/>
        <v>6.8447344156677831E-2</v>
      </c>
      <c r="S15" s="92">
        <f t="shared" si="12"/>
        <v>5.8855190665988884E-2</v>
      </c>
      <c r="T15" s="91">
        <v>19827</v>
      </c>
      <c r="U15" s="190">
        <v>171358</v>
      </c>
      <c r="V15" s="190">
        <v>8720.9527202402169</v>
      </c>
      <c r="W15" s="197"/>
      <c r="X15" s="88">
        <v>0</v>
      </c>
      <c r="Y15" s="88">
        <f t="shared" si="13"/>
        <v>0</v>
      </c>
      <c r="Z15" s="1"/>
      <c r="AA15" s="1"/>
    </row>
    <row r="16" spans="2:27">
      <c r="B16" s="207">
        <v>1120</v>
      </c>
      <c r="C16" t="s">
        <v>35</v>
      </c>
      <c r="D16" s="1">
        <v>220307</v>
      </c>
      <c r="E16" s="85">
        <f t="shared" si="6"/>
        <v>10541.004784688996</v>
      </c>
      <c r="F16" s="86">
        <f t="shared" si="0"/>
        <v>0.91942505676670216</v>
      </c>
      <c r="G16" s="187">
        <f t="shared" si="1"/>
        <v>555.01814485035391</v>
      </c>
      <c r="H16" s="187">
        <f t="shared" si="7"/>
        <v>11599.879227372398</v>
      </c>
      <c r="I16" s="187">
        <f t="shared" si="2"/>
        <v>0</v>
      </c>
      <c r="J16" s="87">
        <f t="shared" si="3"/>
        <v>0</v>
      </c>
      <c r="K16" s="187">
        <f t="shared" si="8"/>
        <v>-134.25263636296347</v>
      </c>
      <c r="L16" s="87">
        <f t="shared" si="4"/>
        <v>-2805.8800999859368</v>
      </c>
      <c r="M16" s="88">
        <f t="shared" si="9"/>
        <v>8793.9991273864616</v>
      </c>
      <c r="N16" s="88">
        <f t="shared" si="10"/>
        <v>229100.99912738646</v>
      </c>
      <c r="O16" s="88">
        <f t="shared" si="11"/>
        <v>10961.770293176385</v>
      </c>
      <c r="P16" s="89">
        <f t="shared" si="5"/>
        <v>0.95612576599021193</v>
      </c>
      <c r="Q16" s="195">
        <v>1220.4640927379223</v>
      </c>
      <c r="R16" s="92">
        <f t="shared" si="12"/>
        <v>5.1680104639561582E-2</v>
      </c>
      <c r="S16" s="92">
        <f t="shared" si="12"/>
        <v>3.7339012303567551E-2</v>
      </c>
      <c r="T16" s="91">
        <v>20900</v>
      </c>
      <c r="U16" s="190">
        <v>209481</v>
      </c>
      <c r="V16" s="190">
        <v>10161.581372786806</v>
      </c>
      <c r="W16" s="197"/>
      <c r="X16" s="88">
        <v>0</v>
      </c>
      <c r="Y16" s="88">
        <f t="shared" si="13"/>
        <v>0</v>
      </c>
      <c r="Z16" s="1"/>
      <c r="AA16" s="1"/>
    </row>
    <row r="17" spans="2:27">
      <c r="B17" s="207">
        <v>1121</v>
      </c>
      <c r="C17" t="s">
        <v>36</v>
      </c>
      <c r="D17" s="1">
        <v>217768</v>
      </c>
      <c r="E17" s="85">
        <f t="shared" si="6"/>
        <v>10937.619286790557</v>
      </c>
      <c r="F17" s="86">
        <f t="shared" si="0"/>
        <v>0.95401922673035655</v>
      </c>
      <c r="G17" s="187">
        <f t="shared" si="1"/>
        <v>317.04944358941685</v>
      </c>
      <c r="H17" s="187">
        <f t="shared" si="7"/>
        <v>6312.4544218652891</v>
      </c>
      <c r="I17" s="187">
        <f t="shared" si="2"/>
        <v>0</v>
      </c>
      <c r="J17" s="87">
        <f t="shared" si="3"/>
        <v>0</v>
      </c>
      <c r="K17" s="187">
        <f t="shared" si="8"/>
        <v>-134.25263636296347</v>
      </c>
      <c r="L17" s="87">
        <f t="shared" si="4"/>
        <v>-2672.9699899866027</v>
      </c>
      <c r="M17" s="88">
        <f t="shared" si="9"/>
        <v>3639.4844318786863</v>
      </c>
      <c r="N17" s="88">
        <f t="shared" si="10"/>
        <v>221407.48443187869</v>
      </c>
      <c r="O17" s="88">
        <f t="shared" si="11"/>
        <v>11120.416094017011</v>
      </c>
      <c r="P17" s="89">
        <f t="shared" si="5"/>
        <v>0.96996343397567386</v>
      </c>
      <c r="Q17" s="195">
        <v>956.91263571349964</v>
      </c>
      <c r="R17" s="92">
        <f t="shared" si="12"/>
        <v>6.0859822189745463E-2</v>
      </c>
      <c r="S17" s="92">
        <f t="shared" si="12"/>
        <v>5.3986345692383572E-2</v>
      </c>
      <c r="T17" s="91">
        <v>19910</v>
      </c>
      <c r="U17" s="190">
        <v>205275</v>
      </c>
      <c r="V17" s="190">
        <v>10377.382336585611</v>
      </c>
      <c r="W17" s="197"/>
      <c r="X17" s="88">
        <v>0</v>
      </c>
      <c r="Y17" s="88">
        <f t="shared" si="13"/>
        <v>0</v>
      </c>
      <c r="Z17" s="1"/>
      <c r="AA17" s="1"/>
    </row>
    <row r="18" spans="2:27">
      <c r="B18" s="207">
        <v>1122</v>
      </c>
      <c r="C18" t="s">
        <v>37</v>
      </c>
      <c r="D18" s="1">
        <v>121072</v>
      </c>
      <c r="E18" s="85">
        <f t="shared" si="6"/>
        <v>9793.8844847112123</v>
      </c>
      <c r="F18" s="86">
        <f t="shared" si="0"/>
        <v>0.85425848695199202</v>
      </c>
      <c r="G18" s="187">
        <f t="shared" si="1"/>
        <v>1003.2903248370239</v>
      </c>
      <c r="H18" s="187">
        <f t="shared" si="7"/>
        <v>12402.674995635291</v>
      </c>
      <c r="I18" s="187">
        <f t="shared" si="2"/>
        <v>183.941463574545</v>
      </c>
      <c r="J18" s="87">
        <f t="shared" si="3"/>
        <v>2273.884372708525</v>
      </c>
      <c r="K18" s="187">
        <f t="shared" si="8"/>
        <v>49.688827211581525</v>
      </c>
      <c r="L18" s="87">
        <f t="shared" si="4"/>
        <v>614.25328198957084</v>
      </c>
      <c r="M18" s="88">
        <f t="shared" si="9"/>
        <v>13016.928277624862</v>
      </c>
      <c r="N18" s="88">
        <f t="shared" si="10"/>
        <v>134088.92827762486</v>
      </c>
      <c r="O18" s="88">
        <f t="shared" si="11"/>
        <v>10846.863636759817</v>
      </c>
      <c r="P18" s="89">
        <f t="shared" si="5"/>
        <v>0.94610318643004221</v>
      </c>
      <c r="Q18" s="195">
        <v>810.787142096764</v>
      </c>
      <c r="R18" s="92">
        <f t="shared" si="12"/>
        <v>3.978907410747258E-2</v>
      </c>
      <c r="S18" s="92">
        <f t="shared" si="12"/>
        <v>3.4742370948886013E-2</v>
      </c>
      <c r="T18" s="91">
        <v>12362</v>
      </c>
      <c r="U18" s="190">
        <v>116439</v>
      </c>
      <c r="V18" s="190">
        <v>9465.046333929442</v>
      </c>
      <c r="W18" s="197"/>
      <c r="X18" s="88">
        <v>0</v>
      </c>
      <c r="Y18" s="88">
        <f t="shared" si="13"/>
        <v>0</v>
      </c>
      <c r="Z18" s="1"/>
      <c r="AA18" s="1"/>
    </row>
    <row r="19" spans="2:27">
      <c r="B19" s="207">
        <v>1124</v>
      </c>
      <c r="C19" t="s">
        <v>38</v>
      </c>
      <c r="D19" s="1">
        <v>412701</v>
      </c>
      <c r="E19" s="85">
        <f t="shared" si="6"/>
        <v>14387.345302422869</v>
      </c>
      <c r="F19" s="86">
        <f t="shared" si="0"/>
        <v>1.2549169686950841</v>
      </c>
      <c r="G19" s="187">
        <f t="shared" si="1"/>
        <v>-1752.7861657899703</v>
      </c>
      <c r="H19" s="187">
        <f t="shared" si="7"/>
        <v>-50278.671165685293</v>
      </c>
      <c r="I19" s="187">
        <f t="shared" si="2"/>
        <v>0</v>
      </c>
      <c r="J19" s="87">
        <f t="shared" si="3"/>
        <v>0</v>
      </c>
      <c r="K19" s="187">
        <f t="shared" si="8"/>
        <v>-134.25263636296347</v>
      </c>
      <c r="L19" s="87">
        <f t="shared" si="4"/>
        <v>-3851.0368740716071</v>
      </c>
      <c r="M19" s="88">
        <f t="shared" si="9"/>
        <v>-54129.708039756901</v>
      </c>
      <c r="N19" s="88">
        <f t="shared" si="10"/>
        <v>358571.29196024308</v>
      </c>
      <c r="O19" s="88">
        <f t="shared" si="11"/>
        <v>12500.306500269933</v>
      </c>
      <c r="P19" s="89">
        <f t="shared" si="5"/>
        <v>1.0903225307615647</v>
      </c>
      <c r="Q19" s="195">
        <v>-291.68126793362171</v>
      </c>
      <c r="R19" s="92">
        <f t="shared" si="12"/>
        <v>4.6903815469380612E-2</v>
      </c>
      <c r="S19" s="92">
        <f t="shared" si="12"/>
        <v>3.3400088374255364E-2</v>
      </c>
      <c r="T19" s="91">
        <v>28685</v>
      </c>
      <c r="U19" s="190">
        <v>394211</v>
      </c>
      <c r="V19" s="190">
        <v>13922.337983401023</v>
      </c>
      <c r="W19" s="197"/>
      <c r="X19" s="88">
        <v>0</v>
      </c>
      <c r="Y19" s="88">
        <f t="shared" si="13"/>
        <v>0</v>
      </c>
      <c r="Z19" s="1"/>
      <c r="AA19" s="1"/>
    </row>
    <row r="20" spans="2:27">
      <c r="B20" s="207">
        <v>1127</v>
      </c>
      <c r="C20" t="s">
        <v>39</v>
      </c>
      <c r="D20" s="1">
        <v>144057</v>
      </c>
      <c r="E20" s="85">
        <f t="shared" si="6"/>
        <v>12268.523249872253</v>
      </c>
      <c r="F20" s="86">
        <f t="shared" si="0"/>
        <v>1.0701055464695159</v>
      </c>
      <c r="G20" s="187">
        <f t="shared" si="1"/>
        <v>-481.49293425960019</v>
      </c>
      <c r="H20" s="187">
        <f t="shared" si="7"/>
        <v>-5653.6900340762249</v>
      </c>
      <c r="I20" s="187">
        <f t="shared" si="2"/>
        <v>0</v>
      </c>
      <c r="J20" s="87">
        <f t="shared" si="3"/>
        <v>0</v>
      </c>
      <c r="K20" s="187">
        <f t="shared" si="8"/>
        <v>-134.25263636296347</v>
      </c>
      <c r="L20" s="87">
        <f t="shared" si="4"/>
        <v>-1576.394456173917</v>
      </c>
      <c r="M20" s="88">
        <f t="shared" si="9"/>
        <v>-7230.0844902501422</v>
      </c>
      <c r="N20" s="88">
        <f t="shared" si="10"/>
        <v>136826.91550974984</v>
      </c>
      <c r="O20" s="88">
        <f t="shared" si="11"/>
        <v>11652.777679249688</v>
      </c>
      <c r="P20" s="89">
        <f t="shared" si="5"/>
        <v>1.0163979618713375</v>
      </c>
      <c r="Q20" s="195">
        <v>875.3236448291409</v>
      </c>
      <c r="R20" s="92">
        <f t="shared" si="12"/>
        <v>1.9504462105717581E-2</v>
      </c>
      <c r="S20" s="92">
        <f t="shared" si="12"/>
        <v>1.3339854985166773E-2</v>
      </c>
      <c r="T20" s="91">
        <v>11742</v>
      </c>
      <c r="U20" s="190">
        <v>141301</v>
      </c>
      <c r="V20" s="190">
        <v>12107.017393539543</v>
      </c>
      <c r="W20" s="197"/>
      <c r="X20" s="88">
        <v>0</v>
      </c>
      <c r="Y20" s="88">
        <f t="shared" si="13"/>
        <v>0</v>
      </c>
      <c r="Z20" s="1"/>
      <c r="AA20" s="1"/>
    </row>
    <row r="21" spans="2:27">
      <c r="B21" s="207">
        <v>1130</v>
      </c>
      <c r="C21" t="s">
        <v>40</v>
      </c>
      <c r="D21" s="1">
        <v>134056</v>
      </c>
      <c r="E21" s="85">
        <f t="shared" si="6"/>
        <v>9782.9672334525294</v>
      </c>
      <c r="F21" s="86">
        <f t="shared" si="0"/>
        <v>0.85330624429929625</v>
      </c>
      <c r="G21" s="187">
        <f t="shared" si="1"/>
        <v>1009.8406755922337</v>
      </c>
      <c r="H21" s="187">
        <f t="shared" si="7"/>
        <v>13837.846777640378</v>
      </c>
      <c r="I21" s="187">
        <f t="shared" si="2"/>
        <v>187.76250151508401</v>
      </c>
      <c r="J21" s="87">
        <f t="shared" si="3"/>
        <v>2572.9095582611963</v>
      </c>
      <c r="K21" s="187">
        <f t="shared" si="8"/>
        <v>53.50986515212054</v>
      </c>
      <c r="L21" s="87">
        <f t="shared" si="4"/>
        <v>733.24568217950775</v>
      </c>
      <c r="M21" s="88">
        <f t="shared" si="9"/>
        <v>14571.092459819885</v>
      </c>
      <c r="N21" s="88">
        <f t="shared" si="10"/>
        <v>148627.09245981989</v>
      </c>
      <c r="O21" s="88">
        <f t="shared" si="11"/>
        <v>10846.317774196883</v>
      </c>
      <c r="P21" s="89">
        <f t="shared" si="5"/>
        <v>0.9460555742974075</v>
      </c>
      <c r="Q21" s="195">
        <v>2181.012292359801</v>
      </c>
      <c r="R21" s="92">
        <f t="shared" si="12"/>
        <v>2.7601786261940205E-3</v>
      </c>
      <c r="S21" s="93">
        <f t="shared" si="12"/>
        <v>-1.3997617542922064E-2</v>
      </c>
      <c r="T21" s="91">
        <v>13703</v>
      </c>
      <c r="U21" s="190">
        <v>133687</v>
      </c>
      <c r="V21" s="190">
        <v>9921.8494879026275</v>
      </c>
      <c r="W21" s="197"/>
      <c r="X21" s="88">
        <v>0</v>
      </c>
      <c r="Y21" s="88">
        <f t="shared" si="13"/>
        <v>0</v>
      </c>
      <c r="Z21" s="1"/>
      <c r="AA21" s="1"/>
    </row>
    <row r="22" spans="2:27">
      <c r="B22" s="207">
        <v>1133</v>
      </c>
      <c r="C22" t="s">
        <v>41</v>
      </c>
      <c r="D22" s="1">
        <v>47838</v>
      </c>
      <c r="E22" s="85">
        <f t="shared" si="6"/>
        <v>18099.886492622019</v>
      </c>
      <c r="F22" s="86">
        <f t="shared" si="0"/>
        <v>1.5787384130706341</v>
      </c>
      <c r="G22" s="187">
        <f t="shared" si="1"/>
        <v>-3980.3108799094603</v>
      </c>
      <c r="H22" s="187">
        <f t="shared" si="7"/>
        <v>-10519.961655600704</v>
      </c>
      <c r="I22" s="187">
        <f t="shared" si="2"/>
        <v>0</v>
      </c>
      <c r="J22" s="87">
        <f t="shared" si="3"/>
        <v>0</v>
      </c>
      <c r="K22" s="187">
        <f t="shared" si="8"/>
        <v>-134.25263636296347</v>
      </c>
      <c r="L22" s="87">
        <f t="shared" si="4"/>
        <v>-354.82971790731244</v>
      </c>
      <c r="M22" s="88">
        <f t="shared" si="9"/>
        <v>-10874.791373508016</v>
      </c>
      <c r="N22" s="88">
        <f t="shared" si="10"/>
        <v>36963.208626491985</v>
      </c>
      <c r="O22" s="88">
        <f t="shared" si="11"/>
        <v>13985.322976349597</v>
      </c>
      <c r="P22" s="89">
        <f t="shared" si="5"/>
        <v>1.2198511085117851</v>
      </c>
      <c r="Q22" s="195">
        <v>-6376.0592920044783</v>
      </c>
      <c r="R22" s="92">
        <f t="shared" si="12"/>
        <v>1.5065353929723307E-2</v>
      </c>
      <c r="S22" s="93">
        <f t="shared" si="12"/>
        <v>5.8479613855259762E-3</v>
      </c>
      <c r="T22" s="91">
        <v>2643</v>
      </c>
      <c r="U22" s="190">
        <v>47128</v>
      </c>
      <c r="V22" s="190">
        <v>17994.654448262696</v>
      </c>
      <c r="W22" s="197"/>
      <c r="X22" s="88">
        <v>0</v>
      </c>
      <c r="Y22" s="88">
        <f t="shared" si="13"/>
        <v>0</v>
      </c>
      <c r="Z22" s="1"/>
      <c r="AA22" s="1"/>
    </row>
    <row r="23" spans="2:27">
      <c r="B23" s="207">
        <v>1134</v>
      </c>
      <c r="C23" t="s">
        <v>42</v>
      </c>
      <c r="D23" s="1">
        <v>89218</v>
      </c>
      <c r="E23" s="85">
        <f t="shared" si="6"/>
        <v>22941.115968115195</v>
      </c>
      <c r="F23" s="86">
        <f t="shared" si="0"/>
        <v>2.0010081849040855</v>
      </c>
      <c r="G23" s="187">
        <f t="shared" si="1"/>
        <v>-6885.0485652053658</v>
      </c>
      <c r="H23" s="187">
        <f t="shared" si="7"/>
        <v>-26775.953870083667</v>
      </c>
      <c r="I23" s="187">
        <f t="shared" si="2"/>
        <v>0</v>
      </c>
      <c r="J23" s="87">
        <f t="shared" si="3"/>
        <v>0</v>
      </c>
      <c r="K23" s="187">
        <f t="shared" si="8"/>
        <v>-134.25263636296347</v>
      </c>
      <c r="L23" s="87">
        <f t="shared" si="4"/>
        <v>-522.10850281556498</v>
      </c>
      <c r="M23" s="88">
        <f t="shared" si="9"/>
        <v>-27298.062372899232</v>
      </c>
      <c r="N23" s="88">
        <f t="shared" si="10"/>
        <v>61919.937627100764</v>
      </c>
      <c r="O23" s="88">
        <f t="shared" si="11"/>
        <v>15921.814766546866</v>
      </c>
      <c r="P23" s="89">
        <f t="shared" si="5"/>
        <v>1.3887590172451658</v>
      </c>
      <c r="Q23" s="195">
        <v>-15177.698973365646</v>
      </c>
      <c r="R23" s="92">
        <f t="shared" si="12"/>
        <v>8.2388052458539071E-2</v>
      </c>
      <c r="S23" s="92">
        <f t="shared" si="12"/>
        <v>6.1792342537754258E-2</v>
      </c>
      <c r="T23" s="91">
        <v>3889</v>
      </c>
      <c r="U23" s="190">
        <v>82427</v>
      </c>
      <c r="V23" s="190">
        <v>21606.028833551769</v>
      </c>
      <c r="W23" s="197"/>
      <c r="X23" s="88">
        <v>0</v>
      </c>
      <c r="Y23" s="88">
        <f t="shared" si="13"/>
        <v>0</v>
      </c>
      <c r="Z23" s="1"/>
      <c r="AA23" s="1"/>
    </row>
    <row r="24" spans="2:27">
      <c r="B24" s="207">
        <v>1135</v>
      </c>
      <c r="C24" t="s">
        <v>43</v>
      </c>
      <c r="D24" s="1">
        <v>62455</v>
      </c>
      <c r="E24" s="85">
        <f t="shared" si="6"/>
        <v>13660.323709536309</v>
      </c>
      <c r="F24" s="86">
        <f t="shared" si="0"/>
        <v>1.1915034817492032</v>
      </c>
      <c r="G24" s="187">
        <f t="shared" si="1"/>
        <v>-1316.5732100580342</v>
      </c>
      <c r="H24" s="187">
        <f t="shared" si="7"/>
        <v>-6019.3727163853318</v>
      </c>
      <c r="I24" s="187">
        <f t="shared" si="2"/>
        <v>0</v>
      </c>
      <c r="J24" s="87">
        <f t="shared" si="3"/>
        <v>0</v>
      </c>
      <c r="K24" s="187">
        <f t="shared" si="8"/>
        <v>-134.25263636296347</v>
      </c>
      <c r="L24" s="87">
        <f t="shared" si="4"/>
        <v>-613.80305345146894</v>
      </c>
      <c r="M24" s="88">
        <f t="shared" si="9"/>
        <v>-6633.175769836801</v>
      </c>
      <c r="N24" s="88">
        <f t="shared" si="10"/>
        <v>55821.824230163198</v>
      </c>
      <c r="O24" s="88">
        <f t="shared" si="11"/>
        <v>12209.49786311531</v>
      </c>
      <c r="P24" s="89">
        <f t="shared" si="5"/>
        <v>1.0649571359832124</v>
      </c>
      <c r="Q24" s="195">
        <v>-4878.8823621053689</v>
      </c>
      <c r="R24" s="92">
        <f t="shared" si="12"/>
        <v>6.7606837606837611E-2</v>
      </c>
      <c r="S24" s="92">
        <f t="shared" si="12"/>
        <v>6.083505320381967E-2</v>
      </c>
      <c r="T24" s="91">
        <v>4572</v>
      </c>
      <c r="U24" s="190">
        <v>58500</v>
      </c>
      <c r="V24" s="190">
        <v>12876.953554919657</v>
      </c>
      <c r="W24" s="197"/>
      <c r="X24" s="88">
        <v>0</v>
      </c>
      <c r="Y24" s="88">
        <f t="shared" si="13"/>
        <v>0</v>
      </c>
      <c r="Z24" s="1"/>
      <c r="AA24" s="1"/>
    </row>
    <row r="25" spans="2:27">
      <c r="B25" s="207">
        <v>1144</v>
      </c>
      <c r="C25" t="s">
        <v>44</v>
      </c>
      <c r="D25" s="1">
        <v>6149</v>
      </c>
      <c r="E25" s="85">
        <f t="shared" si="6"/>
        <v>11303.308823529411</v>
      </c>
      <c r="F25" s="86">
        <f t="shared" si="0"/>
        <v>0.98591600791420364</v>
      </c>
      <c r="G25" s="187">
        <f t="shared" si="1"/>
        <v>97.635721546104833</v>
      </c>
      <c r="H25" s="187">
        <f t="shared" si="7"/>
        <v>53.113832521081029</v>
      </c>
      <c r="I25" s="187">
        <f t="shared" si="2"/>
        <v>0</v>
      </c>
      <c r="J25" s="87">
        <f t="shared" si="3"/>
        <v>0</v>
      </c>
      <c r="K25" s="187">
        <f t="shared" si="8"/>
        <v>-134.25263636296347</v>
      </c>
      <c r="L25" s="87">
        <f t="shared" si="4"/>
        <v>-73.033434181452137</v>
      </c>
      <c r="M25" s="88">
        <f t="shared" si="9"/>
        <v>-19.919601660371107</v>
      </c>
      <c r="N25" s="88">
        <f t="shared" si="10"/>
        <v>6129.080398339629</v>
      </c>
      <c r="O25" s="88">
        <f t="shared" si="11"/>
        <v>11266.691908712553</v>
      </c>
      <c r="P25" s="89">
        <f t="shared" si="5"/>
        <v>0.98272214644921274</v>
      </c>
      <c r="Q25" s="195">
        <v>-121.05616906940429</v>
      </c>
      <c r="R25" s="92">
        <f t="shared" si="12"/>
        <v>0.21545760031626804</v>
      </c>
      <c r="S25" s="92">
        <f t="shared" si="12"/>
        <v>0.19534892678162369</v>
      </c>
      <c r="T25" s="91">
        <v>544</v>
      </c>
      <c r="U25" s="190">
        <v>5059</v>
      </c>
      <c r="V25" s="190">
        <v>9456.074766355141</v>
      </c>
      <c r="W25" s="197"/>
      <c r="X25" s="88">
        <v>0</v>
      </c>
      <c r="Y25" s="88">
        <f t="shared" si="13"/>
        <v>0</v>
      </c>
      <c r="Z25" s="1"/>
      <c r="AA25" s="1"/>
    </row>
    <row r="26" spans="2:27">
      <c r="B26" s="207">
        <v>1145</v>
      </c>
      <c r="C26" t="s">
        <v>45</v>
      </c>
      <c r="D26" s="1">
        <v>9811</v>
      </c>
      <c r="E26" s="85">
        <f t="shared" si="6"/>
        <v>11110.985277463193</v>
      </c>
      <c r="F26" s="86">
        <f t="shared" si="0"/>
        <v>0.96914084360383812</v>
      </c>
      <c r="G26" s="187">
        <f t="shared" si="1"/>
        <v>213.0298491858357</v>
      </c>
      <c r="H26" s="187">
        <f t="shared" si="7"/>
        <v>188.10535683109291</v>
      </c>
      <c r="I26" s="187">
        <f t="shared" si="2"/>
        <v>0</v>
      </c>
      <c r="J26" s="87">
        <f t="shared" si="3"/>
        <v>0</v>
      </c>
      <c r="K26" s="187">
        <f t="shared" si="8"/>
        <v>-134.25263636296347</v>
      </c>
      <c r="L26" s="87">
        <f t="shared" si="4"/>
        <v>-118.54507790849675</v>
      </c>
      <c r="M26" s="88">
        <f t="shared" si="9"/>
        <v>69.560278922596154</v>
      </c>
      <c r="N26" s="88">
        <f t="shared" si="10"/>
        <v>9880.5602789225959</v>
      </c>
      <c r="O26" s="88">
        <f t="shared" si="11"/>
        <v>11189.762490286066</v>
      </c>
      <c r="P26" s="89">
        <f t="shared" si="5"/>
        <v>0.97601208072506651</v>
      </c>
      <c r="Q26" s="195">
        <v>137.00478439653665</v>
      </c>
      <c r="R26" s="92">
        <f t="shared" si="12"/>
        <v>0.14373979948705992</v>
      </c>
      <c r="S26" s="92">
        <f t="shared" si="12"/>
        <v>0.12431047106995237</v>
      </c>
      <c r="T26" s="91">
        <v>883</v>
      </c>
      <c r="U26" s="190">
        <v>8578</v>
      </c>
      <c r="V26" s="190">
        <v>9882.4884792626726</v>
      </c>
      <c r="W26" s="197"/>
      <c r="X26" s="88">
        <v>0</v>
      </c>
      <c r="Y26" s="88">
        <f t="shared" si="13"/>
        <v>0</v>
      </c>
      <c r="Z26" s="1"/>
      <c r="AA26" s="1"/>
    </row>
    <row r="27" spans="2:27">
      <c r="B27" s="207">
        <v>1146</v>
      </c>
      <c r="C27" t="s">
        <v>46</v>
      </c>
      <c r="D27" s="1">
        <v>117528</v>
      </c>
      <c r="E27" s="85">
        <f t="shared" si="6"/>
        <v>10157.99481417459</v>
      </c>
      <c r="F27" s="86">
        <f t="shared" si="0"/>
        <v>0.88601752389147537</v>
      </c>
      <c r="G27" s="187">
        <f t="shared" si="1"/>
        <v>784.82412715899738</v>
      </c>
      <c r="H27" s="187">
        <f t="shared" si="7"/>
        <v>9080.4151512295994</v>
      </c>
      <c r="I27" s="187">
        <f t="shared" si="2"/>
        <v>56.502848262362839</v>
      </c>
      <c r="J27" s="87">
        <f t="shared" si="3"/>
        <v>653.73795439553805</v>
      </c>
      <c r="K27" s="187">
        <f t="shared" si="8"/>
        <v>-77.749788100600625</v>
      </c>
      <c r="L27" s="87">
        <f t="shared" si="4"/>
        <v>-899.56504832394921</v>
      </c>
      <c r="M27" s="88">
        <f t="shared" si="9"/>
        <v>8180.8501029056497</v>
      </c>
      <c r="N27" s="88">
        <f t="shared" si="10"/>
        <v>125708.85010290565</v>
      </c>
      <c r="O27" s="88">
        <f t="shared" si="11"/>
        <v>10865.069153232986</v>
      </c>
      <c r="P27" s="89">
        <f t="shared" si="5"/>
        <v>0.94769113827701634</v>
      </c>
      <c r="Q27" s="195">
        <v>1673.8709459682477</v>
      </c>
      <c r="R27" s="92">
        <f t="shared" si="12"/>
        <v>3.4632110850925227E-2</v>
      </c>
      <c r="S27" s="92">
        <f t="shared" si="12"/>
        <v>1.9877201750631214E-2</v>
      </c>
      <c r="T27" s="91">
        <v>11570</v>
      </c>
      <c r="U27" s="190">
        <v>113594</v>
      </c>
      <c r="V27" s="190">
        <v>9960.0175361683469</v>
      </c>
      <c r="W27" s="197"/>
      <c r="X27" s="88">
        <v>0</v>
      </c>
      <c r="Y27" s="88">
        <f t="shared" si="13"/>
        <v>0</v>
      </c>
      <c r="Z27" s="1"/>
      <c r="AA27" s="1"/>
    </row>
    <row r="28" spans="2:27">
      <c r="B28" s="207">
        <v>1149</v>
      </c>
      <c r="C28" t="s">
        <v>47</v>
      </c>
      <c r="D28" s="1">
        <v>431306</v>
      </c>
      <c r="E28" s="85">
        <f t="shared" si="6"/>
        <v>9959.497529210732</v>
      </c>
      <c r="F28" s="86">
        <f t="shared" si="0"/>
        <v>0.86870386345551576</v>
      </c>
      <c r="G28" s="187">
        <f t="shared" si="1"/>
        <v>903.92249813731212</v>
      </c>
      <c r="H28" s="187">
        <f t="shared" si="7"/>
        <v>39145.267704334437</v>
      </c>
      <c r="I28" s="187">
        <f t="shared" si="2"/>
        <v>125.97689799971312</v>
      </c>
      <c r="J28" s="87">
        <f t="shared" si="3"/>
        <v>5455.555544775576</v>
      </c>
      <c r="K28" s="187">
        <f t="shared" si="8"/>
        <v>-8.2757383632503547</v>
      </c>
      <c r="L28" s="87">
        <f t="shared" si="4"/>
        <v>-358.38912555891983</v>
      </c>
      <c r="M28" s="88">
        <f t="shared" si="9"/>
        <v>38786.878578775519</v>
      </c>
      <c r="N28" s="88">
        <f t="shared" si="10"/>
        <v>470092.8785787755</v>
      </c>
      <c r="O28" s="88">
        <f t="shared" si="11"/>
        <v>10855.144288984795</v>
      </c>
      <c r="P28" s="89">
        <f t="shared" si="5"/>
        <v>0.94682545525521855</v>
      </c>
      <c r="Q28" s="195">
        <v>5721.002764572353</v>
      </c>
      <c r="R28" s="92">
        <f t="shared" si="12"/>
        <v>5.3517865343090797E-2</v>
      </c>
      <c r="S28" s="92">
        <f t="shared" si="12"/>
        <v>4.3713965196846061E-2</v>
      </c>
      <c r="T28" s="91">
        <v>43306</v>
      </c>
      <c r="U28" s="190">
        <v>409396</v>
      </c>
      <c r="V28" s="190">
        <v>9542.363004918072</v>
      </c>
      <c r="W28" s="197"/>
      <c r="X28" s="88">
        <v>0</v>
      </c>
      <c r="Y28" s="88">
        <f t="shared" si="13"/>
        <v>0</v>
      </c>
      <c r="Z28" s="1"/>
      <c r="AA28" s="1"/>
    </row>
    <row r="29" spans="2:27">
      <c r="B29" s="207">
        <v>1151</v>
      </c>
      <c r="C29" t="s">
        <v>48</v>
      </c>
      <c r="D29" s="1">
        <v>2741</v>
      </c>
      <c r="E29" s="85">
        <f t="shared" si="6"/>
        <v>12748.837209302324</v>
      </c>
      <c r="F29" s="86">
        <f t="shared" si="0"/>
        <v>1.1120002897539782</v>
      </c>
      <c r="G29" s="187">
        <f t="shared" si="1"/>
        <v>-769.68130991764338</v>
      </c>
      <c r="H29" s="187">
        <f t="shared" si="7"/>
        <v>-165.48148163229331</v>
      </c>
      <c r="I29" s="187">
        <f t="shared" si="2"/>
        <v>0</v>
      </c>
      <c r="J29" s="87">
        <f t="shared" si="3"/>
        <v>0</v>
      </c>
      <c r="K29" s="187">
        <f t="shared" si="8"/>
        <v>-134.25263636296347</v>
      </c>
      <c r="L29" s="87">
        <f t="shared" si="4"/>
        <v>-28.864316818037146</v>
      </c>
      <c r="M29" s="88">
        <f t="shared" si="9"/>
        <v>-194.34579845033045</v>
      </c>
      <c r="N29" s="88">
        <f t="shared" si="10"/>
        <v>2546.6542015496698</v>
      </c>
      <c r="O29" s="88">
        <f t="shared" si="11"/>
        <v>11844.903263021721</v>
      </c>
      <c r="P29" s="89">
        <f t="shared" si="5"/>
        <v>1.0331558591851229</v>
      </c>
      <c r="Q29" s="195">
        <v>-182.32771387853296</v>
      </c>
      <c r="R29" s="92">
        <f t="shared" si="12"/>
        <v>0.24308390022675738</v>
      </c>
      <c r="S29" s="92">
        <f t="shared" si="12"/>
        <v>0.20261140114960696</v>
      </c>
      <c r="T29" s="91">
        <v>215</v>
      </c>
      <c r="U29" s="190">
        <v>2205</v>
      </c>
      <c r="V29" s="190">
        <v>10600.961538461539</v>
      </c>
      <c r="W29" s="197"/>
      <c r="X29" s="88">
        <v>0</v>
      </c>
      <c r="Y29" s="88">
        <f t="shared" si="13"/>
        <v>0</v>
      </c>
      <c r="Z29" s="1"/>
      <c r="AA29" s="1"/>
    </row>
    <row r="30" spans="2:27">
      <c r="B30" s="207">
        <v>1160</v>
      </c>
      <c r="C30" t="s">
        <v>49</v>
      </c>
      <c r="D30" s="1">
        <v>104707</v>
      </c>
      <c r="E30" s="85">
        <f t="shared" si="6"/>
        <v>11714.813157305885</v>
      </c>
      <c r="F30" s="86">
        <f t="shared" si="0"/>
        <v>1.0218089235489385</v>
      </c>
      <c r="G30" s="187">
        <f t="shared" si="1"/>
        <v>-149.26687871977992</v>
      </c>
      <c r="H30" s="187">
        <f t="shared" si="7"/>
        <v>-1334.1473619973929</v>
      </c>
      <c r="I30" s="187">
        <f t="shared" si="2"/>
        <v>0</v>
      </c>
      <c r="J30" s="87">
        <f t="shared" si="3"/>
        <v>0</v>
      </c>
      <c r="K30" s="187">
        <f t="shared" si="8"/>
        <v>-134.25263636296347</v>
      </c>
      <c r="L30" s="87">
        <f t="shared" si="4"/>
        <v>-1199.9500638121676</v>
      </c>
      <c r="M30" s="88">
        <f t="shared" si="9"/>
        <v>-2534.0974258095603</v>
      </c>
      <c r="N30" s="88">
        <f t="shared" si="10"/>
        <v>102172.90257419043</v>
      </c>
      <c r="O30" s="88">
        <f t="shared" si="11"/>
        <v>11431.293642223141</v>
      </c>
      <c r="P30" s="89">
        <f t="shared" si="5"/>
        <v>0.99707931270310657</v>
      </c>
      <c r="Q30" s="195">
        <v>791.77345745893217</v>
      </c>
      <c r="R30" s="92">
        <f t="shared" si="12"/>
        <v>4.3251698782456209E-2</v>
      </c>
      <c r="S30" s="92">
        <f t="shared" si="12"/>
        <v>3.2279931084363771E-2</v>
      </c>
      <c r="T30" s="91">
        <v>8938</v>
      </c>
      <c r="U30" s="190">
        <v>100366</v>
      </c>
      <c r="V30" s="190">
        <v>11348.484848484848</v>
      </c>
      <c r="W30" s="197"/>
      <c r="X30" s="88">
        <v>0</v>
      </c>
      <c r="Y30" s="88">
        <f t="shared" si="13"/>
        <v>0</v>
      </c>
      <c r="Z30" s="1"/>
      <c r="AA30" s="1"/>
    </row>
    <row r="31" spans="2:27" ht="27.95" customHeight="1">
      <c r="B31" s="207">
        <v>1505</v>
      </c>
      <c r="C31" t="s">
        <v>50</v>
      </c>
      <c r="D31" s="1">
        <v>244714</v>
      </c>
      <c r="E31" s="85">
        <f t="shared" si="6"/>
        <v>10027.618423209309</v>
      </c>
      <c r="F31" s="86">
        <f t="shared" si="0"/>
        <v>0.87464561740696201</v>
      </c>
      <c r="G31" s="187">
        <f t="shared" si="1"/>
        <v>863.04996173816573</v>
      </c>
      <c r="H31" s="187">
        <f t="shared" si="7"/>
        <v>21061.871266258197</v>
      </c>
      <c r="I31" s="187">
        <f t="shared" si="2"/>
        <v>102.1345851002111</v>
      </c>
      <c r="J31" s="87">
        <f t="shared" si="3"/>
        <v>2492.4924147855518</v>
      </c>
      <c r="K31" s="187">
        <f t="shared" si="8"/>
        <v>-32.118051262752374</v>
      </c>
      <c r="L31" s="87">
        <f t="shared" si="4"/>
        <v>-783.80892301620895</v>
      </c>
      <c r="M31" s="88">
        <f t="shared" si="9"/>
        <v>20278.062343241989</v>
      </c>
      <c r="N31" s="88">
        <f t="shared" si="10"/>
        <v>264992.062343242</v>
      </c>
      <c r="O31" s="88">
        <f t="shared" si="11"/>
        <v>10858.550333684723</v>
      </c>
      <c r="P31" s="89">
        <f t="shared" si="5"/>
        <v>0.94712254295279086</v>
      </c>
      <c r="Q31" s="195">
        <v>3788.201578687087</v>
      </c>
      <c r="R31" s="92">
        <f t="shared" si="12"/>
        <v>5.1009933988154801E-2</v>
      </c>
      <c r="S31" s="92">
        <f t="shared" si="12"/>
        <v>4.0458490215531349E-2</v>
      </c>
      <c r="T31" s="91">
        <v>24404</v>
      </c>
      <c r="U31" s="190">
        <v>232837</v>
      </c>
      <c r="V31" s="190">
        <v>9637.691957448571</v>
      </c>
      <c r="W31" s="197"/>
      <c r="X31" s="88">
        <v>0</v>
      </c>
      <c r="Y31" s="88">
        <f t="shared" si="13"/>
        <v>0</v>
      </c>
      <c r="Z31" s="1"/>
      <c r="AA31" s="1"/>
    </row>
    <row r="32" spans="2:27">
      <c r="B32" s="207">
        <v>1506</v>
      </c>
      <c r="C32" t="s">
        <v>51</v>
      </c>
      <c r="D32" s="1">
        <v>364962</v>
      </c>
      <c r="E32" s="85">
        <f t="shared" si="6"/>
        <v>11121.465138956606</v>
      </c>
      <c r="F32" s="86">
        <f>E32/E$365</f>
        <v>0.97005493551872701</v>
      </c>
      <c r="G32" s="187">
        <f t="shared" si="1"/>
        <v>206.74193228978766</v>
      </c>
      <c r="H32" s="187">
        <f t="shared" si="7"/>
        <v>6784.4432500216717</v>
      </c>
      <c r="I32" s="187">
        <f t="shared" si="2"/>
        <v>0</v>
      </c>
      <c r="J32" s="87">
        <f t="shared" si="3"/>
        <v>0</v>
      </c>
      <c r="K32" s="187">
        <f t="shared" si="8"/>
        <v>-134.25263636296347</v>
      </c>
      <c r="L32" s="87">
        <f t="shared" si="4"/>
        <v>-4405.6345148870096</v>
      </c>
      <c r="M32" s="88">
        <f t="shared" si="9"/>
        <v>2378.8087351346621</v>
      </c>
      <c r="N32" s="88">
        <f t="shared" si="10"/>
        <v>367340.80873513466</v>
      </c>
      <c r="O32" s="88">
        <f t="shared" si="11"/>
        <v>11193.95443488343</v>
      </c>
      <c r="P32" s="89">
        <f t="shared" si="5"/>
        <v>0.97637771749102198</v>
      </c>
      <c r="Q32" s="195">
        <v>-542.4765518044187</v>
      </c>
      <c r="R32" s="92">
        <f t="shared" si="12"/>
        <v>5.4474325932945787E-2</v>
      </c>
      <c r="S32" s="92">
        <f t="shared" si="12"/>
        <v>4.2585140761224841E-2</v>
      </c>
      <c r="T32" s="91">
        <v>32816</v>
      </c>
      <c r="U32" s="190">
        <v>346108</v>
      </c>
      <c r="V32" s="190">
        <v>10667.200887628676</v>
      </c>
      <c r="W32" s="197"/>
      <c r="X32" s="88">
        <v>0</v>
      </c>
      <c r="Y32" s="88">
        <f t="shared" si="13"/>
        <v>0</v>
      </c>
      <c r="Z32" s="1"/>
      <c r="AA32" s="1"/>
    </row>
    <row r="33" spans="2:27">
      <c r="B33" s="207">
        <v>1508</v>
      </c>
      <c r="C33" s="231" t="s">
        <v>442</v>
      </c>
      <c r="D33" s="1">
        <v>673043</v>
      </c>
      <c r="E33" s="85">
        <f t="shared" si="6"/>
        <v>11503.238817959631</v>
      </c>
      <c r="F33" s="86">
        <f>E33/E$365</f>
        <v>1.0033546345188868</v>
      </c>
      <c r="G33" s="187">
        <f t="shared" si="1"/>
        <v>-22.322275112027274</v>
      </c>
      <c r="H33" s="187">
        <f t="shared" si="7"/>
        <v>-1306.0539945296036</v>
      </c>
      <c r="I33" s="187">
        <f t="shared" si="2"/>
        <v>0</v>
      </c>
      <c r="J33" s="87">
        <f t="shared" si="3"/>
        <v>0</v>
      </c>
      <c r="K33" s="187">
        <f t="shared" si="8"/>
        <v>-134.25263636296347</v>
      </c>
      <c r="L33" s="87">
        <f t="shared" si="4"/>
        <v>-7854.9875009606294</v>
      </c>
      <c r="M33" s="88">
        <f t="shared" si="9"/>
        <v>-9161.0414954902335</v>
      </c>
      <c r="N33" s="88">
        <f t="shared" si="10"/>
        <v>663881.95850450976</v>
      </c>
      <c r="O33" s="88">
        <f t="shared" si="11"/>
        <v>11346.66390648464</v>
      </c>
      <c r="P33" s="89">
        <f t="shared" si="5"/>
        <v>0.98969759709108596</v>
      </c>
      <c r="Q33" s="195">
        <v>-24719.304363786243</v>
      </c>
      <c r="R33" s="92">
        <f t="shared" si="12"/>
        <v>-9.0801880420392833E-2</v>
      </c>
      <c r="S33" s="92">
        <f t="shared" si="12"/>
        <v>4.9224171221779245E-2</v>
      </c>
      <c r="T33" s="91">
        <v>58509</v>
      </c>
      <c r="U33" s="190">
        <v>740260</v>
      </c>
      <c r="V33" s="190">
        <v>10963.5663507109</v>
      </c>
      <c r="W33" s="197"/>
      <c r="X33" s="88">
        <v>0</v>
      </c>
      <c r="Y33" s="88">
        <f t="shared" si="13"/>
        <v>0</v>
      </c>
      <c r="Z33" s="1"/>
      <c r="AA33" s="1"/>
    </row>
    <row r="34" spans="2:27">
      <c r="B34" s="207">
        <v>1511</v>
      </c>
      <c r="C34" t="s">
        <v>52</v>
      </c>
      <c r="D34" s="1">
        <v>31890</v>
      </c>
      <c r="E34" s="85">
        <f t="shared" si="6"/>
        <v>10538.664904163912</v>
      </c>
      <c r="F34" s="86">
        <f t="shared" si="0"/>
        <v>0.91922096381460261</v>
      </c>
      <c r="G34" s="187">
        <f t="shared" si="1"/>
        <v>556.42207316540407</v>
      </c>
      <c r="H34" s="187">
        <f t="shared" si="7"/>
        <v>1683.7331933985126</v>
      </c>
      <c r="I34" s="187">
        <f t="shared" si="2"/>
        <v>0</v>
      </c>
      <c r="J34" s="87">
        <f t="shared" si="3"/>
        <v>0</v>
      </c>
      <c r="K34" s="187">
        <f t="shared" si="8"/>
        <v>-134.25263636296347</v>
      </c>
      <c r="L34" s="87">
        <f t="shared" si="4"/>
        <v>-406.24847763432751</v>
      </c>
      <c r="M34" s="88">
        <f t="shared" si="9"/>
        <v>1277.4847157641852</v>
      </c>
      <c r="N34" s="88">
        <f t="shared" si="10"/>
        <v>33167.484715764185</v>
      </c>
      <c r="O34" s="88">
        <f t="shared" si="11"/>
        <v>10960.834340966354</v>
      </c>
      <c r="P34" s="89">
        <f t="shared" si="5"/>
        <v>0.95604412880937228</v>
      </c>
      <c r="Q34" s="195">
        <v>81.275059551435788</v>
      </c>
      <c r="R34" s="92">
        <f t="shared" si="12"/>
        <v>6.6162950085252914E-2</v>
      </c>
      <c r="S34" s="92">
        <f t="shared" si="12"/>
        <v>6.158260694212403E-2</v>
      </c>
      <c r="T34" s="91">
        <v>3026</v>
      </c>
      <c r="U34" s="190">
        <v>29911</v>
      </c>
      <c r="V34" s="190">
        <v>9927.314968469962</v>
      </c>
      <c r="W34" s="197"/>
      <c r="X34" s="88">
        <v>0</v>
      </c>
      <c r="Y34" s="88">
        <f t="shared" si="13"/>
        <v>0</v>
      </c>
      <c r="Z34" s="1"/>
      <c r="AA34" s="1"/>
    </row>
    <row r="35" spans="2:27">
      <c r="B35" s="208">
        <v>1514</v>
      </c>
      <c r="C35" s="209" t="s">
        <v>53</v>
      </c>
      <c r="D35" s="220">
        <v>28161</v>
      </c>
      <c r="E35" s="221">
        <f t="shared" si="6"/>
        <v>11550.861361771944</v>
      </c>
      <c r="F35" s="222">
        <f t="shared" si="0"/>
        <v>1.0075084472665683</v>
      </c>
      <c r="G35" s="223">
        <f t="shared" si="1"/>
        <v>-216.03115824929196</v>
      </c>
      <c r="H35" s="223">
        <f t="shared" si="7"/>
        <v>-526.68396381177376</v>
      </c>
      <c r="I35" s="223">
        <f t="shared" si="2"/>
        <v>0</v>
      </c>
      <c r="J35" s="224">
        <f t="shared" si="3"/>
        <v>0</v>
      </c>
      <c r="K35" s="223">
        <f t="shared" si="8"/>
        <v>-134.25263636296347</v>
      </c>
      <c r="L35" s="224">
        <f t="shared" si="4"/>
        <v>-327.30792745290495</v>
      </c>
      <c r="M35" s="225">
        <f t="shared" si="9"/>
        <v>-853.99189126467877</v>
      </c>
      <c r="N35" s="225">
        <f t="shared" si="10"/>
        <v>27307.008108735321</v>
      </c>
      <c r="O35" s="225">
        <f t="shared" si="11"/>
        <v>11200.577567159689</v>
      </c>
      <c r="P35" s="226">
        <f t="shared" si="5"/>
        <v>0.97695541135355757</v>
      </c>
      <c r="Q35" s="237">
        <v>151.25783053086468</v>
      </c>
      <c r="R35" s="226">
        <f t="shared" si="12"/>
        <v>-1.5211917750734369E-2</v>
      </c>
      <c r="S35" s="226">
        <f t="shared" si="12"/>
        <v>-1.3596186688799557E-2</v>
      </c>
      <c r="T35" s="227">
        <v>2438</v>
      </c>
      <c r="U35" s="228">
        <v>28596</v>
      </c>
      <c r="V35" s="228">
        <v>11710.07371007371</v>
      </c>
      <c r="W35" s="229"/>
      <c r="X35" s="225">
        <v>671</v>
      </c>
      <c r="Y35" s="225">
        <f t="shared" si="13"/>
        <v>275.22559474979494</v>
      </c>
      <c r="Z35" s="1"/>
      <c r="AA35" s="1"/>
    </row>
    <row r="36" spans="2:27">
      <c r="B36" s="207">
        <v>1515</v>
      </c>
      <c r="C36" t="s">
        <v>54</v>
      </c>
      <c r="D36" s="1">
        <v>120312</v>
      </c>
      <c r="E36" s="85">
        <f t="shared" si="6"/>
        <v>13415.700267618198</v>
      </c>
      <c r="F36" s="86">
        <f t="shared" si="0"/>
        <v>1.1701665289096868</v>
      </c>
      <c r="G36" s="187">
        <f t="shared" si="1"/>
        <v>-1169.7991449071676</v>
      </c>
      <c r="H36" s="187">
        <f t="shared" si="7"/>
        <v>-10490.75873152748</v>
      </c>
      <c r="I36" s="187">
        <f t="shared" si="2"/>
        <v>0</v>
      </c>
      <c r="J36" s="87">
        <f t="shared" si="3"/>
        <v>0</v>
      </c>
      <c r="K36" s="187">
        <f t="shared" si="8"/>
        <v>-134.25263636296347</v>
      </c>
      <c r="L36" s="87">
        <f t="shared" si="4"/>
        <v>-1203.9776429030564</v>
      </c>
      <c r="M36" s="88">
        <f t="shared" si="9"/>
        <v>-11694.736374430537</v>
      </c>
      <c r="N36" s="88">
        <f t="shared" si="10"/>
        <v>108617.26362556947</v>
      </c>
      <c r="O36" s="88">
        <f t="shared" si="11"/>
        <v>12111.648486348067</v>
      </c>
      <c r="P36" s="89">
        <f t="shared" si="5"/>
        <v>1.0564223548474061</v>
      </c>
      <c r="Q36" s="195">
        <v>264.94168342936973</v>
      </c>
      <c r="R36" s="92">
        <f t="shared" si="12"/>
        <v>0.10256598240469209</v>
      </c>
      <c r="S36" s="92">
        <f t="shared" si="12"/>
        <v>8.7074979529693203E-2</v>
      </c>
      <c r="T36" s="91">
        <v>8968</v>
      </c>
      <c r="U36" s="190">
        <v>109120</v>
      </c>
      <c r="V36" s="190">
        <v>12341.099298801175</v>
      </c>
      <c r="W36" s="197"/>
      <c r="X36" s="88">
        <v>0</v>
      </c>
      <c r="Y36" s="88">
        <f t="shared" si="13"/>
        <v>0</v>
      </c>
      <c r="Z36" s="1"/>
      <c r="AA36" s="1"/>
    </row>
    <row r="37" spans="2:27">
      <c r="B37" s="207">
        <v>1516</v>
      </c>
      <c r="C37" t="s">
        <v>55</v>
      </c>
      <c r="D37" s="1">
        <v>94768</v>
      </c>
      <c r="E37" s="85">
        <f t="shared" si="6"/>
        <v>10694.955422638528</v>
      </c>
      <c r="F37" s="86">
        <f t="shared" si="0"/>
        <v>0.93285319544297118</v>
      </c>
      <c r="G37" s="187">
        <f t="shared" si="1"/>
        <v>462.64776208063449</v>
      </c>
      <c r="H37" s="187">
        <f t="shared" si="7"/>
        <v>4099.5218197965023</v>
      </c>
      <c r="I37" s="187">
        <f t="shared" si="2"/>
        <v>0</v>
      </c>
      <c r="J37" s="87">
        <f t="shared" si="3"/>
        <v>0</v>
      </c>
      <c r="K37" s="187">
        <f t="shared" si="8"/>
        <v>-134.25263636296347</v>
      </c>
      <c r="L37" s="87">
        <f t="shared" si="4"/>
        <v>-1189.6126108122194</v>
      </c>
      <c r="M37" s="88">
        <f t="shared" si="9"/>
        <v>2909.9092089842829</v>
      </c>
      <c r="N37" s="88">
        <f t="shared" si="10"/>
        <v>97677.909208984289</v>
      </c>
      <c r="O37" s="88">
        <f t="shared" si="11"/>
        <v>11023.3505483562</v>
      </c>
      <c r="P37" s="89">
        <f t="shared" si="5"/>
        <v>0.96149702146071969</v>
      </c>
      <c r="Q37" s="195">
        <v>963.3950108014767</v>
      </c>
      <c r="R37" s="92">
        <f t="shared" si="12"/>
        <v>2.8789786790568414E-2</v>
      </c>
      <c r="S37" s="92">
        <f t="shared" si="12"/>
        <v>2.1359186818263109E-2</v>
      </c>
      <c r="T37" s="91">
        <v>8861</v>
      </c>
      <c r="U37" s="190">
        <v>92116</v>
      </c>
      <c r="V37" s="190">
        <v>10471.29703307946</v>
      </c>
      <c r="W37" s="197"/>
      <c r="X37" s="88">
        <v>0</v>
      </c>
      <c r="Y37" s="88">
        <f t="shared" si="13"/>
        <v>0</v>
      </c>
      <c r="Z37" s="1"/>
      <c r="AA37" s="1"/>
    </row>
    <row r="38" spans="2:27">
      <c r="B38" s="207">
        <v>1517</v>
      </c>
      <c r="C38" t="s">
        <v>56</v>
      </c>
      <c r="D38" s="1">
        <v>48205</v>
      </c>
      <c r="E38" s="85">
        <f t="shared" si="6"/>
        <v>9057.685080796693</v>
      </c>
      <c r="F38" s="86">
        <f t="shared" si="0"/>
        <v>0.79004447770318675</v>
      </c>
      <c r="G38" s="187">
        <f t="shared" si="1"/>
        <v>1445.0099671857354</v>
      </c>
      <c r="H38" s="187">
        <f t="shared" si="7"/>
        <v>7690.3430453624833</v>
      </c>
      <c r="I38" s="187">
        <f t="shared" si="2"/>
        <v>441.61125494462675</v>
      </c>
      <c r="J38" s="87">
        <f t="shared" si="3"/>
        <v>2350.2550988153039</v>
      </c>
      <c r="K38" s="187">
        <f t="shared" si="8"/>
        <v>307.35861858166328</v>
      </c>
      <c r="L38" s="87">
        <f t="shared" si="4"/>
        <v>1635.7625680916121</v>
      </c>
      <c r="M38" s="88">
        <f t="shared" si="9"/>
        <v>9326.1056134540959</v>
      </c>
      <c r="N38" s="88">
        <f t="shared" si="10"/>
        <v>57531.1056134541</v>
      </c>
      <c r="O38" s="88">
        <f t="shared" si="11"/>
        <v>10810.053666564092</v>
      </c>
      <c r="P38" s="89">
        <f t="shared" si="5"/>
        <v>0.942892485967602</v>
      </c>
      <c r="Q38" s="195">
        <v>557.63762095444872</v>
      </c>
      <c r="R38" s="92">
        <f t="shared" si="12"/>
        <v>8.8788001987622531E-2</v>
      </c>
      <c r="S38" s="92">
        <f t="shared" si="12"/>
        <v>5.5441056417539332E-2</v>
      </c>
      <c r="T38" s="91">
        <v>5322</v>
      </c>
      <c r="U38" s="190">
        <v>44274</v>
      </c>
      <c r="V38" s="190">
        <v>8581.8957162240749</v>
      </c>
      <c r="W38" s="197"/>
      <c r="X38" s="88">
        <v>0</v>
      </c>
      <c r="Y38" s="88">
        <f t="shared" si="13"/>
        <v>0</v>
      </c>
      <c r="Z38" s="1"/>
      <c r="AA38" s="1"/>
    </row>
    <row r="39" spans="2:27">
      <c r="B39" s="207">
        <v>1520</v>
      </c>
      <c r="C39" t="s">
        <v>57</v>
      </c>
      <c r="D39" s="1">
        <v>104487</v>
      </c>
      <c r="E39" s="85">
        <f t="shared" si="6"/>
        <v>9535.225406096004</v>
      </c>
      <c r="F39" s="86">
        <f t="shared" si="0"/>
        <v>0.8316972944569041</v>
      </c>
      <c r="G39" s="187">
        <f t="shared" si="1"/>
        <v>1158.4857720061489</v>
      </c>
      <c r="H39" s="187">
        <f t="shared" si="7"/>
        <v>12694.687089643379</v>
      </c>
      <c r="I39" s="187">
        <f t="shared" si="2"/>
        <v>274.47214108986788</v>
      </c>
      <c r="J39" s="87">
        <f t="shared" si="3"/>
        <v>3007.6657220627721</v>
      </c>
      <c r="K39" s="187">
        <f t="shared" si="8"/>
        <v>140.2195047269044</v>
      </c>
      <c r="L39" s="87">
        <f t="shared" si="4"/>
        <v>1536.5253327974183</v>
      </c>
      <c r="M39" s="88">
        <f t="shared" si="9"/>
        <v>14231.212422440798</v>
      </c>
      <c r="N39" s="88">
        <f t="shared" si="10"/>
        <v>118718.2124224408</v>
      </c>
      <c r="O39" s="88">
        <f t="shared" si="11"/>
        <v>10833.930682829056</v>
      </c>
      <c r="P39" s="89">
        <f t="shared" si="5"/>
        <v>0.94497512680528772</v>
      </c>
      <c r="Q39" s="195">
        <v>2044.9175216871317</v>
      </c>
      <c r="R39" s="92">
        <f t="shared" si="12"/>
        <v>4.3899173768395396E-2</v>
      </c>
      <c r="S39" s="93">
        <f t="shared" si="12"/>
        <v>4.1136527661507112E-2</v>
      </c>
      <c r="T39" s="91">
        <v>10958</v>
      </c>
      <c r="U39" s="190">
        <v>100093</v>
      </c>
      <c r="V39" s="190">
        <v>9158.477445328941</v>
      </c>
      <c r="W39" s="197"/>
      <c r="X39" s="88">
        <v>0</v>
      </c>
      <c r="Y39" s="88">
        <f t="shared" si="13"/>
        <v>0</v>
      </c>
      <c r="Z39" s="1"/>
      <c r="AA39" s="1"/>
    </row>
    <row r="40" spans="2:27">
      <c r="B40" s="207">
        <v>1525</v>
      </c>
      <c r="C40" t="s">
        <v>58</v>
      </c>
      <c r="D40" s="1">
        <v>45871</v>
      </c>
      <c r="E40" s="85">
        <f t="shared" si="6"/>
        <v>10549.908003679853</v>
      </c>
      <c r="F40" s="86">
        <f t="shared" si="0"/>
        <v>0.92020162814611806</v>
      </c>
      <c r="G40" s="187">
        <f t="shared" si="1"/>
        <v>549.67621345583939</v>
      </c>
      <c r="H40" s="187">
        <f t="shared" si="7"/>
        <v>2389.9921761059895</v>
      </c>
      <c r="I40" s="187">
        <f t="shared" si="2"/>
        <v>0</v>
      </c>
      <c r="J40" s="87">
        <f t="shared" si="3"/>
        <v>0</v>
      </c>
      <c r="K40" s="187">
        <f t="shared" si="8"/>
        <v>-134.25263636296347</v>
      </c>
      <c r="L40" s="87">
        <f t="shared" si="4"/>
        <v>-583.73046290616514</v>
      </c>
      <c r="M40" s="88">
        <f t="shared" si="9"/>
        <v>1806.2617131998245</v>
      </c>
      <c r="N40" s="88">
        <f t="shared" si="10"/>
        <v>47677.261713199827</v>
      </c>
      <c r="O40" s="88">
        <f t="shared" si="11"/>
        <v>10965.331580772729</v>
      </c>
      <c r="P40" s="89">
        <f t="shared" si="5"/>
        <v>0.95643639454197837</v>
      </c>
      <c r="Q40" s="195">
        <v>31.634883982033216</v>
      </c>
      <c r="R40" s="92">
        <f t="shared" si="12"/>
        <v>3.5018840677813128E-2</v>
      </c>
      <c r="S40" s="92">
        <f t="shared" si="12"/>
        <v>5.2396111921943891E-2</v>
      </c>
      <c r="T40" s="91">
        <v>4348</v>
      </c>
      <c r="U40" s="190">
        <v>44319</v>
      </c>
      <c r="V40" s="190">
        <v>10024.655055417326</v>
      </c>
      <c r="W40" s="197"/>
      <c r="X40" s="88">
        <v>0</v>
      </c>
      <c r="Y40" s="88">
        <f t="shared" si="13"/>
        <v>0</v>
      </c>
      <c r="Z40" s="1"/>
      <c r="AA40" s="1"/>
    </row>
    <row r="41" spans="2:27">
      <c r="B41" s="207">
        <v>1528</v>
      </c>
      <c r="C41" t="s">
        <v>59</v>
      </c>
      <c r="D41" s="1">
        <v>67046</v>
      </c>
      <c r="E41" s="85">
        <f t="shared" si="6"/>
        <v>8802.1530786398853</v>
      </c>
      <c r="F41" s="86">
        <f t="shared" si="0"/>
        <v>0.76775604027357947</v>
      </c>
      <c r="G41" s="187">
        <f t="shared" si="1"/>
        <v>1598.3291684798201</v>
      </c>
      <c r="H41" s="187">
        <f t="shared" si="7"/>
        <v>12174.473276310788</v>
      </c>
      <c r="I41" s="187">
        <f t="shared" si="2"/>
        <v>531.04745569950944</v>
      </c>
      <c r="J41" s="87">
        <f t="shared" si="3"/>
        <v>4044.9884700631633</v>
      </c>
      <c r="K41" s="187">
        <f t="shared" si="8"/>
        <v>396.79481933654597</v>
      </c>
      <c r="L41" s="87">
        <f t="shared" si="4"/>
        <v>3022.3861388864707</v>
      </c>
      <c r="M41" s="88">
        <f t="shared" si="9"/>
        <v>15196.859415197257</v>
      </c>
      <c r="N41" s="88">
        <f t="shared" si="10"/>
        <v>82242.85941519725</v>
      </c>
      <c r="O41" s="88">
        <f t="shared" si="11"/>
        <v>10797.27706645625</v>
      </c>
      <c r="P41" s="89">
        <f t="shared" si="5"/>
        <v>0.94177806409612153</v>
      </c>
      <c r="Q41" s="195">
        <v>1067.4004620086562</v>
      </c>
      <c r="R41" s="92">
        <f t="shared" si="12"/>
        <v>4.6465529351168273E-2</v>
      </c>
      <c r="S41" s="92">
        <f t="shared" si="12"/>
        <v>4.8251541151295055E-2</v>
      </c>
      <c r="T41" s="91">
        <v>7617</v>
      </c>
      <c r="U41" s="190">
        <v>64069</v>
      </c>
      <c r="V41" s="190">
        <v>8396.9855832241155</v>
      </c>
      <c r="W41" s="197"/>
      <c r="X41" s="88">
        <v>0</v>
      </c>
      <c r="Y41" s="88">
        <f t="shared" si="13"/>
        <v>0</v>
      </c>
      <c r="Z41" s="1"/>
      <c r="AA41" s="1"/>
    </row>
    <row r="42" spans="2:27">
      <c r="B42" s="207">
        <v>1531</v>
      </c>
      <c r="C42" t="s">
        <v>60</v>
      </c>
      <c r="D42" s="1">
        <v>94068</v>
      </c>
      <c r="E42" s="85">
        <f t="shared" si="6"/>
        <v>9677.7777777777774</v>
      </c>
      <c r="F42" s="86">
        <f t="shared" si="0"/>
        <v>0.84413123458907435</v>
      </c>
      <c r="G42" s="187">
        <f t="shared" si="1"/>
        <v>1072.9543489970849</v>
      </c>
      <c r="H42" s="187">
        <f t="shared" si="7"/>
        <v>10429.116272251666</v>
      </c>
      <c r="I42" s="187">
        <f t="shared" si="2"/>
        <v>224.5788110012472</v>
      </c>
      <c r="J42" s="87">
        <f t="shared" si="3"/>
        <v>2182.906042932123</v>
      </c>
      <c r="K42" s="187">
        <f t="shared" si="8"/>
        <v>90.326174638283732</v>
      </c>
      <c r="L42" s="87">
        <f t="shared" si="4"/>
        <v>877.97041748411789</v>
      </c>
      <c r="M42" s="88">
        <f t="shared" si="9"/>
        <v>11307.086689735783</v>
      </c>
      <c r="N42" s="88">
        <f t="shared" si="10"/>
        <v>105375.08668973578</v>
      </c>
      <c r="O42" s="88">
        <f t="shared" si="11"/>
        <v>10841.058301413146</v>
      </c>
      <c r="P42" s="89">
        <f t="shared" si="5"/>
        <v>0.94559682381189647</v>
      </c>
      <c r="Q42" s="195">
        <v>322.58967975899395</v>
      </c>
      <c r="R42" s="92">
        <f t="shared" si="12"/>
        <v>6.4515033892742768E-2</v>
      </c>
      <c r="S42" s="92">
        <f t="shared" si="12"/>
        <v>5.5315521254163433E-2</v>
      </c>
      <c r="T42" s="91">
        <v>9720</v>
      </c>
      <c r="U42" s="190">
        <v>88367</v>
      </c>
      <c r="V42" s="190">
        <v>9170.5064342050646</v>
      </c>
      <c r="W42" s="197"/>
      <c r="X42" s="88">
        <v>0</v>
      </c>
      <c r="Y42" s="88">
        <f t="shared" si="13"/>
        <v>0</v>
      </c>
      <c r="Z42" s="1"/>
      <c r="AA42" s="1"/>
    </row>
    <row r="43" spans="2:27">
      <c r="B43" s="207">
        <v>1532</v>
      </c>
      <c r="C43" t="s">
        <v>61</v>
      </c>
      <c r="D43" s="1">
        <v>92787</v>
      </c>
      <c r="E43" s="85">
        <f t="shared" si="6"/>
        <v>10676.216775975148</v>
      </c>
      <c r="F43" s="86">
        <f t="shared" si="0"/>
        <v>0.93121874202755917</v>
      </c>
      <c r="G43" s="187">
        <f t="shared" si="1"/>
        <v>473.89095007866234</v>
      </c>
      <c r="H43" s="187">
        <f t="shared" si="7"/>
        <v>4118.586247133655</v>
      </c>
      <c r="I43" s="187">
        <f t="shared" si="2"/>
        <v>0</v>
      </c>
      <c r="J43" s="87">
        <f t="shared" si="3"/>
        <v>0</v>
      </c>
      <c r="K43" s="187">
        <f t="shared" si="8"/>
        <v>-134.25263636296347</v>
      </c>
      <c r="L43" s="87">
        <f t="shared" si="4"/>
        <v>-1166.7896626305157</v>
      </c>
      <c r="M43" s="88">
        <f t="shared" si="9"/>
        <v>2951.7965845031395</v>
      </c>
      <c r="N43" s="88">
        <f t="shared" si="10"/>
        <v>95738.796584503143</v>
      </c>
      <c r="O43" s="88">
        <f t="shared" si="11"/>
        <v>11015.855089690847</v>
      </c>
      <c r="P43" s="89">
        <f t="shared" si="5"/>
        <v>0.9608432400945548</v>
      </c>
      <c r="Q43" s="195">
        <v>558.57506363565608</v>
      </c>
      <c r="R43" s="92">
        <f t="shared" si="12"/>
        <v>-4.639212341085909E-2</v>
      </c>
      <c r="S43" s="92">
        <f t="shared" si="12"/>
        <v>-4.6282399802920975E-2</v>
      </c>
      <c r="T43" s="91">
        <v>8691</v>
      </c>
      <c r="U43" s="190">
        <v>97301</v>
      </c>
      <c r="V43" s="190">
        <v>11194.316612977451</v>
      </c>
      <c r="W43" s="197"/>
      <c r="X43" s="88">
        <v>0</v>
      </c>
      <c r="Y43" s="88">
        <f t="shared" si="13"/>
        <v>0</v>
      </c>
      <c r="Z43" s="1"/>
      <c r="AA43" s="1"/>
    </row>
    <row r="44" spans="2:27">
      <c r="B44" s="207">
        <v>1535</v>
      </c>
      <c r="C44" t="s">
        <v>62</v>
      </c>
      <c r="D44" s="1">
        <v>73350</v>
      </c>
      <c r="E44" s="85">
        <f t="shared" si="6"/>
        <v>10263.047432489157</v>
      </c>
      <c r="F44" s="86">
        <f t="shared" si="0"/>
        <v>0.89518059814580608</v>
      </c>
      <c r="G44" s="187">
        <f t="shared" si="1"/>
        <v>721.7925561702574</v>
      </c>
      <c r="H44" s="187">
        <f t="shared" si="7"/>
        <v>5158.6513989488294</v>
      </c>
      <c r="I44" s="187">
        <f t="shared" si="2"/>
        <v>19.734431852264514</v>
      </c>
      <c r="J44" s="87">
        <f t="shared" si="3"/>
        <v>141.04198444813449</v>
      </c>
      <c r="K44" s="187">
        <f t="shared" si="8"/>
        <v>-114.51820451069895</v>
      </c>
      <c r="L44" s="87">
        <f t="shared" si="4"/>
        <v>-818.46160763796536</v>
      </c>
      <c r="M44" s="88">
        <f t="shared" si="9"/>
        <v>4340.1897913108642</v>
      </c>
      <c r="N44" s="88">
        <f t="shared" si="10"/>
        <v>77690.18979131087</v>
      </c>
      <c r="O44" s="88">
        <f t="shared" si="11"/>
        <v>10870.321784148717</v>
      </c>
      <c r="P44" s="89">
        <f t="shared" si="5"/>
        <v>0.94814929198973319</v>
      </c>
      <c r="Q44" s="195">
        <v>975.9320691564717</v>
      </c>
      <c r="R44" s="92">
        <f t="shared" si="12"/>
        <v>3.2618642039615391E-2</v>
      </c>
      <c r="S44" s="92">
        <f t="shared" si="12"/>
        <v>1.8748292293455829E-2</v>
      </c>
      <c r="T44" s="91">
        <v>7147</v>
      </c>
      <c r="U44" s="190">
        <v>71033</v>
      </c>
      <c r="V44" s="190">
        <v>10074.17387604595</v>
      </c>
      <c r="W44" s="197"/>
      <c r="X44" s="88">
        <v>0</v>
      </c>
      <c r="Y44" s="88">
        <f t="shared" si="13"/>
        <v>0</v>
      </c>
      <c r="Z44" s="1"/>
      <c r="AA44" s="1"/>
    </row>
    <row r="45" spans="2:27">
      <c r="B45" s="207">
        <v>1539</v>
      </c>
      <c r="C45" t="s">
        <v>63</v>
      </c>
      <c r="D45" s="1">
        <v>74280</v>
      </c>
      <c r="E45" s="85">
        <f t="shared" si="6"/>
        <v>10176.736539251951</v>
      </c>
      <c r="F45" s="86">
        <f t="shared" si="0"/>
        <v>0.88765224581743329</v>
      </c>
      <c r="G45" s="187">
        <f t="shared" si="1"/>
        <v>773.5790921125805</v>
      </c>
      <c r="H45" s="187">
        <f t="shared" si="7"/>
        <v>5646.3537933297248</v>
      </c>
      <c r="I45" s="187">
        <f t="shared" si="2"/>
        <v>49.943244485286321</v>
      </c>
      <c r="J45" s="87">
        <f t="shared" si="3"/>
        <v>364.53574149810487</v>
      </c>
      <c r="K45" s="187">
        <f t="shared" si="8"/>
        <v>-84.309391877677143</v>
      </c>
      <c r="L45" s="87">
        <f t="shared" si="4"/>
        <v>-615.37425131516545</v>
      </c>
      <c r="M45" s="88">
        <f t="shared" si="9"/>
        <v>5030.9795420145592</v>
      </c>
      <c r="N45" s="88">
        <f t="shared" si="10"/>
        <v>79310.979542014553</v>
      </c>
      <c r="O45" s="88">
        <f t="shared" si="11"/>
        <v>10866.006239486855</v>
      </c>
      <c r="P45" s="89">
        <f t="shared" si="5"/>
        <v>0.94777287437331437</v>
      </c>
      <c r="Q45" s="195">
        <v>-967.26210158838785</v>
      </c>
      <c r="R45" s="92">
        <f t="shared" si="12"/>
        <v>5.0339366515837106E-2</v>
      </c>
      <c r="S45" s="92">
        <f t="shared" si="12"/>
        <v>1.3932206668117059E-2</v>
      </c>
      <c r="T45" s="91">
        <v>7299</v>
      </c>
      <c r="U45" s="190">
        <v>70720</v>
      </c>
      <c r="V45" s="190">
        <v>10036.900369003692</v>
      </c>
      <c r="W45" s="197"/>
      <c r="X45" s="88">
        <v>0</v>
      </c>
      <c r="Y45" s="88">
        <f t="shared" si="13"/>
        <v>0</v>
      </c>
      <c r="Z45" s="1"/>
      <c r="AA45" s="1"/>
    </row>
    <row r="46" spans="2:27">
      <c r="B46" s="207">
        <v>1547</v>
      </c>
      <c r="C46" t="s">
        <v>64</v>
      </c>
      <c r="D46" s="1">
        <v>39745</v>
      </c>
      <c r="E46" s="85">
        <f t="shared" si="6"/>
        <v>10806.144643828167</v>
      </c>
      <c r="F46" s="86">
        <f t="shared" si="0"/>
        <v>0.94255152668295128</v>
      </c>
      <c r="G46" s="187">
        <f t="shared" si="1"/>
        <v>395.9342293668509</v>
      </c>
      <c r="H46" s="187">
        <f t="shared" si="7"/>
        <v>1456.2460956112775</v>
      </c>
      <c r="I46" s="187">
        <f t="shared" si="2"/>
        <v>0</v>
      </c>
      <c r="J46" s="87">
        <f t="shared" si="3"/>
        <v>0</v>
      </c>
      <c r="K46" s="187">
        <f t="shared" si="8"/>
        <v>-134.25263636296347</v>
      </c>
      <c r="L46" s="87">
        <f t="shared" si="4"/>
        <v>-493.78119654297961</v>
      </c>
      <c r="M46" s="88">
        <f t="shared" si="9"/>
        <v>962.46489906829788</v>
      </c>
      <c r="N46" s="88">
        <f t="shared" si="10"/>
        <v>40707.464899068298</v>
      </c>
      <c r="O46" s="88">
        <f t="shared" si="11"/>
        <v>11067.826236832054</v>
      </c>
      <c r="P46" s="89">
        <f t="shared" si="5"/>
        <v>0.96537635395671162</v>
      </c>
      <c r="Q46" s="195">
        <v>337.74450397560202</v>
      </c>
      <c r="R46" s="92">
        <f t="shared" si="12"/>
        <v>0.10411978776009112</v>
      </c>
      <c r="S46" s="93">
        <f t="shared" si="12"/>
        <v>9.6915090939470608E-2</v>
      </c>
      <c r="T46" s="91">
        <v>3678</v>
      </c>
      <c r="U46" s="190">
        <v>35997</v>
      </c>
      <c r="V46" s="190">
        <v>9851.3957307060755</v>
      </c>
      <c r="W46" s="197"/>
      <c r="X46" s="88">
        <v>0</v>
      </c>
      <c r="Y46" s="88">
        <f t="shared" si="13"/>
        <v>0</v>
      </c>
      <c r="Z46" s="1"/>
      <c r="AA46" s="1"/>
    </row>
    <row r="47" spans="2:27">
      <c r="B47" s="207">
        <v>1554</v>
      </c>
      <c r="C47" t="s">
        <v>65</v>
      </c>
      <c r="D47" s="1">
        <v>61630</v>
      </c>
      <c r="E47" s="85">
        <f t="shared" si="6"/>
        <v>10349.286314021831</v>
      </c>
      <c r="F47" s="86">
        <f t="shared" si="0"/>
        <v>0.90270266934947796</v>
      </c>
      <c r="G47" s="187">
        <f t="shared" si="1"/>
        <v>670.04922725065296</v>
      </c>
      <c r="H47" s="187">
        <f t="shared" si="7"/>
        <v>3990.1431482776384</v>
      </c>
      <c r="I47" s="187">
        <f t="shared" si="2"/>
        <v>0</v>
      </c>
      <c r="J47" s="87">
        <f t="shared" si="3"/>
        <v>0</v>
      </c>
      <c r="K47" s="187">
        <f t="shared" si="8"/>
        <v>-134.25263636296347</v>
      </c>
      <c r="L47" s="87">
        <f t="shared" si="4"/>
        <v>-799.47444954144748</v>
      </c>
      <c r="M47" s="88">
        <f t="shared" si="9"/>
        <v>3190.6686987361909</v>
      </c>
      <c r="N47" s="88">
        <f t="shared" si="10"/>
        <v>64820.66869873619</v>
      </c>
      <c r="O47" s="88">
        <f t="shared" si="11"/>
        <v>10885.082904909521</v>
      </c>
      <c r="P47" s="89">
        <f t="shared" si="5"/>
        <v>0.94943681102332245</v>
      </c>
      <c r="Q47" s="195">
        <v>1.7928551317932033</v>
      </c>
      <c r="R47" s="92">
        <f t="shared" si="12"/>
        <v>4.5231755507691263E-2</v>
      </c>
      <c r="S47" s="93">
        <f t="shared" si="12"/>
        <v>3.0663453961572357E-2</v>
      </c>
      <c r="T47" s="91">
        <v>5955</v>
      </c>
      <c r="U47" s="190">
        <v>58963</v>
      </c>
      <c r="V47" s="190">
        <v>10041.382833787466</v>
      </c>
      <c r="W47" s="197"/>
      <c r="X47" s="88">
        <v>0</v>
      </c>
      <c r="Y47" s="88">
        <f t="shared" si="13"/>
        <v>0</v>
      </c>
      <c r="Z47" s="1"/>
      <c r="AA47" s="1"/>
    </row>
    <row r="48" spans="2:27">
      <c r="B48" s="207">
        <v>1557</v>
      </c>
      <c r="C48" t="s">
        <v>66</v>
      </c>
      <c r="D48" s="1">
        <v>23191</v>
      </c>
      <c r="E48" s="85">
        <f t="shared" si="6"/>
        <v>8589.2592592592591</v>
      </c>
      <c r="F48" s="86">
        <f t="shared" si="0"/>
        <v>0.74918666136070511</v>
      </c>
      <c r="G48" s="187">
        <f t="shared" si="1"/>
        <v>1726.0654601081958</v>
      </c>
      <c r="H48" s="187">
        <f t="shared" si="7"/>
        <v>4660.3767422921283</v>
      </c>
      <c r="I48" s="187">
        <f t="shared" si="2"/>
        <v>605.56029248272853</v>
      </c>
      <c r="J48" s="87">
        <f t="shared" si="3"/>
        <v>1635.0127897033669</v>
      </c>
      <c r="K48" s="187">
        <f t="shared" si="8"/>
        <v>471.30765611976506</v>
      </c>
      <c r="L48" s="87">
        <f t="shared" si="4"/>
        <v>1272.5306715233658</v>
      </c>
      <c r="M48" s="88">
        <f t="shared" si="9"/>
        <v>5932.9074138154938</v>
      </c>
      <c r="N48" s="88">
        <f t="shared" si="10"/>
        <v>29123.907413815494</v>
      </c>
      <c r="O48" s="88">
        <f t="shared" si="11"/>
        <v>10786.632375487219</v>
      </c>
      <c r="P48" s="89">
        <f t="shared" si="5"/>
        <v>0.94084959515047784</v>
      </c>
      <c r="Q48" s="195">
        <v>562.39157771082682</v>
      </c>
      <c r="R48" s="92">
        <f t="shared" si="12"/>
        <v>6.8463487675650775E-2</v>
      </c>
      <c r="S48" s="93">
        <f t="shared" si="12"/>
        <v>5.6195943928263714E-2</v>
      </c>
      <c r="T48" s="91">
        <v>2700</v>
      </c>
      <c r="U48" s="190">
        <v>21705</v>
      </c>
      <c r="V48" s="190">
        <v>8132.2592731360055</v>
      </c>
      <c r="W48" s="197"/>
      <c r="X48" s="88">
        <v>0</v>
      </c>
      <c r="Y48" s="88">
        <f t="shared" si="13"/>
        <v>0</v>
      </c>
      <c r="Z48" s="1"/>
      <c r="AA48" s="1"/>
    </row>
    <row r="49" spans="2:27">
      <c r="B49" s="207">
        <v>1560</v>
      </c>
      <c r="C49" t="s">
        <v>67</v>
      </c>
      <c r="D49" s="1">
        <v>27060</v>
      </c>
      <c r="E49" s="85">
        <f t="shared" si="6"/>
        <v>8898.3886879316015</v>
      </c>
      <c r="F49" s="86">
        <f t="shared" si="0"/>
        <v>0.77615006269775433</v>
      </c>
      <c r="G49" s="187">
        <f t="shared" si="1"/>
        <v>1540.5878029047904</v>
      </c>
      <c r="H49" s="187">
        <f t="shared" si="7"/>
        <v>4684.9275086334674</v>
      </c>
      <c r="I49" s="187">
        <f t="shared" si="2"/>
        <v>497.36499244740878</v>
      </c>
      <c r="J49" s="87">
        <f t="shared" si="3"/>
        <v>1512.4869420325699</v>
      </c>
      <c r="K49" s="187">
        <f t="shared" si="8"/>
        <v>363.11235608444531</v>
      </c>
      <c r="L49" s="87">
        <f t="shared" si="4"/>
        <v>1104.2246748527982</v>
      </c>
      <c r="M49" s="88">
        <f t="shared" si="9"/>
        <v>5789.1521834862651</v>
      </c>
      <c r="N49" s="88">
        <f t="shared" si="10"/>
        <v>32849.152183486265</v>
      </c>
      <c r="O49" s="88">
        <f t="shared" si="11"/>
        <v>10802.088846920837</v>
      </c>
      <c r="P49" s="89">
        <f t="shared" si="5"/>
        <v>0.94219776521733034</v>
      </c>
      <c r="Q49" s="195">
        <v>574.29577326615981</v>
      </c>
      <c r="R49" s="92">
        <f t="shared" si="12"/>
        <v>7.0580788099382813E-2</v>
      </c>
      <c r="S49" s="93">
        <f t="shared" si="12"/>
        <v>6.7060298825790732E-2</v>
      </c>
      <c r="T49" s="91">
        <v>3041</v>
      </c>
      <c r="U49" s="190">
        <v>25276</v>
      </c>
      <c r="V49" s="190">
        <v>8339.1619927416687</v>
      </c>
      <c r="W49" s="197"/>
      <c r="X49" s="88">
        <v>0</v>
      </c>
      <c r="Y49" s="88">
        <f t="shared" si="13"/>
        <v>0</v>
      </c>
      <c r="Z49" s="1"/>
      <c r="AA49" s="1"/>
    </row>
    <row r="50" spans="2:27">
      <c r="B50" s="207">
        <v>1563</v>
      </c>
      <c r="C50" t="s">
        <v>68</v>
      </c>
      <c r="D50" s="1">
        <v>87751</v>
      </c>
      <c r="E50" s="85">
        <f t="shared" si="6"/>
        <v>12142.10599142106</v>
      </c>
      <c r="F50" s="86">
        <f t="shared" si="0"/>
        <v>1.0590789700280931</v>
      </c>
      <c r="G50" s="187">
        <f t="shared" si="1"/>
        <v>-405.64257918888467</v>
      </c>
      <c r="H50" s="187">
        <f t="shared" si="7"/>
        <v>-2931.5789197980698</v>
      </c>
      <c r="I50" s="187">
        <f t="shared" si="2"/>
        <v>0</v>
      </c>
      <c r="J50" s="87">
        <f t="shared" si="3"/>
        <v>0</v>
      </c>
      <c r="K50" s="187">
        <f t="shared" si="8"/>
        <v>-134.25263636296347</v>
      </c>
      <c r="L50" s="87">
        <f t="shared" si="4"/>
        <v>-970.243802995137</v>
      </c>
      <c r="M50" s="88">
        <f t="shared" si="9"/>
        <v>-3901.8227227932066</v>
      </c>
      <c r="N50" s="88">
        <f t="shared" si="10"/>
        <v>83849.177277206792</v>
      </c>
      <c r="O50" s="88">
        <f t="shared" si="11"/>
        <v>11602.210775869213</v>
      </c>
      <c r="P50" s="89">
        <f t="shared" si="5"/>
        <v>1.0119873312947685</v>
      </c>
      <c r="Q50" s="195">
        <v>-3632.7943637216704</v>
      </c>
      <c r="R50" s="92">
        <f t="shared" si="12"/>
        <v>5.6464526071200685E-2</v>
      </c>
      <c r="S50" s="93">
        <f t="shared" si="12"/>
        <v>3.9361115312887406E-2</v>
      </c>
      <c r="T50" s="91">
        <v>7227</v>
      </c>
      <c r="U50" s="190">
        <v>83061</v>
      </c>
      <c r="V50" s="190">
        <v>11682.278481012658</v>
      </c>
      <c r="W50" s="197"/>
      <c r="X50" s="88">
        <v>0</v>
      </c>
      <c r="Y50" s="88">
        <f t="shared" si="13"/>
        <v>0</v>
      </c>
      <c r="Z50" s="1"/>
      <c r="AA50" s="1"/>
    </row>
    <row r="51" spans="2:27">
      <c r="B51" s="207">
        <v>1566</v>
      </c>
      <c r="C51" t="s">
        <v>69</v>
      </c>
      <c r="D51" s="1">
        <v>59542</v>
      </c>
      <c r="E51" s="85">
        <f t="shared" si="6"/>
        <v>10002.015790357802</v>
      </c>
      <c r="F51" s="86">
        <f t="shared" si="0"/>
        <v>0.87241246196839639</v>
      </c>
      <c r="G51" s="187">
        <f t="shared" si="1"/>
        <v>878.41154144907011</v>
      </c>
      <c r="H51" s="187">
        <f t="shared" si="7"/>
        <v>5229.183906246315</v>
      </c>
      <c r="I51" s="187">
        <f t="shared" si="2"/>
        <v>111.09550659823861</v>
      </c>
      <c r="J51" s="87">
        <f t="shared" si="3"/>
        <v>661.35155077931449</v>
      </c>
      <c r="K51" s="187">
        <f t="shared" si="8"/>
        <v>-23.157129764724857</v>
      </c>
      <c r="L51" s="87">
        <f t="shared" si="4"/>
        <v>-137.85439348940707</v>
      </c>
      <c r="M51" s="88">
        <f t="shared" si="9"/>
        <v>5091.3295127569081</v>
      </c>
      <c r="N51" s="88">
        <f t="shared" si="10"/>
        <v>64633.329512756907</v>
      </c>
      <c r="O51" s="88">
        <f t="shared" si="11"/>
        <v>10857.270202042148</v>
      </c>
      <c r="P51" s="89">
        <f t="shared" si="5"/>
        <v>0.94701088518086252</v>
      </c>
      <c r="Q51" s="195">
        <v>-2508.9376066249743</v>
      </c>
      <c r="R51" s="92">
        <f t="shared" si="12"/>
        <v>3.625193616317722E-2</v>
      </c>
      <c r="S51" s="93">
        <f t="shared" si="12"/>
        <v>2.9114975070838812E-2</v>
      </c>
      <c r="T51" s="91">
        <v>5953</v>
      </c>
      <c r="U51" s="190">
        <v>57459</v>
      </c>
      <c r="V51" s="190">
        <v>9719.0460081190795</v>
      </c>
      <c r="W51" s="197"/>
      <c r="X51" s="88">
        <v>0</v>
      </c>
      <c r="Y51" s="88">
        <f t="shared" si="13"/>
        <v>0</v>
      </c>
      <c r="Z51" s="1"/>
      <c r="AA51" s="1"/>
    </row>
    <row r="52" spans="2:27">
      <c r="B52" s="207">
        <v>1573</v>
      </c>
      <c r="C52" t="s">
        <v>70</v>
      </c>
      <c r="D52" s="1">
        <v>22419</v>
      </c>
      <c r="E52" s="85">
        <f t="shared" si="6"/>
        <v>10383.974062065772</v>
      </c>
      <c r="F52" s="86">
        <f t="shared" si="0"/>
        <v>0.90572826182058042</v>
      </c>
      <c r="G52" s="187">
        <f t="shared" si="1"/>
        <v>649.23657842428804</v>
      </c>
      <c r="H52" s="187">
        <f t="shared" si="7"/>
        <v>1401.7017728180379</v>
      </c>
      <c r="I52" s="187">
        <f t="shared" si="2"/>
        <v>0</v>
      </c>
      <c r="J52" s="87">
        <f t="shared" si="3"/>
        <v>0</v>
      </c>
      <c r="K52" s="187">
        <f t="shared" si="8"/>
        <v>-134.25263636296347</v>
      </c>
      <c r="L52" s="87">
        <f t="shared" si="4"/>
        <v>-289.85144190763816</v>
      </c>
      <c r="M52" s="88">
        <f t="shared" si="9"/>
        <v>1111.8503309103996</v>
      </c>
      <c r="N52" s="88">
        <f t="shared" si="10"/>
        <v>23530.850330910398</v>
      </c>
      <c r="O52" s="88">
        <f t="shared" si="11"/>
        <v>10898.958004127095</v>
      </c>
      <c r="P52" s="89">
        <f t="shared" si="5"/>
        <v>0.95064704801176314</v>
      </c>
      <c r="Q52" s="195">
        <v>248.33332900579762</v>
      </c>
      <c r="R52" s="92">
        <f t="shared" si="12"/>
        <v>0.14010374288039057</v>
      </c>
      <c r="S52" s="93">
        <f t="shared" si="12"/>
        <v>0.13957567259651849</v>
      </c>
      <c r="T52" s="91">
        <v>2159</v>
      </c>
      <c r="U52" s="190">
        <v>19664</v>
      </c>
      <c r="V52" s="190">
        <v>9112.1408711770146</v>
      </c>
      <c r="W52" s="197"/>
      <c r="X52" s="88">
        <v>0</v>
      </c>
      <c r="Y52" s="88">
        <f t="shared" si="13"/>
        <v>0</v>
      </c>
      <c r="Z52" s="1"/>
      <c r="AA52" s="1"/>
    </row>
    <row r="53" spans="2:27">
      <c r="B53" s="207">
        <v>1576</v>
      </c>
      <c r="C53" t="s">
        <v>71</v>
      </c>
      <c r="D53" s="1">
        <v>33636</v>
      </c>
      <c r="E53" s="85">
        <f t="shared" si="6"/>
        <v>9869.718309859154</v>
      </c>
      <c r="F53" s="86">
        <f t="shared" si="0"/>
        <v>0.86087299101642023</v>
      </c>
      <c r="G53" s="187">
        <f t="shared" si="1"/>
        <v>957.7900297482588</v>
      </c>
      <c r="H53" s="187">
        <f t="shared" si="7"/>
        <v>3264.1484213820659</v>
      </c>
      <c r="I53" s="187">
        <f t="shared" si="2"/>
        <v>157.39962477276538</v>
      </c>
      <c r="J53" s="87">
        <f t="shared" si="3"/>
        <v>536.41792122558445</v>
      </c>
      <c r="K53" s="187">
        <f t="shared" si="8"/>
        <v>23.146988409801907</v>
      </c>
      <c r="L53" s="87">
        <f t="shared" si="4"/>
        <v>78.884936500604908</v>
      </c>
      <c r="M53" s="88">
        <f t="shared" si="9"/>
        <v>3343.0333578826708</v>
      </c>
      <c r="N53" s="88">
        <f t="shared" si="10"/>
        <v>36979.033357882668</v>
      </c>
      <c r="O53" s="88">
        <f t="shared" si="11"/>
        <v>10850.655328017216</v>
      </c>
      <c r="P53" s="89">
        <f t="shared" si="5"/>
        <v>0.94643391163326374</v>
      </c>
      <c r="Q53" s="195">
        <v>364.5318136438932</v>
      </c>
      <c r="R53" s="92">
        <f t="shared" si="12"/>
        <v>-1.4762741652021089E-2</v>
      </c>
      <c r="S53" s="93">
        <f t="shared" si="12"/>
        <v>-2.2568318522735758E-2</v>
      </c>
      <c r="T53" s="91">
        <v>3408</v>
      </c>
      <c r="U53" s="190">
        <v>34140</v>
      </c>
      <c r="V53" s="190">
        <v>10097.604259094942</v>
      </c>
      <c r="W53" s="197"/>
      <c r="X53" s="88">
        <v>0</v>
      </c>
      <c r="Y53" s="88">
        <f t="shared" si="13"/>
        <v>0</v>
      </c>
      <c r="Z53" s="1"/>
      <c r="AA53" s="1"/>
    </row>
    <row r="54" spans="2:27">
      <c r="B54" s="207">
        <v>1577</v>
      </c>
      <c r="C54" t="s">
        <v>72</v>
      </c>
      <c r="D54" s="1">
        <v>98225</v>
      </c>
      <c r="E54" s="85">
        <f t="shared" si="6"/>
        <v>8854.6831335076167</v>
      </c>
      <c r="F54" s="86">
        <f t="shared" si="0"/>
        <v>0.77233790411533343</v>
      </c>
      <c r="G54" s="187">
        <f t="shared" si="1"/>
        <v>1566.8111355591811</v>
      </c>
      <c r="H54" s="187">
        <f t="shared" si="7"/>
        <v>17380.635926757994</v>
      </c>
      <c r="I54" s="187">
        <f t="shared" si="2"/>
        <v>512.66193649580339</v>
      </c>
      <c r="J54" s="87">
        <f t="shared" si="3"/>
        <v>5686.958861547947</v>
      </c>
      <c r="K54" s="187">
        <f t="shared" si="8"/>
        <v>378.40930013283992</v>
      </c>
      <c r="L54" s="87">
        <f t="shared" si="4"/>
        <v>4197.6943663735929</v>
      </c>
      <c r="M54" s="88">
        <f t="shared" si="9"/>
        <v>21578.330293131585</v>
      </c>
      <c r="N54" s="88">
        <f t="shared" si="10"/>
        <v>119803.33029313158</v>
      </c>
      <c r="O54" s="88">
        <f t="shared" si="11"/>
        <v>10799.903569199638</v>
      </c>
      <c r="P54" s="89">
        <f t="shared" si="5"/>
        <v>0.94200715728820938</v>
      </c>
      <c r="Q54" s="195">
        <v>272.97710057269069</v>
      </c>
      <c r="R54" s="92">
        <f t="shared" si="12"/>
        <v>5.0658366224903467E-2</v>
      </c>
      <c r="S54" s="93">
        <f t="shared" si="12"/>
        <v>3.8061452612002354E-2</v>
      </c>
      <c r="T54" s="91">
        <v>11093</v>
      </c>
      <c r="U54" s="190">
        <v>93489</v>
      </c>
      <c r="V54" s="190">
        <v>8530.0182481751817</v>
      </c>
      <c r="W54" s="197"/>
      <c r="X54" s="88">
        <v>0</v>
      </c>
      <c r="Y54" s="88">
        <f t="shared" si="13"/>
        <v>0</v>
      </c>
      <c r="Z54" s="1"/>
      <c r="AA54" s="1"/>
    </row>
    <row r="55" spans="2:27">
      <c r="B55" s="207">
        <v>1578</v>
      </c>
      <c r="C55" t="s">
        <v>73</v>
      </c>
      <c r="D55" s="1">
        <v>31428</v>
      </c>
      <c r="E55" s="85">
        <f t="shared" si="6"/>
        <v>12611.5569823435</v>
      </c>
      <c r="F55" s="86">
        <f t="shared" si="0"/>
        <v>1.1000262054002838</v>
      </c>
      <c r="G55" s="187">
        <f t="shared" si="1"/>
        <v>-687.31317374234857</v>
      </c>
      <c r="H55" s="187">
        <f t="shared" si="7"/>
        <v>-1712.7844289659326</v>
      </c>
      <c r="I55" s="187">
        <f t="shared" si="2"/>
        <v>0</v>
      </c>
      <c r="J55" s="87">
        <f t="shared" si="3"/>
        <v>0</v>
      </c>
      <c r="K55" s="187">
        <f t="shared" si="8"/>
        <v>-134.25263636296347</v>
      </c>
      <c r="L55" s="87">
        <f t="shared" si="4"/>
        <v>-334.55756981650495</v>
      </c>
      <c r="M55" s="88">
        <f t="shared" si="9"/>
        <v>-2047.3419987824377</v>
      </c>
      <c r="N55" s="88">
        <f t="shared" si="10"/>
        <v>29380.658001217562</v>
      </c>
      <c r="O55" s="88">
        <f t="shared" si="11"/>
        <v>11789.991172238188</v>
      </c>
      <c r="P55" s="89">
        <f t="shared" si="5"/>
        <v>1.0283662254436448</v>
      </c>
      <c r="Q55" s="195">
        <v>-2122.0793627223479</v>
      </c>
      <c r="R55" s="92">
        <f t="shared" si="12"/>
        <v>6.6585216860109958E-2</v>
      </c>
      <c r="S55" s="92">
        <f t="shared" si="12"/>
        <v>6.744122425726902E-2</v>
      </c>
      <c r="T55" s="91">
        <v>2492</v>
      </c>
      <c r="U55" s="190">
        <v>29466</v>
      </c>
      <c r="V55" s="190">
        <v>11814.755412991179</v>
      </c>
      <c r="W55" s="197"/>
      <c r="X55" s="88">
        <v>0</v>
      </c>
      <c r="Y55" s="88">
        <f t="shared" si="13"/>
        <v>0</v>
      </c>
      <c r="Z55" s="1"/>
      <c r="AA55" s="1"/>
    </row>
    <row r="56" spans="2:27">
      <c r="B56" s="207">
        <v>1579</v>
      </c>
      <c r="C56" t="s">
        <v>74</v>
      </c>
      <c r="D56" s="1">
        <v>125393</v>
      </c>
      <c r="E56" s="85">
        <f t="shared" si="6"/>
        <v>9331.9193272307803</v>
      </c>
      <c r="F56" s="86">
        <f t="shared" si="0"/>
        <v>0.81396419339872172</v>
      </c>
      <c r="G56" s="187">
        <f t="shared" si="1"/>
        <v>1280.4694193252831</v>
      </c>
      <c r="H56" s="187">
        <f t="shared" si="7"/>
        <v>17205.667587473828</v>
      </c>
      <c r="I56" s="187">
        <f t="shared" si="2"/>
        <v>345.6292686926962</v>
      </c>
      <c r="J56" s="87">
        <f t="shared" si="3"/>
        <v>4644.2204834237591</v>
      </c>
      <c r="K56" s="187">
        <f t="shared" si="8"/>
        <v>211.37663232973273</v>
      </c>
      <c r="L56" s="87">
        <f t="shared" si="4"/>
        <v>2840.2678086146184</v>
      </c>
      <c r="M56" s="88">
        <f t="shared" si="9"/>
        <v>20045.935396088447</v>
      </c>
      <c r="N56" s="88">
        <f t="shared" si="10"/>
        <v>145438.93539608846</v>
      </c>
      <c r="O56" s="88">
        <f t="shared" si="11"/>
        <v>10823.765378885797</v>
      </c>
      <c r="P56" s="89">
        <f t="shared" si="5"/>
        <v>0.94408847175237887</v>
      </c>
      <c r="Q56" s="195">
        <v>2341.1634184075556</v>
      </c>
      <c r="R56" s="92">
        <f t="shared" si="12"/>
        <v>5.2140058231735453E-2</v>
      </c>
      <c r="S56" s="92">
        <f t="shared" si="12"/>
        <v>4.4623094207753324E-2</v>
      </c>
      <c r="T56" s="91">
        <v>13437</v>
      </c>
      <c r="U56" s="190">
        <v>119179</v>
      </c>
      <c r="V56" s="190">
        <v>8933.2883591934642</v>
      </c>
      <c r="W56" s="197"/>
      <c r="X56" s="88">
        <v>0</v>
      </c>
      <c r="Y56" s="88">
        <f t="shared" si="13"/>
        <v>0</v>
      </c>
      <c r="Z56" s="1"/>
      <c r="AA56" s="1"/>
    </row>
    <row r="57" spans="2:27">
      <c r="B57" s="207">
        <v>1580</v>
      </c>
      <c r="C57" s="231" t="s">
        <v>443</v>
      </c>
      <c r="D57" s="1">
        <v>91609</v>
      </c>
      <c r="E57" s="85">
        <f t="shared" si="6"/>
        <v>9790.4242812867378</v>
      </c>
      <c r="F57" s="86">
        <f t="shared" si="0"/>
        <v>0.85395667533204167</v>
      </c>
      <c r="G57" s="187">
        <f t="shared" si="1"/>
        <v>1005.3664468917086</v>
      </c>
      <c r="H57" s="187">
        <f t="shared" si="7"/>
        <v>9407.213843565718</v>
      </c>
      <c r="I57" s="187">
        <f t="shared" si="2"/>
        <v>185.15253477311106</v>
      </c>
      <c r="J57" s="87">
        <f t="shared" si="3"/>
        <v>1732.4722678720002</v>
      </c>
      <c r="K57" s="187">
        <f t="shared" si="8"/>
        <v>50.899898410147586</v>
      </c>
      <c r="L57" s="87">
        <f t="shared" si="4"/>
        <v>476.27034942375093</v>
      </c>
      <c r="M57" s="88">
        <f t="shared" si="9"/>
        <v>9883.4841929894683</v>
      </c>
      <c r="N57" s="88">
        <f t="shared" si="10"/>
        <v>101492.48419298948</v>
      </c>
      <c r="O57" s="88">
        <f t="shared" si="11"/>
        <v>10846.690626588595</v>
      </c>
      <c r="P57" s="89">
        <f t="shared" si="5"/>
        <v>0.94608809584904485</v>
      </c>
      <c r="Q57" s="195">
        <v>44980.394440255841</v>
      </c>
      <c r="R57" s="92" t="e">
        <f t="shared" si="12"/>
        <v>#DIV/0!</v>
      </c>
      <c r="S57" s="92" t="e">
        <f t="shared" si="12"/>
        <v>#DIV/0!</v>
      </c>
      <c r="T57" s="91">
        <v>9357</v>
      </c>
      <c r="U57" s="190">
        <v>0</v>
      </c>
      <c r="V57" s="190">
        <v>0</v>
      </c>
      <c r="W57" s="197"/>
      <c r="X57" s="88">
        <v>0</v>
      </c>
      <c r="Y57" s="88">
        <f t="shared" si="13"/>
        <v>0</v>
      </c>
      <c r="Z57" s="1"/>
      <c r="AA57" s="1"/>
    </row>
    <row r="58" spans="2:27">
      <c r="B58" s="207">
        <v>1804</v>
      </c>
      <c r="C58" t="s">
        <v>75</v>
      </c>
      <c r="D58" s="1">
        <v>600208</v>
      </c>
      <c r="E58" s="85">
        <f t="shared" si="6"/>
        <v>11174.560619600834</v>
      </c>
      <c r="F58" s="86">
        <f t="shared" si="0"/>
        <v>0.97468611786827708</v>
      </c>
      <c r="G58" s="187">
        <f t="shared" si="1"/>
        <v>174.88464390325097</v>
      </c>
      <c r="H58" s="187">
        <f t="shared" si="7"/>
        <v>9393.4039933314161</v>
      </c>
      <c r="I58" s="187">
        <f t="shared" si="2"/>
        <v>0</v>
      </c>
      <c r="J58" s="87">
        <f t="shared" si="3"/>
        <v>0</v>
      </c>
      <c r="K58" s="187">
        <f t="shared" si="8"/>
        <v>-134.25263636296347</v>
      </c>
      <c r="L58" s="87">
        <f t="shared" si="4"/>
        <v>-7210.9776043274942</v>
      </c>
      <c r="M58" s="88">
        <f t="shared" si="9"/>
        <v>2182.4263890039219</v>
      </c>
      <c r="N58" s="88">
        <f t="shared" si="10"/>
        <v>602390.42638900387</v>
      </c>
      <c r="O58" s="88">
        <f t="shared" si="11"/>
        <v>11215.192627141121</v>
      </c>
      <c r="P58" s="89">
        <f t="shared" si="5"/>
        <v>0.97823019043084203</v>
      </c>
      <c r="Q58" s="195">
        <v>3618.4717774708515</v>
      </c>
      <c r="R58" s="92">
        <f t="shared" si="12"/>
        <v>3.3939356354628546E-2</v>
      </c>
      <c r="S58" s="92">
        <f t="shared" si="12"/>
        <v>2.5219246724962018E-2</v>
      </c>
      <c r="T58" s="91">
        <v>53712</v>
      </c>
      <c r="U58" s="190">
        <v>580506</v>
      </c>
      <c r="V58" s="190">
        <v>10899.678927505211</v>
      </c>
      <c r="W58" s="197"/>
      <c r="X58" s="88">
        <v>0</v>
      </c>
      <c r="Y58" s="88">
        <f t="shared" si="13"/>
        <v>0</v>
      </c>
      <c r="Z58" s="1"/>
      <c r="AA58" s="1"/>
    </row>
    <row r="59" spans="2:27">
      <c r="B59" s="207">
        <v>1806</v>
      </c>
      <c r="C59" t="s">
        <v>76</v>
      </c>
      <c r="D59" s="1">
        <v>231171</v>
      </c>
      <c r="E59" s="85">
        <f t="shared" si="6"/>
        <v>10712.279888785913</v>
      </c>
      <c r="F59" s="86">
        <f t="shared" si="0"/>
        <v>0.93436429885259575</v>
      </c>
      <c r="G59" s="187">
        <f t="shared" si="1"/>
        <v>452.25308239220323</v>
      </c>
      <c r="H59" s="187">
        <f t="shared" si="7"/>
        <v>9759.6215180237468</v>
      </c>
      <c r="I59" s="187">
        <f t="shared" si="2"/>
        <v>0</v>
      </c>
      <c r="J59" s="87">
        <f t="shared" si="3"/>
        <v>0</v>
      </c>
      <c r="K59" s="187">
        <f t="shared" si="8"/>
        <v>-134.25263636296347</v>
      </c>
      <c r="L59" s="87">
        <f t="shared" si="4"/>
        <v>-2897.1718927127517</v>
      </c>
      <c r="M59" s="88">
        <f t="shared" si="9"/>
        <v>6862.4496253109955</v>
      </c>
      <c r="N59" s="88">
        <f t="shared" si="10"/>
        <v>238033.44962531098</v>
      </c>
      <c r="O59" s="88">
        <f t="shared" si="11"/>
        <v>11030.280334815152</v>
      </c>
      <c r="P59" s="89">
        <f t="shared" si="5"/>
        <v>0.96210146282456932</v>
      </c>
      <c r="Q59" s="195">
        <v>-4225.2561185988125</v>
      </c>
      <c r="R59" s="92">
        <f t="shared" si="12"/>
        <v>3.6869087826473079E-2</v>
      </c>
      <c r="S59" s="92">
        <f t="shared" si="12"/>
        <v>3.3745988164345181E-2</v>
      </c>
      <c r="T59" s="91">
        <v>21580</v>
      </c>
      <c r="U59" s="190">
        <v>222951</v>
      </c>
      <c r="V59" s="190">
        <v>10362.584243551011</v>
      </c>
      <c r="W59" s="197"/>
      <c r="X59" s="88">
        <v>0</v>
      </c>
      <c r="Y59" s="88">
        <f t="shared" si="13"/>
        <v>0</v>
      </c>
      <c r="Z59" s="1"/>
      <c r="AA59" s="1"/>
    </row>
    <row r="60" spans="2:27">
      <c r="B60" s="207">
        <v>1811</v>
      </c>
      <c r="C60" t="s">
        <v>77</v>
      </c>
      <c r="D60" s="1">
        <v>15476</v>
      </c>
      <c r="E60" s="85">
        <f t="shared" si="6"/>
        <v>11062.187276626162</v>
      </c>
      <c r="F60" s="86">
        <f t="shared" si="0"/>
        <v>0.9648845031878982</v>
      </c>
      <c r="G60" s="187">
        <f t="shared" si="1"/>
        <v>242.30864968805398</v>
      </c>
      <c r="H60" s="187">
        <f t="shared" si="7"/>
        <v>338.98980091358749</v>
      </c>
      <c r="I60" s="187">
        <f t="shared" si="2"/>
        <v>0</v>
      </c>
      <c r="J60" s="87">
        <f t="shared" si="3"/>
        <v>0</v>
      </c>
      <c r="K60" s="187">
        <f t="shared" si="8"/>
        <v>-134.25263636296347</v>
      </c>
      <c r="L60" s="87">
        <f t="shared" si="4"/>
        <v>-187.81943827178588</v>
      </c>
      <c r="M60" s="88">
        <f t="shared" si="9"/>
        <v>151.1703626418016</v>
      </c>
      <c r="N60" s="88">
        <f t="shared" si="10"/>
        <v>15627.170362641802</v>
      </c>
      <c r="O60" s="88">
        <f t="shared" si="11"/>
        <v>11170.243289951251</v>
      </c>
      <c r="P60" s="89">
        <f t="shared" si="5"/>
        <v>0.97430954455869034</v>
      </c>
      <c r="Q60" s="195">
        <v>-1448.4903245812818</v>
      </c>
      <c r="R60" s="92">
        <f t="shared" si="12"/>
        <v>3.5183946488294315E-2</v>
      </c>
      <c r="S60" s="92">
        <f t="shared" si="12"/>
        <v>2.926438139043424E-2</v>
      </c>
      <c r="T60" s="91">
        <v>1399</v>
      </c>
      <c r="U60" s="190">
        <v>14950</v>
      </c>
      <c r="V60" s="190">
        <v>10747.663551401869</v>
      </c>
      <c r="W60" s="197"/>
      <c r="X60" s="88">
        <v>0</v>
      </c>
      <c r="Y60" s="88">
        <f t="shared" si="13"/>
        <v>0</v>
      </c>
      <c r="Z60" s="1"/>
      <c r="AA60" s="1"/>
    </row>
    <row r="61" spans="2:27">
      <c r="B61" s="207">
        <v>1812</v>
      </c>
      <c r="C61" t="s">
        <v>78</v>
      </c>
      <c r="D61" s="1">
        <v>17360</v>
      </c>
      <c r="E61" s="85">
        <f t="shared" si="6"/>
        <v>8785.4251012145742</v>
      </c>
      <c r="F61" s="86">
        <f t="shared" si="0"/>
        <v>0.76629696479567067</v>
      </c>
      <c r="G61" s="187">
        <f t="shared" si="1"/>
        <v>1608.3659549350068</v>
      </c>
      <c r="H61" s="187">
        <f t="shared" si="7"/>
        <v>3178.1311269515736</v>
      </c>
      <c r="I61" s="187">
        <f t="shared" si="2"/>
        <v>536.90224779836831</v>
      </c>
      <c r="J61" s="87">
        <f t="shared" si="3"/>
        <v>1060.9188416495758</v>
      </c>
      <c r="K61" s="187">
        <f t="shared" si="8"/>
        <v>402.64961143540484</v>
      </c>
      <c r="L61" s="87">
        <f t="shared" si="4"/>
        <v>795.63563219635989</v>
      </c>
      <c r="M61" s="88">
        <f t="shared" si="9"/>
        <v>3973.7667591479335</v>
      </c>
      <c r="N61" s="88">
        <f t="shared" si="10"/>
        <v>21333.766759147933</v>
      </c>
      <c r="O61" s="88">
        <f t="shared" si="11"/>
        <v>10796.440667584988</v>
      </c>
      <c r="P61" s="89">
        <f t="shared" si="5"/>
        <v>0.94170511032222637</v>
      </c>
      <c r="Q61" s="195">
        <v>279.82020650244385</v>
      </c>
      <c r="R61" s="92">
        <f t="shared" si="12"/>
        <v>5.7440458061765245E-2</v>
      </c>
      <c r="S61" s="92">
        <f t="shared" si="12"/>
        <v>5.4229606468460104E-2</v>
      </c>
      <c r="T61" s="91">
        <v>1976</v>
      </c>
      <c r="U61" s="190">
        <v>16417</v>
      </c>
      <c r="V61" s="190">
        <v>8333.5025380710667</v>
      </c>
      <c r="W61" s="197"/>
      <c r="X61" s="88">
        <v>0</v>
      </c>
      <c r="Y61" s="88">
        <f t="shared" si="13"/>
        <v>0</v>
      </c>
      <c r="Z61" s="1"/>
      <c r="AA61" s="1"/>
    </row>
    <row r="62" spans="2:27">
      <c r="B62" s="207">
        <v>1813</v>
      </c>
      <c r="C62" t="s">
        <v>79</v>
      </c>
      <c r="D62" s="1">
        <v>80098</v>
      </c>
      <c r="E62" s="85">
        <f t="shared" si="6"/>
        <v>10234.858165090722</v>
      </c>
      <c r="F62" s="86">
        <f t="shared" si="0"/>
        <v>0.89272182696531455</v>
      </c>
      <c r="G62" s="187">
        <f t="shared" si="1"/>
        <v>738.7061166093182</v>
      </c>
      <c r="H62" s="187">
        <f t="shared" si="7"/>
        <v>5781.1140685845239</v>
      </c>
      <c r="I62" s="187">
        <f t="shared" si="2"/>
        <v>29.6006754417167</v>
      </c>
      <c r="J62" s="87">
        <f t="shared" si="3"/>
        <v>231.65488600687488</v>
      </c>
      <c r="K62" s="187">
        <f t="shared" si="8"/>
        <v>-104.65196092124677</v>
      </c>
      <c r="L62" s="87">
        <f t="shared" si="4"/>
        <v>-819.00624616967718</v>
      </c>
      <c r="M62" s="88">
        <f t="shared" si="9"/>
        <v>4962.1078224148469</v>
      </c>
      <c r="N62" s="88">
        <f t="shared" si="10"/>
        <v>85060.107822414851</v>
      </c>
      <c r="O62" s="88">
        <f t="shared" si="11"/>
        <v>10868.912320778796</v>
      </c>
      <c r="P62" s="89">
        <f t="shared" si="5"/>
        <v>0.94802635343070862</v>
      </c>
      <c r="Q62" s="195">
        <v>1242.0457916914352</v>
      </c>
      <c r="R62" s="92">
        <f t="shared" si="12"/>
        <v>5.6618209640397855E-2</v>
      </c>
      <c r="S62" s="92">
        <f t="shared" si="12"/>
        <v>5.1352670389698069E-2</v>
      </c>
      <c r="T62" s="91">
        <v>7826</v>
      </c>
      <c r="U62" s="190">
        <v>75806</v>
      </c>
      <c r="V62" s="190">
        <v>9734.9428534737381</v>
      </c>
      <c r="W62" s="197"/>
      <c r="X62" s="88">
        <v>0</v>
      </c>
      <c r="Y62" s="88">
        <f t="shared" si="13"/>
        <v>0</v>
      </c>
      <c r="Z62" s="1"/>
      <c r="AA62" s="1"/>
    </row>
    <row r="63" spans="2:27">
      <c r="B63" s="207">
        <v>1815</v>
      </c>
      <c r="C63" t="s">
        <v>80</v>
      </c>
      <c r="D63" s="1">
        <v>10584</v>
      </c>
      <c r="E63" s="85">
        <f t="shared" si="6"/>
        <v>8761.5894039735103</v>
      </c>
      <c r="F63" s="86">
        <f t="shared" si="0"/>
        <v>0.7642179279546315</v>
      </c>
      <c r="G63" s="187">
        <f t="shared" si="1"/>
        <v>1622.6673732796451</v>
      </c>
      <c r="H63" s="187">
        <f t="shared" si="7"/>
        <v>1960.1821869218113</v>
      </c>
      <c r="I63" s="187">
        <f t="shared" si="2"/>
        <v>545.2447418327406</v>
      </c>
      <c r="J63" s="87">
        <f t="shared" si="3"/>
        <v>658.65564813395065</v>
      </c>
      <c r="K63" s="187">
        <f t="shared" si="8"/>
        <v>410.99210546977713</v>
      </c>
      <c r="L63" s="87">
        <f t="shared" si="4"/>
        <v>496.47846340749078</v>
      </c>
      <c r="M63" s="88">
        <f t="shared" si="9"/>
        <v>2456.6606503293019</v>
      </c>
      <c r="N63" s="88">
        <f t="shared" si="10"/>
        <v>13040.660650329302</v>
      </c>
      <c r="O63" s="88">
        <f t="shared" si="11"/>
        <v>10795.248882722932</v>
      </c>
      <c r="P63" s="89">
        <f t="shared" si="5"/>
        <v>0.94160115848017423</v>
      </c>
      <c r="Q63" s="195">
        <v>163.52571328691829</v>
      </c>
      <c r="R63" s="92">
        <f t="shared" si="12"/>
        <v>-6.4769815322081828E-2</v>
      </c>
      <c r="S63" s="92">
        <f t="shared" si="12"/>
        <v>-5.6253646421868878E-2</v>
      </c>
      <c r="T63" s="91">
        <v>1208</v>
      </c>
      <c r="U63" s="190">
        <v>11317</v>
      </c>
      <c r="V63" s="190">
        <v>9283.8392124692364</v>
      </c>
      <c r="W63" s="197"/>
      <c r="X63" s="88">
        <v>0</v>
      </c>
      <c r="Y63" s="88">
        <f t="shared" si="13"/>
        <v>0</v>
      </c>
      <c r="Z63" s="1"/>
      <c r="AA63" s="1"/>
    </row>
    <row r="64" spans="2:27">
      <c r="B64" s="207">
        <v>1816</v>
      </c>
      <c r="C64" t="s">
        <v>81</v>
      </c>
      <c r="D64" s="1">
        <v>3879</v>
      </c>
      <c r="E64" s="85">
        <f t="shared" si="6"/>
        <v>8081.2500000000009</v>
      </c>
      <c r="F64" s="86">
        <f t="shared" si="0"/>
        <v>0.70487623255690723</v>
      </c>
      <c r="G64" s="187">
        <f t="shared" si="1"/>
        <v>2030.8710156637508</v>
      </c>
      <c r="H64" s="187">
        <f t="shared" si="7"/>
        <v>974.81808751860035</v>
      </c>
      <c r="I64" s="187">
        <f t="shared" si="2"/>
        <v>783.36353322346895</v>
      </c>
      <c r="J64" s="87">
        <f t="shared" si="3"/>
        <v>376.01449594726506</v>
      </c>
      <c r="K64" s="187">
        <f t="shared" si="8"/>
        <v>649.11089686050548</v>
      </c>
      <c r="L64" s="87">
        <f t="shared" si="4"/>
        <v>311.57323049304262</v>
      </c>
      <c r="M64" s="88">
        <f t="shared" si="9"/>
        <v>1286.3913180116429</v>
      </c>
      <c r="N64" s="88">
        <f t="shared" si="10"/>
        <v>5165.3913180116433</v>
      </c>
      <c r="O64" s="88">
        <f t="shared" si="11"/>
        <v>10761.231912524257</v>
      </c>
      <c r="P64" s="89">
        <f t="shared" si="5"/>
        <v>0.93863407371028806</v>
      </c>
      <c r="Q64" s="195">
        <v>90.734058259702579</v>
      </c>
      <c r="R64" s="92">
        <f t="shared" si="12"/>
        <v>6.5952184666117061E-2</v>
      </c>
      <c r="S64" s="92">
        <f t="shared" si="12"/>
        <v>8.2131079967026222E-3</v>
      </c>
      <c r="T64" s="91">
        <v>480</v>
      </c>
      <c r="U64" s="190">
        <v>3639</v>
      </c>
      <c r="V64" s="190">
        <v>8015.4185022026422</v>
      </c>
      <c r="W64" s="197"/>
      <c r="X64" s="88">
        <v>0</v>
      </c>
      <c r="Y64" s="88">
        <f t="shared" si="13"/>
        <v>0</v>
      </c>
      <c r="Z64" s="1"/>
      <c r="AA64" s="1"/>
    </row>
    <row r="65" spans="2:27">
      <c r="B65" s="207">
        <v>1818</v>
      </c>
      <c r="C65" t="s">
        <v>54</v>
      </c>
      <c r="D65" s="1">
        <v>19382</v>
      </c>
      <c r="E65" s="85">
        <f t="shared" si="6"/>
        <v>10522.258414766558</v>
      </c>
      <c r="F65" s="86">
        <f t="shared" si="0"/>
        <v>0.91778992970033924</v>
      </c>
      <c r="G65" s="187">
        <f t="shared" si="1"/>
        <v>566.26596680381624</v>
      </c>
      <c r="H65" s="187">
        <f t="shared" si="7"/>
        <v>1043.0619108526294</v>
      </c>
      <c r="I65" s="187">
        <f t="shared" si="2"/>
        <v>0</v>
      </c>
      <c r="J65" s="87">
        <f t="shared" si="3"/>
        <v>0</v>
      </c>
      <c r="K65" s="187">
        <f t="shared" si="8"/>
        <v>-134.25263636296347</v>
      </c>
      <c r="L65" s="87">
        <f t="shared" si="4"/>
        <v>-247.29335618057871</v>
      </c>
      <c r="M65" s="88">
        <f t="shared" si="9"/>
        <v>795.76855467205064</v>
      </c>
      <c r="N65" s="88">
        <f t="shared" si="10"/>
        <v>20177.76855467205</v>
      </c>
      <c r="O65" s="88">
        <f t="shared" si="11"/>
        <v>10954.27174520741</v>
      </c>
      <c r="P65" s="89">
        <f t="shared" si="5"/>
        <v>0.9554717151636668</v>
      </c>
      <c r="Q65" s="195">
        <v>225.8090745848458</v>
      </c>
      <c r="R65" s="92">
        <f t="shared" si="12"/>
        <v>0.13331774061513274</v>
      </c>
      <c r="S65" s="92">
        <f t="shared" si="12"/>
        <v>0.13147194624931019</v>
      </c>
      <c r="T65" s="91">
        <v>1842</v>
      </c>
      <c r="U65" s="190">
        <v>17102</v>
      </c>
      <c r="V65" s="190">
        <v>9299.6193583469267</v>
      </c>
      <c r="W65" s="197"/>
      <c r="X65" s="88">
        <v>0</v>
      </c>
      <c r="Y65" s="88">
        <f t="shared" si="13"/>
        <v>0</v>
      </c>
      <c r="Z65" s="1"/>
      <c r="AA65" s="1"/>
    </row>
    <row r="66" spans="2:27">
      <c r="B66" s="207">
        <v>1820</v>
      </c>
      <c r="C66" t="s">
        <v>82</v>
      </c>
      <c r="D66" s="1">
        <v>68936</v>
      </c>
      <c r="E66" s="85">
        <f t="shared" si="6"/>
        <v>9289.3141086107007</v>
      </c>
      <c r="F66" s="86">
        <f t="shared" si="0"/>
        <v>0.81024801013645598</v>
      </c>
      <c r="G66" s="187">
        <f t="shared" si="1"/>
        <v>1306.0325504973309</v>
      </c>
      <c r="H66" s="187">
        <f t="shared" si="7"/>
        <v>9692.0675572406926</v>
      </c>
      <c r="I66" s="187">
        <f t="shared" si="2"/>
        <v>360.54109520972406</v>
      </c>
      <c r="J66" s="87">
        <f t="shared" si="3"/>
        <v>2675.5754675513622</v>
      </c>
      <c r="K66" s="187">
        <f t="shared" si="8"/>
        <v>226.28845884676059</v>
      </c>
      <c r="L66" s="87">
        <f t="shared" si="4"/>
        <v>1679.2866531018103</v>
      </c>
      <c r="M66" s="88">
        <f t="shared" si="9"/>
        <v>11371.354210342502</v>
      </c>
      <c r="N66" s="88">
        <f t="shared" si="10"/>
        <v>80307.354210342499</v>
      </c>
      <c r="O66" s="88">
        <f t="shared" si="11"/>
        <v>10821.635117954789</v>
      </c>
      <c r="P66" s="89">
        <f t="shared" si="5"/>
        <v>0.94390266258926525</v>
      </c>
      <c r="Q66" s="195">
        <v>1536.9065548859435</v>
      </c>
      <c r="R66" s="92">
        <f t="shared" si="12"/>
        <v>6.3909252257118604E-2</v>
      </c>
      <c r="S66" s="92">
        <f t="shared" si="12"/>
        <v>4.6562126597084932E-2</v>
      </c>
      <c r="T66" s="91">
        <v>7421</v>
      </c>
      <c r="U66" s="190">
        <v>64795</v>
      </c>
      <c r="V66" s="190">
        <v>8876.0273972602736</v>
      </c>
      <c r="W66" s="197"/>
      <c r="X66" s="88">
        <v>0</v>
      </c>
      <c r="Y66" s="88">
        <f t="shared" si="13"/>
        <v>0</v>
      </c>
      <c r="Z66" s="1"/>
      <c r="AA66" s="1"/>
    </row>
    <row r="67" spans="2:27">
      <c r="B67" s="207">
        <v>1822</v>
      </c>
      <c r="C67" t="s">
        <v>83</v>
      </c>
      <c r="D67" s="1">
        <v>19061</v>
      </c>
      <c r="E67" s="85">
        <f t="shared" si="6"/>
        <v>8104.1666666666661</v>
      </c>
      <c r="F67" s="86">
        <f t="shared" si="0"/>
        <v>0.7068751081841631</v>
      </c>
      <c r="G67" s="187">
        <f t="shared" si="1"/>
        <v>2017.1210156637517</v>
      </c>
      <c r="H67" s="187">
        <f t="shared" si="7"/>
        <v>4744.2686288411442</v>
      </c>
      <c r="I67" s="187">
        <f t="shared" si="2"/>
        <v>775.34269989013615</v>
      </c>
      <c r="J67" s="87">
        <f t="shared" si="3"/>
        <v>1823.6060301416003</v>
      </c>
      <c r="K67" s="187">
        <f t="shared" si="8"/>
        <v>641.09006352717267</v>
      </c>
      <c r="L67" s="87">
        <f t="shared" si="4"/>
        <v>1507.8438294159102</v>
      </c>
      <c r="M67" s="88">
        <f t="shared" si="9"/>
        <v>6252.1124582570546</v>
      </c>
      <c r="N67" s="88">
        <f t="shared" si="10"/>
        <v>25313.112458257056</v>
      </c>
      <c r="O67" s="88">
        <f t="shared" si="11"/>
        <v>10762.377745857591</v>
      </c>
      <c r="P67" s="89">
        <f t="shared" si="5"/>
        <v>0.93873401749165097</v>
      </c>
      <c r="Q67" s="195">
        <v>216.02688547254547</v>
      </c>
      <c r="R67" s="92">
        <f t="shared" si="12"/>
        <v>0.13899014042426053</v>
      </c>
      <c r="S67" s="92">
        <f t="shared" si="12"/>
        <v>9.9280450154367025E-2</v>
      </c>
      <c r="T67" s="91">
        <v>2352</v>
      </c>
      <c r="U67" s="190">
        <v>16735</v>
      </c>
      <c r="V67" s="190">
        <v>7372.2466960352422</v>
      </c>
      <c r="W67" s="197"/>
      <c r="X67" s="88">
        <v>0</v>
      </c>
      <c r="Y67" s="88">
        <f t="shared" si="13"/>
        <v>0</v>
      </c>
      <c r="Z67" s="1"/>
      <c r="AA67" s="1"/>
    </row>
    <row r="68" spans="2:27">
      <c r="B68" s="207">
        <v>1824</v>
      </c>
      <c r="C68" t="s">
        <v>84</v>
      </c>
      <c r="D68" s="1">
        <v>126237</v>
      </c>
      <c r="E68" s="85">
        <f t="shared" si="6"/>
        <v>9372.4107209146932</v>
      </c>
      <c r="F68" s="86">
        <f t="shared" si="0"/>
        <v>0.81749600110556109</v>
      </c>
      <c r="G68" s="187">
        <f t="shared" si="1"/>
        <v>1256.1745831149353</v>
      </c>
      <c r="H68" s="187">
        <f t="shared" si="7"/>
        <v>16919.415459975065</v>
      </c>
      <c r="I68" s="187">
        <f t="shared" si="2"/>
        <v>331.45728090332665</v>
      </c>
      <c r="J68" s="87">
        <f t="shared" si="3"/>
        <v>4464.3981164869074</v>
      </c>
      <c r="K68" s="187">
        <f t="shared" si="8"/>
        <v>197.20464454036318</v>
      </c>
      <c r="L68" s="87">
        <f t="shared" si="4"/>
        <v>2656.1493573141515</v>
      </c>
      <c r="M68" s="88">
        <f t="shared" si="9"/>
        <v>19575.564817289218</v>
      </c>
      <c r="N68" s="88">
        <f t="shared" si="10"/>
        <v>145812.56481728921</v>
      </c>
      <c r="O68" s="88">
        <f t="shared" si="11"/>
        <v>10825.789948569991</v>
      </c>
      <c r="P68" s="89">
        <f t="shared" si="5"/>
        <v>0.94426506213772066</v>
      </c>
      <c r="Q68" s="195">
        <v>2483.1256889581819</v>
      </c>
      <c r="R68" s="92">
        <f t="shared" si="12"/>
        <v>3.9980557569366637E-2</v>
      </c>
      <c r="S68" s="92">
        <f t="shared" si="12"/>
        <v>3.0174519198937606E-2</v>
      </c>
      <c r="T68" s="91">
        <v>13469</v>
      </c>
      <c r="U68" s="190">
        <v>121384</v>
      </c>
      <c r="V68" s="190">
        <v>9097.8863738569926</v>
      </c>
      <c r="W68" s="197"/>
      <c r="X68" s="88">
        <v>0</v>
      </c>
      <c r="Y68" s="88">
        <f t="shared" si="13"/>
        <v>0</v>
      </c>
      <c r="Z68" s="1"/>
      <c r="AA68" s="1"/>
    </row>
    <row r="69" spans="2:27">
      <c r="B69" s="207">
        <v>1825</v>
      </c>
      <c r="C69" t="s">
        <v>85</v>
      </c>
      <c r="D69" s="1">
        <v>13810</v>
      </c>
      <c r="E69" s="85">
        <f t="shared" si="6"/>
        <v>9543.8838977194191</v>
      </c>
      <c r="F69" s="86">
        <f t="shared" si="0"/>
        <v>0.83245251981871549</v>
      </c>
      <c r="G69" s="187">
        <f t="shared" si="1"/>
        <v>1153.2906770320999</v>
      </c>
      <c r="H69" s="187">
        <f t="shared" si="7"/>
        <v>1668.8116096654485</v>
      </c>
      <c r="I69" s="187">
        <f t="shared" si="2"/>
        <v>271.44166902167262</v>
      </c>
      <c r="J69" s="87">
        <f t="shared" si="3"/>
        <v>392.77609507436028</v>
      </c>
      <c r="K69" s="187">
        <f t="shared" si="8"/>
        <v>137.18903265870915</v>
      </c>
      <c r="L69" s="87">
        <f t="shared" si="4"/>
        <v>198.51253025715212</v>
      </c>
      <c r="M69" s="88">
        <f t="shared" si="9"/>
        <v>1867.3241399226006</v>
      </c>
      <c r="N69" s="88">
        <f t="shared" si="10"/>
        <v>15677.324139922601</v>
      </c>
      <c r="O69" s="88">
        <f t="shared" si="11"/>
        <v>10834.363607410229</v>
      </c>
      <c r="P69" s="89">
        <f t="shared" si="5"/>
        <v>0.94501288807337847</v>
      </c>
      <c r="Q69" s="195">
        <v>-975.0873285379389</v>
      </c>
      <c r="R69" s="92">
        <f t="shared" si="12"/>
        <v>4.3918663542217858E-2</v>
      </c>
      <c r="S69" s="92">
        <f t="shared" si="12"/>
        <v>4.8968719274626725E-2</v>
      </c>
      <c r="T69" s="91">
        <v>1447</v>
      </c>
      <c r="U69" s="190">
        <v>13229</v>
      </c>
      <c r="V69" s="190">
        <v>9098.3493810178807</v>
      </c>
      <c r="W69" s="197"/>
      <c r="X69" s="88">
        <v>0</v>
      </c>
      <c r="Y69" s="88">
        <f t="shared" si="13"/>
        <v>0</v>
      </c>
      <c r="Z69" s="1"/>
      <c r="AA69" s="1"/>
    </row>
    <row r="70" spans="2:27">
      <c r="B70" s="207">
        <v>1826</v>
      </c>
      <c r="C70" t="s">
        <v>86</v>
      </c>
      <c r="D70" s="1">
        <v>12299</v>
      </c>
      <c r="E70" s="85">
        <f t="shared" si="6"/>
        <v>9578.6604361370719</v>
      </c>
      <c r="F70" s="86">
        <f t="shared" si="0"/>
        <v>0.83548585691151744</v>
      </c>
      <c r="G70" s="187">
        <f t="shared" si="1"/>
        <v>1132.424753981508</v>
      </c>
      <c r="H70" s="187">
        <f t="shared" si="7"/>
        <v>1454.0333841122563</v>
      </c>
      <c r="I70" s="187">
        <f t="shared" si="2"/>
        <v>259.26988057549414</v>
      </c>
      <c r="J70" s="87">
        <f t="shared" si="3"/>
        <v>332.90252665893451</v>
      </c>
      <c r="K70" s="187">
        <f t="shared" si="8"/>
        <v>125.01724421253067</v>
      </c>
      <c r="L70" s="87">
        <f t="shared" si="4"/>
        <v>160.52214156888937</v>
      </c>
      <c r="M70" s="88">
        <f t="shared" si="9"/>
        <v>1614.5555256811456</v>
      </c>
      <c r="N70" s="88">
        <f t="shared" si="10"/>
        <v>13913.555525681146</v>
      </c>
      <c r="O70" s="88">
        <f t="shared" si="11"/>
        <v>10836.102434331111</v>
      </c>
      <c r="P70" s="89">
        <f t="shared" si="5"/>
        <v>0.94516455492801854</v>
      </c>
      <c r="Q70" s="195">
        <v>-1239.2388941552963</v>
      </c>
      <c r="R70" s="92">
        <f t="shared" si="12"/>
        <v>6.7899626638881647E-2</v>
      </c>
      <c r="S70" s="92">
        <f t="shared" si="12"/>
        <v>6.290944146767205E-2</v>
      </c>
      <c r="T70" s="91">
        <v>1284</v>
      </c>
      <c r="U70" s="190">
        <v>11517</v>
      </c>
      <c r="V70" s="190">
        <v>9011.7370892018771</v>
      </c>
      <c r="W70" s="197"/>
      <c r="X70" s="88">
        <v>0</v>
      </c>
      <c r="Y70" s="88">
        <f t="shared" si="13"/>
        <v>0</v>
      </c>
      <c r="Z70" s="1"/>
      <c r="AA70" s="1"/>
    </row>
    <row r="71" spans="2:27">
      <c r="B71" s="207">
        <v>1827</v>
      </c>
      <c r="C71" t="s">
        <v>87</v>
      </c>
      <c r="D71" s="1">
        <v>15088</v>
      </c>
      <c r="E71" s="85">
        <f t="shared" si="6"/>
        <v>10573.23055360897</v>
      </c>
      <c r="F71" s="86">
        <f t="shared" ref="F71:F134" si="14">E71/E$365</f>
        <v>0.92223590639857356</v>
      </c>
      <c r="G71" s="187">
        <f t="shared" ref="G71:G134" si="15">($E$365+$Y$365-E71-Y71)*0.6</f>
        <v>535.68268349836944</v>
      </c>
      <c r="H71" s="187">
        <f t="shared" ref="H71:H134" si="16">G71*T71/1000</f>
        <v>764.41918935217325</v>
      </c>
      <c r="I71" s="187">
        <f t="shared" ref="I71:I134" si="17">IF(E71+Y71&lt;(E$365+Y$365)*0.9,((E$365+Y$365)*0.9-E71-Y71)*0.35,0)</f>
        <v>0</v>
      </c>
      <c r="J71" s="87">
        <f t="shared" ref="J71:J134" si="18">I71*T71/1000</f>
        <v>0</v>
      </c>
      <c r="K71" s="187">
        <f t="shared" si="8"/>
        <v>-134.25263636296347</v>
      </c>
      <c r="L71" s="87">
        <f t="shared" ref="L71:L134" si="19">K71*T71/1000</f>
        <v>-191.57851208994887</v>
      </c>
      <c r="M71" s="88">
        <f t="shared" si="9"/>
        <v>572.8406772622244</v>
      </c>
      <c r="N71" s="88">
        <f t="shared" si="10"/>
        <v>15660.840677262224</v>
      </c>
      <c r="O71" s="88">
        <f t="shared" si="11"/>
        <v>10974.660600744375</v>
      </c>
      <c r="P71" s="89">
        <f t="shared" ref="P71:P134" si="20">O71/O$365</f>
        <v>0.95725010584296055</v>
      </c>
      <c r="Q71" s="195">
        <v>134.74861532712936</v>
      </c>
      <c r="R71" s="92">
        <f t="shared" si="12"/>
        <v>-6.3671341690455505E-2</v>
      </c>
      <c r="S71" s="92">
        <f t="shared" si="12"/>
        <v>-8.7292807492237889E-2</v>
      </c>
      <c r="T71" s="91">
        <v>1427</v>
      </c>
      <c r="U71" s="190">
        <v>16114</v>
      </c>
      <c r="V71" s="190">
        <v>11584.471603163191</v>
      </c>
      <c r="W71" s="197"/>
      <c r="X71" s="88">
        <v>0</v>
      </c>
      <c r="Y71" s="88">
        <f t="shared" si="13"/>
        <v>0</v>
      </c>
      <c r="Z71" s="1"/>
      <c r="AA71" s="1"/>
    </row>
    <row r="72" spans="2:27">
      <c r="B72" s="207">
        <v>1828</v>
      </c>
      <c r="C72" t="s">
        <v>88</v>
      </c>
      <c r="D72" s="1">
        <v>15588</v>
      </c>
      <c r="E72" s="85">
        <f t="shared" ref="E72:E135" si="21">D72/T72*1000</f>
        <v>8621.6814159292026</v>
      </c>
      <c r="F72" s="86">
        <f t="shared" si="14"/>
        <v>0.75201464065164147</v>
      </c>
      <c r="G72" s="187">
        <f t="shared" si="15"/>
        <v>1706.6121661062298</v>
      </c>
      <c r="H72" s="187">
        <f t="shared" si="16"/>
        <v>3085.5547963200634</v>
      </c>
      <c r="I72" s="187">
        <f t="shared" si="17"/>
        <v>594.21253764824837</v>
      </c>
      <c r="J72" s="87">
        <f t="shared" si="18"/>
        <v>1074.336268068033</v>
      </c>
      <c r="K72" s="187">
        <f t="shared" ref="K72:K135" si="22">I72+J$367</f>
        <v>459.9599012852849</v>
      </c>
      <c r="L72" s="87">
        <f t="shared" si="19"/>
        <v>831.60750152379512</v>
      </c>
      <c r="M72" s="88">
        <f t="shared" ref="M72:M135" si="23">+H72+L72</f>
        <v>3917.1622978438586</v>
      </c>
      <c r="N72" s="88">
        <f t="shared" ref="N72:N135" si="24">D72+M72</f>
        <v>19505.162297843857</v>
      </c>
      <c r="O72" s="88">
        <f t="shared" ref="O72:O135" si="25">N72/T72*1000</f>
        <v>10788.253483320717</v>
      </c>
      <c r="P72" s="89">
        <f t="shared" si="20"/>
        <v>0.94099099411502474</v>
      </c>
      <c r="Q72" s="195">
        <v>362.91828611154824</v>
      </c>
      <c r="R72" s="92">
        <f t="shared" ref="R72:S135" si="26">(D72-U72)/U72</f>
        <v>-2.9571063935752973E-2</v>
      </c>
      <c r="S72" s="92">
        <f t="shared" si="26"/>
        <v>-4.2989605640181262E-2</v>
      </c>
      <c r="T72" s="91">
        <v>1808</v>
      </c>
      <c r="U72" s="190">
        <v>16063</v>
      </c>
      <c r="V72" s="190">
        <v>9008.9736399326976</v>
      </c>
      <c r="W72" s="197"/>
      <c r="X72" s="88">
        <v>0</v>
      </c>
      <c r="Y72" s="88">
        <f t="shared" ref="Y72:Y135" si="27">X72*1000/T72</f>
        <v>0</v>
      </c>
      <c r="Z72" s="1"/>
      <c r="AA72" s="1"/>
    </row>
    <row r="73" spans="2:27">
      <c r="B73" s="207">
        <v>1832</v>
      </c>
      <c r="C73" t="s">
        <v>89</v>
      </c>
      <c r="D73" s="1">
        <v>70907</v>
      </c>
      <c r="E73" s="85">
        <f t="shared" si="21"/>
        <v>15809.810479375697</v>
      </c>
      <c r="F73" s="86">
        <f t="shared" si="14"/>
        <v>1.3789895929640901</v>
      </c>
      <c r="G73" s="187">
        <f t="shared" si="15"/>
        <v>-2606.2652719616672</v>
      </c>
      <c r="H73" s="187">
        <f t="shared" si="16"/>
        <v>-11689.099744748077</v>
      </c>
      <c r="I73" s="187">
        <f t="shared" si="17"/>
        <v>0</v>
      </c>
      <c r="J73" s="87">
        <f t="shared" si="18"/>
        <v>0</v>
      </c>
      <c r="K73" s="187">
        <f t="shared" si="22"/>
        <v>-134.25263636296347</v>
      </c>
      <c r="L73" s="87">
        <f t="shared" si="19"/>
        <v>-602.12307408789115</v>
      </c>
      <c r="M73" s="88">
        <f t="shared" si="23"/>
        <v>-12291.222818835968</v>
      </c>
      <c r="N73" s="88">
        <f t="shared" si="24"/>
        <v>58615.777181164034</v>
      </c>
      <c r="O73" s="88">
        <f t="shared" si="25"/>
        <v>13069.292571051066</v>
      </c>
      <c r="P73" s="89">
        <f t="shared" si="20"/>
        <v>1.1399515804691673</v>
      </c>
      <c r="Q73" s="195">
        <v>-10040.050217419634</v>
      </c>
      <c r="R73" s="92">
        <f t="shared" si="26"/>
        <v>4.7958972539978127E-2</v>
      </c>
      <c r="S73" s="92">
        <f t="shared" si="26"/>
        <v>4.1883848061485589E-2</v>
      </c>
      <c r="T73" s="91">
        <v>4485</v>
      </c>
      <c r="U73" s="190">
        <v>67662</v>
      </c>
      <c r="V73" s="190">
        <v>15174.254317111459</v>
      </c>
      <c r="W73" s="197"/>
      <c r="X73" s="88">
        <v>0</v>
      </c>
      <c r="Y73" s="88">
        <f t="shared" si="27"/>
        <v>0</v>
      </c>
      <c r="Z73" s="1"/>
      <c r="AA73" s="1"/>
    </row>
    <row r="74" spans="2:27">
      <c r="B74" s="207">
        <v>1833</v>
      </c>
      <c r="C74" t="s">
        <v>90</v>
      </c>
      <c r="D74" s="1">
        <v>279901</v>
      </c>
      <c r="E74" s="85">
        <f t="shared" si="21"/>
        <v>10767.907978764331</v>
      </c>
      <c r="F74" s="86">
        <f t="shared" si="14"/>
        <v>0.93921638466708279</v>
      </c>
      <c r="G74" s="187">
        <f>($E$365+$Y$365-E74-Y74)*0.6</f>
        <v>418.87622840515252</v>
      </c>
      <c r="H74" s="187">
        <f>G74*T74/1000</f>
        <v>10888.268681163534</v>
      </c>
      <c r="I74" s="187">
        <f t="shared" si="17"/>
        <v>0</v>
      </c>
      <c r="J74" s="87">
        <f t="shared" si="18"/>
        <v>0</v>
      </c>
      <c r="K74" s="187">
        <f t="shared" si="22"/>
        <v>-134.25263636296347</v>
      </c>
      <c r="L74" s="87">
        <f t="shared" si="19"/>
        <v>-3489.7630296188722</v>
      </c>
      <c r="M74" s="88">
        <f t="shared" si="23"/>
        <v>7398.5056515446613</v>
      </c>
      <c r="N74" s="88">
        <f t="shared" si="24"/>
        <v>287299.50565154466</v>
      </c>
      <c r="O74" s="88">
        <f t="shared" si="25"/>
        <v>11052.531570806519</v>
      </c>
      <c r="P74" s="89">
        <f t="shared" si="20"/>
        <v>0.96404229715036416</v>
      </c>
      <c r="Q74" s="195">
        <v>-5129.8111374818145</v>
      </c>
      <c r="R74" s="92">
        <f t="shared" si="26"/>
        <v>4.8082827828952297E-2</v>
      </c>
      <c r="S74" s="92">
        <f t="shared" si="26"/>
        <v>4.7518345271838916E-2</v>
      </c>
      <c r="T74" s="91">
        <v>25994</v>
      </c>
      <c r="U74" s="190">
        <v>267060</v>
      </c>
      <c r="V74" s="190">
        <v>10279.44572748268</v>
      </c>
      <c r="W74" s="197"/>
      <c r="X74" s="88">
        <v>0</v>
      </c>
      <c r="Y74" s="88">
        <f t="shared" si="27"/>
        <v>0</v>
      </c>
      <c r="Z74" s="1"/>
      <c r="AA74" s="1"/>
    </row>
    <row r="75" spans="2:27">
      <c r="B75" s="207">
        <v>1834</v>
      </c>
      <c r="C75" t="s">
        <v>91</v>
      </c>
      <c r="D75" s="1">
        <v>28935</v>
      </c>
      <c r="E75" s="85">
        <f t="shared" si="21"/>
        <v>15341.993637327678</v>
      </c>
      <c r="F75" s="86">
        <f t="shared" si="14"/>
        <v>1.3381848940438144</v>
      </c>
      <c r="G75" s="187">
        <f t="shared" si="15"/>
        <v>-2325.5751667328555</v>
      </c>
      <c r="H75" s="187">
        <f t="shared" si="16"/>
        <v>-4386.0347644581652</v>
      </c>
      <c r="I75" s="187">
        <f t="shared" si="17"/>
        <v>0</v>
      </c>
      <c r="J75" s="87">
        <f t="shared" si="18"/>
        <v>0</v>
      </c>
      <c r="K75" s="187">
        <f t="shared" si="22"/>
        <v>-134.25263636296347</v>
      </c>
      <c r="L75" s="87">
        <f t="shared" si="19"/>
        <v>-253.20047218054913</v>
      </c>
      <c r="M75" s="88">
        <f t="shared" si="23"/>
        <v>-4639.235236638714</v>
      </c>
      <c r="N75" s="88">
        <f t="shared" si="24"/>
        <v>24295.764763361287</v>
      </c>
      <c r="O75" s="88">
        <f t="shared" si="25"/>
        <v>12882.165834231859</v>
      </c>
      <c r="P75" s="89">
        <f t="shared" si="20"/>
        <v>1.123629700901057</v>
      </c>
      <c r="Q75" s="195">
        <v>-642.31752732517907</v>
      </c>
      <c r="R75" s="92">
        <f t="shared" si="26"/>
        <v>-2.9417684154031933E-2</v>
      </c>
      <c r="S75" s="92">
        <f t="shared" si="26"/>
        <v>-4.6914926327289087E-2</v>
      </c>
      <c r="T75" s="91">
        <v>1886</v>
      </c>
      <c r="U75" s="190">
        <v>29812</v>
      </c>
      <c r="V75" s="190">
        <v>16097.192224622031</v>
      </c>
      <c r="W75" s="197"/>
      <c r="X75" s="88">
        <v>0</v>
      </c>
      <c r="Y75" s="88">
        <f t="shared" si="27"/>
        <v>0</v>
      </c>
      <c r="Z75" s="1"/>
      <c r="AA75" s="1"/>
    </row>
    <row r="76" spans="2:27">
      <c r="B76" s="207">
        <v>1835</v>
      </c>
      <c r="C76" t="s">
        <v>92</v>
      </c>
      <c r="D76" s="1">
        <v>4965</v>
      </c>
      <c r="E76" s="85">
        <f t="shared" si="21"/>
        <v>11233.031674208143</v>
      </c>
      <c r="F76" s="86">
        <f t="shared" si="14"/>
        <v>0.97978617747356456</v>
      </c>
      <c r="G76" s="187">
        <f t="shared" si="15"/>
        <v>139.80201113886542</v>
      </c>
      <c r="H76" s="187">
        <f t="shared" si="16"/>
        <v>61.792488923378514</v>
      </c>
      <c r="I76" s="187">
        <f t="shared" si="17"/>
        <v>0</v>
      </c>
      <c r="J76" s="87">
        <f t="shared" si="18"/>
        <v>0</v>
      </c>
      <c r="K76" s="187">
        <f t="shared" si="22"/>
        <v>-134.25263636296347</v>
      </c>
      <c r="L76" s="87">
        <f t="shared" si="19"/>
        <v>-59.339665272429855</v>
      </c>
      <c r="M76" s="88">
        <f t="shared" si="23"/>
        <v>2.452823650948659</v>
      </c>
      <c r="N76" s="88">
        <f t="shared" si="24"/>
        <v>4967.4528236509486</v>
      </c>
      <c r="O76" s="88">
        <f t="shared" si="25"/>
        <v>11238.581048984048</v>
      </c>
      <c r="P76" s="89">
        <f t="shared" si="20"/>
        <v>0.98027021427295724</v>
      </c>
      <c r="Q76" s="195">
        <v>-126.10813736889085</v>
      </c>
      <c r="R76" s="92">
        <f t="shared" si="26"/>
        <v>0.11447811447811448</v>
      </c>
      <c r="S76" s="92">
        <f t="shared" si="26"/>
        <v>0.11952100187394274</v>
      </c>
      <c r="T76" s="91">
        <v>442</v>
      </c>
      <c r="U76" s="190">
        <v>4455</v>
      </c>
      <c r="V76" s="190">
        <v>10033.783783783785</v>
      </c>
      <c r="W76" s="197"/>
      <c r="X76" s="88">
        <v>0</v>
      </c>
      <c r="Y76" s="88">
        <f t="shared" si="27"/>
        <v>0</v>
      </c>
      <c r="Z76" s="1"/>
      <c r="AA76" s="1"/>
    </row>
    <row r="77" spans="2:27">
      <c r="B77" s="207">
        <v>1836</v>
      </c>
      <c r="C77" t="s">
        <v>93</v>
      </c>
      <c r="D77" s="1">
        <v>10559</v>
      </c>
      <c r="E77" s="85">
        <f t="shared" si="21"/>
        <v>9270.4126426690073</v>
      </c>
      <c r="F77" s="86">
        <f t="shared" si="14"/>
        <v>0.80859935502706282</v>
      </c>
      <c r="G77" s="187">
        <f t="shared" si="15"/>
        <v>1317.3734300623469</v>
      </c>
      <c r="H77" s="187">
        <f t="shared" si="16"/>
        <v>1500.4883368410131</v>
      </c>
      <c r="I77" s="187">
        <f t="shared" si="17"/>
        <v>367.15660828931675</v>
      </c>
      <c r="J77" s="87">
        <f t="shared" si="18"/>
        <v>418.19137684153179</v>
      </c>
      <c r="K77" s="187">
        <f t="shared" si="22"/>
        <v>232.90397192635328</v>
      </c>
      <c r="L77" s="87">
        <f t="shared" si="19"/>
        <v>265.27762402411639</v>
      </c>
      <c r="M77" s="88">
        <f t="shared" si="23"/>
        <v>1765.7659608651295</v>
      </c>
      <c r="N77" s="88">
        <f t="shared" si="24"/>
        <v>12324.76596086513</v>
      </c>
      <c r="O77" s="88">
        <f t="shared" si="25"/>
        <v>10820.690044657709</v>
      </c>
      <c r="P77" s="89">
        <f t="shared" si="20"/>
        <v>0.94382022983379599</v>
      </c>
      <c r="Q77" s="195">
        <v>33.050817412087781</v>
      </c>
      <c r="R77" s="92">
        <f t="shared" si="26"/>
        <v>-6.305288913984566E-3</v>
      </c>
      <c r="S77" s="92">
        <f t="shared" si="26"/>
        <v>-6.3052889139846805E-3</v>
      </c>
      <c r="T77" s="91">
        <v>1139</v>
      </c>
      <c r="U77" s="190">
        <v>10626</v>
      </c>
      <c r="V77" s="190">
        <v>9329.236172080773</v>
      </c>
      <c r="W77" s="197"/>
      <c r="X77" s="88">
        <v>0</v>
      </c>
      <c r="Y77" s="88">
        <f t="shared" si="27"/>
        <v>0</v>
      </c>
      <c r="Z77" s="1"/>
      <c r="AA77" s="1"/>
    </row>
    <row r="78" spans="2:27">
      <c r="B78" s="207">
        <v>1837</v>
      </c>
      <c r="C78" t="s">
        <v>94</v>
      </c>
      <c r="D78" s="1">
        <v>82526</v>
      </c>
      <c r="E78" s="85">
        <f t="shared" si="21"/>
        <v>13353.721682847896</v>
      </c>
      <c r="F78" s="86">
        <f t="shared" si="14"/>
        <v>1.1647605296729229</v>
      </c>
      <c r="G78" s="187">
        <f t="shared" si="15"/>
        <v>-1132.6119940449862</v>
      </c>
      <c r="H78" s="187">
        <f t="shared" si="16"/>
        <v>-6999.5421231980145</v>
      </c>
      <c r="I78" s="187">
        <f t="shared" si="17"/>
        <v>0</v>
      </c>
      <c r="J78" s="87">
        <f t="shared" si="18"/>
        <v>0</v>
      </c>
      <c r="K78" s="187">
        <f t="shared" si="22"/>
        <v>-134.25263636296347</v>
      </c>
      <c r="L78" s="87">
        <f t="shared" si="19"/>
        <v>-829.68129272311421</v>
      </c>
      <c r="M78" s="88">
        <f t="shared" si="23"/>
        <v>-7829.2234159211284</v>
      </c>
      <c r="N78" s="88">
        <f t="shared" si="24"/>
        <v>74696.776584078878</v>
      </c>
      <c r="O78" s="88">
        <f t="shared" si="25"/>
        <v>12086.857052439947</v>
      </c>
      <c r="P78" s="89">
        <f t="shared" si="20"/>
        <v>1.0542599551527005</v>
      </c>
      <c r="Q78" s="195">
        <v>-6236.3454500899315</v>
      </c>
      <c r="R78" s="92">
        <f t="shared" si="26"/>
        <v>5.7415593567813443E-2</v>
      </c>
      <c r="S78" s="92">
        <f t="shared" si="26"/>
        <v>6.2890884667193669E-2</v>
      </c>
      <c r="T78" s="91">
        <v>6180</v>
      </c>
      <c r="U78" s="190">
        <v>78045</v>
      </c>
      <c r="V78" s="190">
        <v>12563.586606567933</v>
      </c>
      <c r="W78" s="197"/>
      <c r="X78" s="88">
        <v>0</v>
      </c>
      <c r="Y78" s="88">
        <f t="shared" si="27"/>
        <v>0</v>
      </c>
      <c r="Z78" s="1"/>
      <c r="AA78" s="1"/>
    </row>
    <row r="79" spans="2:27">
      <c r="B79" s="207">
        <v>1838</v>
      </c>
      <c r="C79" t="s">
        <v>95</v>
      </c>
      <c r="D79" s="1">
        <v>22163</v>
      </c>
      <c r="E79" s="85">
        <f t="shared" si="21"/>
        <v>11319.203268641471</v>
      </c>
      <c r="F79" s="86">
        <f t="shared" si="14"/>
        <v>0.9873023796499093</v>
      </c>
      <c r="G79" s="187">
        <f t="shared" si="15"/>
        <v>88.099054478868496</v>
      </c>
      <c r="H79" s="187">
        <f t="shared" si="16"/>
        <v>172.49794866962452</v>
      </c>
      <c r="I79" s="187">
        <f t="shared" si="17"/>
        <v>0</v>
      </c>
      <c r="J79" s="87">
        <f t="shared" si="18"/>
        <v>0</v>
      </c>
      <c r="K79" s="187">
        <f t="shared" si="22"/>
        <v>-134.25263636296347</v>
      </c>
      <c r="L79" s="87">
        <f t="shared" si="19"/>
        <v>-262.8666619986825</v>
      </c>
      <c r="M79" s="88">
        <f t="shared" si="23"/>
        <v>-90.368713329057982</v>
      </c>
      <c r="N79" s="88">
        <f t="shared" si="24"/>
        <v>22072.631286670941</v>
      </c>
      <c r="O79" s="88">
        <f t="shared" si="25"/>
        <v>11273.049686757375</v>
      </c>
      <c r="P79" s="89">
        <f t="shared" si="20"/>
        <v>0.98327669514349481</v>
      </c>
      <c r="Q79" s="195">
        <v>-922.23378499612897</v>
      </c>
      <c r="R79" s="92">
        <f t="shared" si="26"/>
        <v>9.5063985374771481E-2</v>
      </c>
      <c r="S79" s="92">
        <f t="shared" si="26"/>
        <v>7.8285681206618704E-2</v>
      </c>
      <c r="T79" s="91">
        <v>1958</v>
      </c>
      <c r="U79" s="190">
        <v>20239</v>
      </c>
      <c r="V79" s="190">
        <v>10497.40663900415</v>
      </c>
      <c r="W79" s="197"/>
      <c r="X79" s="88">
        <v>0</v>
      </c>
      <c r="Y79" s="88">
        <f t="shared" si="27"/>
        <v>0</v>
      </c>
      <c r="Z79" s="1"/>
      <c r="AA79" s="1"/>
    </row>
    <row r="80" spans="2:27">
      <c r="B80" s="207">
        <v>1839</v>
      </c>
      <c r="C80" t="s">
        <v>96</v>
      </c>
      <c r="D80" s="1">
        <v>14243</v>
      </c>
      <c r="E80" s="85">
        <f t="shared" si="21"/>
        <v>13411.487758945386</v>
      </c>
      <c r="F80" s="86">
        <f t="shared" si="14"/>
        <v>1.1697990984697295</v>
      </c>
      <c r="G80" s="187">
        <f t="shared" si="15"/>
        <v>-1167.2716397034803</v>
      </c>
      <c r="H80" s="187">
        <f t="shared" si="16"/>
        <v>-1239.642481365096</v>
      </c>
      <c r="I80" s="187">
        <f t="shared" si="17"/>
        <v>0</v>
      </c>
      <c r="J80" s="87">
        <f t="shared" si="18"/>
        <v>0</v>
      </c>
      <c r="K80" s="187">
        <f t="shared" si="22"/>
        <v>-134.25263636296347</v>
      </c>
      <c r="L80" s="87">
        <f t="shared" si="19"/>
        <v>-142.5762998174672</v>
      </c>
      <c r="M80" s="88">
        <f t="shared" si="23"/>
        <v>-1382.2187811825634</v>
      </c>
      <c r="N80" s="88">
        <f t="shared" si="24"/>
        <v>12860.781218817436</v>
      </c>
      <c r="O80" s="88">
        <f t="shared" si="25"/>
        <v>12109.96348287894</v>
      </c>
      <c r="P80" s="89">
        <f t="shared" si="20"/>
        <v>1.0562753826714228</v>
      </c>
      <c r="Q80" s="195">
        <v>-2035.9473014333955</v>
      </c>
      <c r="R80" s="92">
        <f t="shared" si="26"/>
        <v>4.8590149451520286E-2</v>
      </c>
      <c r="S80" s="92">
        <f t="shared" si="26"/>
        <v>1.4032093678635919E-2</v>
      </c>
      <c r="T80" s="91">
        <v>1062</v>
      </c>
      <c r="U80" s="190">
        <v>13583</v>
      </c>
      <c r="V80" s="190">
        <v>13225.900681596884</v>
      </c>
      <c r="W80" s="197"/>
      <c r="X80" s="88">
        <v>0</v>
      </c>
      <c r="Y80" s="88">
        <f t="shared" si="27"/>
        <v>0</v>
      </c>
      <c r="Z80" s="1"/>
      <c r="AA80" s="1"/>
    </row>
    <row r="81" spans="2:29">
      <c r="B81" s="207">
        <v>1840</v>
      </c>
      <c r="C81" t="s">
        <v>97</v>
      </c>
      <c r="D81" s="1">
        <v>41338</v>
      </c>
      <c r="E81" s="85">
        <f t="shared" si="21"/>
        <v>8470.9016393442616</v>
      </c>
      <c r="F81" s="86">
        <f t="shared" si="14"/>
        <v>0.73886307612078728</v>
      </c>
      <c r="G81" s="187">
        <f t="shared" si="15"/>
        <v>1797.0800320571943</v>
      </c>
      <c r="H81" s="187">
        <f t="shared" si="16"/>
        <v>8769.7505564391085</v>
      </c>
      <c r="I81" s="187">
        <f t="shared" si="17"/>
        <v>646.98545945297769</v>
      </c>
      <c r="J81" s="87">
        <f t="shared" si="18"/>
        <v>3157.2890421305315</v>
      </c>
      <c r="K81" s="187">
        <f t="shared" si="22"/>
        <v>512.73282309001422</v>
      </c>
      <c r="L81" s="87">
        <f t="shared" si="19"/>
        <v>2502.1361766792693</v>
      </c>
      <c r="M81" s="88">
        <f t="shared" si="23"/>
        <v>11271.886733118377</v>
      </c>
      <c r="N81" s="88">
        <f t="shared" si="24"/>
        <v>52609.886733118379</v>
      </c>
      <c r="O81" s="88">
        <f t="shared" si="25"/>
        <v>10780.714494491471</v>
      </c>
      <c r="P81" s="89">
        <f t="shared" si="20"/>
        <v>0.94033341588848207</v>
      </c>
      <c r="Q81" s="195">
        <v>780.59625897365004</v>
      </c>
      <c r="R81" s="89">
        <f t="shared" si="26"/>
        <v>3.0744296222416159E-2</v>
      </c>
      <c r="S81" s="89">
        <f t="shared" si="26"/>
        <v>-1.7835865279869849E-2</v>
      </c>
      <c r="T81" s="91">
        <v>4880</v>
      </c>
      <c r="U81" s="190">
        <v>40105</v>
      </c>
      <c r="V81" s="190">
        <v>8624.7311827956983</v>
      </c>
      <c r="W81" s="197"/>
      <c r="X81" s="88">
        <v>0</v>
      </c>
      <c r="Y81" s="88">
        <f t="shared" si="27"/>
        <v>0</v>
      </c>
      <c r="Z81" s="1"/>
      <c r="AA81" s="1"/>
    </row>
    <row r="82" spans="2:29">
      <c r="B82" s="207">
        <v>1841</v>
      </c>
      <c r="C82" t="s">
        <v>98</v>
      </c>
      <c r="D82" s="1">
        <v>102456</v>
      </c>
      <c r="E82" s="85">
        <f t="shared" si="21"/>
        <v>10425.969268342324</v>
      </c>
      <c r="F82" s="86">
        <f t="shared" si="14"/>
        <v>0.90939123757132012</v>
      </c>
      <c r="G82" s="187">
        <f t="shared" si="15"/>
        <v>624.03945465835716</v>
      </c>
      <c r="H82" s="187">
        <f t="shared" si="16"/>
        <v>6132.4357209276759</v>
      </c>
      <c r="I82" s="187">
        <f t="shared" si="17"/>
        <v>0</v>
      </c>
      <c r="J82" s="87">
        <f t="shared" si="18"/>
        <v>0</v>
      </c>
      <c r="K82" s="187">
        <f t="shared" si="22"/>
        <v>-134.25263636296347</v>
      </c>
      <c r="L82" s="87">
        <f t="shared" si="19"/>
        <v>-1319.300657538842</v>
      </c>
      <c r="M82" s="88">
        <f t="shared" si="23"/>
        <v>4813.1350633888342</v>
      </c>
      <c r="N82" s="88">
        <f t="shared" si="24"/>
        <v>107269.13506338884</v>
      </c>
      <c r="O82" s="88">
        <f t="shared" si="25"/>
        <v>10915.756086637715</v>
      </c>
      <c r="P82" s="89">
        <f t="shared" si="20"/>
        <v>0.95211223831205904</v>
      </c>
      <c r="Q82" s="195">
        <v>-3830.5610933954695</v>
      </c>
      <c r="R82" s="89">
        <f t="shared" si="26"/>
        <v>2.9584371734062222E-2</v>
      </c>
      <c r="S82" s="89">
        <f t="shared" si="26"/>
        <v>2.8677730984476425E-3</v>
      </c>
      <c r="T82" s="91">
        <v>9827</v>
      </c>
      <c r="U82" s="190">
        <v>99512</v>
      </c>
      <c r="V82" s="190">
        <v>10396.155453405767</v>
      </c>
      <c r="W82" s="197"/>
      <c r="X82" s="88">
        <v>0</v>
      </c>
      <c r="Y82" s="88">
        <f t="shared" si="27"/>
        <v>0</v>
      </c>
      <c r="Z82" s="1"/>
      <c r="AA82" s="1"/>
    </row>
    <row r="83" spans="2:29">
      <c r="B83" s="207">
        <v>1845</v>
      </c>
      <c r="C83" t="s">
        <v>99</v>
      </c>
      <c r="D83" s="1">
        <v>32105</v>
      </c>
      <c r="E83" s="85">
        <f t="shared" si="21"/>
        <v>17279.332615715823</v>
      </c>
      <c r="F83" s="86">
        <f t="shared" si="14"/>
        <v>1.5071666976350759</v>
      </c>
      <c r="G83" s="187">
        <f t="shared" si="15"/>
        <v>-3487.9785537657422</v>
      </c>
      <c r="H83" s="187">
        <f t="shared" si="16"/>
        <v>-6480.6641528967484</v>
      </c>
      <c r="I83" s="187">
        <f t="shared" si="17"/>
        <v>0</v>
      </c>
      <c r="J83" s="87">
        <f t="shared" si="18"/>
        <v>0</v>
      </c>
      <c r="K83" s="187">
        <f t="shared" si="22"/>
        <v>-134.25263636296347</v>
      </c>
      <c r="L83" s="87">
        <f t="shared" si="19"/>
        <v>-249.44139836238614</v>
      </c>
      <c r="M83" s="88">
        <f t="shared" si="23"/>
        <v>-6730.1055512591347</v>
      </c>
      <c r="N83" s="88">
        <f t="shared" si="24"/>
        <v>25374.894448740866</v>
      </c>
      <c r="O83" s="88">
        <f t="shared" si="25"/>
        <v>13657.101425587118</v>
      </c>
      <c r="P83" s="89">
        <f t="shared" si="20"/>
        <v>1.1912224223375618</v>
      </c>
      <c r="Q83" s="195">
        <v>-4639.7278715642515</v>
      </c>
      <c r="R83" s="89">
        <f t="shared" si="26"/>
        <v>6.547856099827426E-2</v>
      </c>
      <c r="S83" s="89">
        <f t="shared" si="26"/>
        <v>5.8023651798609195E-2</v>
      </c>
      <c r="T83" s="91">
        <v>1858</v>
      </c>
      <c r="U83" s="190">
        <v>30132</v>
      </c>
      <c r="V83" s="190">
        <v>16331.707317073171</v>
      </c>
      <c r="W83" s="197"/>
      <c r="X83" s="88">
        <v>0</v>
      </c>
      <c r="Y83" s="88">
        <f t="shared" si="27"/>
        <v>0</v>
      </c>
      <c r="Z83" s="1"/>
      <c r="AA83" s="1"/>
    </row>
    <row r="84" spans="2:29">
      <c r="B84" s="207">
        <v>1848</v>
      </c>
      <c r="C84" t="s">
        <v>100</v>
      </c>
      <c r="D84" s="1">
        <v>24748</v>
      </c>
      <c r="E84" s="85">
        <f t="shared" si="21"/>
        <v>9261.9760479041906</v>
      </c>
      <c r="F84" s="86">
        <f t="shared" si="14"/>
        <v>0.80786348432222965</v>
      </c>
      <c r="G84" s="187">
        <f t="shared" si="15"/>
        <v>1322.4353869212368</v>
      </c>
      <c r="H84" s="187">
        <f t="shared" si="16"/>
        <v>3533.5473538535448</v>
      </c>
      <c r="I84" s="187">
        <f t="shared" si="17"/>
        <v>370.10941645700257</v>
      </c>
      <c r="J84" s="87">
        <f t="shared" si="18"/>
        <v>988.93236077311087</v>
      </c>
      <c r="K84" s="187">
        <f t="shared" si="22"/>
        <v>235.8567800940391</v>
      </c>
      <c r="L84" s="87">
        <f t="shared" si="19"/>
        <v>630.20931641127254</v>
      </c>
      <c r="M84" s="88">
        <f t="shared" si="23"/>
        <v>4163.7566702648173</v>
      </c>
      <c r="N84" s="88">
        <f t="shared" si="24"/>
        <v>28911.756670264818</v>
      </c>
      <c r="O84" s="88">
        <f t="shared" si="25"/>
        <v>10820.268214919468</v>
      </c>
      <c r="P84" s="89">
        <f t="shared" si="20"/>
        <v>0.94378343629855432</v>
      </c>
      <c r="Q84" s="195">
        <v>558.34959097901719</v>
      </c>
      <c r="R84" s="89">
        <f t="shared" si="26"/>
        <v>1.2353759306225967E-2</v>
      </c>
      <c r="S84" s="89">
        <f t="shared" si="26"/>
        <v>9.7016349367858266E-3</v>
      </c>
      <c r="T84" s="91">
        <v>2672</v>
      </c>
      <c r="U84" s="190">
        <v>24446</v>
      </c>
      <c r="V84" s="190">
        <v>9172.9831144465297</v>
      </c>
      <c r="W84" s="197"/>
      <c r="X84" s="88">
        <v>0</v>
      </c>
      <c r="Y84" s="88">
        <f t="shared" si="27"/>
        <v>0</v>
      </c>
      <c r="Z84" s="1"/>
      <c r="AA84" s="1"/>
    </row>
    <row r="85" spans="2:29">
      <c r="B85" s="207">
        <v>1851</v>
      </c>
      <c r="C85" t="s">
        <v>101</v>
      </c>
      <c r="D85" s="1">
        <v>17779</v>
      </c>
      <c r="E85" s="85">
        <f t="shared" si="21"/>
        <v>8630.5825242718438</v>
      </c>
      <c r="F85" s="86">
        <f t="shared" si="14"/>
        <v>0.75279102793258701</v>
      </c>
      <c r="G85" s="187">
        <f t="shared" si="15"/>
        <v>1701.2715011006451</v>
      </c>
      <c r="H85" s="187">
        <f t="shared" si="16"/>
        <v>3504.619292267329</v>
      </c>
      <c r="I85" s="187">
        <f t="shared" si="17"/>
        <v>591.09714972832398</v>
      </c>
      <c r="J85" s="87">
        <f t="shared" si="18"/>
        <v>1217.6601284403475</v>
      </c>
      <c r="K85" s="187">
        <f t="shared" si="22"/>
        <v>456.84451336536051</v>
      </c>
      <c r="L85" s="87">
        <f t="shared" si="19"/>
        <v>941.09969753264261</v>
      </c>
      <c r="M85" s="88">
        <f t="shared" si="23"/>
        <v>4445.7189897999715</v>
      </c>
      <c r="N85" s="88">
        <f t="shared" si="24"/>
        <v>22224.718989799971</v>
      </c>
      <c r="O85" s="88">
        <f t="shared" si="25"/>
        <v>10788.69853873785</v>
      </c>
      <c r="P85" s="89">
        <f t="shared" si="20"/>
        <v>0.94102981347907211</v>
      </c>
      <c r="Q85" s="195">
        <v>215.94616669789048</v>
      </c>
      <c r="R85" s="89">
        <f t="shared" si="26"/>
        <v>5.3071136646330626E-2</v>
      </c>
      <c r="S85" s="89">
        <f t="shared" si="26"/>
        <v>1.473116807910976E-2</v>
      </c>
      <c r="T85" s="91">
        <v>2060</v>
      </c>
      <c r="U85" s="190">
        <v>16883</v>
      </c>
      <c r="V85" s="190">
        <v>8505.2896725440805</v>
      </c>
      <c r="W85" s="197"/>
      <c r="X85" s="88">
        <v>0</v>
      </c>
      <c r="Y85" s="88">
        <f t="shared" si="27"/>
        <v>0</v>
      </c>
      <c r="Z85" s="1"/>
      <c r="AA85" s="1"/>
    </row>
    <row r="86" spans="2:29">
      <c r="B86" s="207">
        <v>1853</v>
      </c>
      <c r="C86" t="s">
        <v>102</v>
      </c>
      <c r="D86" s="1">
        <v>12069</v>
      </c>
      <c r="E86" s="85">
        <f t="shared" si="21"/>
        <v>9074.4360902255648</v>
      </c>
      <c r="F86" s="86">
        <f t="shared" si="14"/>
        <v>0.79150556211682932</v>
      </c>
      <c r="G86" s="187">
        <f t="shared" si="15"/>
        <v>1434.9593615284123</v>
      </c>
      <c r="H86" s="187">
        <f t="shared" si="16"/>
        <v>1908.4959508327884</v>
      </c>
      <c r="I86" s="187">
        <f t="shared" si="17"/>
        <v>435.74840164452161</v>
      </c>
      <c r="J86" s="87">
        <f t="shared" si="18"/>
        <v>579.54537418721372</v>
      </c>
      <c r="K86" s="187">
        <f t="shared" si="22"/>
        <v>301.49576528155814</v>
      </c>
      <c r="L86" s="87">
        <f t="shared" si="19"/>
        <v>400.98936782447231</v>
      </c>
      <c r="M86" s="88">
        <f t="shared" si="23"/>
        <v>2309.4853186572609</v>
      </c>
      <c r="N86" s="88">
        <f t="shared" si="24"/>
        <v>14378.485318657262</v>
      </c>
      <c r="O86" s="88">
        <f t="shared" si="25"/>
        <v>10810.891217035536</v>
      </c>
      <c r="P86" s="89">
        <f t="shared" si="20"/>
        <v>0.94296554018828427</v>
      </c>
      <c r="Q86" s="195">
        <v>182.49436976126026</v>
      </c>
      <c r="R86" s="89">
        <f t="shared" si="26"/>
        <v>8.1022385566321409E-3</v>
      </c>
      <c r="S86" s="89">
        <f t="shared" si="26"/>
        <v>-7.0571936021140824E-3</v>
      </c>
      <c r="T86" s="91">
        <v>1330</v>
      </c>
      <c r="U86" s="190">
        <v>11972</v>
      </c>
      <c r="V86" s="190">
        <v>9138.9312977099235</v>
      </c>
      <c r="W86" s="197"/>
      <c r="X86" s="88">
        <v>0</v>
      </c>
      <c r="Y86" s="88">
        <f t="shared" si="27"/>
        <v>0</v>
      </c>
      <c r="Z86" s="1"/>
      <c r="AA86" s="1"/>
    </row>
    <row r="87" spans="2:29">
      <c r="B87" s="207">
        <v>1856</v>
      </c>
      <c r="C87" t="s">
        <v>103</v>
      </c>
      <c r="D87" s="1">
        <v>4724</v>
      </c>
      <c r="E87" s="85">
        <f t="shared" si="21"/>
        <v>10269.565217391306</v>
      </c>
      <c r="F87" s="86">
        <f t="shared" si="14"/>
        <v>0.89574910322440704</v>
      </c>
      <c r="G87" s="187">
        <f t="shared" si="15"/>
        <v>717.8818852289678</v>
      </c>
      <c r="H87" s="187">
        <f t="shared" si="16"/>
        <v>330.22566720532524</v>
      </c>
      <c r="I87" s="187">
        <f t="shared" si="17"/>
        <v>17.453207136512262</v>
      </c>
      <c r="J87" s="87">
        <f t="shared" si="18"/>
        <v>8.0284752827956414</v>
      </c>
      <c r="K87" s="187">
        <f t="shared" si="22"/>
        <v>-116.79942922645121</v>
      </c>
      <c r="L87" s="87">
        <f t="shared" si="19"/>
        <v>-53.727737444167559</v>
      </c>
      <c r="M87" s="88">
        <f t="shared" si="23"/>
        <v>276.49792976115771</v>
      </c>
      <c r="N87" s="88">
        <f t="shared" si="24"/>
        <v>5000.497929761158</v>
      </c>
      <c r="O87" s="88">
        <f t="shared" si="25"/>
        <v>10870.647673393822</v>
      </c>
      <c r="P87" s="89">
        <f t="shared" si="20"/>
        <v>0.94817771724366295</v>
      </c>
      <c r="Q87" s="195">
        <v>35.74125532558736</v>
      </c>
      <c r="R87" s="89">
        <f t="shared" si="26"/>
        <v>4.7682412951874031E-2</v>
      </c>
      <c r="S87" s="89">
        <f t="shared" si="26"/>
        <v>6.8180547118323859E-2</v>
      </c>
      <c r="T87" s="91">
        <v>460</v>
      </c>
      <c r="U87" s="190">
        <v>4509</v>
      </c>
      <c r="V87" s="190">
        <v>9614.07249466951</v>
      </c>
      <c r="W87" s="197"/>
      <c r="X87" s="88">
        <v>0</v>
      </c>
      <c r="Y87" s="88">
        <f t="shared" si="27"/>
        <v>0</v>
      </c>
      <c r="Z87" s="1"/>
      <c r="AA87" s="1"/>
    </row>
    <row r="88" spans="2:29">
      <c r="B88" s="207">
        <v>1857</v>
      </c>
      <c r="C88" t="s">
        <v>104</v>
      </c>
      <c r="D88" s="1">
        <v>7621</v>
      </c>
      <c r="E88" s="85">
        <f t="shared" si="21"/>
        <v>11158.125915080527</v>
      </c>
      <c r="F88" s="86">
        <f t="shared" si="14"/>
        <v>0.97325262272761692</v>
      </c>
      <c r="G88" s="187">
        <f t="shared" si="15"/>
        <v>184.74546661543499</v>
      </c>
      <c r="H88" s="187">
        <f t="shared" si="16"/>
        <v>126.1811536983421</v>
      </c>
      <c r="I88" s="187">
        <f t="shared" si="17"/>
        <v>0</v>
      </c>
      <c r="J88" s="87">
        <f t="shared" si="18"/>
        <v>0</v>
      </c>
      <c r="K88" s="187">
        <f t="shared" si="22"/>
        <v>-134.25263636296347</v>
      </c>
      <c r="L88" s="87">
        <f t="shared" si="19"/>
        <v>-91.694550635904051</v>
      </c>
      <c r="M88" s="88">
        <f t="shared" si="23"/>
        <v>34.48660306243805</v>
      </c>
      <c r="N88" s="88">
        <f t="shared" si="24"/>
        <v>7655.486603062438</v>
      </c>
      <c r="O88" s="88">
        <f t="shared" si="25"/>
        <v>11208.618745332999</v>
      </c>
      <c r="P88" s="89">
        <f t="shared" si="20"/>
        <v>0.97765679237457792</v>
      </c>
      <c r="Q88" s="195">
        <v>35.816611260287246</v>
      </c>
      <c r="R88" s="89">
        <f t="shared" si="26"/>
        <v>4.140475539764963E-2</v>
      </c>
      <c r="S88" s="89">
        <f t="shared" si="26"/>
        <v>4.9028509097486191E-2</v>
      </c>
      <c r="T88" s="91">
        <v>683</v>
      </c>
      <c r="U88" s="190">
        <v>7318</v>
      </c>
      <c r="V88" s="190">
        <v>10636.627906976742</v>
      </c>
      <c r="W88" s="197"/>
      <c r="X88" s="88">
        <v>0</v>
      </c>
      <c r="Y88" s="88">
        <f t="shared" si="27"/>
        <v>0</v>
      </c>
      <c r="Z88" s="1"/>
      <c r="AA88" s="1"/>
    </row>
    <row r="89" spans="2:29">
      <c r="B89" s="207">
        <v>1859</v>
      </c>
      <c r="C89" t="s">
        <v>105</v>
      </c>
      <c r="D89" s="1">
        <v>12579</v>
      </c>
      <c r="E89" s="85">
        <f t="shared" si="21"/>
        <v>10235.150528885273</v>
      </c>
      <c r="F89" s="86">
        <f t="shared" si="14"/>
        <v>0.89274732800661871</v>
      </c>
      <c r="G89" s="187">
        <f t="shared" si="15"/>
        <v>738.53069833258735</v>
      </c>
      <c r="H89" s="187">
        <f t="shared" si="16"/>
        <v>907.65422825074984</v>
      </c>
      <c r="I89" s="187">
        <f t="shared" si="17"/>
        <v>29.498348113623702</v>
      </c>
      <c r="J89" s="87">
        <f t="shared" si="18"/>
        <v>36.253469831643528</v>
      </c>
      <c r="K89" s="187">
        <f t="shared" si="22"/>
        <v>-104.75428824933977</v>
      </c>
      <c r="L89" s="87">
        <f t="shared" si="19"/>
        <v>-128.74302025843858</v>
      </c>
      <c r="M89" s="88">
        <f t="shared" si="23"/>
        <v>778.91120799231123</v>
      </c>
      <c r="N89" s="88">
        <f t="shared" si="24"/>
        <v>13357.911207992311</v>
      </c>
      <c r="O89" s="88">
        <f t="shared" si="25"/>
        <v>10868.92693896852</v>
      </c>
      <c r="P89" s="89">
        <f t="shared" si="20"/>
        <v>0.94802762848277355</v>
      </c>
      <c r="Q89" s="195">
        <v>-14.892796664219304</v>
      </c>
      <c r="R89" s="89">
        <f t="shared" si="26"/>
        <v>3.2165422171165997E-2</v>
      </c>
      <c r="S89" s="89">
        <f t="shared" si="26"/>
        <v>2.4606847069831187E-2</v>
      </c>
      <c r="T89" s="91">
        <v>1229</v>
      </c>
      <c r="U89" s="190">
        <v>12187</v>
      </c>
      <c r="V89" s="190">
        <v>9989.3442622950824</v>
      </c>
      <c r="W89" s="197"/>
      <c r="X89" s="88">
        <v>0</v>
      </c>
      <c r="Y89" s="88">
        <f t="shared" si="27"/>
        <v>0</v>
      </c>
      <c r="Z89" s="1"/>
      <c r="AA89" s="1"/>
    </row>
    <row r="90" spans="2:29">
      <c r="B90" s="207">
        <v>1860</v>
      </c>
      <c r="C90" t="s">
        <v>106</v>
      </c>
      <c r="D90" s="1">
        <v>110726</v>
      </c>
      <c r="E90" s="85">
        <f t="shared" si="21"/>
        <v>9529.7357776056469</v>
      </c>
      <c r="F90" s="86">
        <f t="shared" si="14"/>
        <v>0.83121846894743223</v>
      </c>
      <c r="G90" s="187">
        <f t="shared" si="15"/>
        <v>1161.7795491003631</v>
      </c>
      <c r="H90" s="187">
        <f t="shared" si="16"/>
        <v>13498.716580997119</v>
      </c>
      <c r="I90" s="187">
        <f t="shared" si="17"/>
        <v>276.39351106149286</v>
      </c>
      <c r="J90" s="87">
        <f t="shared" si="18"/>
        <v>3211.4162050234859</v>
      </c>
      <c r="K90" s="187">
        <f t="shared" si="22"/>
        <v>142.14087469852939</v>
      </c>
      <c r="L90" s="87">
        <f t="shared" si="19"/>
        <v>1651.5348231222129</v>
      </c>
      <c r="M90" s="88">
        <f t="shared" si="23"/>
        <v>15150.251404119332</v>
      </c>
      <c r="N90" s="88">
        <f t="shared" si="24"/>
        <v>125876.25140411934</v>
      </c>
      <c r="O90" s="88">
        <f t="shared" si="25"/>
        <v>10833.656201404539</v>
      </c>
      <c r="P90" s="89">
        <f t="shared" si="20"/>
        <v>0.94495118552981427</v>
      </c>
      <c r="Q90" s="195">
        <v>-544.9055772510892</v>
      </c>
      <c r="R90" s="89">
        <f t="shared" si="26"/>
        <v>4.7351494513810065E-2</v>
      </c>
      <c r="S90" s="89">
        <f t="shared" si="26"/>
        <v>4.1221887695070132E-2</v>
      </c>
      <c r="T90" s="91">
        <v>11619</v>
      </c>
      <c r="U90" s="190">
        <v>105720</v>
      </c>
      <c r="V90" s="190">
        <v>9152.4543329581866</v>
      </c>
      <c r="W90" s="197"/>
      <c r="X90" s="88">
        <v>0</v>
      </c>
      <c r="Y90" s="88">
        <f t="shared" si="27"/>
        <v>0</v>
      </c>
      <c r="Z90" s="1"/>
      <c r="AA90" s="1"/>
    </row>
    <row r="91" spans="2:29">
      <c r="B91" s="207">
        <v>1865</v>
      </c>
      <c r="C91" t="s">
        <v>107</v>
      </c>
      <c r="D91" s="1">
        <v>100285</v>
      </c>
      <c r="E91" s="85">
        <f t="shared" si="21"/>
        <v>10240.477892372102</v>
      </c>
      <c r="F91" s="86">
        <f t="shared" si="14"/>
        <v>0.89321200016798696</v>
      </c>
      <c r="G91" s="187">
        <f t="shared" si="15"/>
        <v>735.33428024048987</v>
      </c>
      <c r="H91" s="187">
        <f t="shared" si="16"/>
        <v>7201.1286063951175</v>
      </c>
      <c r="I91" s="187">
        <f t="shared" si="17"/>
        <v>27.633770893233486</v>
      </c>
      <c r="J91" s="87">
        <f t="shared" si="18"/>
        <v>270.61751835743553</v>
      </c>
      <c r="K91" s="187">
        <f t="shared" si="22"/>
        <v>-106.61886546972998</v>
      </c>
      <c r="L91" s="87">
        <f t="shared" si="19"/>
        <v>-1044.1185495450657</v>
      </c>
      <c r="M91" s="88">
        <f t="shared" si="23"/>
        <v>6157.010056850052</v>
      </c>
      <c r="N91" s="88">
        <f t="shared" si="24"/>
        <v>106442.01005685005</v>
      </c>
      <c r="O91" s="88">
        <f t="shared" si="25"/>
        <v>10869.193307142861</v>
      </c>
      <c r="P91" s="89">
        <f t="shared" si="20"/>
        <v>0.94805086209084199</v>
      </c>
      <c r="Q91" s="195">
        <v>811.58502913801203</v>
      </c>
      <c r="R91" s="89">
        <f t="shared" si="26"/>
        <v>3.5948556376220235E-2</v>
      </c>
      <c r="S91" s="89">
        <f t="shared" si="26"/>
        <v>2.9918834359121786E-2</v>
      </c>
      <c r="T91" s="91">
        <v>9793</v>
      </c>
      <c r="U91" s="190">
        <v>96805</v>
      </c>
      <c r="V91" s="190">
        <v>9942.9950698438788</v>
      </c>
      <c r="W91" s="197"/>
      <c r="X91" s="88">
        <v>0</v>
      </c>
      <c r="Y91" s="88">
        <f t="shared" si="27"/>
        <v>0</v>
      </c>
      <c r="Z91" s="1"/>
      <c r="AA91" s="1"/>
    </row>
    <row r="92" spans="2:29">
      <c r="B92" s="207">
        <v>1866</v>
      </c>
      <c r="C92" t="s">
        <v>108</v>
      </c>
      <c r="D92" s="1">
        <v>88142</v>
      </c>
      <c r="E92" s="85">
        <f t="shared" si="21"/>
        <v>10702.039825157843</v>
      </c>
      <c r="F92" s="86">
        <f t="shared" si="14"/>
        <v>0.93347112298607782</v>
      </c>
      <c r="G92" s="187">
        <f t="shared" si="15"/>
        <v>458.39712056904574</v>
      </c>
      <c r="H92" s="187">
        <f t="shared" si="16"/>
        <v>3775.3586850066608</v>
      </c>
      <c r="I92" s="187">
        <f t="shared" si="17"/>
        <v>0</v>
      </c>
      <c r="J92" s="87">
        <f t="shared" si="18"/>
        <v>0</v>
      </c>
      <c r="K92" s="187">
        <f t="shared" si="22"/>
        <v>-134.25263636296347</v>
      </c>
      <c r="L92" s="87">
        <f t="shared" si="19"/>
        <v>-1105.7047130853671</v>
      </c>
      <c r="M92" s="88">
        <f t="shared" si="23"/>
        <v>2669.6539719212938</v>
      </c>
      <c r="N92" s="88">
        <f t="shared" si="24"/>
        <v>90811.653971921289</v>
      </c>
      <c r="O92" s="88">
        <f t="shared" si="25"/>
        <v>11026.184309363925</v>
      </c>
      <c r="P92" s="89">
        <f t="shared" si="20"/>
        <v>0.96174419247796239</v>
      </c>
      <c r="Q92" s="195">
        <v>615.15696975069818</v>
      </c>
      <c r="R92" s="89">
        <f t="shared" si="26"/>
        <v>5.1562872822715343E-2</v>
      </c>
      <c r="S92" s="89">
        <f t="shared" si="26"/>
        <v>4.4923573479978329E-2</v>
      </c>
      <c r="T92" s="91">
        <v>8236</v>
      </c>
      <c r="U92" s="190">
        <v>83820</v>
      </c>
      <c r="V92" s="190">
        <v>10241.935483870968</v>
      </c>
      <c r="W92" s="197"/>
      <c r="X92" s="88">
        <v>0</v>
      </c>
      <c r="Y92" s="88">
        <f>X92*1000/T92</f>
        <v>0</v>
      </c>
      <c r="Z92" s="1"/>
      <c r="AA92" s="1"/>
    </row>
    <row r="93" spans="2:29">
      <c r="B93" s="208">
        <v>1867</v>
      </c>
      <c r="C93" s="209" t="s">
        <v>426</v>
      </c>
      <c r="D93" s="220">
        <v>28634</v>
      </c>
      <c r="E93" s="221">
        <f t="shared" si="21"/>
        <v>10870.918754745635</v>
      </c>
      <c r="F93" s="222">
        <f t="shared" si="14"/>
        <v>0.94820136195233751</v>
      </c>
      <c r="G93" s="223">
        <f t="shared" si="15"/>
        <v>-1078.465544700714</v>
      </c>
      <c r="H93" s="223">
        <f t="shared" si="16"/>
        <v>-2840.6782447416804</v>
      </c>
      <c r="I93" s="223">
        <f t="shared" si="17"/>
        <v>0</v>
      </c>
      <c r="J93" s="224">
        <f t="shared" si="18"/>
        <v>0</v>
      </c>
      <c r="K93" s="223">
        <f t="shared" si="22"/>
        <v>-134.25263636296347</v>
      </c>
      <c r="L93" s="224">
        <f t="shared" si="19"/>
        <v>-353.62144418004578</v>
      </c>
      <c r="M93" s="225">
        <f t="shared" si="23"/>
        <v>-3194.2996889217261</v>
      </c>
      <c r="N93" s="225">
        <f t="shared" si="24"/>
        <v>25439.700311078275</v>
      </c>
      <c r="O93" s="225">
        <f t="shared" si="25"/>
        <v>9658.2005736819574</v>
      </c>
      <c r="P93" s="226">
        <f t="shared" si="20"/>
        <v>0.84242363912215357</v>
      </c>
      <c r="Q93" s="233">
        <v>-134.06975979561275</v>
      </c>
      <c r="R93" s="226">
        <f t="shared" si="26"/>
        <v>-7.0022734654108479E-2</v>
      </c>
      <c r="S93" s="226">
        <f t="shared" si="26"/>
        <v>-8.7676061634857957E-2</v>
      </c>
      <c r="T93" s="227">
        <v>2634</v>
      </c>
      <c r="U93" s="228">
        <v>30790</v>
      </c>
      <c r="V93" s="228">
        <v>11915.6346749226</v>
      </c>
      <c r="W93" s="229"/>
      <c r="X93" s="225">
        <v>6302</v>
      </c>
      <c r="Y93" s="225">
        <f t="shared" si="27"/>
        <v>2392.5588458618072</v>
      </c>
      <c r="Z93" s="1"/>
      <c r="AA93" s="1"/>
    </row>
    <row r="94" spans="2:29">
      <c r="B94" s="207">
        <v>1868</v>
      </c>
      <c r="C94" t="s">
        <v>109</v>
      </c>
      <c r="D94" s="1">
        <v>47656</v>
      </c>
      <c r="E94" s="85">
        <f t="shared" si="21"/>
        <v>10430.291092142701</v>
      </c>
      <c r="F94" s="86">
        <f t="shared" si="14"/>
        <v>0.90976820287720539</v>
      </c>
      <c r="G94" s="187">
        <f t="shared" si="15"/>
        <v>621.44636037813063</v>
      </c>
      <c r="H94" s="187">
        <f t="shared" si="16"/>
        <v>2839.3884205676786</v>
      </c>
      <c r="I94" s="187">
        <f t="shared" si="17"/>
        <v>0</v>
      </c>
      <c r="J94" s="87">
        <f t="shared" si="18"/>
        <v>0</v>
      </c>
      <c r="K94" s="187">
        <f t="shared" si="22"/>
        <v>-134.25263636296347</v>
      </c>
      <c r="L94" s="87">
        <f t="shared" si="19"/>
        <v>-613.40029554238004</v>
      </c>
      <c r="M94" s="88">
        <f t="shared" si="23"/>
        <v>2225.9881250252984</v>
      </c>
      <c r="N94" s="88">
        <f t="shared" si="24"/>
        <v>49881.988125025295</v>
      </c>
      <c r="O94" s="88">
        <f t="shared" si="25"/>
        <v>10917.484816157867</v>
      </c>
      <c r="P94" s="89">
        <f t="shared" si="20"/>
        <v>0.95226302443441313</v>
      </c>
      <c r="Q94" s="195">
        <v>288.38081529758892</v>
      </c>
      <c r="R94" s="89">
        <f t="shared" si="26"/>
        <v>4.3234605196908998E-2</v>
      </c>
      <c r="S94" s="89">
        <f t="shared" si="26"/>
        <v>3.5014765891352266E-2</v>
      </c>
      <c r="T94" s="91">
        <v>4569</v>
      </c>
      <c r="U94" s="190">
        <v>45681</v>
      </c>
      <c r="V94" s="190">
        <v>10077.432164129716</v>
      </c>
      <c r="W94" s="197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>
      <c r="B95" s="207">
        <v>1870</v>
      </c>
      <c r="C95" t="s">
        <v>110</v>
      </c>
      <c r="D95" s="1">
        <v>106181</v>
      </c>
      <c r="E95" s="85">
        <f t="shared" si="21"/>
        <v>10000.094179694857</v>
      </c>
      <c r="F95" s="86">
        <f t="shared" si="14"/>
        <v>0.87224485204610258</v>
      </c>
      <c r="G95" s="187">
        <f t="shared" si="15"/>
        <v>879.56450784683693</v>
      </c>
      <c r="H95" s="187">
        <f t="shared" si="16"/>
        <v>9339.2159443177152</v>
      </c>
      <c r="I95" s="187">
        <f t="shared" si="17"/>
        <v>111.76807033026925</v>
      </c>
      <c r="J95" s="87">
        <f t="shared" si="18"/>
        <v>1186.753370766799</v>
      </c>
      <c r="K95" s="187">
        <f t="shared" si="22"/>
        <v>-22.484566032694218</v>
      </c>
      <c r="L95" s="87">
        <f t="shared" si="19"/>
        <v>-238.74112213514721</v>
      </c>
      <c r="M95" s="88">
        <f t="shared" si="23"/>
        <v>9100.4748221825685</v>
      </c>
      <c r="N95" s="88">
        <f t="shared" si="24"/>
        <v>115281.47482218257</v>
      </c>
      <c r="O95" s="88">
        <f t="shared" si="25"/>
        <v>10857.174121509001</v>
      </c>
      <c r="P95" s="89">
        <f t="shared" si="20"/>
        <v>0.94700250468474789</v>
      </c>
      <c r="Q95" s="195">
        <v>1939.2433970865077</v>
      </c>
      <c r="R95" s="89">
        <f t="shared" si="26"/>
        <v>3.8221605131414267E-2</v>
      </c>
      <c r="S95" s="89">
        <f t="shared" si="26"/>
        <v>3.2648179675349942E-2</v>
      </c>
      <c r="T95" s="91">
        <v>10618</v>
      </c>
      <c r="U95" s="190">
        <v>102272</v>
      </c>
      <c r="V95" s="190">
        <v>9683.9314458858062</v>
      </c>
      <c r="W95" s="197"/>
      <c r="X95" s="88">
        <v>0</v>
      </c>
      <c r="Y95" s="88">
        <f t="shared" si="27"/>
        <v>0</v>
      </c>
      <c r="Z95" s="1"/>
      <c r="AA95" s="1"/>
    </row>
    <row r="96" spans="2:29">
      <c r="B96" s="207">
        <v>1871</v>
      </c>
      <c r="C96" t="s">
        <v>111</v>
      </c>
      <c r="D96" s="1">
        <v>44798</v>
      </c>
      <c r="E96" s="85">
        <f t="shared" si="21"/>
        <v>9839.2268833735998</v>
      </c>
      <c r="F96" s="86">
        <f t="shared" si="14"/>
        <v>0.85821341708584964</v>
      </c>
      <c r="G96" s="187">
        <f t="shared" si="15"/>
        <v>976.08488563959145</v>
      </c>
      <c r="H96" s="187">
        <f t="shared" si="16"/>
        <v>4444.1144843170596</v>
      </c>
      <c r="I96" s="187">
        <f t="shared" si="17"/>
        <v>168.07162404270937</v>
      </c>
      <c r="J96" s="87">
        <f t="shared" si="18"/>
        <v>765.23010426645578</v>
      </c>
      <c r="K96" s="187">
        <f t="shared" si="22"/>
        <v>33.818987679745902</v>
      </c>
      <c r="L96" s="87">
        <f t="shared" si="19"/>
        <v>153.97785090588309</v>
      </c>
      <c r="M96" s="88">
        <f t="shared" si="23"/>
        <v>4598.0923352229429</v>
      </c>
      <c r="N96" s="88">
        <f t="shared" si="24"/>
        <v>49396.092335222944</v>
      </c>
      <c r="O96" s="88">
        <f t="shared" si="25"/>
        <v>10849.130756692937</v>
      </c>
      <c r="P96" s="89">
        <f t="shared" si="20"/>
        <v>0.94630093293673523</v>
      </c>
      <c r="Q96" s="195">
        <v>692.81305678421813</v>
      </c>
      <c r="R96" s="89">
        <f t="shared" si="26"/>
        <v>1.0283703937576112E-2</v>
      </c>
      <c r="S96" s="89">
        <f t="shared" si="26"/>
        <v>1.5609161634589377E-2</v>
      </c>
      <c r="T96" s="91">
        <v>4553</v>
      </c>
      <c r="U96" s="190">
        <v>44342</v>
      </c>
      <c r="V96" s="190">
        <v>9688.005243609352</v>
      </c>
      <c r="W96" s="197"/>
      <c r="X96" s="88">
        <v>0</v>
      </c>
      <c r="Y96" s="88">
        <f t="shared" si="27"/>
        <v>0</v>
      </c>
      <c r="Z96" s="1"/>
      <c r="AA96" s="1"/>
    </row>
    <row r="97" spans="2:27">
      <c r="B97" s="207">
        <v>1874</v>
      </c>
      <c r="C97" t="s">
        <v>112</v>
      </c>
      <c r="D97" s="1">
        <v>12328</v>
      </c>
      <c r="E97" s="85">
        <f t="shared" si="21"/>
        <v>12922.431865828092</v>
      </c>
      <c r="F97" s="86">
        <f t="shared" si="14"/>
        <v>1.1271418517009411</v>
      </c>
      <c r="G97" s="187">
        <f t="shared" si="15"/>
        <v>-873.83810383310367</v>
      </c>
      <c r="H97" s="187">
        <f t="shared" si="16"/>
        <v>-833.64155105678083</v>
      </c>
      <c r="I97" s="187">
        <f t="shared" si="17"/>
        <v>0</v>
      </c>
      <c r="J97" s="87">
        <f t="shared" si="18"/>
        <v>0</v>
      </c>
      <c r="K97" s="187">
        <f t="shared" si="22"/>
        <v>-134.25263636296347</v>
      </c>
      <c r="L97" s="87">
        <f t="shared" si="19"/>
        <v>-128.07701509026714</v>
      </c>
      <c r="M97" s="88">
        <f t="shared" si="23"/>
        <v>-961.71856614704802</v>
      </c>
      <c r="N97" s="88">
        <f t="shared" si="24"/>
        <v>11366.281433852952</v>
      </c>
      <c r="O97" s="88">
        <f t="shared" si="25"/>
        <v>11914.341125632025</v>
      </c>
      <c r="P97" s="89">
        <f t="shared" si="20"/>
        <v>1.0392124839639076</v>
      </c>
      <c r="Q97" s="195">
        <v>-1400.6904141400955</v>
      </c>
      <c r="R97" s="89">
        <f t="shared" si="26"/>
        <v>6.560636182902585E-2</v>
      </c>
      <c r="S97" s="89">
        <f t="shared" si="26"/>
        <v>9.3531056845509788E-2</v>
      </c>
      <c r="T97" s="91">
        <v>954</v>
      </c>
      <c r="U97" s="190">
        <v>11569</v>
      </c>
      <c r="V97" s="190">
        <v>11817.160367722165</v>
      </c>
      <c r="W97" s="197"/>
      <c r="X97" s="88">
        <v>0</v>
      </c>
      <c r="Y97" s="88">
        <f t="shared" si="27"/>
        <v>0</v>
      </c>
    </row>
    <row r="98" spans="2:27" ht="29.1" customHeight="1">
      <c r="B98" s="207">
        <v>1875</v>
      </c>
      <c r="C98" t="s">
        <v>113</v>
      </c>
      <c r="D98" s="1">
        <v>32148</v>
      </c>
      <c r="E98" s="85">
        <f t="shared" si="21"/>
        <v>11780.139245144743</v>
      </c>
      <c r="F98" s="86">
        <f t="shared" si="14"/>
        <v>1.0275069042677054</v>
      </c>
      <c r="G98" s="187">
        <f t="shared" si="15"/>
        <v>-188.46253142309433</v>
      </c>
      <c r="H98" s="187">
        <f t="shared" si="16"/>
        <v>-514.31424825362444</v>
      </c>
      <c r="I98" s="187">
        <f t="shared" si="17"/>
        <v>0</v>
      </c>
      <c r="J98" s="87">
        <f t="shared" si="18"/>
        <v>0</v>
      </c>
      <c r="K98" s="187">
        <f t="shared" si="22"/>
        <v>-134.25263636296347</v>
      </c>
      <c r="L98" s="87">
        <f t="shared" si="19"/>
        <v>-366.3754446345273</v>
      </c>
      <c r="M98" s="88">
        <f t="shared" si="23"/>
        <v>-880.68969288815174</v>
      </c>
      <c r="N98" s="88">
        <f t="shared" si="24"/>
        <v>31267.310307111849</v>
      </c>
      <c r="O98" s="88">
        <f t="shared" si="25"/>
        <v>11457.424077358684</v>
      </c>
      <c r="P98" s="89">
        <f t="shared" si="20"/>
        <v>0.99935850499061329</v>
      </c>
      <c r="Q98" s="195">
        <v>-2368.8703775558956</v>
      </c>
      <c r="R98" s="89">
        <f t="shared" si="26"/>
        <v>8.6668469442942125E-2</v>
      </c>
      <c r="S98" s="89">
        <f t="shared" si="26"/>
        <v>6.7953402362026835E-2</v>
      </c>
      <c r="T98" s="91">
        <v>2729</v>
      </c>
      <c r="U98" s="190">
        <v>29584</v>
      </c>
      <c r="V98" s="190">
        <v>11030.574198359433</v>
      </c>
      <c r="W98" s="197"/>
      <c r="X98" s="88">
        <v>0</v>
      </c>
      <c r="Y98" s="88">
        <f t="shared" si="27"/>
        <v>0</v>
      </c>
      <c r="Z98" s="1"/>
      <c r="AA98" s="1"/>
    </row>
    <row r="99" spans="2:27">
      <c r="B99" s="207">
        <v>3101</v>
      </c>
      <c r="C99" t="s">
        <v>114</v>
      </c>
      <c r="D99" s="1">
        <v>279953</v>
      </c>
      <c r="E99" s="85">
        <f t="shared" si="21"/>
        <v>8766.3378738061692</v>
      </c>
      <c r="F99" s="86">
        <f t="shared" si="14"/>
        <v>0.76463210689057026</v>
      </c>
      <c r="G99" s="187">
        <f t="shared" si="15"/>
        <v>1619.8182913800497</v>
      </c>
      <c r="H99" s="187">
        <f t="shared" si="16"/>
        <v>51728.897135221887</v>
      </c>
      <c r="I99" s="187">
        <f t="shared" si="17"/>
        <v>543.58277739131006</v>
      </c>
      <c r="J99" s="87">
        <f t="shared" si="18"/>
        <v>17359.315995991488</v>
      </c>
      <c r="K99" s="187">
        <f t="shared" si="22"/>
        <v>409.33014102834659</v>
      </c>
      <c r="L99" s="87">
        <f t="shared" si="19"/>
        <v>13071.958053740249</v>
      </c>
      <c r="M99" s="88">
        <f t="shared" si="23"/>
        <v>64800.855188962138</v>
      </c>
      <c r="N99" s="88">
        <f t="shared" si="24"/>
        <v>344753.85518896213</v>
      </c>
      <c r="O99" s="88">
        <f t="shared" si="25"/>
        <v>10795.486306214565</v>
      </c>
      <c r="P99" s="89">
        <f t="shared" si="20"/>
        <v>0.94162186742697118</v>
      </c>
      <c r="Q99" s="195">
        <v>3801.7159385908817</v>
      </c>
      <c r="R99" s="89">
        <f t="shared" si="26"/>
        <v>3.2998782332755251E-2</v>
      </c>
      <c r="S99" s="89">
        <f t="shared" si="26"/>
        <v>2.6367664425186208E-2</v>
      </c>
      <c r="T99" s="91">
        <v>31935</v>
      </c>
      <c r="U99" s="190">
        <v>271010</v>
      </c>
      <c r="V99" s="190">
        <v>8541.1282697762381</v>
      </c>
      <c r="W99" s="197"/>
      <c r="X99" s="88">
        <v>0</v>
      </c>
      <c r="Y99" s="88">
        <f t="shared" si="27"/>
        <v>0</v>
      </c>
      <c r="Z99" s="1"/>
      <c r="AA99" s="1"/>
    </row>
    <row r="100" spans="2:27">
      <c r="B100" s="207">
        <v>3103</v>
      </c>
      <c r="C100" t="s">
        <v>115</v>
      </c>
      <c r="D100" s="1">
        <v>533946</v>
      </c>
      <c r="E100" s="85">
        <f t="shared" si="21"/>
        <v>10258.131448002921</v>
      </c>
      <c r="F100" s="86">
        <f t="shared" si="14"/>
        <v>0.8947518079680532</v>
      </c>
      <c r="G100" s="187">
        <f t="shared" si="15"/>
        <v>724.74214686199844</v>
      </c>
      <c r="H100" s="187">
        <f t="shared" si="16"/>
        <v>37723.553486313882</v>
      </c>
      <c r="I100" s="187">
        <f t="shared" si="17"/>
        <v>21.455026422446824</v>
      </c>
      <c r="J100" s="87">
        <f t="shared" si="18"/>
        <v>1116.7555803147798</v>
      </c>
      <c r="K100" s="187">
        <f t="shared" si="22"/>
        <v>-112.79760994051665</v>
      </c>
      <c r="L100" s="87">
        <f t="shared" si="19"/>
        <v>-5871.2283950138326</v>
      </c>
      <c r="M100" s="88">
        <f t="shared" si="23"/>
        <v>31852.325091300048</v>
      </c>
      <c r="N100" s="88">
        <f t="shared" si="24"/>
        <v>565798.32509130007</v>
      </c>
      <c r="O100" s="88">
        <f t="shared" si="25"/>
        <v>10870.075984924402</v>
      </c>
      <c r="P100" s="89">
        <f t="shared" si="20"/>
        <v>0.9481278524808453</v>
      </c>
      <c r="Q100" s="195">
        <v>4952.2045238090432</v>
      </c>
      <c r="R100" s="89">
        <f t="shared" si="26"/>
        <v>4.7754164949667395E-2</v>
      </c>
      <c r="S100" s="89">
        <f t="shared" si="26"/>
        <v>3.1429240783481006E-2</v>
      </c>
      <c r="T100" s="91">
        <v>52051</v>
      </c>
      <c r="U100" s="190">
        <v>509610</v>
      </c>
      <c r="V100" s="190">
        <v>9945.550351288055</v>
      </c>
      <c r="W100" s="197"/>
      <c r="X100" s="88">
        <v>0</v>
      </c>
      <c r="Y100" s="88">
        <f t="shared" si="27"/>
        <v>0</v>
      </c>
      <c r="Z100" s="1"/>
      <c r="AA100" s="1"/>
    </row>
    <row r="101" spans="2:27">
      <c r="B101" s="207">
        <v>3105</v>
      </c>
      <c r="C101" t="s">
        <v>116</v>
      </c>
      <c r="D101" s="1">
        <v>532374</v>
      </c>
      <c r="E101" s="85">
        <f t="shared" si="21"/>
        <v>8906.8946479061742</v>
      </c>
      <c r="F101" s="86">
        <f t="shared" si="14"/>
        <v>0.7768919836903182</v>
      </c>
      <c r="G101" s="187">
        <f t="shared" si="15"/>
        <v>1535.4842269200467</v>
      </c>
      <c r="H101" s="187">
        <f t="shared" si="16"/>
        <v>91777.4277272381</v>
      </c>
      <c r="I101" s="187">
        <f t="shared" si="17"/>
        <v>494.38790645630831</v>
      </c>
      <c r="J101" s="87">
        <f t="shared" si="18"/>
        <v>29550.059556800003</v>
      </c>
      <c r="K101" s="187">
        <f t="shared" si="22"/>
        <v>360.13527009334484</v>
      </c>
      <c r="L101" s="87">
        <f t="shared" si="19"/>
        <v>21525.645228749316</v>
      </c>
      <c r="M101" s="88">
        <f t="shared" si="23"/>
        <v>113303.07295598742</v>
      </c>
      <c r="N101" s="88">
        <f t="shared" si="24"/>
        <v>645677.07295598742</v>
      </c>
      <c r="O101" s="88">
        <f t="shared" si="25"/>
        <v>10802.514144919567</v>
      </c>
      <c r="P101" s="89">
        <f t="shared" si="20"/>
        <v>0.94223486126695866</v>
      </c>
      <c r="Q101" s="195">
        <v>3062.9710338348086</v>
      </c>
      <c r="R101" s="89">
        <f t="shared" si="26"/>
        <v>3.0851539672489211E-2</v>
      </c>
      <c r="S101" s="89">
        <f t="shared" si="26"/>
        <v>1.8209720419340637E-2</v>
      </c>
      <c r="T101" s="91">
        <v>59771</v>
      </c>
      <c r="U101" s="190">
        <v>516441</v>
      </c>
      <c r="V101" s="190">
        <v>8747.6032385920935</v>
      </c>
      <c r="W101" s="197"/>
      <c r="X101" s="88">
        <v>0</v>
      </c>
      <c r="Y101" s="88">
        <f t="shared" si="27"/>
        <v>0</v>
      </c>
      <c r="Z101" s="1"/>
      <c r="AA101" s="1"/>
    </row>
    <row r="102" spans="2:27">
      <c r="B102" s="207">
        <v>3107</v>
      </c>
      <c r="C102" t="s">
        <v>117</v>
      </c>
      <c r="D102" s="1">
        <v>803147</v>
      </c>
      <c r="E102" s="85">
        <f t="shared" si="21"/>
        <v>9423.2899213891815</v>
      </c>
      <c r="F102" s="86">
        <f t="shared" si="14"/>
        <v>0.82193387137884366</v>
      </c>
      <c r="G102" s="187">
        <f t="shared" si="15"/>
        <v>1225.6470628302425</v>
      </c>
      <c r="H102" s="187">
        <f t="shared" si="16"/>
        <v>104461.89916502158</v>
      </c>
      <c r="I102" s="187">
        <f t="shared" si="17"/>
        <v>313.6495607372558</v>
      </c>
      <c r="J102" s="87">
        <f t="shared" si="18"/>
        <v>26732.352061636309</v>
      </c>
      <c r="K102" s="187">
        <f t="shared" si="22"/>
        <v>179.39692437429233</v>
      </c>
      <c r="L102" s="87">
        <f t="shared" si="19"/>
        <v>15289.999864420935</v>
      </c>
      <c r="M102" s="88">
        <f t="shared" si="23"/>
        <v>119751.89902944252</v>
      </c>
      <c r="N102" s="88">
        <f t="shared" si="24"/>
        <v>922898.89902944257</v>
      </c>
      <c r="O102" s="88">
        <f t="shared" si="25"/>
        <v>10828.333908593719</v>
      </c>
      <c r="P102" s="89">
        <f t="shared" si="20"/>
        <v>0.94448695565138507</v>
      </c>
      <c r="Q102" s="195">
        <v>10283.547469738551</v>
      </c>
      <c r="R102" s="89">
        <f t="shared" si="26"/>
        <v>3.4459352415593648E-2</v>
      </c>
      <c r="S102" s="89">
        <f t="shared" si="26"/>
        <v>2.4919459760440958E-2</v>
      </c>
      <c r="T102" s="91">
        <v>85230</v>
      </c>
      <c r="U102" s="190">
        <v>776393</v>
      </c>
      <c r="V102" s="190">
        <v>9194.1760219790631</v>
      </c>
      <c r="W102" s="197"/>
      <c r="X102" s="88">
        <v>0</v>
      </c>
      <c r="Y102" s="88">
        <f t="shared" si="27"/>
        <v>0</v>
      </c>
      <c r="Z102" s="1"/>
      <c r="AA102" s="1"/>
    </row>
    <row r="103" spans="2:27">
      <c r="B103" s="207">
        <v>3110</v>
      </c>
      <c r="C103" t="s">
        <v>121</v>
      </c>
      <c r="D103" s="1">
        <v>55800</v>
      </c>
      <c r="E103" s="85">
        <f t="shared" si="21"/>
        <v>11656.569876749529</v>
      </c>
      <c r="F103" s="86">
        <f t="shared" si="14"/>
        <v>1.0167287312308788</v>
      </c>
      <c r="G103" s="187">
        <f t="shared" si="15"/>
        <v>-114.3209103859659</v>
      </c>
      <c r="H103" s="187">
        <f t="shared" si="16"/>
        <v>-547.25419801761871</v>
      </c>
      <c r="I103" s="187">
        <f t="shared" si="17"/>
        <v>0</v>
      </c>
      <c r="J103" s="87">
        <f t="shared" si="18"/>
        <v>0</v>
      </c>
      <c r="K103" s="187">
        <f t="shared" si="22"/>
        <v>-134.25263636296347</v>
      </c>
      <c r="L103" s="87">
        <f t="shared" si="19"/>
        <v>-642.66737026950614</v>
      </c>
      <c r="M103" s="88">
        <f t="shared" si="23"/>
        <v>-1189.921568287125</v>
      </c>
      <c r="N103" s="88">
        <f t="shared" si="24"/>
        <v>54610.078431712878</v>
      </c>
      <c r="O103" s="88">
        <f t="shared" si="25"/>
        <v>11407.996330000602</v>
      </c>
      <c r="P103" s="89">
        <f t="shared" si="20"/>
        <v>0.99504723577588294</v>
      </c>
      <c r="Q103" s="195">
        <v>57.389924016104032</v>
      </c>
      <c r="R103" s="89">
        <f t="shared" si="26"/>
        <v>1.7468363662886108E-2</v>
      </c>
      <c r="S103" s="89">
        <f t="shared" si="26"/>
        <v>1.2154657982590997E-2</v>
      </c>
      <c r="T103" s="91">
        <v>4787</v>
      </c>
      <c r="U103" s="190">
        <v>54842</v>
      </c>
      <c r="V103" s="190">
        <v>11516.589668206636</v>
      </c>
      <c r="W103" s="197"/>
      <c r="X103" s="88">
        <v>0</v>
      </c>
      <c r="Y103" s="88">
        <f t="shared" si="27"/>
        <v>0</v>
      </c>
      <c r="Z103" s="1"/>
      <c r="AA103" s="1"/>
    </row>
    <row r="104" spans="2:27">
      <c r="B104" s="207">
        <v>3112</v>
      </c>
      <c r="C104" t="s">
        <v>127</v>
      </c>
      <c r="D104" s="1">
        <v>75223</v>
      </c>
      <c r="E104" s="85">
        <f t="shared" si="21"/>
        <v>9542.4330838513251</v>
      </c>
      <c r="F104" s="86">
        <f t="shared" si="14"/>
        <v>0.83232597451774315</v>
      </c>
      <c r="G104" s="187">
        <f t="shared" si="15"/>
        <v>1154.1611653529562</v>
      </c>
      <c r="H104" s="187">
        <f t="shared" si="16"/>
        <v>9098.2524664773537</v>
      </c>
      <c r="I104" s="187">
        <f t="shared" si="17"/>
        <v>271.94945387550547</v>
      </c>
      <c r="J104" s="87">
        <f t="shared" si="18"/>
        <v>2143.7775449006094</v>
      </c>
      <c r="K104" s="187">
        <f t="shared" si="22"/>
        <v>137.696817512542</v>
      </c>
      <c r="L104" s="87">
        <f t="shared" si="19"/>
        <v>1085.4640124513687</v>
      </c>
      <c r="M104" s="88">
        <f t="shared" si="23"/>
        <v>10183.716478928722</v>
      </c>
      <c r="N104" s="88">
        <f t="shared" si="24"/>
        <v>85406.71647892872</v>
      </c>
      <c r="O104" s="88">
        <f t="shared" si="25"/>
        <v>10834.291066716825</v>
      </c>
      <c r="P104" s="89">
        <f t="shared" si="20"/>
        <v>0.94500656080833001</v>
      </c>
      <c r="Q104" s="195">
        <v>1103.8993359609267</v>
      </c>
      <c r="R104" s="89">
        <f t="shared" si="26"/>
        <v>3.2673009074310505E-2</v>
      </c>
      <c r="S104" s="89">
        <f t="shared" si="26"/>
        <v>8.9527009573898281E-2</v>
      </c>
      <c r="T104" s="91">
        <v>7883</v>
      </c>
      <c r="U104" s="190">
        <v>72843</v>
      </c>
      <c r="V104" s="190">
        <v>8758.3263195863892</v>
      </c>
      <c r="W104" s="197"/>
      <c r="X104" s="88">
        <v>0</v>
      </c>
      <c r="Y104" s="88">
        <f t="shared" si="27"/>
        <v>0</v>
      </c>
      <c r="Z104" s="1"/>
      <c r="AA104" s="1"/>
    </row>
    <row r="105" spans="2:27">
      <c r="B105" s="207">
        <v>3114</v>
      </c>
      <c r="C105" t="s">
        <v>427</v>
      </c>
      <c r="D105" s="1">
        <v>55757</v>
      </c>
      <c r="E105" s="85">
        <f t="shared" si="21"/>
        <v>9073.5557363710341</v>
      </c>
      <c r="F105" s="86">
        <f t="shared" si="14"/>
        <v>0.7914287744282541</v>
      </c>
      <c r="G105" s="187">
        <f t="shared" si="15"/>
        <v>1435.4875738411308</v>
      </c>
      <c r="H105" s="187">
        <f t="shared" si="16"/>
        <v>8821.0711412537494</v>
      </c>
      <c r="I105" s="187">
        <f t="shared" si="17"/>
        <v>436.05652549360735</v>
      </c>
      <c r="J105" s="87">
        <f t="shared" si="18"/>
        <v>2679.567349158217</v>
      </c>
      <c r="K105" s="187">
        <f t="shared" si="22"/>
        <v>301.80388913064388</v>
      </c>
      <c r="L105" s="87">
        <f t="shared" si="19"/>
        <v>1854.5848987078066</v>
      </c>
      <c r="M105" s="88">
        <f t="shared" si="23"/>
        <v>10675.656039961556</v>
      </c>
      <c r="N105" s="88">
        <f t="shared" si="24"/>
        <v>66432.656039961556</v>
      </c>
      <c r="O105" s="88">
        <f t="shared" si="25"/>
        <v>10810.847199342808</v>
      </c>
      <c r="P105" s="89">
        <f t="shared" si="20"/>
        <v>0.94296170080385533</v>
      </c>
      <c r="Q105" s="195">
        <v>685.53601667890325</v>
      </c>
      <c r="R105" s="89">
        <f t="shared" si="26"/>
        <v>2.9486706056129984E-2</v>
      </c>
      <c r="S105" s="89">
        <f t="shared" si="26"/>
        <v>9.0477511108334567E-3</v>
      </c>
      <c r="T105" s="91">
        <v>6145</v>
      </c>
      <c r="U105" s="190">
        <v>54160</v>
      </c>
      <c r="V105" s="190">
        <v>8992.1965797775192</v>
      </c>
      <c r="W105" s="197"/>
      <c r="X105" s="88">
        <v>0</v>
      </c>
      <c r="Y105" s="88">
        <f t="shared" si="27"/>
        <v>0</v>
      </c>
      <c r="Z105" s="1"/>
      <c r="AA105" s="1"/>
    </row>
    <row r="106" spans="2:27">
      <c r="B106" s="207">
        <v>3116</v>
      </c>
      <c r="C106" t="s">
        <v>125</v>
      </c>
      <c r="D106" s="1">
        <v>36709</v>
      </c>
      <c r="E106" s="85">
        <f t="shared" si="21"/>
        <v>9366.9303393722876</v>
      </c>
      <c r="F106" s="86">
        <f t="shared" si="14"/>
        <v>0.81701798214876786</v>
      </c>
      <c r="G106" s="187">
        <f t="shared" si="15"/>
        <v>1259.4628120403788</v>
      </c>
      <c r="H106" s="187">
        <f t="shared" si="16"/>
        <v>4935.8347603862439</v>
      </c>
      <c r="I106" s="187">
        <f t="shared" si="17"/>
        <v>333.37541444316867</v>
      </c>
      <c r="J106" s="87">
        <f t="shared" si="18"/>
        <v>1306.4982492027782</v>
      </c>
      <c r="K106" s="187">
        <f t="shared" si="22"/>
        <v>199.12277808020519</v>
      </c>
      <c r="L106" s="87">
        <f t="shared" si="19"/>
        <v>780.36216729632417</v>
      </c>
      <c r="M106" s="88">
        <f t="shared" si="23"/>
        <v>5716.1969276825685</v>
      </c>
      <c r="N106" s="88">
        <f t="shared" si="24"/>
        <v>42425.196927682569</v>
      </c>
      <c r="O106" s="88">
        <f t="shared" si="25"/>
        <v>10825.515929492873</v>
      </c>
      <c r="P106" s="89">
        <f t="shared" si="20"/>
        <v>0.94424116118988122</v>
      </c>
      <c r="Q106" s="195">
        <v>-655.15192850046515</v>
      </c>
      <c r="R106" s="89">
        <f t="shared" si="26"/>
        <v>3.446429577861692E-2</v>
      </c>
      <c r="S106" s="89">
        <f t="shared" si="26"/>
        <v>2.5753573206355004E-2</v>
      </c>
      <c r="T106" s="91">
        <v>3919</v>
      </c>
      <c r="U106" s="190">
        <v>35486</v>
      </c>
      <c r="V106" s="190">
        <v>9131.7550180133803</v>
      </c>
      <c r="W106" s="197"/>
      <c r="X106" s="88">
        <v>0</v>
      </c>
      <c r="Y106" s="88">
        <f t="shared" si="27"/>
        <v>0</v>
      </c>
      <c r="Z106" s="1"/>
      <c r="AA106" s="1"/>
    </row>
    <row r="107" spans="2:27">
      <c r="B107" s="207">
        <v>3118</v>
      </c>
      <c r="C107" t="s">
        <v>124</v>
      </c>
      <c r="D107" s="1">
        <v>452132</v>
      </c>
      <c r="E107" s="85">
        <f t="shared" si="21"/>
        <v>9618.6018806109842</v>
      </c>
      <c r="F107" s="86">
        <f t="shared" si="14"/>
        <v>0.83896969603339244</v>
      </c>
      <c r="G107" s="187">
        <f t="shared" si="15"/>
        <v>1108.4598872971608</v>
      </c>
      <c r="H107" s="187">
        <f t="shared" si="16"/>
        <v>52104.265462290336</v>
      </c>
      <c r="I107" s="187">
        <f t="shared" si="17"/>
        <v>245.29037500962485</v>
      </c>
      <c r="J107" s="87">
        <f t="shared" si="18"/>
        <v>11530.119367702426</v>
      </c>
      <c r="K107" s="187">
        <f t="shared" si="22"/>
        <v>111.03773864666138</v>
      </c>
      <c r="L107" s="87">
        <f t="shared" si="19"/>
        <v>5219.4399428249653</v>
      </c>
      <c r="M107" s="88">
        <f t="shared" si="23"/>
        <v>57323.705405115303</v>
      </c>
      <c r="N107" s="88">
        <f t="shared" si="24"/>
        <v>509455.70540511532</v>
      </c>
      <c r="O107" s="88">
        <f t="shared" si="25"/>
        <v>10838.099506554809</v>
      </c>
      <c r="P107" s="89">
        <f t="shared" si="20"/>
        <v>0.94533874688411246</v>
      </c>
      <c r="Q107" s="195">
        <v>-9906.6847030091303</v>
      </c>
      <c r="R107" s="89">
        <f t="shared" si="26"/>
        <v>-3.7914671773592937E-2</v>
      </c>
      <c r="S107" s="89">
        <f t="shared" si="26"/>
        <v>-5.0686259332910495E-2</v>
      </c>
      <c r="T107" s="91">
        <v>47006</v>
      </c>
      <c r="U107" s="190">
        <v>469950</v>
      </c>
      <c r="V107" s="190">
        <v>10132.163339226423</v>
      </c>
      <c r="W107" s="197"/>
      <c r="X107" s="88">
        <v>0</v>
      </c>
      <c r="Y107" s="88">
        <f t="shared" si="27"/>
        <v>0</v>
      </c>
      <c r="Z107" s="1"/>
      <c r="AA107" s="1"/>
    </row>
    <row r="108" spans="2:27">
      <c r="B108" s="207">
        <v>3120</v>
      </c>
      <c r="C108" t="s">
        <v>126</v>
      </c>
      <c r="D108" s="1">
        <v>75301</v>
      </c>
      <c r="E108" s="85">
        <f t="shared" si="21"/>
        <v>8943.1116389548697</v>
      </c>
      <c r="F108" s="86">
        <f t="shared" si="14"/>
        <v>0.78005096233903615</v>
      </c>
      <c r="G108" s="187">
        <f t="shared" si="15"/>
        <v>1513.7540322908294</v>
      </c>
      <c r="H108" s="187">
        <f t="shared" si="16"/>
        <v>12745.808951888783</v>
      </c>
      <c r="I108" s="187">
        <f t="shared" si="17"/>
        <v>481.71195958926489</v>
      </c>
      <c r="J108" s="87">
        <f t="shared" si="18"/>
        <v>4056.0146997416105</v>
      </c>
      <c r="K108" s="187">
        <f t="shared" si="22"/>
        <v>347.45932322630142</v>
      </c>
      <c r="L108" s="87">
        <f t="shared" si="19"/>
        <v>2925.6075015654578</v>
      </c>
      <c r="M108" s="88">
        <f t="shared" si="23"/>
        <v>15671.41645345424</v>
      </c>
      <c r="N108" s="88">
        <f t="shared" si="24"/>
        <v>90972.416453454236</v>
      </c>
      <c r="O108" s="88">
        <f t="shared" si="25"/>
        <v>10804.324994471999</v>
      </c>
      <c r="P108" s="89">
        <f t="shared" si="20"/>
        <v>0.94239281019939436</v>
      </c>
      <c r="Q108" s="195">
        <v>668.14743863895819</v>
      </c>
      <c r="R108" s="89">
        <f t="shared" si="26"/>
        <v>4.8833484225921028E-2</v>
      </c>
      <c r="S108" s="89">
        <f t="shared" si="26"/>
        <v>4.2729821431732241E-2</v>
      </c>
      <c r="T108" s="91">
        <v>8420</v>
      </c>
      <c r="U108" s="190">
        <v>71795</v>
      </c>
      <c r="V108" s="190">
        <v>8576.6336160554292</v>
      </c>
      <c r="W108" s="197"/>
      <c r="X108" s="88">
        <v>0</v>
      </c>
      <c r="Y108" s="88">
        <f t="shared" si="27"/>
        <v>0</v>
      </c>
      <c r="Z108" s="1"/>
      <c r="AA108" s="1"/>
    </row>
    <row r="109" spans="2:27">
      <c r="B109" s="207">
        <v>3122</v>
      </c>
      <c r="C109" t="s">
        <v>123</v>
      </c>
      <c r="D109" s="1">
        <v>31478</v>
      </c>
      <c r="E109" s="85">
        <f t="shared" si="21"/>
        <v>8605.2487698195728</v>
      </c>
      <c r="F109" s="86">
        <f t="shared" si="14"/>
        <v>0.75058132505310204</v>
      </c>
      <c r="G109" s="187">
        <f t="shared" si="15"/>
        <v>1716.4717537720076</v>
      </c>
      <c r="H109" s="187">
        <f t="shared" si="16"/>
        <v>6278.8536752980035</v>
      </c>
      <c r="I109" s="187">
        <f t="shared" si="17"/>
        <v>599.96396378661882</v>
      </c>
      <c r="J109" s="87">
        <f t="shared" si="18"/>
        <v>2194.6681795314516</v>
      </c>
      <c r="K109" s="187">
        <f t="shared" si="22"/>
        <v>465.71132742365535</v>
      </c>
      <c r="L109" s="87">
        <f t="shared" si="19"/>
        <v>1703.5720357157313</v>
      </c>
      <c r="M109" s="88">
        <f t="shared" si="23"/>
        <v>7982.4257110137351</v>
      </c>
      <c r="N109" s="88">
        <f t="shared" si="24"/>
        <v>39460.425711013733</v>
      </c>
      <c r="O109" s="88">
        <f t="shared" si="25"/>
        <v>10787.431851015237</v>
      </c>
      <c r="P109" s="89">
        <f t="shared" si="20"/>
        <v>0.94091932833509795</v>
      </c>
      <c r="Q109" s="195">
        <v>802.19955232082066</v>
      </c>
      <c r="R109" s="89">
        <f t="shared" si="26"/>
        <v>3.8089898756719323E-2</v>
      </c>
      <c r="S109" s="89">
        <f t="shared" si="26"/>
        <v>3.2697961064981261E-2</v>
      </c>
      <c r="T109" s="91">
        <v>3658</v>
      </c>
      <c r="U109" s="190">
        <v>30323</v>
      </c>
      <c r="V109" s="190">
        <v>8332.7837317944486</v>
      </c>
      <c r="W109" s="197"/>
      <c r="X109" s="88">
        <v>0</v>
      </c>
      <c r="Y109" s="88">
        <f t="shared" si="27"/>
        <v>0</v>
      </c>
      <c r="Z109" s="1"/>
      <c r="AA109" s="1"/>
    </row>
    <row r="110" spans="2:27">
      <c r="B110" s="207">
        <v>3124</v>
      </c>
      <c r="C110" t="s">
        <v>122</v>
      </c>
      <c r="D110" s="1">
        <v>12085</v>
      </c>
      <c r="E110" s="85">
        <f t="shared" si="21"/>
        <v>8971.7891610987372</v>
      </c>
      <c r="F110" s="86">
        <f t="shared" si="14"/>
        <v>0.78255232088726034</v>
      </c>
      <c r="G110" s="187">
        <f t="shared" si="15"/>
        <v>1496.547519004509</v>
      </c>
      <c r="H110" s="187">
        <f t="shared" si="16"/>
        <v>2015.8495080990735</v>
      </c>
      <c r="I110" s="187">
        <f t="shared" si="17"/>
        <v>471.67482683891126</v>
      </c>
      <c r="J110" s="87">
        <f t="shared" si="18"/>
        <v>635.34599175201345</v>
      </c>
      <c r="K110" s="187">
        <f t="shared" si="22"/>
        <v>337.42219047594779</v>
      </c>
      <c r="L110" s="87">
        <f t="shared" si="19"/>
        <v>454.50769057110165</v>
      </c>
      <c r="M110" s="88">
        <f t="shared" si="23"/>
        <v>2470.3571986701754</v>
      </c>
      <c r="N110" s="88">
        <f t="shared" si="24"/>
        <v>14555.357198670175</v>
      </c>
      <c r="O110" s="88">
        <f t="shared" si="25"/>
        <v>10805.758870579195</v>
      </c>
      <c r="P110" s="89">
        <f t="shared" si="20"/>
        <v>0.94251787812680576</v>
      </c>
      <c r="Q110" s="195">
        <v>257.55557599129088</v>
      </c>
      <c r="R110" s="89">
        <f t="shared" si="26"/>
        <v>4.6139196675900274E-2</v>
      </c>
      <c r="S110" s="89">
        <f t="shared" si="26"/>
        <v>3.2159608301612012E-2</v>
      </c>
      <c r="T110" s="91">
        <v>1347</v>
      </c>
      <c r="U110" s="190">
        <v>11552</v>
      </c>
      <c r="V110" s="190">
        <v>8692.2498118886379</v>
      </c>
      <c r="W110" s="197"/>
      <c r="X110" s="88">
        <v>0</v>
      </c>
      <c r="Y110" s="88">
        <f t="shared" si="27"/>
        <v>0</v>
      </c>
      <c r="Z110" s="1"/>
      <c r="AA110" s="1"/>
    </row>
    <row r="111" spans="2:27">
      <c r="B111" s="207">
        <v>3201</v>
      </c>
      <c r="C111" t="s">
        <v>134</v>
      </c>
      <c r="D111" s="1">
        <v>2336967</v>
      </c>
      <c r="E111" s="85">
        <f t="shared" si="21"/>
        <v>17850.207376967792</v>
      </c>
      <c r="F111" s="86">
        <f t="shared" si="14"/>
        <v>1.5569604858452057</v>
      </c>
      <c r="G111" s="187">
        <f t="shared" si="15"/>
        <v>-3830.5034105169234</v>
      </c>
      <c r="H111" s="187">
        <f t="shared" si="16"/>
        <v>-501493.33700828609</v>
      </c>
      <c r="I111" s="187">
        <f t="shared" si="17"/>
        <v>0</v>
      </c>
      <c r="J111" s="87">
        <f t="shared" si="18"/>
        <v>0</v>
      </c>
      <c r="K111" s="187">
        <f t="shared" si="22"/>
        <v>-134.25263636296347</v>
      </c>
      <c r="L111" s="87">
        <f t="shared" si="19"/>
        <v>-17576.489405275541</v>
      </c>
      <c r="M111" s="88">
        <f t="shared" si="23"/>
        <v>-519069.82641356165</v>
      </c>
      <c r="N111" s="88">
        <f t="shared" si="24"/>
        <v>1817897.1735864384</v>
      </c>
      <c r="O111" s="88">
        <f t="shared" si="25"/>
        <v>13885.451330087904</v>
      </c>
      <c r="P111" s="89">
        <f t="shared" si="20"/>
        <v>1.2111399376216136</v>
      </c>
      <c r="Q111" s="195">
        <v>-6638.8829241464264</v>
      </c>
      <c r="R111" s="89">
        <f t="shared" si="26"/>
        <v>-4.7014360269948203E-3</v>
      </c>
      <c r="S111" s="89">
        <f t="shared" si="26"/>
        <v>-1.26610268984343E-2</v>
      </c>
      <c r="T111" s="91">
        <v>130921</v>
      </c>
      <c r="U111" s="190">
        <v>2348006</v>
      </c>
      <c r="V111" s="190">
        <v>18079.107442598211</v>
      </c>
      <c r="W111" s="197"/>
      <c r="X111" s="88">
        <v>0</v>
      </c>
      <c r="Y111" s="88">
        <f t="shared" si="27"/>
        <v>0</v>
      </c>
      <c r="Z111" s="1"/>
      <c r="AA111" s="1"/>
    </row>
    <row r="112" spans="2:27">
      <c r="B112" s="207">
        <v>3203</v>
      </c>
      <c r="C112" t="s">
        <v>135</v>
      </c>
      <c r="D112" s="1">
        <v>1433352</v>
      </c>
      <c r="E112" s="85">
        <f t="shared" si="21"/>
        <v>14505.409097809037</v>
      </c>
      <c r="F112" s="86">
        <f t="shared" si="14"/>
        <v>1.2652149254831022</v>
      </c>
      <c r="G112" s="187">
        <f t="shared" si="15"/>
        <v>-1823.6244430216709</v>
      </c>
      <c r="H112" s="187">
        <f t="shared" si="16"/>
        <v>-180201.44933718644</v>
      </c>
      <c r="I112" s="187">
        <f t="shared" si="17"/>
        <v>0</v>
      </c>
      <c r="J112" s="87">
        <f t="shared" si="18"/>
        <v>0</v>
      </c>
      <c r="K112" s="187">
        <f t="shared" si="22"/>
        <v>-134.25263636296347</v>
      </c>
      <c r="L112" s="87">
        <f t="shared" si="19"/>
        <v>-13266.174262206236</v>
      </c>
      <c r="M112" s="88">
        <f t="shared" si="23"/>
        <v>-193467.62359939268</v>
      </c>
      <c r="N112" s="88">
        <f t="shared" si="24"/>
        <v>1239884.3764006074</v>
      </c>
      <c r="O112" s="88">
        <f t="shared" si="25"/>
        <v>12547.532018424403</v>
      </c>
      <c r="P112" s="89">
        <f t="shared" si="20"/>
        <v>1.0944417134767721</v>
      </c>
      <c r="Q112" s="195">
        <v>1882.2416422918322</v>
      </c>
      <c r="R112" s="89">
        <f t="shared" si="26"/>
        <v>-3.1594166669481762E-2</v>
      </c>
      <c r="S112" s="89">
        <f t="shared" si="26"/>
        <v>-4.1698163169646363E-2</v>
      </c>
      <c r="T112" s="91">
        <v>98815</v>
      </c>
      <c r="U112" s="190">
        <v>1480115</v>
      </c>
      <c r="V112" s="190">
        <v>15136.576536038616</v>
      </c>
      <c r="W112" s="197"/>
      <c r="X112" s="88">
        <v>0</v>
      </c>
      <c r="Y112" s="88">
        <f t="shared" si="27"/>
        <v>0</v>
      </c>
      <c r="Z112" s="1"/>
      <c r="AA112" s="1"/>
    </row>
    <row r="113" spans="2:27">
      <c r="B113" s="207">
        <v>3205</v>
      </c>
      <c r="C113" t="s">
        <v>140</v>
      </c>
      <c r="D113" s="1">
        <v>1039822</v>
      </c>
      <c r="E113" s="85">
        <f t="shared" si="21"/>
        <v>11038.332926402056</v>
      </c>
      <c r="F113" s="86">
        <f t="shared" si="14"/>
        <v>0.96280383936533842</v>
      </c>
      <c r="G113" s="187">
        <f t="shared" si="15"/>
        <v>256.6212598225178</v>
      </c>
      <c r="H113" s="187">
        <f t="shared" si="16"/>
        <v>24173.979296540998</v>
      </c>
      <c r="I113" s="187">
        <f t="shared" si="17"/>
        <v>0</v>
      </c>
      <c r="J113" s="87">
        <f t="shared" si="18"/>
        <v>0</v>
      </c>
      <c r="K113" s="187">
        <f t="shared" si="22"/>
        <v>-134.25263636296347</v>
      </c>
      <c r="L113" s="87">
        <f t="shared" si="19"/>
        <v>-12646.732598027522</v>
      </c>
      <c r="M113" s="88">
        <f t="shared" si="23"/>
        <v>11527.246698513476</v>
      </c>
      <c r="N113" s="88">
        <f t="shared" si="24"/>
        <v>1051349.2466985134</v>
      </c>
      <c r="O113" s="88">
        <f t="shared" si="25"/>
        <v>11160.701549861607</v>
      </c>
      <c r="P113" s="89">
        <f t="shared" si="20"/>
        <v>0.9734772790296663</v>
      </c>
      <c r="Q113" s="195">
        <v>6284.4084880384853</v>
      </c>
      <c r="R113" s="89">
        <f t="shared" si="26"/>
        <v>4.4222352995523136E-2</v>
      </c>
      <c r="S113" s="89">
        <f t="shared" si="26"/>
        <v>1.4447921300042446E-2</v>
      </c>
      <c r="T113" s="91">
        <v>94201</v>
      </c>
      <c r="U113" s="190">
        <v>995786</v>
      </c>
      <c r="V113" s="190">
        <v>10881.123313118069</v>
      </c>
      <c r="W113" s="197"/>
      <c r="X113" s="88">
        <v>0</v>
      </c>
      <c r="Y113" s="88">
        <f t="shared" si="27"/>
        <v>0</v>
      </c>
      <c r="Z113" s="1"/>
      <c r="AA113" s="1"/>
    </row>
    <row r="114" spans="2:27">
      <c r="B114" s="207">
        <v>3207</v>
      </c>
      <c r="C114" t="s">
        <v>130</v>
      </c>
      <c r="D114" s="1">
        <v>778207</v>
      </c>
      <c r="E114" s="85">
        <f t="shared" si="21"/>
        <v>12243.6595342983</v>
      </c>
      <c r="F114" s="86">
        <f t="shared" si="14"/>
        <v>1.0679368421030957</v>
      </c>
      <c r="G114" s="187">
        <f t="shared" si="15"/>
        <v>-466.57470491522872</v>
      </c>
      <c r="H114" s="187">
        <f t="shared" si="16"/>
        <v>-29655.488244411939</v>
      </c>
      <c r="I114" s="187">
        <f t="shared" si="17"/>
        <v>0</v>
      </c>
      <c r="J114" s="87">
        <f t="shared" si="18"/>
        <v>0</v>
      </c>
      <c r="K114" s="187">
        <f t="shared" si="22"/>
        <v>-134.25263636296347</v>
      </c>
      <c r="L114" s="87">
        <f t="shared" si="19"/>
        <v>-8533.0975672299573</v>
      </c>
      <c r="M114" s="88">
        <f t="shared" si="23"/>
        <v>-38188.585811641897</v>
      </c>
      <c r="N114" s="88">
        <f t="shared" si="24"/>
        <v>740018.41418835812</v>
      </c>
      <c r="O114" s="88">
        <f t="shared" si="25"/>
        <v>11642.832193020109</v>
      </c>
      <c r="P114" s="89">
        <f t="shared" si="20"/>
        <v>1.0155304801247695</v>
      </c>
      <c r="Q114" s="195">
        <v>4024.6814226997521</v>
      </c>
      <c r="R114" s="92">
        <f t="shared" si="26"/>
        <v>2.6260263169694077E-2</v>
      </c>
      <c r="S114" s="93">
        <f t="shared" si="26"/>
        <v>5.0278489773065271E-3</v>
      </c>
      <c r="T114" s="91">
        <v>63560</v>
      </c>
      <c r="U114" s="190">
        <v>758294</v>
      </c>
      <c r="V114" s="190">
        <v>12182.408225560286</v>
      </c>
      <c r="W114" s="197"/>
      <c r="X114" s="88">
        <v>0</v>
      </c>
      <c r="Y114" s="88">
        <f t="shared" si="27"/>
        <v>0</v>
      </c>
      <c r="Z114" s="1"/>
      <c r="AA114" s="1"/>
    </row>
    <row r="115" spans="2:27">
      <c r="B115" s="207">
        <v>3209</v>
      </c>
      <c r="C115" t="s">
        <v>143</v>
      </c>
      <c r="D115" s="1">
        <v>428576</v>
      </c>
      <c r="E115" s="85">
        <f t="shared" si="21"/>
        <v>9781.7136075227099</v>
      </c>
      <c r="F115" s="86">
        <f t="shared" si="14"/>
        <v>0.85319689845274449</v>
      </c>
      <c r="G115" s="187">
        <f t="shared" si="15"/>
        <v>1010.5928511501253</v>
      </c>
      <c r="H115" s="187">
        <f t="shared" si="16"/>
        <v>44278.115180291585</v>
      </c>
      <c r="I115" s="187">
        <f t="shared" si="17"/>
        <v>188.20127059052083</v>
      </c>
      <c r="J115" s="87">
        <f t="shared" si="18"/>
        <v>8245.8504696530799</v>
      </c>
      <c r="K115" s="187">
        <f t="shared" si="22"/>
        <v>53.948634227557363</v>
      </c>
      <c r="L115" s="87">
        <f t="shared" si="19"/>
        <v>2363.7054600461984</v>
      </c>
      <c r="M115" s="88">
        <f t="shared" si="23"/>
        <v>46641.820640337784</v>
      </c>
      <c r="N115" s="88">
        <f t="shared" si="24"/>
        <v>475217.82064033777</v>
      </c>
      <c r="O115" s="88">
        <f t="shared" si="25"/>
        <v>10846.255092900392</v>
      </c>
      <c r="P115" s="89">
        <f t="shared" si="20"/>
        <v>0.94605010700507985</v>
      </c>
      <c r="Q115" s="195">
        <v>4950.3288095638054</v>
      </c>
      <c r="R115" s="92">
        <f t="shared" si="26"/>
        <v>5.183340135001384E-3</v>
      </c>
      <c r="S115" s="93">
        <f t="shared" si="26"/>
        <v>-1.656573108533875E-2</v>
      </c>
      <c r="T115" s="91">
        <v>43814</v>
      </c>
      <c r="U115" s="190">
        <v>426366</v>
      </c>
      <c r="V115" s="190">
        <v>9946.4843932254007</v>
      </c>
      <c r="W115" s="197"/>
      <c r="X115" s="88">
        <v>0</v>
      </c>
      <c r="Y115" s="88">
        <f t="shared" si="27"/>
        <v>0</v>
      </c>
      <c r="Z115" s="1"/>
      <c r="AA115" s="1"/>
    </row>
    <row r="116" spans="2:27">
      <c r="B116" s="207">
        <v>3212</v>
      </c>
      <c r="C116" t="s">
        <v>133</v>
      </c>
      <c r="D116" s="1">
        <v>235574</v>
      </c>
      <c r="E116" s="85">
        <f t="shared" si="21"/>
        <v>11479.654987573706</v>
      </c>
      <c r="F116" s="86">
        <f t="shared" si="14"/>
        <v>1.0012975664277262</v>
      </c>
      <c r="G116" s="187">
        <f t="shared" si="15"/>
        <v>-8.171976880471993</v>
      </c>
      <c r="H116" s="187">
        <f t="shared" si="16"/>
        <v>-167.69713756416579</v>
      </c>
      <c r="I116" s="187">
        <f t="shared" si="17"/>
        <v>0</v>
      </c>
      <c r="J116" s="87">
        <f t="shared" si="18"/>
        <v>0</v>
      </c>
      <c r="K116" s="187">
        <f t="shared" si="22"/>
        <v>-134.25263636296347</v>
      </c>
      <c r="L116" s="87">
        <f t="shared" si="19"/>
        <v>-2754.9983508043738</v>
      </c>
      <c r="M116" s="88">
        <f t="shared" si="23"/>
        <v>-2922.6954883685394</v>
      </c>
      <c r="N116" s="88">
        <f t="shared" si="24"/>
        <v>232651.30451163146</v>
      </c>
      <c r="O116" s="88">
        <f t="shared" si="25"/>
        <v>11337.230374330269</v>
      </c>
      <c r="P116" s="89">
        <f t="shared" si="20"/>
        <v>0.98887476985462164</v>
      </c>
      <c r="Q116" s="195">
        <v>1171.245504644734</v>
      </c>
      <c r="R116" s="92">
        <f t="shared" si="26"/>
        <v>2.5809176692924356E-2</v>
      </c>
      <c r="S116" s="92">
        <f t="shared" si="26"/>
        <v>1.5861512048808944E-2</v>
      </c>
      <c r="T116" s="91">
        <v>20521</v>
      </c>
      <c r="U116" s="190">
        <v>229647</v>
      </c>
      <c r="V116" s="190">
        <v>11300.413345143195</v>
      </c>
      <c r="W116" s="197"/>
      <c r="X116" s="88">
        <v>0</v>
      </c>
      <c r="Y116" s="88">
        <f t="shared" si="27"/>
        <v>0</v>
      </c>
      <c r="Z116" s="1"/>
      <c r="AA116" s="1"/>
    </row>
    <row r="117" spans="2:27">
      <c r="B117" s="207">
        <v>3214</v>
      </c>
      <c r="C117" t="s">
        <v>132</v>
      </c>
      <c r="D117" s="1">
        <v>219115</v>
      </c>
      <c r="E117" s="85">
        <f t="shared" si="21"/>
        <v>13488.980546663382</v>
      </c>
      <c r="F117" s="86">
        <f t="shared" si="14"/>
        <v>1.1765583033275169</v>
      </c>
      <c r="G117" s="187">
        <f t="shared" si="15"/>
        <v>-1213.7673123342781</v>
      </c>
      <c r="H117" s="187">
        <f t="shared" si="16"/>
        <v>-19716.436221558015</v>
      </c>
      <c r="I117" s="187">
        <f t="shared" si="17"/>
        <v>0</v>
      </c>
      <c r="J117" s="87">
        <f t="shared" si="18"/>
        <v>0</v>
      </c>
      <c r="K117" s="187">
        <f t="shared" si="22"/>
        <v>-134.25263636296347</v>
      </c>
      <c r="L117" s="87">
        <f t="shared" si="19"/>
        <v>-2180.7998250799783</v>
      </c>
      <c r="M117" s="88">
        <f t="shared" si="23"/>
        <v>-21897.236046637994</v>
      </c>
      <c r="N117" s="88">
        <f t="shared" si="24"/>
        <v>197217.76395336201</v>
      </c>
      <c r="O117" s="88">
        <f t="shared" si="25"/>
        <v>12140.960597966143</v>
      </c>
      <c r="P117" s="89">
        <f t="shared" si="20"/>
        <v>1.0589790646145381</v>
      </c>
      <c r="Q117" s="195">
        <v>562.51542212607455</v>
      </c>
      <c r="R117" s="92">
        <f t="shared" si="26"/>
        <v>1.4618583243037999E-2</v>
      </c>
      <c r="S117" s="92">
        <f t="shared" si="26"/>
        <v>5.9989474090353084E-3</v>
      </c>
      <c r="T117" s="91">
        <v>16244</v>
      </c>
      <c r="U117" s="190">
        <v>215958</v>
      </c>
      <c r="V117" s="190">
        <v>13408.543399975164</v>
      </c>
      <c r="W117" s="197"/>
      <c r="X117" s="88">
        <v>0</v>
      </c>
      <c r="Y117" s="88">
        <f t="shared" si="27"/>
        <v>0</v>
      </c>
      <c r="Z117" s="1"/>
      <c r="AA117" s="1"/>
    </row>
    <row r="118" spans="2:27">
      <c r="B118" s="207">
        <v>3216</v>
      </c>
      <c r="C118" t="s">
        <v>129</v>
      </c>
      <c r="D118" s="1">
        <v>202880</v>
      </c>
      <c r="E118" s="85">
        <f t="shared" si="21"/>
        <v>10407.838711332273</v>
      </c>
      <c r="F118" s="86">
        <f t="shared" si="14"/>
        <v>0.90780982396335075</v>
      </c>
      <c r="G118" s="187">
        <f t="shared" si="15"/>
        <v>634.91778886438726</v>
      </c>
      <c r="H118" s="187">
        <f t="shared" si="16"/>
        <v>12376.452458333502</v>
      </c>
      <c r="I118" s="187">
        <f t="shared" si="17"/>
        <v>0</v>
      </c>
      <c r="J118" s="87">
        <f t="shared" si="18"/>
        <v>0</v>
      </c>
      <c r="K118" s="187">
        <f t="shared" si="22"/>
        <v>-134.25263636296347</v>
      </c>
      <c r="L118" s="87">
        <f t="shared" si="19"/>
        <v>-2616.9866406232468</v>
      </c>
      <c r="M118" s="88">
        <f t="shared" si="23"/>
        <v>9759.4658177102556</v>
      </c>
      <c r="N118" s="88">
        <f t="shared" si="24"/>
        <v>212639.46581771027</v>
      </c>
      <c r="O118" s="88">
        <f t="shared" si="25"/>
        <v>10908.503863833697</v>
      </c>
      <c r="P118" s="89">
        <f t="shared" si="20"/>
        <v>0.95147967286887147</v>
      </c>
      <c r="Q118" s="195">
        <v>1656.2942947244319</v>
      </c>
      <c r="R118" s="92">
        <f t="shared" si="26"/>
        <v>2.3881139350384561E-2</v>
      </c>
      <c r="S118" s="92">
        <f t="shared" si="26"/>
        <v>2.6608048560761701E-3</v>
      </c>
      <c r="T118" s="91">
        <v>19493</v>
      </c>
      <c r="U118" s="190">
        <v>198148</v>
      </c>
      <c r="V118" s="190">
        <v>10380.218974278379</v>
      </c>
      <c r="W118" s="197"/>
      <c r="X118" s="88">
        <v>0</v>
      </c>
      <c r="Y118" s="88">
        <f t="shared" si="27"/>
        <v>0</v>
      </c>
      <c r="Z118" s="1"/>
      <c r="AA118" s="1"/>
    </row>
    <row r="119" spans="2:27">
      <c r="B119" s="207">
        <v>3218</v>
      </c>
      <c r="C119" t="s">
        <v>131</v>
      </c>
      <c r="D119" s="1">
        <v>227812</v>
      </c>
      <c r="E119" s="85">
        <f t="shared" si="21"/>
        <v>10352.738014087707</v>
      </c>
      <c r="F119" s="86">
        <f t="shared" si="14"/>
        <v>0.90300373927533728</v>
      </c>
      <c r="G119" s="187">
        <f t="shared" si="15"/>
        <v>667.97820721112726</v>
      </c>
      <c r="H119" s="187">
        <f t="shared" si="16"/>
        <v>14698.860449680855</v>
      </c>
      <c r="I119" s="187">
        <f t="shared" si="17"/>
        <v>0</v>
      </c>
      <c r="J119" s="87">
        <f t="shared" si="18"/>
        <v>0</v>
      </c>
      <c r="K119" s="187">
        <f t="shared" si="22"/>
        <v>-134.25263636296347</v>
      </c>
      <c r="L119" s="87">
        <f t="shared" si="19"/>
        <v>-2954.2292631670111</v>
      </c>
      <c r="M119" s="88">
        <f t="shared" si="23"/>
        <v>11744.631186513843</v>
      </c>
      <c r="N119" s="88">
        <f t="shared" si="24"/>
        <v>239556.63118651384</v>
      </c>
      <c r="O119" s="88">
        <f t="shared" si="25"/>
        <v>10886.463584935871</v>
      </c>
      <c r="P119" s="89">
        <f t="shared" si="20"/>
        <v>0.94955723899366618</v>
      </c>
      <c r="Q119" s="195">
        <v>1757.1937493157038</v>
      </c>
      <c r="R119" s="92">
        <f t="shared" si="26"/>
        <v>3.9297803812078577E-2</v>
      </c>
      <c r="S119" s="92">
        <f t="shared" si="26"/>
        <v>8.3621045847706976E-3</v>
      </c>
      <c r="T119" s="91">
        <v>22005</v>
      </c>
      <c r="U119" s="190">
        <v>219198</v>
      </c>
      <c r="V119" s="190">
        <v>10266.885245901638</v>
      </c>
      <c r="W119" s="197"/>
      <c r="X119" s="88">
        <v>0</v>
      </c>
      <c r="Y119" s="88">
        <f t="shared" si="27"/>
        <v>0</v>
      </c>
      <c r="Z119" s="1"/>
      <c r="AA119" s="1"/>
    </row>
    <row r="120" spans="2:27">
      <c r="B120" s="207">
        <v>3220</v>
      </c>
      <c r="C120" t="s">
        <v>138</v>
      </c>
      <c r="D120" s="1">
        <v>106921</v>
      </c>
      <c r="E120" s="85">
        <f t="shared" si="21"/>
        <v>9312.0536491900366</v>
      </c>
      <c r="F120" s="86">
        <f t="shared" si="14"/>
        <v>0.81223143617743199</v>
      </c>
      <c r="G120" s="187">
        <f t="shared" si="15"/>
        <v>1292.3888261497293</v>
      </c>
      <c r="H120" s="187">
        <f t="shared" si="16"/>
        <v>14839.208501851192</v>
      </c>
      <c r="I120" s="187">
        <f t="shared" si="17"/>
        <v>352.58225600695647</v>
      </c>
      <c r="J120" s="87">
        <f t="shared" si="18"/>
        <v>4048.3494634718741</v>
      </c>
      <c r="K120" s="187">
        <f t="shared" si="22"/>
        <v>218.329619643993</v>
      </c>
      <c r="L120" s="87">
        <f t="shared" si="19"/>
        <v>2506.8606927523279</v>
      </c>
      <c r="M120" s="88">
        <f t="shared" si="23"/>
        <v>17346.069194603519</v>
      </c>
      <c r="N120" s="88">
        <f t="shared" si="24"/>
        <v>124267.06919460352</v>
      </c>
      <c r="O120" s="88">
        <f t="shared" si="25"/>
        <v>10822.772094983759</v>
      </c>
      <c r="P120" s="89">
        <f t="shared" si="20"/>
        <v>0.9440018338913142</v>
      </c>
      <c r="Q120" s="195">
        <v>1481.0747019539722</v>
      </c>
      <c r="R120" s="92">
        <f t="shared" si="26"/>
        <v>6.5426543407452039E-3</v>
      </c>
      <c r="S120" s="92">
        <f t="shared" si="26"/>
        <v>-1.346984998278174E-3</v>
      </c>
      <c r="T120" s="91">
        <v>11482</v>
      </c>
      <c r="U120" s="190">
        <v>106226</v>
      </c>
      <c r="V120" s="190">
        <v>9324.6137640449433</v>
      </c>
      <c r="W120" s="197"/>
      <c r="X120" s="88">
        <v>0</v>
      </c>
      <c r="Y120" s="88">
        <f t="shared" si="27"/>
        <v>0</v>
      </c>
      <c r="Z120" s="1"/>
      <c r="AA120" s="1"/>
    </row>
    <row r="121" spans="2:27">
      <c r="B121" s="207">
        <v>3222</v>
      </c>
      <c r="C121" t="s">
        <v>139</v>
      </c>
      <c r="D121" s="1">
        <v>532324</v>
      </c>
      <c r="E121" s="85">
        <f t="shared" si="21"/>
        <v>11046.816634846851</v>
      </c>
      <c r="F121" s="86">
        <f t="shared" si="14"/>
        <v>0.96354381949795143</v>
      </c>
      <c r="G121" s="187">
        <f t="shared" si="15"/>
        <v>251.53103475564058</v>
      </c>
      <c r="H121" s="187">
        <f t="shared" si="16"/>
        <v>12120.777502804809</v>
      </c>
      <c r="I121" s="187">
        <f t="shared" si="17"/>
        <v>0</v>
      </c>
      <c r="J121" s="87">
        <f t="shared" si="18"/>
        <v>0</v>
      </c>
      <c r="K121" s="187">
        <f t="shared" si="22"/>
        <v>-134.25263636296347</v>
      </c>
      <c r="L121" s="87">
        <f t="shared" si="19"/>
        <v>-6469.3660410584835</v>
      </c>
      <c r="M121" s="88">
        <f t="shared" si="23"/>
        <v>5651.4114617463256</v>
      </c>
      <c r="N121" s="88">
        <f t="shared" si="24"/>
        <v>537975.41146174632</v>
      </c>
      <c r="O121" s="88">
        <f t="shared" si="25"/>
        <v>11164.095033239526</v>
      </c>
      <c r="P121" s="89">
        <f t="shared" si="20"/>
        <v>0.9737732710827115</v>
      </c>
      <c r="Q121" s="195">
        <v>2906.6024354476149</v>
      </c>
      <c r="R121" s="92">
        <f t="shared" si="26"/>
        <v>5.6141833671608861E-2</v>
      </c>
      <c r="S121" s="92">
        <f t="shared" si="26"/>
        <v>2.5655129707194482E-2</v>
      </c>
      <c r="T121" s="91">
        <v>48188</v>
      </c>
      <c r="U121" s="190">
        <v>504027</v>
      </c>
      <c r="V121" s="190">
        <v>10770.498108853131</v>
      </c>
      <c r="W121" s="197"/>
      <c r="X121" s="88">
        <v>0</v>
      </c>
      <c r="Y121" s="88">
        <f t="shared" si="27"/>
        <v>0</v>
      </c>
      <c r="Z121" s="1"/>
      <c r="AA121" s="1"/>
    </row>
    <row r="122" spans="2:27">
      <c r="B122" s="207">
        <v>3224</v>
      </c>
      <c r="C122" t="s">
        <v>137</v>
      </c>
      <c r="D122" s="1">
        <v>216704</v>
      </c>
      <c r="E122" s="85">
        <f t="shared" si="21"/>
        <v>10781.829941788148</v>
      </c>
      <c r="F122" s="86">
        <f t="shared" si="14"/>
        <v>0.94043070928840067</v>
      </c>
      <c r="G122" s="187">
        <f t="shared" si="15"/>
        <v>410.52305059086245</v>
      </c>
      <c r="H122" s="187">
        <f t="shared" si="16"/>
        <v>8251.1027938257448</v>
      </c>
      <c r="I122" s="187">
        <f t="shared" si="17"/>
        <v>0</v>
      </c>
      <c r="J122" s="87">
        <f t="shared" si="18"/>
        <v>0</v>
      </c>
      <c r="K122" s="187">
        <f t="shared" si="22"/>
        <v>-134.25263636296347</v>
      </c>
      <c r="L122" s="87">
        <f t="shared" si="19"/>
        <v>-2698.3437382592028</v>
      </c>
      <c r="M122" s="88">
        <f t="shared" si="23"/>
        <v>5552.759055566542</v>
      </c>
      <c r="N122" s="88">
        <f t="shared" si="24"/>
        <v>222256.75905556654</v>
      </c>
      <c r="O122" s="88">
        <f t="shared" si="25"/>
        <v>11058.100356016048</v>
      </c>
      <c r="P122" s="89">
        <f t="shared" si="20"/>
        <v>0.96452802699889151</v>
      </c>
      <c r="Q122" s="195">
        <v>915.13245932726477</v>
      </c>
      <c r="R122" s="92">
        <f t="shared" si="26"/>
        <v>4.5565955804303775E-2</v>
      </c>
      <c r="S122" s="92">
        <f t="shared" si="26"/>
        <v>2.0543953478721819E-2</v>
      </c>
      <c r="T122" s="91">
        <v>20099</v>
      </c>
      <c r="U122" s="190">
        <v>207260</v>
      </c>
      <c r="V122" s="190">
        <v>10564.787440106025</v>
      </c>
      <c r="W122" s="197"/>
      <c r="X122" s="88">
        <v>0</v>
      </c>
      <c r="Y122" s="88">
        <f t="shared" si="27"/>
        <v>0</v>
      </c>
      <c r="Z122" s="1"/>
      <c r="AA122" s="1"/>
    </row>
    <row r="123" spans="2:27">
      <c r="B123" s="207">
        <v>3226</v>
      </c>
      <c r="C123" t="s">
        <v>136</v>
      </c>
      <c r="D123" s="1">
        <v>157235</v>
      </c>
      <c r="E123" s="85">
        <f t="shared" si="21"/>
        <v>8707.2211762099887</v>
      </c>
      <c r="F123" s="86">
        <f t="shared" si="14"/>
        <v>0.75947573193832874</v>
      </c>
      <c r="G123" s="187">
        <f t="shared" si="15"/>
        <v>1655.288309937758</v>
      </c>
      <c r="H123" s="187">
        <f t="shared" si="16"/>
        <v>29891.196300856031</v>
      </c>
      <c r="I123" s="187">
        <f t="shared" si="17"/>
        <v>564.2736215499732</v>
      </c>
      <c r="J123" s="87">
        <f t="shared" si="18"/>
        <v>10189.653057949416</v>
      </c>
      <c r="K123" s="187">
        <f t="shared" si="22"/>
        <v>430.02098518700973</v>
      </c>
      <c r="L123" s="87">
        <f t="shared" si="19"/>
        <v>7765.3189505070213</v>
      </c>
      <c r="M123" s="88">
        <f t="shared" si="23"/>
        <v>37656.515251363053</v>
      </c>
      <c r="N123" s="88">
        <f t="shared" si="24"/>
        <v>194891.51525136305</v>
      </c>
      <c r="O123" s="88">
        <f t="shared" si="25"/>
        <v>10792.530471334758</v>
      </c>
      <c r="P123" s="89">
        <f t="shared" si="20"/>
        <v>0.94136404867935919</v>
      </c>
      <c r="Q123" s="195">
        <v>2143.8713001119249</v>
      </c>
      <c r="R123" s="92">
        <f t="shared" si="26"/>
        <v>3.2864312365337114E-2</v>
      </c>
      <c r="S123" s="92">
        <f t="shared" si="26"/>
        <v>2.6401045818804422E-2</v>
      </c>
      <c r="T123" s="91">
        <v>18058</v>
      </c>
      <c r="U123" s="190">
        <v>152232</v>
      </c>
      <c r="V123" s="190">
        <v>8483.2543884090283</v>
      </c>
      <c r="W123" s="197"/>
      <c r="X123" s="88">
        <v>0</v>
      </c>
      <c r="Y123" s="88">
        <f t="shared" si="27"/>
        <v>0</v>
      </c>
      <c r="Z123" s="1"/>
      <c r="AA123" s="1"/>
    </row>
    <row r="124" spans="2:27">
      <c r="B124" s="210">
        <v>3228</v>
      </c>
      <c r="C124" s="211" t="s">
        <v>144</v>
      </c>
      <c r="D124" s="1">
        <v>230454</v>
      </c>
      <c r="E124" s="85">
        <f t="shared" si="21"/>
        <v>9350.9433962264138</v>
      </c>
      <c r="F124" s="86">
        <f t="shared" si="14"/>
        <v>0.8156235423956647</v>
      </c>
      <c r="G124" s="187">
        <f t="shared" si="15"/>
        <v>1269.0549779279029</v>
      </c>
      <c r="H124" s="187">
        <f t="shared" si="16"/>
        <v>31275.859931033167</v>
      </c>
      <c r="I124" s="187">
        <f t="shared" si="17"/>
        <v>338.97084454422446</v>
      </c>
      <c r="J124" s="87">
        <f t="shared" si="18"/>
        <v>8353.9364637924118</v>
      </c>
      <c r="K124" s="187">
        <f t="shared" si="22"/>
        <v>204.71820818126099</v>
      </c>
      <c r="L124" s="87">
        <f t="shared" si="19"/>
        <v>5045.2802406271767</v>
      </c>
      <c r="M124" s="88">
        <f t="shared" si="23"/>
        <v>36321.140171660343</v>
      </c>
      <c r="N124" s="88">
        <f t="shared" si="24"/>
        <v>266775.14017166034</v>
      </c>
      <c r="O124" s="88">
        <f t="shared" si="25"/>
        <v>10824.716582335579</v>
      </c>
      <c r="P124" s="89">
        <f t="shared" si="20"/>
        <v>0.94417143920222601</v>
      </c>
      <c r="Q124" s="195">
        <v>233.34867877163197</v>
      </c>
      <c r="R124" s="92">
        <f t="shared" si="26"/>
        <v>4.2782999018095104E-2</v>
      </c>
      <c r="S124" s="92">
        <f t="shared" si="26"/>
        <v>2.7465999803465108E-2</v>
      </c>
      <c r="T124" s="91">
        <v>24645</v>
      </c>
      <c r="U124" s="190">
        <v>220999</v>
      </c>
      <c r="V124" s="190">
        <v>9100.9759914343376</v>
      </c>
      <c r="W124" s="197"/>
      <c r="X124" s="88">
        <v>0</v>
      </c>
      <c r="Y124" s="88">
        <f t="shared" si="27"/>
        <v>0</v>
      </c>
      <c r="Z124" s="1"/>
      <c r="AA124" s="1"/>
    </row>
    <row r="125" spans="2:27">
      <c r="B125" s="207">
        <v>3230</v>
      </c>
      <c r="C125" t="s">
        <v>142</v>
      </c>
      <c r="D125" s="1">
        <v>87122</v>
      </c>
      <c r="E125" s="85">
        <f t="shared" si="21"/>
        <v>11776.426061097594</v>
      </c>
      <c r="F125" s="86">
        <f t="shared" si="14"/>
        <v>1.0271830267509916</v>
      </c>
      <c r="G125" s="187">
        <f t="shared" si="15"/>
        <v>-186.23462099480528</v>
      </c>
      <c r="H125" s="187">
        <f t="shared" si="16"/>
        <v>-1377.7637261195696</v>
      </c>
      <c r="I125" s="187">
        <f t="shared" si="17"/>
        <v>0</v>
      </c>
      <c r="J125" s="87">
        <f t="shared" si="18"/>
        <v>0</v>
      </c>
      <c r="K125" s="187">
        <f t="shared" si="22"/>
        <v>-134.25263636296347</v>
      </c>
      <c r="L125" s="87">
        <f t="shared" si="19"/>
        <v>-993.20100381320378</v>
      </c>
      <c r="M125" s="88">
        <f t="shared" si="23"/>
        <v>-2370.9647299327735</v>
      </c>
      <c r="N125" s="88">
        <f t="shared" si="24"/>
        <v>84751.035270067223</v>
      </c>
      <c r="O125" s="88">
        <f t="shared" si="25"/>
        <v>11455.938803739824</v>
      </c>
      <c r="P125" s="89">
        <f t="shared" si="20"/>
        <v>0.99922895398392764</v>
      </c>
      <c r="Q125" s="195">
        <v>411.20452430982186</v>
      </c>
      <c r="R125" s="92">
        <f t="shared" si="26"/>
        <v>2.4326008488824616E-2</v>
      </c>
      <c r="S125" s="92">
        <f t="shared" si="26"/>
        <v>8.6800448555132345E-3</v>
      </c>
      <c r="T125" s="91">
        <v>7398</v>
      </c>
      <c r="U125" s="190">
        <v>85053</v>
      </c>
      <c r="V125" s="190">
        <v>11675.085792724778</v>
      </c>
      <c r="W125" s="197"/>
      <c r="X125" s="88">
        <v>0</v>
      </c>
      <c r="Y125" s="88">
        <f t="shared" si="27"/>
        <v>0</v>
      </c>
      <c r="Z125" s="1"/>
    </row>
    <row r="126" spans="2:27">
      <c r="B126" s="207">
        <v>3232</v>
      </c>
      <c r="C126" t="s">
        <v>141</v>
      </c>
      <c r="D126" s="1">
        <v>297652</v>
      </c>
      <c r="E126" s="85">
        <f t="shared" si="21"/>
        <v>11500.347732014527</v>
      </c>
      <c r="F126" s="86">
        <f t="shared" si="14"/>
        <v>1.0031024634105827</v>
      </c>
      <c r="G126" s="187">
        <f t="shared" si="15"/>
        <v>-20.587623544964661</v>
      </c>
      <c r="H126" s="187">
        <f t="shared" si="16"/>
        <v>-532.84887259077539</v>
      </c>
      <c r="I126" s="187">
        <f t="shared" si="17"/>
        <v>0</v>
      </c>
      <c r="J126" s="87">
        <f t="shared" si="18"/>
        <v>0</v>
      </c>
      <c r="K126" s="187">
        <f t="shared" si="22"/>
        <v>-134.25263636296347</v>
      </c>
      <c r="L126" s="87">
        <f t="shared" si="19"/>
        <v>-3474.7267343462208</v>
      </c>
      <c r="M126" s="88">
        <f t="shared" si="23"/>
        <v>-4007.5756069369963</v>
      </c>
      <c r="N126" s="88">
        <f t="shared" si="24"/>
        <v>293644.424393063</v>
      </c>
      <c r="O126" s="88">
        <f t="shared" si="25"/>
        <v>11345.507472106599</v>
      </c>
      <c r="P126" s="89">
        <f t="shared" si="20"/>
        <v>0.98959672864776438</v>
      </c>
      <c r="Q126" s="195">
        <v>2091.5474855618968</v>
      </c>
      <c r="R126" s="92">
        <f t="shared" si="26"/>
        <v>1.9349182539845619E-2</v>
      </c>
      <c r="S126" s="92">
        <f t="shared" si="26"/>
        <v>1.9412411642713346E-3</v>
      </c>
      <c r="T126" s="91">
        <v>25882</v>
      </c>
      <c r="U126" s="190">
        <v>292002</v>
      </c>
      <c r="V126" s="190">
        <v>11478.066037735849</v>
      </c>
      <c r="W126" s="197"/>
      <c r="X126" s="88">
        <v>0</v>
      </c>
      <c r="Y126" s="88">
        <f t="shared" si="27"/>
        <v>0</v>
      </c>
      <c r="Z126" s="1"/>
    </row>
    <row r="127" spans="2:27">
      <c r="B127" s="207">
        <v>3234</v>
      </c>
      <c r="C127" t="s">
        <v>164</v>
      </c>
      <c r="D127" s="1">
        <v>89868</v>
      </c>
      <c r="E127" s="85">
        <f t="shared" si="21"/>
        <v>9604.3603719140738</v>
      </c>
      <c r="F127" s="86">
        <f t="shared" si="14"/>
        <v>0.83772749946773684</v>
      </c>
      <c r="G127" s="187">
        <f t="shared" si="15"/>
        <v>1117.0047925153069</v>
      </c>
      <c r="H127" s="187">
        <f t="shared" si="16"/>
        <v>10451.813843565727</v>
      </c>
      <c r="I127" s="187">
        <f t="shared" si="17"/>
        <v>250.27490305354348</v>
      </c>
      <c r="J127" s="87">
        <f t="shared" si="18"/>
        <v>2341.8222678720063</v>
      </c>
      <c r="K127" s="187">
        <f t="shared" si="22"/>
        <v>116.02226669058001</v>
      </c>
      <c r="L127" s="87">
        <f t="shared" si="19"/>
        <v>1085.620349423757</v>
      </c>
      <c r="M127" s="88">
        <f t="shared" si="23"/>
        <v>11537.434192989484</v>
      </c>
      <c r="N127" s="88">
        <f t="shared" si="24"/>
        <v>101405.43419298949</v>
      </c>
      <c r="O127" s="88">
        <f t="shared" si="25"/>
        <v>10837.387431119963</v>
      </c>
      <c r="P127" s="89">
        <f t="shared" si="20"/>
        <v>0.94527663705582976</v>
      </c>
      <c r="Q127" s="195">
        <v>1521.4739232000993</v>
      </c>
      <c r="R127" s="92">
        <f t="shared" si="26"/>
        <v>4.2237840094635028E-2</v>
      </c>
      <c r="S127" s="92">
        <f t="shared" si="26"/>
        <v>3.6668545234665825E-2</v>
      </c>
      <c r="T127" s="91">
        <v>9357</v>
      </c>
      <c r="U127" s="190">
        <v>86226</v>
      </c>
      <c r="V127" s="190">
        <v>9264.6395186418813</v>
      </c>
      <c r="W127" s="197"/>
      <c r="X127" s="88">
        <v>0</v>
      </c>
      <c r="Y127" s="88">
        <f t="shared" si="27"/>
        <v>0</v>
      </c>
      <c r="Z127" s="1"/>
    </row>
    <row r="128" spans="2:27">
      <c r="B128" s="210">
        <v>3236</v>
      </c>
      <c r="C128" s="211" t="s">
        <v>163</v>
      </c>
      <c r="D128" s="1">
        <v>63636</v>
      </c>
      <c r="E128" s="85">
        <f t="shared" si="21"/>
        <v>9043.0581213585338</v>
      </c>
      <c r="F128" s="86">
        <f t="shared" si="14"/>
        <v>0.78876866071169016</v>
      </c>
      <c r="G128" s="187">
        <f t="shared" si="15"/>
        <v>1453.786142848631</v>
      </c>
      <c r="H128" s="187">
        <f t="shared" si="16"/>
        <v>10230.293087225817</v>
      </c>
      <c r="I128" s="187">
        <f t="shared" si="17"/>
        <v>446.73069074798246</v>
      </c>
      <c r="J128" s="87">
        <f t="shared" si="18"/>
        <v>3143.6438707935527</v>
      </c>
      <c r="K128" s="187">
        <f t="shared" si="22"/>
        <v>312.47805438501899</v>
      </c>
      <c r="L128" s="87">
        <f t="shared" si="19"/>
        <v>2198.9080687073788</v>
      </c>
      <c r="M128" s="88">
        <f t="shared" si="23"/>
        <v>12429.201155933195</v>
      </c>
      <c r="N128" s="88">
        <f t="shared" si="24"/>
        <v>76065.201155933202</v>
      </c>
      <c r="O128" s="88">
        <f t="shared" si="25"/>
        <v>10809.322318592183</v>
      </c>
      <c r="P128" s="89">
        <f t="shared" si="20"/>
        <v>0.94282869511802714</v>
      </c>
      <c r="Q128" s="195">
        <v>1394.2093082781939</v>
      </c>
      <c r="R128" s="92">
        <f t="shared" si="26"/>
        <v>1.2360998425046532E-2</v>
      </c>
      <c r="S128" s="93">
        <f t="shared" si="26"/>
        <v>5.5994570116633703E-3</v>
      </c>
      <c r="T128" s="91">
        <v>7037</v>
      </c>
      <c r="U128" s="190">
        <v>62859</v>
      </c>
      <c r="V128" s="190">
        <v>8992.7038626609447</v>
      </c>
      <c r="W128" s="197"/>
      <c r="X128" s="88">
        <v>0</v>
      </c>
      <c r="Y128" s="88">
        <f t="shared" si="27"/>
        <v>0</v>
      </c>
      <c r="Z128" s="1"/>
    </row>
    <row r="129" spans="2:25">
      <c r="B129" s="207">
        <v>3238</v>
      </c>
      <c r="C129" t="s">
        <v>146</v>
      </c>
      <c r="D129" s="1">
        <v>143881</v>
      </c>
      <c r="E129" s="85">
        <f t="shared" si="21"/>
        <v>8922.2993922857495</v>
      </c>
      <c r="F129" s="86">
        <f t="shared" si="14"/>
        <v>0.77823564193400296</v>
      </c>
      <c r="G129" s="187">
        <f t="shared" si="15"/>
        <v>1526.2413802923015</v>
      </c>
      <c r="H129" s="187">
        <f t="shared" si="16"/>
        <v>24612.168498593655</v>
      </c>
      <c r="I129" s="187">
        <f t="shared" si="17"/>
        <v>488.99624592345697</v>
      </c>
      <c r="J129" s="87">
        <f t="shared" si="18"/>
        <v>7885.5534617616677</v>
      </c>
      <c r="K129" s="187">
        <f t="shared" si="22"/>
        <v>354.7436095604935</v>
      </c>
      <c r="L129" s="87">
        <f t="shared" si="19"/>
        <v>5720.5954477725181</v>
      </c>
      <c r="M129" s="88">
        <f t="shared" si="23"/>
        <v>30332.763946366173</v>
      </c>
      <c r="N129" s="88">
        <f t="shared" si="24"/>
        <v>174213.76394636618</v>
      </c>
      <c r="O129" s="88">
        <f t="shared" si="25"/>
        <v>10803.284382138545</v>
      </c>
      <c r="P129" s="89">
        <f t="shared" si="20"/>
        <v>0.94230204417914287</v>
      </c>
      <c r="Q129" s="195">
        <v>2844.4242156166147</v>
      </c>
      <c r="R129" s="89">
        <f t="shared" si="26"/>
        <v>4.422010625018144E-2</v>
      </c>
      <c r="S129" s="89">
        <f t="shared" si="26"/>
        <v>5.6268293479671098E-3</v>
      </c>
      <c r="T129" s="91">
        <v>16126</v>
      </c>
      <c r="U129" s="190">
        <v>137788</v>
      </c>
      <c r="V129" s="190">
        <v>8872.3760463618801</v>
      </c>
      <c r="W129" s="197"/>
      <c r="X129" s="88">
        <v>0</v>
      </c>
      <c r="Y129" s="88">
        <f t="shared" si="27"/>
        <v>0</v>
      </c>
    </row>
    <row r="130" spans="2:25">
      <c r="B130" s="207">
        <v>3240</v>
      </c>
      <c r="C130" t="s">
        <v>145</v>
      </c>
      <c r="D130" s="1">
        <v>249719</v>
      </c>
      <c r="E130" s="85">
        <f t="shared" si="21"/>
        <v>8945.3718297750402</v>
      </c>
      <c r="F130" s="86">
        <f t="shared" si="14"/>
        <v>0.78024810446311121</v>
      </c>
      <c r="G130" s="187">
        <f t="shared" si="15"/>
        <v>1512.3979177987271</v>
      </c>
      <c r="H130" s="187">
        <f t="shared" si="16"/>
        <v>42220.100273269265</v>
      </c>
      <c r="I130" s="187">
        <f t="shared" si="17"/>
        <v>480.92089280220523</v>
      </c>
      <c r="J130" s="87">
        <f t="shared" si="18"/>
        <v>13425.387643466362</v>
      </c>
      <c r="K130" s="187">
        <f t="shared" si="22"/>
        <v>346.66825643924176</v>
      </c>
      <c r="L130" s="87">
        <f t="shared" si="19"/>
        <v>9677.5910467578724</v>
      </c>
      <c r="M130" s="88">
        <f t="shared" si="23"/>
        <v>51897.691320027137</v>
      </c>
      <c r="N130" s="88">
        <f t="shared" si="24"/>
        <v>301616.69132002711</v>
      </c>
      <c r="O130" s="88">
        <f t="shared" si="25"/>
        <v>10804.438004013007</v>
      </c>
      <c r="P130" s="89">
        <f t="shared" si="20"/>
        <v>0.94240266730559807</v>
      </c>
      <c r="Q130" s="195">
        <v>3037.1107716205588</v>
      </c>
      <c r="R130" s="89">
        <f t="shared" si="26"/>
        <v>2.230728292463258E-2</v>
      </c>
      <c r="S130" s="89">
        <f t="shared" si="26"/>
        <v>1.1404391959309215E-3</v>
      </c>
      <c r="T130" s="91">
        <v>27916</v>
      </c>
      <c r="U130" s="190">
        <v>244270</v>
      </c>
      <c r="V130" s="190">
        <v>8935.1817982295706</v>
      </c>
      <c r="W130" s="197"/>
      <c r="X130" s="88">
        <v>0</v>
      </c>
      <c r="Y130" s="88">
        <f t="shared" si="27"/>
        <v>0</v>
      </c>
    </row>
    <row r="131" spans="2:25">
      <c r="B131" s="207">
        <v>3242</v>
      </c>
      <c r="C131" t="s">
        <v>147</v>
      </c>
      <c r="D131" s="1">
        <v>24727</v>
      </c>
      <c r="E131" s="85">
        <f t="shared" si="21"/>
        <v>8131.206839855311</v>
      </c>
      <c r="F131" s="86">
        <f t="shared" si="14"/>
        <v>0.70923365115770043</v>
      </c>
      <c r="G131" s="187">
        <f t="shared" si="15"/>
        <v>2000.8969117505646</v>
      </c>
      <c r="H131" s="187">
        <f t="shared" si="16"/>
        <v>6084.7275086334676</v>
      </c>
      <c r="I131" s="187">
        <f t="shared" si="17"/>
        <v>765.87863927411036</v>
      </c>
      <c r="J131" s="87">
        <f t="shared" si="18"/>
        <v>2329.0369420325696</v>
      </c>
      <c r="K131" s="187">
        <f t="shared" si="22"/>
        <v>631.62600291114688</v>
      </c>
      <c r="L131" s="87">
        <f t="shared" si="19"/>
        <v>1920.7746748527977</v>
      </c>
      <c r="M131" s="88">
        <f t="shared" si="23"/>
        <v>8005.5021834862655</v>
      </c>
      <c r="N131" s="88">
        <f t="shared" si="24"/>
        <v>32732.502183486264</v>
      </c>
      <c r="O131" s="88">
        <f t="shared" si="25"/>
        <v>10763.729754517022</v>
      </c>
      <c r="P131" s="89">
        <f t="shared" si="20"/>
        <v>0.93885194464032762</v>
      </c>
      <c r="Q131" s="195">
        <v>306.39577326615836</v>
      </c>
      <c r="R131" s="89">
        <f t="shared" si="26"/>
        <v>1.3110992747982136E-2</v>
      </c>
      <c r="S131" s="89">
        <f t="shared" si="26"/>
        <v>-1.9204616030891321E-2</v>
      </c>
      <c r="T131" s="91">
        <v>3041</v>
      </c>
      <c r="U131" s="190">
        <v>24407</v>
      </c>
      <c r="V131" s="190">
        <v>8290.421195652174</v>
      </c>
      <c r="W131" s="197"/>
      <c r="X131" s="88">
        <v>0</v>
      </c>
      <c r="Y131" s="88">
        <f t="shared" si="27"/>
        <v>0</v>
      </c>
    </row>
    <row r="132" spans="2:25">
      <c r="B132" s="207">
        <v>3301</v>
      </c>
      <c r="C132" t="s">
        <v>118</v>
      </c>
      <c r="D132" s="1">
        <v>1066624</v>
      </c>
      <c r="E132" s="85">
        <f t="shared" si="21"/>
        <v>10208.198149052036</v>
      </c>
      <c r="F132" s="86">
        <f t="shared" si="14"/>
        <v>0.89039644269119156</v>
      </c>
      <c r="G132" s="187">
        <f t="shared" si="15"/>
        <v>754.70212623252985</v>
      </c>
      <c r="H132" s="187">
        <f t="shared" si="16"/>
        <v>78856.561063658344</v>
      </c>
      <c r="I132" s="187">
        <f t="shared" si="17"/>
        <v>38.931681055256831</v>
      </c>
      <c r="J132" s="87">
        <f t="shared" si="18"/>
        <v>4067.8545584206204</v>
      </c>
      <c r="K132" s="187">
        <f t="shared" si="22"/>
        <v>-95.32095530770664</v>
      </c>
      <c r="L132" s="87">
        <f t="shared" si="19"/>
        <v>-9959.8006572363429</v>
      </c>
      <c r="M132" s="88">
        <f t="shared" si="23"/>
        <v>68896.760406422007</v>
      </c>
      <c r="N132" s="88">
        <f t="shared" si="24"/>
        <v>1135520.760406422</v>
      </c>
      <c r="O132" s="88">
        <f t="shared" si="25"/>
        <v>10867.579319976858</v>
      </c>
      <c r="P132" s="89">
        <f t="shared" si="20"/>
        <v>0.94791008421700218</v>
      </c>
      <c r="Q132" s="195">
        <v>12446.644663488463</v>
      </c>
      <c r="R132" s="89">
        <f t="shared" si="26"/>
        <v>1.4816597862520467E-2</v>
      </c>
      <c r="S132" s="89">
        <f t="shared" si="26"/>
        <v>3.2006011256673944E-3</v>
      </c>
      <c r="T132" s="91">
        <v>104487</v>
      </c>
      <c r="U132" s="190">
        <v>1051051</v>
      </c>
      <c r="V132" s="190">
        <v>10175.630016167914</v>
      </c>
      <c r="W132" s="197"/>
      <c r="X132" s="88">
        <v>0</v>
      </c>
      <c r="Y132" s="88">
        <f t="shared" si="27"/>
        <v>0</v>
      </c>
    </row>
    <row r="133" spans="2:25">
      <c r="B133" s="207">
        <v>3303</v>
      </c>
      <c r="C133" t="s">
        <v>119</v>
      </c>
      <c r="D133" s="1">
        <v>327124</v>
      </c>
      <c r="E133" s="85">
        <f t="shared" si="21"/>
        <v>11339.57293399889</v>
      </c>
      <c r="F133" s="86">
        <f t="shared" si="14"/>
        <v>0.98907909649143533</v>
      </c>
      <c r="G133" s="187">
        <f t="shared" si="15"/>
        <v>75.877255264417172</v>
      </c>
      <c r="H133" s="187">
        <f t="shared" si="16"/>
        <v>2188.9070598679064</v>
      </c>
      <c r="I133" s="187">
        <f t="shared" si="17"/>
        <v>0</v>
      </c>
      <c r="J133" s="87">
        <f t="shared" si="18"/>
        <v>0</v>
      </c>
      <c r="K133" s="187">
        <f t="shared" si="22"/>
        <v>-134.25263636296347</v>
      </c>
      <c r="L133" s="87">
        <f t="shared" si="19"/>
        <v>-3872.9200537987699</v>
      </c>
      <c r="M133" s="88">
        <f t="shared" si="23"/>
        <v>-1684.0129939308636</v>
      </c>
      <c r="N133" s="88">
        <f t="shared" si="24"/>
        <v>325439.98700606916</v>
      </c>
      <c r="O133" s="88">
        <f t="shared" si="25"/>
        <v>11281.197552900345</v>
      </c>
      <c r="P133" s="89">
        <f t="shared" si="20"/>
        <v>0.98398738188010537</v>
      </c>
      <c r="Q133" s="195">
        <v>1997.0860931724401</v>
      </c>
      <c r="R133" s="89">
        <f t="shared" si="26"/>
        <v>3.8666946079645402E-2</v>
      </c>
      <c r="S133" s="89">
        <f t="shared" si="26"/>
        <v>3.6686681172740959E-2</v>
      </c>
      <c r="T133" s="91">
        <v>28848</v>
      </c>
      <c r="U133" s="190">
        <v>314946</v>
      </c>
      <c r="V133" s="190">
        <v>10938.283610599798</v>
      </c>
      <c r="W133" s="197"/>
      <c r="X133" s="88">
        <v>0</v>
      </c>
      <c r="Y133" s="88">
        <f t="shared" si="27"/>
        <v>0</v>
      </c>
    </row>
    <row r="134" spans="2:25">
      <c r="B134" s="207">
        <v>3305</v>
      </c>
      <c r="C134" t="s">
        <v>120</v>
      </c>
      <c r="D134" s="1">
        <v>306867</v>
      </c>
      <c r="E134" s="85">
        <f t="shared" si="21"/>
        <v>9716.8234064785793</v>
      </c>
      <c r="F134" s="86">
        <f t="shared" si="14"/>
        <v>0.84753693737718716</v>
      </c>
      <c r="G134" s="187">
        <f t="shared" si="15"/>
        <v>1049.5269717766037</v>
      </c>
      <c r="H134" s="187">
        <f t="shared" si="16"/>
        <v>33145.111295676921</v>
      </c>
      <c r="I134" s="187">
        <f t="shared" si="17"/>
        <v>210.91284095596654</v>
      </c>
      <c r="J134" s="87">
        <f t="shared" si="18"/>
        <v>6660.8384302303793</v>
      </c>
      <c r="K134" s="187">
        <f t="shared" si="22"/>
        <v>76.660204593003073</v>
      </c>
      <c r="L134" s="87">
        <f t="shared" si="19"/>
        <v>2421.0059212516298</v>
      </c>
      <c r="M134" s="88">
        <f t="shared" si="23"/>
        <v>35566.117216928549</v>
      </c>
      <c r="N134" s="88">
        <f t="shared" si="24"/>
        <v>342433.11721692857</v>
      </c>
      <c r="O134" s="88">
        <f t="shared" si="25"/>
        <v>10843.010582848186</v>
      </c>
      <c r="P134" s="89">
        <f t="shared" si="20"/>
        <v>0.94576710895130212</v>
      </c>
      <c r="Q134" s="195">
        <v>3179.1208206243318</v>
      </c>
      <c r="R134" s="89">
        <f t="shared" si="26"/>
        <v>2.0878868628801263E-2</v>
      </c>
      <c r="S134" s="89">
        <f t="shared" si="26"/>
        <v>1.6450243664355976E-2</v>
      </c>
      <c r="T134" s="91">
        <v>31581</v>
      </c>
      <c r="U134" s="190">
        <v>300591</v>
      </c>
      <c r="V134" s="190">
        <v>9559.566212950007</v>
      </c>
      <c r="W134" s="197"/>
      <c r="X134" s="88">
        <v>0</v>
      </c>
      <c r="Y134" s="88">
        <f t="shared" si="27"/>
        <v>0</v>
      </c>
    </row>
    <row r="135" spans="2:25">
      <c r="B135" s="207">
        <v>3310</v>
      </c>
      <c r="C135" t="s">
        <v>148</v>
      </c>
      <c r="D135" s="1">
        <v>83106</v>
      </c>
      <c r="E135" s="85">
        <f t="shared" si="21"/>
        <v>11890.971526684791</v>
      </c>
      <c r="F135" s="86">
        <f t="shared" ref="F135:F198" si="28">E135/E$365</f>
        <v>1.037174101923716</v>
      </c>
      <c r="G135" s="187">
        <f t="shared" ref="G135:G198" si="29">($E$365+$Y$365-E135-Y135)*0.6</f>
        <v>-254.96190034712308</v>
      </c>
      <c r="H135" s="187">
        <f t="shared" ref="H135:H198" si="30">G135*T135/1000</f>
        <v>-1781.9287215260433</v>
      </c>
      <c r="I135" s="187">
        <f t="shared" ref="I135:I198" si="31">IF(E135+Y135&lt;(E$365+Y$365)*0.9,((E$365+Y$365)*0.9-E135-Y135)*0.35,0)</f>
        <v>0</v>
      </c>
      <c r="J135" s="87">
        <f t="shared" ref="J135:J198" si="32">I135*T135/1000</f>
        <v>0</v>
      </c>
      <c r="K135" s="187">
        <f t="shared" si="22"/>
        <v>-134.25263636296347</v>
      </c>
      <c r="L135" s="87">
        <f t="shared" ref="L135:L198" si="33">K135*T135/1000</f>
        <v>-938.29167554075161</v>
      </c>
      <c r="M135" s="88">
        <f t="shared" si="23"/>
        <v>-2720.2203970667952</v>
      </c>
      <c r="N135" s="88">
        <f t="shared" si="24"/>
        <v>80385.779602933209</v>
      </c>
      <c r="O135" s="88">
        <f t="shared" si="25"/>
        <v>11501.756989974705</v>
      </c>
      <c r="P135" s="89">
        <f t="shared" ref="P135:P198" si="34">O135/O$365</f>
        <v>1.0032253840530176</v>
      </c>
      <c r="Q135" s="195">
        <v>512.61771024619384</v>
      </c>
      <c r="R135" s="89">
        <f t="shared" si="26"/>
        <v>1.2968967114404817E-2</v>
      </c>
      <c r="S135" s="89">
        <f t="shared" si="26"/>
        <v>-1.6697316520216489E-3</v>
      </c>
      <c r="T135" s="91">
        <v>6989</v>
      </c>
      <c r="U135" s="190">
        <v>82042</v>
      </c>
      <c r="V135" s="190">
        <v>11910.859465737514</v>
      </c>
      <c r="W135" s="197"/>
      <c r="X135" s="88">
        <v>0</v>
      </c>
      <c r="Y135" s="88">
        <f t="shared" si="27"/>
        <v>0</v>
      </c>
    </row>
    <row r="136" spans="2:25">
      <c r="B136" s="207">
        <v>3312</v>
      </c>
      <c r="C136" t="s">
        <v>159</v>
      </c>
      <c r="D136" s="1">
        <v>341243</v>
      </c>
      <c r="E136" s="85">
        <f t="shared" ref="E136:E199" si="35">D136/T136*1000</f>
        <v>11986.055497014402</v>
      </c>
      <c r="F136" s="86">
        <f t="shared" si="28"/>
        <v>1.0454676741783164</v>
      </c>
      <c r="G136" s="187">
        <f t="shared" si="29"/>
        <v>-312.01228254488996</v>
      </c>
      <c r="H136" s="187">
        <f t="shared" si="30"/>
        <v>-8882.9896840530164</v>
      </c>
      <c r="I136" s="187">
        <f t="shared" si="31"/>
        <v>0</v>
      </c>
      <c r="J136" s="87">
        <f t="shared" si="32"/>
        <v>0</v>
      </c>
      <c r="K136" s="187">
        <f t="shared" ref="K136:K199" si="36">I136+J$367</f>
        <v>-134.25263636296347</v>
      </c>
      <c r="L136" s="87">
        <f t="shared" si="33"/>
        <v>-3822.1725572535697</v>
      </c>
      <c r="M136" s="88">
        <f t="shared" ref="M136:M199" si="37">+H136+L136</f>
        <v>-12705.162241306585</v>
      </c>
      <c r="N136" s="88">
        <f t="shared" ref="N136:N199" si="38">D136+M136</f>
        <v>328537.83775869344</v>
      </c>
      <c r="O136" s="88">
        <f t="shared" ref="O136:O199" si="39">N136/T136*1000</f>
        <v>11539.790578106549</v>
      </c>
      <c r="P136" s="89">
        <f t="shared" si="34"/>
        <v>1.0065428129548577</v>
      </c>
      <c r="Q136" s="195">
        <v>1393.6464459449035</v>
      </c>
      <c r="R136" s="89">
        <f t="shared" ref="R136:S199" si="40">(D136-U136)/U136</f>
        <v>1.5057364931391126E-2</v>
      </c>
      <c r="S136" s="89">
        <f t="shared" si="40"/>
        <v>4.2543308051456296E-3</v>
      </c>
      <c r="T136" s="91">
        <v>28470</v>
      </c>
      <c r="U136" s="190">
        <v>336181</v>
      </c>
      <c r="V136" s="190">
        <v>11935.278872439379</v>
      </c>
      <c r="W136" s="197"/>
      <c r="X136" s="88">
        <v>0</v>
      </c>
      <c r="Y136" s="88">
        <f t="shared" ref="Y136:Y199" si="41">X136*1000/T136</f>
        <v>0</v>
      </c>
    </row>
    <row r="137" spans="2:25">
      <c r="B137" s="207">
        <v>3314</v>
      </c>
      <c r="C137" t="s">
        <v>158</v>
      </c>
      <c r="D137" s="1">
        <v>211524</v>
      </c>
      <c r="E137" s="85">
        <f t="shared" si="35"/>
        <v>10179.700659319506</v>
      </c>
      <c r="F137" s="86">
        <f t="shared" si="28"/>
        <v>0.88791078722947525</v>
      </c>
      <c r="G137" s="187">
        <f t="shared" si="29"/>
        <v>771.80062007204799</v>
      </c>
      <c r="H137" s="187">
        <f t="shared" si="30"/>
        <v>16037.245084477086</v>
      </c>
      <c r="I137" s="187">
        <f t="shared" si="31"/>
        <v>48.905802461642359</v>
      </c>
      <c r="J137" s="87">
        <f t="shared" si="32"/>
        <v>1016.2136693504666</v>
      </c>
      <c r="K137" s="187">
        <f t="shared" si="36"/>
        <v>-85.346833901321105</v>
      </c>
      <c r="L137" s="87">
        <f t="shared" si="33"/>
        <v>-1773.4218616355513</v>
      </c>
      <c r="M137" s="88">
        <f t="shared" si="37"/>
        <v>14263.823222841535</v>
      </c>
      <c r="N137" s="88">
        <f t="shared" si="38"/>
        <v>225787.82322284154</v>
      </c>
      <c r="O137" s="88">
        <f t="shared" si="39"/>
        <v>10866.154445490232</v>
      </c>
      <c r="P137" s="89">
        <f t="shared" si="34"/>
        <v>0.94778580144391644</v>
      </c>
      <c r="Q137" s="195">
        <v>3082.6250965443287</v>
      </c>
      <c r="R137" s="89">
        <f t="shared" si="40"/>
        <v>3.874088442556535E-2</v>
      </c>
      <c r="S137" s="89">
        <f t="shared" si="40"/>
        <v>2.4543742543046462E-2</v>
      </c>
      <c r="T137" s="91">
        <v>20779</v>
      </c>
      <c r="U137" s="190">
        <v>203635</v>
      </c>
      <c r="V137" s="190">
        <v>9935.8380092705538</v>
      </c>
      <c r="W137" s="197"/>
      <c r="X137" s="88">
        <v>0</v>
      </c>
      <c r="Y137" s="88">
        <f t="shared" si="41"/>
        <v>0</v>
      </c>
    </row>
    <row r="138" spans="2:25">
      <c r="B138" s="207">
        <v>3316</v>
      </c>
      <c r="C138" t="s">
        <v>157</v>
      </c>
      <c r="D138" s="1">
        <v>130135</v>
      </c>
      <c r="E138" s="85">
        <f t="shared" si="35"/>
        <v>8873.8493010569382</v>
      </c>
      <c r="F138" s="86">
        <f t="shared" si="28"/>
        <v>0.77400964746874046</v>
      </c>
      <c r="G138" s="187">
        <f t="shared" si="29"/>
        <v>1555.3114350295884</v>
      </c>
      <c r="H138" s="187">
        <f t="shared" si="30"/>
        <v>22808.642194708915</v>
      </c>
      <c r="I138" s="187">
        <f t="shared" si="31"/>
        <v>505.95377785354088</v>
      </c>
      <c r="J138" s="87">
        <f t="shared" si="32"/>
        <v>7419.8121522221772</v>
      </c>
      <c r="K138" s="187">
        <f t="shared" si="36"/>
        <v>371.70114149057741</v>
      </c>
      <c r="L138" s="87">
        <f t="shared" si="33"/>
        <v>5450.997239959318</v>
      </c>
      <c r="M138" s="88">
        <f t="shared" si="37"/>
        <v>28259.639434668232</v>
      </c>
      <c r="N138" s="88">
        <f t="shared" si="38"/>
        <v>158394.63943466824</v>
      </c>
      <c r="O138" s="88">
        <f t="shared" si="39"/>
        <v>10800.861877577103</v>
      </c>
      <c r="P138" s="89">
        <f t="shared" si="34"/>
        <v>0.94209074445587959</v>
      </c>
      <c r="Q138" s="195">
        <v>1546.0405507886244</v>
      </c>
      <c r="R138" s="89">
        <f t="shared" si="40"/>
        <v>-6.3972264779290647E-2</v>
      </c>
      <c r="S138" s="89">
        <f t="shared" si="40"/>
        <v>-7.2780435761933451E-2</v>
      </c>
      <c r="T138" s="91">
        <v>14665</v>
      </c>
      <c r="U138" s="190">
        <v>139029</v>
      </c>
      <c r="V138" s="190">
        <v>9570.3861774626548</v>
      </c>
      <c r="W138" s="197"/>
      <c r="X138" s="88">
        <v>0</v>
      </c>
      <c r="Y138" s="88">
        <f t="shared" si="41"/>
        <v>0</v>
      </c>
    </row>
    <row r="139" spans="2:25">
      <c r="B139" s="207">
        <v>3318</v>
      </c>
      <c r="C139" t="s">
        <v>156</v>
      </c>
      <c r="D139" s="1">
        <v>25270</v>
      </c>
      <c r="E139" s="85">
        <f t="shared" si="35"/>
        <v>11276.215975011155</v>
      </c>
      <c r="F139" s="86">
        <f t="shared" si="28"/>
        <v>0.98355287040542916</v>
      </c>
      <c r="G139" s="187">
        <f t="shared" si="29"/>
        <v>113.89143065705829</v>
      </c>
      <c r="H139" s="187">
        <f t="shared" si="30"/>
        <v>255.23069610246762</v>
      </c>
      <c r="I139" s="187">
        <f t="shared" si="31"/>
        <v>0</v>
      </c>
      <c r="J139" s="87">
        <f t="shared" si="32"/>
        <v>0</v>
      </c>
      <c r="K139" s="187">
        <f t="shared" si="36"/>
        <v>-134.25263636296347</v>
      </c>
      <c r="L139" s="87">
        <f t="shared" si="33"/>
        <v>-300.86015808940112</v>
      </c>
      <c r="M139" s="88">
        <f t="shared" si="37"/>
        <v>-45.629461986933507</v>
      </c>
      <c r="N139" s="88">
        <f t="shared" si="38"/>
        <v>25224.370538013067</v>
      </c>
      <c r="O139" s="88">
        <f t="shared" si="39"/>
        <v>11255.85476930525</v>
      </c>
      <c r="P139" s="89">
        <f t="shared" si="34"/>
        <v>0.9817768914457029</v>
      </c>
      <c r="Q139" s="195">
        <v>273.80647999166149</v>
      </c>
      <c r="R139" s="89">
        <f t="shared" si="40"/>
        <v>-1.8678886256844395E-2</v>
      </c>
      <c r="S139" s="89">
        <f t="shared" si="40"/>
        <v>-3.1815715088747483E-2</v>
      </c>
      <c r="T139" s="91">
        <v>2241</v>
      </c>
      <c r="U139" s="190">
        <v>25751</v>
      </c>
      <c r="V139" s="190">
        <v>11646.766169154229</v>
      </c>
      <c r="W139" s="197"/>
      <c r="X139" s="88">
        <v>0</v>
      </c>
      <c r="Y139" s="88">
        <f t="shared" si="41"/>
        <v>0</v>
      </c>
    </row>
    <row r="140" spans="2:25">
      <c r="B140" s="207">
        <v>3320</v>
      </c>
      <c r="C140" t="s">
        <v>149</v>
      </c>
      <c r="D140" s="1">
        <v>13373</v>
      </c>
      <c r="E140" s="85">
        <f t="shared" si="35"/>
        <v>11993.721973094169</v>
      </c>
      <c r="F140" s="86">
        <f t="shared" si="28"/>
        <v>1.0461363723099288</v>
      </c>
      <c r="G140" s="187">
        <f t="shared" si="29"/>
        <v>-316.61216819274995</v>
      </c>
      <c r="H140" s="187">
        <f t="shared" si="30"/>
        <v>-353.02256753491622</v>
      </c>
      <c r="I140" s="187">
        <f t="shared" si="31"/>
        <v>0</v>
      </c>
      <c r="J140" s="87">
        <f t="shared" si="32"/>
        <v>0</v>
      </c>
      <c r="K140" s="187">
        <f t="shared" si="36"/>
        <v>-134.25263636296347</v>
      </c>
      <c r="L140" s="87">
        <f t="shared" si="33"/>
        <v>-149.69168954470427</v>
      </c>
      <c r="M140" s="88">
        <f t="shared" si="37"/>
        <v>-502.7142570796205</v>
      </c>
      <c r="N140" s="88">
        <f t="shared" si="38"/>
        <v>12870.28574292038</v>
      </c>
      <c r="O140" s="88">
        <f t="shared" si="39"/>
        <v>11542.857168538458</v>
      </c>
      <c r="P140" s="89">
        <f t="shared" si="34"/>
        <v>1.0068102922075031</v>
      </c>
      <c r="Q140" s="195">
        <v>-202.48093476541561</v>
      </c>
      <c r="R140" s="89">
        <f t="shared" si="40"/>
        <v>2.6796683046683048E-2</v>
      </c>
      <c r="S140" s="89">
        <f t="shared" si="40"/>
        <v>1.0220593096153545E-2</v>
      </c>
      <c r="T140" s="91">
        <v>1115</v>
      </c>
      <c r="U140" s="190">
        <v>13024</v>
      </c>
      <c r="V140" s="190">
        <v>11872.379216043755</v>
      </c>
      <c r="W140" s="197"/>
      <c r="X140" s="88">
        <v>0</v>
      </c>
      <c r="Y140" s="88">
        <f t="shared" si="41"/>
        <v>0</v>
      </c>
    </row>
    <row r="141" spans="2:25">
      <c r="B141" s="207">
        <v>3322</v>
      </c>
      <c r="C141" t="s">
        <v>150</v>
      </c>
      <c r="D141" s="1">
        <v>43041</v>
      </c>
      <c r="E141" s="85">
        <f t="shared" si="35"/>
        <v>13038.776128445927</v>
      </c>
      <c r="F141" s="86">
        <f t="shared" si="28"/>
        <v>1.137289824540993</v>
      </c>
      <c r="G141" s="187">
        <f t="shared" si="29"/>
        <v>-943.64466140380455</v>
      </c>
      <c r="H141" s="187">
        <f t="shared" si="30"/>
        <v>-3114.9710272939587</v>
      </c>
      <c r="I141" s="187">
        <f t="shared" si="31"/>
        <v>0</v>
      </c>
      <c r="J141" s="87">
        <f t="shared" si="32"/>
        <v>0</v>
      </c>
      <c r="K141" s="187">
        <f t="shared" si="36"/>
        <v>-134.25263636296347</v>
      </c>
      <c r="L141" s="87">
        <f t="shared" si="33"/>
        <v>-443.16795263414241</v>
      </c>
      <c r="M141" s="88">
        <f t="shared" si="37"/>
        <v>-3558.138979928101</v>
      </c>
      <c r="N141" s="88">
        <f t="shared" si="38"/>
        <v>39482.861020071898</v>
      </c>
      <c r="O141" s="88">
        <f t="shared" si="39"/>
        <v>11960.878830679158</v>
      </c>
      <c r="P141" s="89">
        <f t="shared" si="34"/>
        <v>1.0432716730999285</v>
      </c>
      <c r="Q141" s="195">
        <v>-1021.5162023862263</v>
      </c>
      <c r="R141" s="89">
        <f t="shared" si="40"/>
        <v>4.4405619858775572E-2</v>
      </c>
      <c r="S141" s="89">
        <f t="shared" si="40"/>
        <v>4.3772838507755506E-2</v>
      </c>
      <c r="T141" s="91">
        <v>3301</v>
      </c>
      <c r="U141" s="190">
        <v>41211</v>
      </c>
      <c r="V141" s="190">
        <v>12491.967262806911</v>
      </c>
      <c r="W141" s="197"/>
      <c r="X141" s="88">
        <v>0</v>
      </c>
      <c r="Y141" s="88">
        <f t="shared" si="41"/>
        <v>0</v>
      </c>
    </row>
    <row r="142" spans="2:25">
      <c r="B142" s="207">
        <v>3324</v>
      </c>
      <c r="C142" t="s">
        <v>151</v>
      </c>
      <c r="D142" s="1">
        <v>60097</v>
      </c>
      <c r="E142" s="85">
        <f t="shared" si="35"/>
        <v>12053.148816686722</v>
      </c>
      <c r="F142" s="86">
        <f t="shared" si="28"/>
        <v>1.0513197993322667</v>
      </c>
      <c r="G142" s="187">
        <f t="shared" si="29"/>
        <v>-352.26827434828192</v>
      </c>
      <c r="H142" s="187">
        <f t="shared" si="30"/>
        <v>-1756.4096159005337</v>
      </c>
      <c r="I142" s="187">
        <f t="shared" si="31"/>
        <v>0</v>
      </c>
      <c r="J142" s="87">
        <f t="shared" si="32"/>
        <v>0</v>
      </c>
      <c r="K142" s="187">
        <f t="shared" si="36"/>
        <v>-134.25263636296347</v>
      </c>
      <c r="L142" s="87">
        <f t="shared" si="33"/>
        <v>-669.38364490573588</v>
      </c>
      <c r="M142" s="88">
        <f t="shared" si="37"/>
        <v>-2425.7932608062697</v>
      </c>
      <c r="N142" s="88">
        <f t="shared" si="38"/>
        <v>57671.206739193731</v>
      </c>
      <c r="O142" s="88">
        <f t="shared" si="39"/>
        <v>11566.627905975478</v>
      </c>
      <c r="P142" s="89">
        <f t="shared" si="34"/>
        <v>1.0088836630164379</v>
      </c>
      <c r="Q142" s="195">
        <v>-2179.8008437133326</v>
      </c>
      <c r="R142" s="89">
        <f t="shared" si="40"/>
        <v>3.6155172413793103E-2</v>
      </c>
      <c r="S142" s="89">
        <f t="shared" si="40"/>
        <v>-9.3558550147308274E-3</v>
      </c>
      <c r="T142" s="91">
        <v>4986</v>
      </c>
      <c r="U142" s="190">
        <v>58000</v>
      </c>
      <c r="V142" s="190">
        <v>12166.981329976923</v>
      </c>
      <c r="W142" s="197"/>
      <c r="X142" s="88">
        <v>0</v>
      </c>
      <c r="Y142" s="88">
        <f t="shared" si="41"/>
        <v>0</v>
      </c>
    </row>
    <row r="143" spans="2:25">
      <c r="B143" s="207">
        <v>3326</v>
      </c>
      <c r="C143" t="s">
        <v>152</v>
      </c>
      <c r="D143" s="1">
        <v>37692</v>
      </c>
      <c r="E143" s="85">
        <f t="shared" si="35"/>
        <v>14138.034508627157</v>
      </c>
      <c r="F143" s="86">
        <f t="shared" si="28"/>
        <v>1.2331711678515891</v>
      </c>
      <c r="G143" s="187">
        <f t="shared" si="29"/>
        <v>-1603.199689512543</v>
      </c>
      <c r="H143" s="187">
        <f t="shared" si="30"/>
        <v>-4274.13037224044</v>
      </c>
      <c r="I143" s="187">
        <f t="shared" si="31"/>
        <v>0</v>
      </c>
      <c r="J143" s="87">
        <f t="shared" si="32"/>
        <v>0</v>
      </c>
      <c r="K143" s="187">
        <f t="shared" si="36"/>
        <v>-134.25263636296347</v>
      </c>
      <c r="L143" s="87">
        <f t="shared" si="33"/>
        <v>-357.91752854366058</v>
      </c>
      <c r="M143" s="88">
        <f t="shared" si="37"/>
        <v>-4632.0479007841004</v>
      </c>
      <c r="N143" s="88">
        <f t="shared" si="38"/>
        <v>33059.952099215901</v>
      </c>
      <c r="O143" s="88">
        <f t="shared" si="39"/>
        <v>12400.58218275165</v>
      </c>
      <c r="P143" s="89">
        <f t="shared" si="34"/>
        <v>1.0816242104241669</v>
      </c>
      <c r="Q143" s="195">
        <v>-542.34365209381394</v>
      </c>
      <c r="R143" s="89">
        <f t="shared" si="40"/>
        <v>-4.6978508217446271E-2</v>
      </c>
      <c r="S143" s="89">
        <f t="shared" si="40"/>
        <v>-5.4485429195478316E-2</v>
      </c>
      <c r="T143" s="91">
        <v>2666</v>
      </c>
      <c r="U143" s="190">
        <v>39550</v>
      </c>
      <c r="V143" s="190">
        <v>14952.74102079395</v>
      </c>
      <c r="W143" s="197"/>
      <c r="X143" s="88">
        <v>0</v>
      </c>
      <c r="Y143" s="88">
        <f t="shared" si="41"/>
        <v>0</v>
      </c>
    </row>
    <row r="144" spans="2:25">
      <c r="B144" s="207">
        <v>3328</v>
      </c>
      <c r="C144" t="s">
        <v>153</v>
      </c>
      <c r="D144" s="1">
        <v>62582</v>
      </c>
      <c r="E144" s="85">
        <f t="shared" si="35"/>
        <v>12498.901537847016</v>
      </c>
      <c r="F144" s="86">
        <f t="shared" si="28"/>
        <v>1.0901999847916273</v>
      </c>
      <c r="G144" s="187">
        <f t="shared" si="29"/>
        <v>-619.71990704445818</v>
      </c>
      <c r="H144" s="187">
        <f t="shared" si="30"/>
        <v>-3102.937574571602</v>
      </c>
      <c r="I144" s="187">
        <f t="shared" si="31"/>
        <v>0</v>
      </c>
      <c r="J144" s="87">
        <f t="shared" si="32"/>
        <v>0</v>
      </c>
      <c r="K144" s="187">
        <f t="shared" si="36"/>
        <v>-134.25263636296347</v>
      </c>
      <c r="L144" s="87">
        <f t="shared" si="33"/>
        <v>-672.2029502693581</v>
      </c>
      <c r="M144" s="88">
        <f t="shared" si="37"/>
        <v>-3775.1405248409601</v>
      </c>
      <c r="N144" s="88">
        <f t="shared" si="38"/>
        <v>58806.859475159043</v>
      </c>
      <c r="O144" s="88">
        <f t="shared" si="39"/>
        <v>11744.928994439593</v>
      </c>
      <c r="P144" s="89">
        <f t="shared" si="34"/>
        <v>1.024435737200182</v>
      </c>
      <c r="Q144" s="195">
        <v>-3194.8430855340266</v>
      </c>
      <c r="R144" s="89">
        <f t="shared" si="40"/>
        <v>5.2452785765938481E-2</v>
      </c>
      <c r="S144" s="89">
        <f t="shared" si="40"/>
        <v>2.1974324824045013E-2</v>
      </c>
      <c r="T144" s="91">
        <v>5007</v>
      </c>
      <c r="U144" s="190">
        <v>59463</v>
      </c>
      <c r="V144" s="190">
        <v>12230.152200740436</v>
      </c>
      <c r="W144" s="197"/>
      <c r="X144" s="88">
        <v>0</v>
      </c>
      <c r="Y144" s="88">
        <f t="shared" si="41"/>
        <v>0</v>
      </c>
    </row>
    <row r="145" spans="2:25">
      <c r="B145" s="207">
        <v>3330</v>
      </c>
      <c r="C145" t="s">
        <v>154</v>
      </c>
      <c r="D145" s="1">
        <v>82753</v>
      </c>
      <c r="E145" s="85">
        <f t="shared" si="35"/>
        <v>18405.916370106763</v>
      </c>
      <c r="F145" s="86">
        <f t="shared" si="28"/>
        <v>1.6054314601971673</v>
      </c>
      <c r="G145" s="187">
        <f t="shared" si="29"/>
        <v>-4163.9288064003058</v>
      </c>
      <c r="H145" s="187">
        <f t="shared" si="30"/>
        <v>-18721.023913575777</v>
      </c>
      <c r="I145" s="187">
        <f t="shared" si="31"/>
        <v>0</v>
      </c>
      <c r="J145" s="87">
        <f t="shared" si="32"/>
        <v>0</v>
      </c>
      <c r="K145" s="187">
        <f t="shared" si="36"/>
        <v>-134.25263636296347</v>
      </c>
      <c r="L145" s="87">
        <f t="shared" si="33"/>
        <v>-603.59985308788384</v>
      </c>
      <c r="M145" s="88">
        <f t="shared" si="37"/>
        <v>-19324.623766663659</v>
      </c>
      <c r="N145" s="88">
        <f t="shared" si="38"/>
        <v>63428.376233336341</v>
      </c>
      <c r="O145" s="88">
        <f t="shared" si="39"/>
        <v>14107.734927343492</v>
      </c>
      <c r="P145" s="89">
        <f t="shared" si="34"/>
        <v>1.2305283273623984</v>
      </c>
      <c r="Q145" s="195">
        <v>-6661.8818678971438</v>
      </c>
      <c r="R145" s="89">
        <f t="shared" si="40"/>
        <v>9.7986577181208047E-3</v>
      </c>
      <c r="S145" s="89">
        <f t="shared" si="40"/>
        <v>1.2044651173899655E-2</v>
      </c>
      <c r="T145" s="91">
        <v>4496</v>
      </c>
      <c r="U145" s="190">
        <v>81950</v>
      </c>
      <c r="V145" s="190">
        <v>18186.861961828672</v>
      </c>
      <c r="W145" s="197"/>
      <c r="X145" s="88">
        <v>0</v>
      </c>
      <c r="Y145" s="88">
        <f t="shared" si="41"/>
        <v>0</v>
      </c>
    </row>
    <row r="146" spans="2:25">
      <c r="B146" s="207">
        <v>3332</v>
      </c>
      <c r="C146" t="s">
        <v>155</v>
      </c>
      <c r="D146" s="1">
        <v>37060</v>
      </c>
      <c r="E146" s="85">
        <f t="shared" si="35"/>
        <v>10510.493477027794</v>
      </c>
      <c r="F146" s="86">
        <f t="shared" si="28"/>
        <v>0.91676374872715227</v>
      </c>
      <c r="G146" s="187">
        <f t="shared" si="29"/>
        <v>573.32492944707485</v>
      </c>
      <c r="H146" s="187">
        <f t="shared" si="30"/>
        <v>2021.543701230386</v>
      </c>
      <c r="I146" s="187">
        <f t="shared" si="31"/>
        <v>0</v>
      </c>
      <c r="J146" s="87">
        <f t="shared" si="32"/>
        <v>0</v>
      </c>
      <c r="K146" s="187">
        <f t="shared" si="36"/>
        <v>-134.25263636296347</v>
      </c>
      <c r="L146" s="87">
        <f t="shared" si="33"/>
        <v>-473.37479581580925</v>
      </c>
      <c r="M146" s="88">
        <f t="shared" si="37"/>
        <v>1548.1689054145768</v>
      </c>
      <c r="N146" s="88">
        <f t="shared" si="38"/>
        <v>38608.168905414575</v>
      </c>
      <c r="O146" s="88">
        <f t="shared" si="39"/>
        <v>10949.565770111905</v>
      </c>
      <c r="P146" s="89">
        <f t="shared" si="34"/>
        <v>0.95506124277439208</v>
      </c>
      <c r="Q146" s="195">
        <v>243.34549239205353</v>
      </c>
      <c r="R146" s="89">
        <f t="shared" si="40"/>
        <v>4.0894281541399846E-2</v>
      </c>
      <c r="S146" s="89">
        <f t="shared" si="40"/>
        <v>2.7019627193003361E-2</v>
      </c>
      <c r="T146" s="91">
        <v>3526</v>
      </c>
      <c r="U146" s="190">
        <v>35604</v>
      </c>
      <c r="V146" s="190">
        <v>10233.975280252947</v>
      </c>
      <c r="W146" s="197"/>
      <c r="X146" s="88">
        <v>0</v>
      </c>
      <c r="Y146" s="88">
        <f t="shared" si="41"/>
        <v>0</v>
      </c>
    </row>
    <row r="147" spans="2:25">
      <c r="B147" s="207">
        <v>3334</v>
      </c>
      <c r="C147" t="s">
        <v>160</v>
      </c>
      <c r="D147" s="1">
        <v>28747</v>
      </c>
      <c r="E147" s="85">
        <f t="shared" si="35"/>
        <v>10336.92916217188</v>
      </c>
      <c r="F147" s="86">
        <f t="shared" si="28"/>
        <v>0.90162483329179788</v>
      </c>
      <c r="G147" s="187">
        <f t="shared" si="29"/>
        <v>677.46351836062308</v>
      </c>
      <c r="H147" s="187">
        <f t="shared" si="30"/>
        <v>1884.0260445608928</v>
      </c>
      <c r="I147" s="187">
        <f t="shared" si="31"/>
        <v>0</v>
      </c>
      <c r="J147" s="87">
        <f t="shared" si="32"/>
        <v>0</v>
      </c>
      <c r="K147" s="187">
        <f t="shared" si="36"/>
        <v>-134.25263636296347</v>
      </c>
      <c r="L147" s="87">
        <f t="shared" si="33"/>
        <v>-373.35658172540138</v>
      </c>
      <c r="M147" s="88">
        <f t="shared" si="37"/>
        <v>1510.6694628354915</v>
      </c>
      <c r="N147" s="88">
        <f t="shared" si="38"/>
        <v>30257.669462835493</v>
      </c>
      <c r="O147" s="88">
        <f t="shared" si="39"/>
        <v>10880.14004416954</v>
      </c>
      <c r="P147" s="89">
        <f t="shared" si="34"/>
        <v>0.94900567660025037</v>
      </c>
      <c r="Q147" s="195">
        <v>-71.441238499316114</v>
      </c>
      <c r="R147" s="89">
        <f t="shared" si="40"/>
        <v>4.9641671036532078E-3</v>
      </c>
      <c r="S147" s="89">
        <f t="shared" si="40"/>
        <v>-1.0936021084969921E-2</v>
      </c>
      <c r="T147" s="91">
        <v>2781</v>
      </c>
      <c r="U147" s="190">
        <v>28605</v>
      </c>
      <c r="V147" s="190">
        <v>10451.223967848009</v>
      </c>
      <c r="W147" s="197"/>
      <c r="X147" s="88">
        <v>0</v>
      </c>
      <c r="Y147" s="88">
        <f t="shared" si="41"/>
        <v>0</v>
      </c>
    </row>
    <row r="148" spans="2:25">
      <c r="B148" s="207">
        <v>3336</v>
      </c>
      <c r="C148" t="s">
        <v>161</v>
      </c>
      <c r="D148" s="1">
        <v>12316</v>
      </c>
      <c r="E148" s="85">
        <f t="shared" si="35"/>
        <v>8828.673835125448</v>
      </c>
      <c r="F148" s="86">
        <f t="shared" si="28"/>
        <v>0.77006927781926893</v>
      </c>
      <c r="G148" s="187">
        <f t="shared" si="29"/>
        <v>1582.4167145884824</v>
      </c>
      <c r="H148" s="187">
        <f t="shared" si="30"/>
        <v>2207.4713168509329</v>
      </c>
      <c r="I148" s="187">
        <f t="shared" si="31"/>
        <v>521.76519092956244</v>
      </c>
      <c r="J148" s="87">
        <f t="shared" si="32"/>
        <v>727.86244134673962</v>
      </c>
      <c r="K148" s="187">
        <f t="shared" si="36"/>
        <v>387.51255456659896</v>
      </c>
      <c r="L148" s="87">
        <f t="shared" si="33"/>
        <v>540.58001362040557</v>
      </c>
      <c r="M148" s="88">
        <f t="shared" si="37"/>
        <v>2748.0513304713386</v>
      </c>
      <c r="N148" s="88">
        <f t="shared" si="38"/>
        <v>15064.051330471339</v>
      </c>
      <c r="O148" s="88">
        <f t="shared" si="39"/>
        <v>10798.60310428053</v>
      </c>
      <c r="P148" s="89">
        <f t="shared" si="34"/>
        <v>0.94189372597340615</v>
      </c>
      <c r="Q148" s="195">
        <v>170.29898181726139</v>
      </c>
      <c r="R148" s="89">
        <f t="shared" si="40"/>
        <v>-0.20269307956237456</v>
      </c>
      <c r="S148" s="89">
        <f t="shared" si="40"/>
        <v>-0.21926791876860474</v>
      </c>
      <c r="T148" s="91">
        <v>1395</v>
      </c>
      <c r="U148" s="190">
        <v>15447</v>
      </c>
      <c r="V148" s="190">
        <v>11308.199121522694</v>
      </c>
      <c r="W148" s="197"/>
      <c r="X148" s="88">
        <v>0</v>
      </c>
      <c r="Y148" s="88">
        <f t="shared" si="41"/>
        <v>0</v>
      </c>
    </row>
    <row r="149" spans="2:25" ht="30" customHeight="1">
      <c r="B149" s="207">
        <v>3338</v>
      </c>
      <c r="C149" t="s">
        <v>162</v>
      </c>
      <c r="D149" s="1">
        <v>45854</v>
      </c>
      <c r="E149" s="85">
        <f t="shared" si="35"/>
        <v>18444.891391794048</v>
      </c>
      <c r="F149" s="86">
        <f t="shared" si="28"/>
        <v>1.608831004382876</v>
      </c>
      <c r="G149" s="187">
        <f t="shared" si="29"/>
        <v>-4187.3138194126777</v>
      </c>
      <c r="H149" s="187">
        <f t="shared" si="30"/>
        <v>-10409.662155059917</v>
      </c>
      <c r="I149" s="187">
        <f t="shared" si="31"/>
        <v>0</v>
      </c>
      <c r="J149" s="87">
        <f t="shared" si="32"/>
        <v>0</v>
      </c>
      <c r="K149" s="187">
        <f t="shared" si="36"/>
        <v>-134.25263636296347</v>
      </c>
      <c r="L149" s="87">
        <f t="shared" si="33"/>
        <v>-333.7520539983272</v>
      </c>
      <c r="M149" s="88">
        <f t="shared" si="37"/>
        <v>-10743.414209058245</v>
      </c>
      <c r="N149" s="88">
        <f t="shared" si="38"/>
        <v>35110.585790941754</v>
      </c>
      <c r="O149" s="88">
        <f t="shared" si="39"/>
        <v>14123.324936018404</v>
      </c>
      <c r="P149" s="89">
        <f t="shared" si="34"/>
        <v>1.2318881450366814</v>
      </c>
      <c r="Q149" s="195">
        <v>-6513.3530079164366</v>
      </c>
      <c r="R149" s="89">
        <f t="shared" si="40"/>
        <v>-1.9039876775628958E-2</v>
      </c>
      <c r="S149" s="89">
        <f t="shared" si="40"/>
        <v>-1.9039876775628899E-2</v>
      </c>
      <c r="T149" s="91">
        <v>2486</v>
      </c>
      <c r="U149" s="190">
        <v>46744</v>
      </c>
      <c r="V149" s="190">
        <v>18802.896218825423</v>
      </c>
      <c r="W149" s="197"/>
      <c r="X149" s="88">
        <v>0</v>
      </c>
      <c r="Y149" s="88">
        <f t="shared" si="41"/>
        <v>0</v>
      </c>
    </row>
    <row r="150" spans="2:25">
      <c r="B150" s="207">
        <v>3401</v>
      </c>
      <c r="C150" t="s">
        <v>165</v>
      </c>
      <c r="D150" s="1">
        <v>166431</v>
      </c>
      <c r="E150" s="85">
        <f t="shared" si="35"/>
        <v>9216.4691549451763</v>
      </c>
      <c r="F150" s="86">
        <f t="shared" si="28"/>
        <v>0.80389420639315678</v>
      </c>
      <c r="G150" s="187">
        <f t="shared" si="29"/>
        <v>1349.7395226966455</v>
      </c>
      <c r="H150" s="187">
        <f t="shared" si="30"/>
        <v>24373.596300856025</v>
      </c>
      <c r="I150" s="187">
        <f t="shared" si="31"/>
        <v>386.03682899265755</v>
      </c>
      <c r="J150" s="87">
        <f t="shared" si="32"/>
        <v>6971.0530579494098</v>
      </c>
      <c r="K150" s="187">
        <f t="shared" si="36"/>
        <v>251.78419262969408</v>
      </c>
      <c r="L150" s="87">
        <f t="shared" si="33"/>
        <v>4546.7189505070155</v>
      </c>
      <c r="M150" s="88">
        <f t="shared" si="37"/>
        <v>28920.315251363041</v>
      </c>
      <c r="N150" s="88">
        <f t="shared" si="38"/>
        <v>195351.31525136303</v>
      </c>
      <c r="O150" s="88">
        <f t="shared" si="39"/>
        <v>10817.992870271515</v>
      </c>
      <c r="P150" s="89">
        <f t="shared" si="34"/>
        <v>0.94358497240210049</v>
      </c>
      <c r="Q150" s="195">
        <v>2014.6713001119206</v>
      </c>
      <c r="R150" s="89">
        <f t="shared" si="40"/>
        <v>1.9516677386749975E-2</v>
      </c>
      <c r="S150" s="89">
        <f t="shared" si="40"/>
        <v>1.4322550998468868E-2</v>
      </c>
      <c r="T150" s="91">
        <v>18058</v>
      </c>
      <c r="U150" s="190">
        <v>163245</v>
      </c>
      <c r="V150" s="190">
        <v>9086.3297339418896</v>
      </c>
      <c r="W150" s="197"/>
      <c r="X150" s="88">
        <v>0</v>
      </c>
      <c r="Y150" s="88">
        <f t="shared" si="41"/>
        <v>0</v>
      </c>
    </row>
    <row r="151" spans="2:25">
      <c r="B151" s="207">
        <v>3403</v>
      </c>
      <c r="C151" t="s">
        <v>166</v>
      </c>
      <c r="D151" s="1">
        <v>341811</v>
      </c>
      <c r="E151" s="85">
        <f t="shared" si="35"/>
        <v>10396.027859728094</v>
      </c>
      <c r="F151" s="86">
        <f t="shared" si="28"/>
        <v>0.90677963821460617</v>
      </c>
      <c r="G151" s="187">
        <f t="shared" si="29"/>
        <v>642.00429982689491</v>
      </c>
      <c r="H151" s="187">
        <f t="shared" si="30"/>
        <v>21108.459374008478</v>
      </c>
      <c r="I151" s="187">
        <f t="shared" si="31"/>
        <v>0</v>
      </c>
      <c r="J151" s="87">
        <f t="shared" si="32"/>
        <v>0</v>
      </c>
      <c r="K151" s="187">
        <f t="shared" si="36"/>
        <v>-134.25263636296347</v>
      </c>
      <c r="L151" s="87">
        <f t="shared" si="33"/>
        <v>-4414.0924309778766</v>
      </c>
      <c r="M151" s="88">
        <f t="shared" si="37"/>
        <v>16694.366943030604</v>
      </c>
      <c r="N151" s="88">
        <f t="shared" si="38"/>
        <v>358505.36694303062</v>
      </c>
      <c r="O151" s="88">
        <f t="shared" si="39"/>
        <v>10903.779523192026</v>
      </c>
      <c r="P151" s="89">
        <f t="shared" si="34"/>
        <v>0.95106759856937373</v>
      </c>
      <c r="Q151" s="195">
        <v>2494.5967227335368</v>
      </c>
      <c r="R151" s="89">
        <f t="shared" si="40"/>
        <v>4.2005048287971906E-2</v>
      </c>
      <c r="S151" s="89">
        <f t="shared" si="40"/>
        <v>2.6254067145019912E-2</v>
      </c>
      <c r="T151" s="91">
        <v>32879</v>
      </c>
      <c r="U151" s="190">
        <v>328032</v>
      </c>
      <c r="V151" s="190">
        <v>10130.072262367981</v>
      </c>
      <c r="W151" s="197"/>
      <c r="X151" s="88">
        <v>0</v>
      </c>
      <c r="Y151" s="88">
        <f t="shared" si="41"/>
        <v>0</v>
      </c>
    </row>
    <row r="152" spans="2:25">
      <c r="B152" s="207">
        <v>3405</v>
      </c>
      <c r="C152" t="s">
        <v>167</v>
      </c>
      <c r="D152" s="1">
        <v>304309</v>
      </c>
      <c r="E152" s="85">
        <f t="shared" si="35"/>
        <v>10578.038097886541</v>
      </c>
      <c r="F152" s="86">
        <f t="shared" si="28"/>
        <v>0.92265523802403071</v>
      </c>
      <c r="G152" s="187">
        <f t="shared" si="29"/>
        <v>532.79815693182638</v>
      </c>
      <c r="H152" s="187">
        <f t="shared" si="30"/>
        <v>15327.537378614781</v>
      </c>
      <c r="I152" s="187">
        <f t="shared" si="31"/>
        <v>0</v>
      </c>
      <c r="J152" s="87">
        <f t="shared" si="32"/>
        <v>0</v>
      </c>
      <c r="K152" s="187">
        <f t="shared" si="36"/>
        <v>-134.25263636296347</v>
      </c>
      <c r="L152" s="87">
        <f t="shared" si="33"/>
        <v>-3862.1798428897332</v>
      </c>
      <c r="M152" s="88">
        <f t="shared" si="37"/>
        <v>11465.357535725048</v>
      </c>
      <c r="N152" s="88">
        <f t="shared" si="38"/>
        <v>315774.35753572505</v>
      </c>
      <c r="O152" s="88">
        <f t="shared" si="39"/>
        <v>10976.583618455405</v>
      </c>
      <c r="P152" s="89">
        <f t="shared" si="34"/>
        <v>0.95741783849314344</v>
      </c>
      <c r="Q152" s="195">
        <v>1146.9708239179035</v>
      </c>
      <c r="R152" s="89">
        <f t="shared" si="40"/>
        <v>3.9317342732336738E-2</v>
      </c>
      <c r="S152" s="89">
        <f t="shared" si="40"/>
        <v>3.1802812445618091E-2</v>
      </c>
      <c r="T152" s="91">
        <v>28768</v>
      </c>
      <c r="U152" s="190">
        <v>292797</v>
      </c>
      <c r="V152" s="190">
        <v>10251.995798319327</v>
      </c>
      <c r="W152" s="197"/>
      <c r="X152" s="88">
        <v>0</v>
      </c>
      <c r="Y152" s="88">
        <f t="shared" si="41"/>
        <v>0</v>
      </c>
    </row>
    <row r="153" spans="2:25">
      <c r="B153" s="207">
        <v>3407</v>
      </c>
      <c r="C153" t="s">
        <v>168</v>
      </c>
      <c r="D153" s="1">
        <v>288960</v>
      </c>
      <c r="E153" s="85">
        <f t="shared" si="35"/>
        <v>9350.5484904378209</v>
      </c>
      <c r="F153" s="86">
        <f t="shared" si="28"/>
        <v>0.81558909726595352</v>
      </c>
      <c r="G153" s="187">
        <f t="shared" si="29"/>
        <v>1269.2919214010587</v>
      </c>
      <c r="H153" s="187">
        <f t="shared" si="30"/>
        <v>39224.928247056916</v>
      </c>
      <c r="I153" s="187">
        <f t="shared" si="31"/>
        <v>339.10906157023197</v>
      </c>
      <c r="J153" s="87">
        <f t="shared" si="32"/>
        <v>10479.487329704878</v>
      </c>
      <c r="K153" s="187">
        <f t="shared" si="36"/>
        <v>204.8564252072685</v>
      </c>
      <c r="L153" s="87">
        <f t="shared" si="33"/>
        <v>6330.6781081802183</v>
      </c>
      <c r="M153" s="88">
        <f t="shared" si="37"/>
        <v>45555.606355237134</v>
      </c>
      <c r="N153" s="88">
        <f t="shared" si="38"/>
        <v>334515.60635523713</v>
      </c>
      <c r="O153" s="88">
        <f t="shared" si="39"/>
        <v>10824.696837046149</v>
      </c>
      <c r="P153" s="89">
        <f t="shared" si="34"/>
        <v>0.94416971694574048</v>
      </c>
      <c r="Q153" s="195">
        <v>3512.6827133325423</v>
      </c>
      <c r="R153" s="89">
        <f t="shared" si="40"/>
        <v>9.802379829113592E-3</v>
      </c>
      <c r="S153" s="89">
        <f t="shared" si="40"/>
        <v>-1.3076356755914386E-3</v>
      </c>
      <c r="T153" s="91">
        <v>30903</v>
      </c>
      <c r="U153" s="190">
        <v>286155</v>
      </c>
      <c r="V153" s="190">
        <v>9362.7916107711935</v>
      </c>
      <c r="W153" s="197"/>
      <c r="X153" s="88">
        <v>0</v>
      </c>
      <c r="Y153" s="88">
        <f t="shared" si="41"/>
        <v>0</v>
      </c>
    </row>
    <row r="154" spans="2:25">
      <c r="B154" s="207">
        <v>3411</v>
      </c>
      <c r="C154" t="s">
        <v>169</v>
      </c>
      <c r="D154" s="1">
        <v>322932</v>
      </c>
      <c r="E154" s="85">
        <f t="shared" si="35"/>
        <v>9068.0669437268334</v>
      </c>
      <c r="F154" s="86">
        <f t="shared" si="28"/>
        <v>0.79095002182434626</v>
      </c>
      <c r="G154" s="187">
        <f t="shared" si="29"/>
        <v>1438.7808494276512</v>
      </c>
      <c r="H154" s="187">
        <f t="shared" si="30"/>
        <v>51237.863609817512</v>
      </c>
      <c r="I154" s="187">
        <f t="shared" si="31"/>
        <v>437.97760291907758</v>
      </c>
      <c r="J154" s="87">
        <f t="shared" si="32"/>
        <v>15597.258395154191</v>
      </c>
      <c r="K154" s="187">
        <f t="shared" si="36"/>
        <v>303.72496655611411</v>
      </c>
      <c r="L154" s="87">
        <f t="shared" si="33"/>
        <v>10816.253508996337</v>
      </c>
      <c r="M154" s="88">
        <f t="shared" si="37"/>
        <v>62054.117118813847</v>
      </c>
      <c r="N154" s="88">
        <f t="shared" si="38"/>
        <v>384986.11711881385</v>
      </c>
      <c r="O154" s="88">
        <f t="shared" si="39"/>
        <v>10810.5727597106</v>
      </c>
      <c r="P154" s="89">
        <f t="shared" si="34"/>
        <v>0.94293776317366007</v>
      </c>
      <c r="Q154" s="195">
        <v>5307.4868390511692</v>
      </c>
      <c r="R154" s="89">
        <f t="shared" si="40"/>
        <v>4.3378803641932626E-2</v>
      </c>
      <c r="S154" s="89">
        <f t="shared" si="40"/>
        <v>3.9364906750464994E-2</v>
      </c>
      <c r="T154" s="91">
        <v>35612</v>
      </c>
      <c r="U154" s="190">
        <v>309506</v>
      </c>
      <c r="V154" s="190">
        <v>8724.6229739252994</v>
      </c>
      <c r="W154" s="197"/>
      <c r="X154" s="88">
        <v>0</v>
      </c>
      <c r="Y154" s="88">
        <f t="shared" si="41"/>
        <v>0</v>
      </c>
    </row>
    <row r="155" spans="2:25">
      <c r="B155" s="207">
        <v>3412</v>
      </c>
      <c r="C155" t="s">
        <v>170</v>
      </c>
      <c r="D155" s="1">
        <v>63221</v>
      </c>
      <c r="E155" s="85">
        <f t="shared" si="35"/>
        <v>7973.3888258292345</v>
      </c>
      <c r="F155" s="86">
        <f t="shared" si="28"/>
        <v>0.6954681857709949</v>
      </c>
      <c r="G155" s="187">
        <f t="shared" si="29"/>
        <v>2095.5877201662106</v>
      </c>
      <c r="H155" s="187">
        <f t="shared" si="30"/>
        <v>16615.915033197882</v>
      </c>
      <c r="I155" s="187">
        <f t="shared" si="31"/>
        <v>821.11494418323718</v>
      </c>
      <c r="J155" s="87">
        <f t="shared" si="32"/>
        <v>6510.6203924288884</v>
      </c>
      <c r="K155" s="187">
        <f t="shared" si="36"/>
        <v>686.86230782027371</v>
      </c>
      <c r="L155" s="87">
        <f t="shared" si="33"/>
        <v>5446.1312387069502</v>
      </c>
      <c r="M155" s="88">
        <f t="shared" si="37"/>
        <v>22062.04627190483</v>
      </c>
      <c r="N155" s="88">
        <f t="shared" si="38"/>
        <v>85283.046271904837</v>
      </c>
      <c r="O155" s="88">
        <f t="shared" si="39"/>
        <v>10755.83885381572</v>
      </c>
      <c r="P155" s="89">
        <f t="shared" si="34"/>
        <v>0.93816367137099255</v>
      </c>
      <c r="Q155" s="195">
        <v>1179.482599877465</v>
      </c>
      <c r="R155" s="89">
        <f t="shared" si="40"/>
        <v>2.1423378301963003E-2</v>
      </c>
      <c r="S155" s="89">
        <f t="shared" si="40"/>
        <v>9.4430057225605435E-3</v>
      </c>
      <c r="T155" s="91">
        <v>7929</v>
      </c>
      <c r="U155" s="190">
        <v>61895</v>
      </c>
      <c r="V155" s="190">
        <v>7898.8004083716178</v>
      </c>
      <c r="W155" s="197"/>
      <c r="X155" s="88">
        <v>0</v>
      </c>
      <c r="Y155" s="88">
        <f t="shared" si="41"/>
        <v>0</v>
      </c>
    </row>
    <row r="156" spans="2:25">
      <c r="B156" s="207">
        <v>3413</v>
      </c>
      <c r="C156" t="s">
        <v>171</v>
      </c>
      <c r="D156" s="1">
        <v>187584</v>
      </c>
      <c r="E156" s="85">
        <f t="shared" si="35"/>
        <v>8682.4346216153663</v>
      </c>
      <c r="F156" s="86">
        <f t="shared" si="28"/>
        <v>0.75731375783522292</v>
      </c>
      <c r="G156" s="187">
        <f t="shared" si="29"/>
        <v>1670.1602426945315</v>
      </c>
      <c r="H156" s="187">
        <f t="shared" si="30"/>
        <v>36083.812043415353</v>
      </c>
      <c r="I156" s="187">
        <f t="shared" si="31"/>
        <v>572.9489156580911</v>
      </c>
      <c r="J156" s="87">
        <f t="shared" si="32"/>
        <v>12378.561322793059</v>
      </c>
      <c r="K156" s="187">
        <f t="shared" si="36"/>
        <v>438.69627929512762</v>
      </c>
      <c r="L156" s="87">
        <f t="shared" si="33"/>
        <v>9478.0331141712322</v>
      </c>
      <c r="M156" s="88">
        <f t="shared" si="37"/>
        <v>45561.845157586584</v>
      </c>
      <c r="N156" s="88">
        <f t="shared" si="38"/>
        <v>233145.84515758659</v>
      </c>
      <c r="O156" s="88">
        <f t="shared" si="39"/>
        <v>10791.291143605025</v>
      </c>
      <c r="P156" s="89">
        <f t="shared" si="34"/>
        <v>0.94125594997420381</v>
      </c>
      <c r="Q156" s="195">
        <v>4090.1329764601469</v>
      </c>
      <c r="R156" s="89">
        <f t="shared" si="40"/>
        <v>5.0355281061195696E-2</v>
      </c>
      <c r="S156" s="89">
        <f t="shared" si="40"/>
        <v>3.8249820983239806E-2</v>
      </c>
      <c r="T156" s="91">
        <v>21605</v>
      </c>
      <c r="U156" s="190">
        <v>178591</v>
      </c>
      <c r="V156" s="190">
        <v>8362.5678966098512</v>
      </c>
      <c r="W156" s="197"/>
      <c r="X156" s="88">
        <v>0</v>
      </c>
      <c r="Y156" s="88">
        <f t="shared" si="41"/>
        <v>0</v>
      </c>
    </row>
    <row r="157" spans="2:25">
      <c r="B157" s="207">
        <v>3414</v>
      </c>
      <c r="C157" t="s">
        <v>172</v>
      </c>
      <c r="D157" s="1">
        <v>40496</v>
      </c>
      <c r="E157" s="85">
        <f t="shared" si="35"/>
        <v>8112.1794871794873</v>
      </c>
      <c r="F157" s="86">
        <f t="shared" si="28"/>
        <v>0.70757401574614076</v>
      </c>
      <c r="G157" s="187">
        <f t="shared" si="29"/>
        <v>2012.3133233560588</v>
      </c>
      <c r="H157" s="187">
        <f t="shared" si="30"/>
        <v>10045.468110193446</v>
      </c>
      <c r="I157" s="187">
        <f t="shared" si="31"/>
        <v>772.53821271064874</v>
      </c>
      <c r="J157" s="87">
        <f t="shared" si="32"/>
        <v>3856.5107578515581</v>
      </c>
      <c r="K157" s="187">
        <f t="shared" si="36"/>
        <v>638.28557634768526</v>
      </c>
      <c r="L157" s="87">
        <f t="shared" si="33"/>
        <v>3186.321597127645</v>
      </c>
      <c r="M157" s="88">
        <f t="shared" si="37"/>
        <v>13231.789707321092</v>
      </c>
      <c r="N157" s="88">
        <f t="shared" si="38"/>
        <v>53727.789707321092</v>
      </c>
      <c r="O157" s="88">
        <f t="shared" si="39"/>
        <v>10762.778386883232</v>
      </c>
      <c r="P157" s="89">
        <f t="shared" si="34"/>
        <v>0.93876896286974976</v>
      </c>
      <c r="Q157" s="195">
        <v>794.86420590091075</v>
      </c>
      <c r="R157" s="89">
        <f t="shared" si="40"/>
        <v>2.2497159449564447E-2</v>
      </c>
      <c r="S157" s="89">
        <f t="shared" si="40"/>
        <v>2.6184048245656618E-2</v>
      </c>
      <c r="T157" s="91">
        <v>4992</v>
      </c>
      <c r="U157" s="190">
        <v>39605</v>
      </c>
      <c r="V157" s="190">
        <v>7905.1896207584832</v>
      </c>
      <c r="W157" s="197"/>
      <c r="X157" s="88">
        <v>0</v>
      </c>
      <c r="Y157" s="88">
        <f t="shared" si="41"/>
        <v>0</v>
      </c>
    </row>
    <row r="158" spans="2:25">
      <c r="B158" s="207">
        <v>3415</v>
      </c>
      <c r="C158" t="s">
        <v>173</v>
      </c>
      <c r="D158" s="1">
        <v>72319</v>
      </c>
      <c r="E158" s="85">
        <f t="shared" si="35"/>
        <v>8915.0641025641016</v>
      </c>
      <c r="F158" s="86">
        <f t="shared" si="28"/>
        <v>0.77760455345629809</v>
      </c>
      <c r="G158" s="187">
        <f t="shared" si="29"/>
        <v>1530.5825541252902</v>
      </c>
      <c r="H158" s="187">
        <f t="shared" si="30"/>
        <v>12416.085679064354</v>
      </c>
      <c r="I158" s="187">
        <f t="shared" si="31"/>
        <v>491.52859732603372</v>
      </c>
      <c r="J158" s="87">
        <f t="shared" si="32"/>
        <v>3987.2799815087856</v>
      </c>
      <c r="K158" s="187">
        <f t="shared" si="36"/>
        <v>357.27596096307025</v>
      </c>
      <c r="L158" s="87">
        <f t="shared" si="33"/>
        <v>2898.222595332426</v>
      </c>
      <c r="M158" s="88">
        <f t="shared" si="37"/>
        <v>15314.308274396779</v>
      </c>
      <c r="N158" s="88">
        <f t="shared" si="38"/>
        <v>87633.308274396783</v>
      </c>
      <c r="O158" s="88">
        <f t="shared" si="39"/>
        <v>10802.922617652463</v>
      </c>
      <c r="P158" s="89">
        <f t="shared" si="34"/>
        <v>0.94227048975525762</v>
      </c>
      <c r="Q158" s="195">
        <v>1097.7355845889833</v>
      </c>
      <c r="R158" s="89">
        <f t="shared" si="40"/>
        <v>2.0287524160212185E-2</v>
      </c>
      <c r="S158" s="89">
        <f t="shared" si="40"/>
        <v>1.4879195321591711E-2</v>
      </c>
      <c r="T158" s="91">
        <v>8112</v>
      </c>
      <c r="U158" s="190">
        <v>70881</v>
      </c>
      <c r="V158" s="190">
        <v>8784.3598958978801</v>
      </c>
      <c r="W158" s="197"/>
      <c r="X158" s="88">
        <v>0</v>
      </c>
      <c r="Y158" s="88">
        <f t="shared" si="41"/>
        <v>0</v>
      </c>
    </row>
    <row r="159" spans="2:25">
      <c r="B159" s="207">
        <v>3416</v>
      </c>
      <c r="C159" t="s">
        <v>174</v>
      </c>
      <c r="D159" s="1">
        <v>47508</v>
      </c>
      <c r="E159" s="85">
        <f t="shared" si="35"/>
        <v>7865.5629139072844</v>
      </c>
      <c r="F159" s="86">
        <f t="shared" si="28"/>
        <v>0.68606321468761577</v>
      </c>
      <c r="G159" s="187">
        <f t="shared" si="29"/>
        <v>2160.2832673193807</v>
      </c>
      <c r="H159" s="187">
        <f t="shared" si="30"/>
        <v>13048.11093460906</v>
      </c>
      <c r="I159" s="187">
        <f t="shared" si="31"/>
        <v>858.85401335591973</v>
      </c>
      <c r="J159" s="87">
        <f t="shared" si="32"/>
        <v>5187.478240669755</v>
      </c>
      <c r="K159" s="187">
        <f t="shared" si="36"/>
        <v>724.60137699295626</v>
      </c>
      <c r="L159" s="87">
        <f t="shared" si="33"/>
        <v>4376.5923170374554</v>
      </c>
      <c r="M159" s="88">
        <f t="shared" si="37"/>
        <v>17424.703251646515</v>
      </c>
      <c r="N159" s="88">
        <f t="shared" si="38"/>
        <v>64932.703251646511</v>
      </c>
      <c r="O159" s="88">
        <f t="shared" si="39"/>
        <v>10750.447558219621</v>
      </c>
      <c r="P159" s="89">
        <f t="shared" si="34"/>
        <v>0.93769342281682344</v>
      </c>
      <c r="Q159" s="195">
        <v>715.02856643459381</v>
      </c>
      <c r="R159" s="89">
        <f t="shared" si="40"/>
        <v>6.4581185855779141E-2</v>
      </c>
      <c r="S159" s="89">
        <f t="shared" si="40"/>
        <v>6.246612389712522E-2</v>
      </c>
      <c r="T159" s="91">
        <v>6040</v>
      </c>
      <c r="U159" s="190">
        <v>44626</v>
      </c>
      <c r="V159" s="190">
        <v>7403.1187790311878</v>
      </c>
      <c r="W159" s="197"/>
      <c r="X159" s="88">
        <v>0</v>
      </c>
      <c r="Y159" s="88">
        <f t="shared" si="41"/>
        <v>0</v>
      </c>
    </row>
    <row r="160" spans="2:25">
      <c r="B160" s="207">
        <v>3417</v>
      </c>
      <c r="C160" t="s">
        <v>175</v>
      </c>
      <c r="D160" s="1">
        <v>40487</v>
      </c>
      <c r="E160" s="85">
        <f t="shared" si="35"/>
        <v>8933.5834068843778</v>
      </c>
      <c r="F160" s="86">
        <f t="shared" si="28"/>
        <v>0.77921987502893242</v>
      </c>
      <c r="G160" s="187">
        <f t="shared" si="29"/>
        <v>1519.4709715331246</v>
      </c>
      <c r="H160" s="187">
        <f t="shared" si="30"/>
        <v>6886.2424429881212</v>
      </c>
      <c r="I160" s="187">
        <f t="shared" si="31"/>
        <v>485.04684081393702</v>
      </c>
      <c r="J160" s="87">
        <f t="shared" si="32"/>
        <v>2198.2322825687625</v>
      </c>
      <c r="K160" s="187">
        <f t="shared" si="36"/>
        <v>350.79420445097355</v>
      </c>
      <c r="L160" s="87">
        <f t="shared" si="33"/>
        <v>1589.7993345718121</v>
      </c>
      <c r="M160" s="88">
        <f t="shared" si="37"/>
        <v>8476.0417775599326</v>
      </c>
      <c r="N160" s="88">
        <f t="shared" si="38"/>
        <v>48963.041777559934</v>
      </c>
      <c r="O160" s="88">
        <f t="shared" si="39"/>
        <v>10803.848582868475</v>
      </c>
      <c r="P160" s="89">
        <f t="shared" si="34"/>
        <v>0.94235125583388923</v>
      </c>
      <c r="Q160" s="195">
        <v>545.38156673536196</v>
      </c>
      <c r="R160" s="89">
        <f t="shared" si="40"/>
        <v>5.8041080855067165E-2</v>
      </c>
      <c r="S160" s="89">
        <f t="shared" si="40"/>
        <v>6.737948404001938E-2</v>
      </c>
      <c r="T160" s="91">
        <v>4532</v>
      </c>
      <c r="U160" s="190">
        <v>38266</v>
      </c>
      <c r="V160" s="190">
        <v>8369.6412948381439</v>
      </c>
      <c r="W160" s="197"/>
      <c r="X160" s="88">
        <v>0</v>
      </c>
      <c r="Y160" s="88">
        <f t="shared" si="41"/>
        <v>0</v>
      </c>
    </row>
    <row r="161" spans="2:25">
      <c r="B161" s="207">
        <v>3418</v>
      </c>
      <c r="C161" t="s">
        <v>176</v>
      </c>
      <c r="D161" s="1">
        <v>55576</v>
      </c>
      <c r="E161" s="85">
        <f t="shared" si="35"/>
        <v>7572.6938274969343</v>
      </c>
      <c r="F161" s="86">
        <f t="shared" si="28"/>
        <v>0.66051809997623934</v>
      </c>
      <c r="G161" s="187">
        <f t="shared" si="29"/>
        <v>2336.0047191655908</v>
      </c>
      <c r="H161" s="187">
        <f t="shared" si="30"/>
        <v>17143.938633956273</v>
      </c>
      <c r="I161" s="187">
        <f t="shared" si="31"/>
        <v>961.35819359954223</v>
      </c>
      <c r="J161" s="87">
        <f t="shared" si="32"/>
        <v>7055.4077828270401</v>
      </c>
      <c r="K161" s="187">
        <f t="shared" si="36"/>
        <v>827.10555723657876</v>
      </c>
      <c r="L161" s="87">
        <f t="shared" si="33"/>
        <v>6070.1276845592511</v>
      </c>
      <c r="M161" s="88">
        <f t="shared" si="37"/>
        <v>23214.066318515524</v>
      </c>
      <c r="N161" s="88">
        <f t="shared" si="38"/>
        <v>78790.066318515528</v>
      </c>
      <c r="O161" s="88">
        <f t="shared" si="39"/>
        <v>10735.804103899105</v>
      </c>
      <c r="P161" s="89">
        <f t="shared" si="34"/>
        <v>0.93641616708125475</v>
      </c>
      <c r="Q161" s="195">
        <v>1151.990736599917</v>
      </c>
      <c r="R161" s="89">
        <f t="shared" si="40"/>
        <v>3.0750398753662971E-2</v>
      </c>
      <c r="S161" s="89">
        <f t="shared" si="40"/>
        <v>2.0638117964691269E-2</v>
      </c>
      <c r="T161" s="91">
        <v>7339</v>
      </c>
      <c r="U161" s="190">
        <v>53918</v>
      </c>
      <c r="V161" s="190">
        <v>7419.5679097289112</v>
      </c>
      <c r="W161" s="197"/>
      <c r="X161" s="88">
        <v>0</v>
      </c>
      <c r="Y161" s="88">
        <f t="shared" si="41"/>
        <v>0</v>
      </c>
    </row>
    <row r="162" spans="2:25">
      <c r="B162" s="207">
        <v>3419</v>
      </c>
      <c r="C162" t="s">
        <v>128</v>
      </c>
      <c r="D162" s="1">
        <v>29086</v>
      </c>
      <c r="E162" s="85">
        <f t="shared" si="35"/>
        <v>8045.9197786998611</v>
      </c>
      <c r="F162" s="86">
        <f t="shared" si="28"/>
        <v>0.70179460121454751</v>
      </c>
      <c r="G162" s="187">
        <f t="shared" si="29"/>
        <v>2052.0691484438344</v>
      </c>
      <c r="H162" s="187">
        <f t="shared" si="30"/>
        <v>7418.2299716244606</v>
      </c>
      <c r="I162" s="187">
        <f t="shared" si="31"/>
        <v>795.72911067851783</v>
      </c>
      <c r="J162" s="87">
        <f t="shared" si="32"/>
        <v>2876.560735102842</v>
      </c>
      <c r="K162" s="187">
        <f t="shared" si="36"/>
        <v>661.47647431555436</v>
      </c>
      <c r="L162" s="87">
        <f t="shared" si="33"/>
        <v>2391.237454650729</v>
      </c>
      <c r="M162" s="88">
        <f t="shared" si="37"/>
        <v>9809.4674262751905</v>
      </c>
      <c r="N162" s="88">
        <f t="shared" si="38"/>
        <v>38895.467426275194</v>
      </c>
      <c r="O162" s="88">
        <f t="shared" si="39"/>
        <v>10759.465401459252</v>
      </c>
      <c r="P162" s="89">
        <f t="shared" si="34"/>
        <v>0.93847999214317024</v>
      </c>
      <c r="Q162" s="195">
        <v>33.95650126838882</v>
      </c>
      <c r="R162" s="89">
        <f t="shared" si="40"/>
        <v>2.5454801861514595E-2</v>
      </c>
      <c r="S162" s="89">
        <f t="shared" si="40"/>
        <v>2.8291467980080247E-2</v>
      </c>
      <c r="T162" s="91">
        <v>3615</v>
      </c>
      <c r="U162" s="190">
        <v>28364</v>
      </c>
      <c r="V162" s="190">
        <v>7824.5517241379312</v>
      </c>
      <c r="W162" s="197"/>
      <c r="X162" s="88">
        <v>0</v>
      </c>
      <c r="Y162" s="88">
        <f t="shared" si="41"/>
        <v>0</v>
      </c>
    </row>
    <row r="163" spans="2:25">
      <c r="B163" s="207">
        <v>3420</v>
      </c>
      <c r="C163" t="s">
        <v>177</v>
      </c>
      <c r="D163" s="1">
        <v>196045</v>
      </c>
      <c r="E163" s="85">
        <f t="shared" si="35"/>
        <v>9009.0069390193476</v>
      </c>
      <c r="F163" s="86">
        <f t="shared" si="28"/>
        <v>0.78579859183356437</v>
      </c>
      <c r="G163" s="187">
        <f t="shared" si="29"/>
        <v>1474.2168522521426</v>
      </c>
      <c r="H163" s="187">
        <f t="shared" si="30"/>
        <v>32080.432921858875</v>
      </c>
      <c r="I163" s="187">
        <f t="shared" si="31"/>
        <v>458.64860456669766</v>
      </c>
      <c r="J163" s="87">
        <f t="shared" si="32"/>
        <v>9980.6522839759091</v>
      </c>
      <c r="K163" s="187">
        <f t="shared" si="36"/>
        <v>324.39596820373418</v>
      </c>
      <c r="L163" s="87">
        <f t="shared" si="33"/>
        <v>7059.1806640814602</v>
      </c>
      <c r="M163" s="88">
        <f t="shared" si="37"/>
        <v>39139.613585940337</v>
      </c>
      <c r="N163" s="88">
        <f t="shared" si="38"/>
        <v>235184.61358594033</v>
      </c>
      <c r="O163" s="88">
        <f t="shared" si="39"/>
        <v>10807.619759475223</v>
      </c>
      <c r="P163" s="89">
        <f t="shared" si="34"/>
        <v>0.94268019167412076</v>
      </c>
      <c r="Q163" s="195">
        <v>2155.9240453945313</v>
      </c>
      <c r="R163" s="89">
        <f t="shared" si="40"/>
        <v>4.5333603493598801E-2</v>
      </c>
      <c r="S163" s="89">
        <f t="shared" si="40"/>
        <v>3.6062458533612445E-2</v>
      </c>
      <c r="T163" s="91">
        <v>21761</v>
      </c>
      <c r="U163" s="190">
        <v>187543</v>
      </c>
      <c r="V163" s="190">
        <v>8695.4284124629085</v>
      </c>
      <c r="W163" s="197"/>
      <c r="X163" s="88">
        <v>0</v>
      </c>
      <c r="Y163" s="88">
        <f t="shared" si="41"/>
        <v>0</v>
      </c>
    </row>
    <row r="164" spans="2:25">
      <c r="B164" s="207">
        <v>3421</v>
      </c>
      <c r="C164" t="s">
        <v>178</v>
      </c>
      <c r="D164" s="1">
        <v>60112</v>
      </c>
      <c r="E164" s="85">
        <f t="shared" si="35"/>
        <v>9155.0411209259819</v>
      </c>
      <c r="F164" s="86">
        <f t="shared" si="28"/>
        <v>0.79853622820997627</v>
      </c>
      <c r="G164" s="187">
        <f t="shared" si="29"/>
        <v>1386.596343108162</v>
      </c>
      <c r="H164" s="187">
        <f t="shared" si="30"/>
        <v>9104.3915888481915</v>
      </c>
      <c r="I164" s="187">
        <f t="shared" si="31"/>
        <v>407.53664089937564</v>
      </c>
      <c r="J164" s="87">
        <f t="shared" si="32"/>
        <v>2675.8855841453005</v>
      </c>
      <c r="K164" s="187">
        <f t="shared" si="36"/>
        <v>273.28400453641217</v>
      </c>
      <c r="L164" s="87">
        <f t="shared" si="33"/>
        <v>1794.3827737860825</v>
      </c>
      <c r="M164" s="88">
        <f t="shared" si="37"/>
        <v>10898.774362634274</v>
      </c>
      <c r="N164" s="88">
        <f t="shared" si="38"/>
        <v>71010.774362634271</v>
      </c>
      <c r="O164" s="88">
        <f t="shared" si="39"/>
        <v>10814.921468570557</v>
      </c>
      <c r="P164" s="89">
        <f t="shared" si="34"/>
        <v>0.94331707349294158</v>
      </c>
      <c r="Q164" s="195">
        <v>534.59588861085467</v>
      </c>
      <c r="R164" s="89">
        <f t="shared" si="40"/>
        <v>-5.8709709428283194E-3</v>
      </c>
      <c r="S164" s="89">
        <f t="shared" si="40"/>
        <v>-3.4484816853023468E-3</v>
      </c>
      <c r="T164" s="91">
        <v>6566</v>
      </c>
      <c r="U164" s="190">
        <v>60467</v>
      </c>
      <c r="V164" s="190">
        <v>9186.7213612883606</v>
      </c>
      <c r="W164" s="197"/>
      <c r="X164" s="88">
        <v>0</v>
      </c>
      <c r="Y164" s="88">
        <f t="shared" si="41"/>
        <v>0</v>
      </c>
    </row>
    <row r="165" spans="2:25">
      <c r="B165" s="207">
        <v>3422</v>
      </c>
      <c r="C165" t="s">
        <v>179</v>
      </c>
      <c r="D165" s="1">
        <v>46014</v>
      </c>
      <c r="E165" s="85">
        <f t="shared" si="35"/>
        <v>10728.374912567033</v>
      </c>
      <c r="F165" s="86">
        <f t="shared" si="28"/>
        <v>0.9357681657946838</v>
      </c>
      <c r="G165" s="187">
        <f t="shared" si="29"/>
        <v>442.59606812353155</v>
      </c>
      <c r="H165" s="187">
        <f t="shared" si="30"/>
        <v>1898.2945361818267</v>
      </c>
      <c r="I165" s="187">
        <f t="shared" si="31"/>
        <v>0</v>
      </c>
      <c r="J165" s="87">
        <f t="shared" si="32"/>
        <v>0</v>
      </c>
      <c r="K165" s="187">
        <f t="shared" si="36"/>
        <v>-134.25263636296347</v>
      </c>
      <c r="L165" s="87">
        <f t="shared" si="33"/>
        <v>-575.80955736075032</v>
      </c>
      <c r="M165" s="88">
        <f t="shared" si="37"/>
        <v>1322.4849788210763</v>
      </c>
      <c r="N165" s="88">
        <f t="shared" si="38"/>
        <v>47336.484978821078</v>
      </c>
      <c r="O165" s="88">
        <f t="shared" si="39"/>
        <v>11036.718344327599</v>
      </c>
      <c r="P165" s="89">
        <f t="shared" si="34"/>
        <v>0.9626630096014045</v>
      </c>
      <c r="Q165" s="195">
        <v>-2626.1401373331778</v>
      </c>
      <c r="R165" s="89">
        <f t="shared" si="40"/>
        <v>0.12992657711858163</v>
      </c>
      <c r="S165" s="89">
        <f t="shared" si="40"/>
        <v>0.10990456269540344</v>
      </c>
      <c r="T165" s="91">
        <v>4289</v>
      </c>
      <c r="U165" s="190">
        <v>40723</v>
      </c>
      <c r="V165" s="190">
        <v>9666.0337051981951</v>
      </c>
      <c r="W165" s="197"/>
      <c r="X165" s="88">
        <v>0</v>
      </c>
      <c r="Y165" s="88">
        <f t="shared" si="41"/>
        <v>0</v>
      </c>
    </row>
    <row r="166" spans="2:25">
      <c r="B166" s="207">
        <v>3423</v>
      </c>
      <c r="C166" t="s">
        <v>180</v>
      </c>
      <c r="D166" s="1">
        <v>19041</v>
      </c>
      <c r="E166" s="85">
        <f t="shared" si="35"/>
        <v>8365.992970123023</v>
      </c>
      <c r="F166" s="86">
        <f t="shared" si="28"/>
        <v>0.72971255763376786</v>
      </c>
      <c r="G166" s="187">
        <f t="shared" si="29"/>
        <v>1860.0252335899374</v>
      </c>
      <c r="H166" s="187">
        <f t="shared" si="30"/>
        <v>4233.4174316506969</v>
      </c>
      <c r="I166" s="187">
        <f t="shared" si="31"/>
        <v>683.70349368041116</v>
      </c>
      <c r="J166" s="87">
        <f t="shared" si="32"/>
        <v>1556.1091516166157</v>
      </c>
      <c r="K166" s="187">
        <f t="shared" si="36"/>
        <v>549.45085731744769</v>
      </c>
      <c r="L166" s="87">
        <f t="shared" si="33"/>
        <v>1250.5501512545109</v>
      </c>
      <c r="M166" s="88">
        <f t="shared" si="37"/>
        <v>5483.9675829052076</v>
      </c>
      <c r="N166" s="88">
        <f t="shared" si="38"/>
        <v>24524.967582905207</v>
      </c>
      <c r="O166" s="88">
        <f t="shared" si="39"/>
        <v>10775.469061030406</v>
      </c>
      <c r="P166" s="89">
        <f t="shared" si="34"/>
        <v>0.93987588996413085</v>
      </c>
      <c r="Q166" s="195">
        <v>17.091492914757509</v>
      </c>
      <c r="R166" s="89">
        <f t="shared" si="40"/>
        <v>3.7260990357901619E-2</v>
      </c>
      <c r="S166" s="89">
        <f t="shared" si="40"/>
        <v>3.9539683218969127E-2</v>
      </c>
      <c r="T166" s="91">
        <v>2276</v>
      </c>
      <c r="U166" s="190">
        <v>18357</v>
      </c>
      <c r="V166" s="190">
        <v>8047.7860587461637</v>
      </c>
      <c r="W166" s="197"/>
      <c r="X166" s="88">
        <v>0</v>
      </c>
      <c r="Y166" s="88">
        <f t="shared" si="41"/>
        <v>0</v>
      </c>
    </row>
    <row r="167" spans="2:25">
      <c r="B167" s="207">
        <v>3424</v>
      </c>
      <c r="C167" t="s">
        <v>181</v>
      </c>
      <c r="D167" s="1">
        <v>18774</v>
      </c>
      <c r="E167" s="85">
        <f t="shared" si="35"/>
        <v>10219.923788786064</v>
      </c>
      <c r="F167" s="86">
        <f t="shared" si="28"/>
        <v>0.89141919594842789</v>
      </c>
      <c r="G167" s="187">
        <f t="shared" si="29"/>
        <v>747.66674239211318</v>
      </c>
      <c r="H167" s="187">
        <f t="shared" si="30"/>
        <v>1373.463805774312</v>
      </c>
      <c r="I167" s="187">
        <f t="shared" si="31"/>
        <v>34.827707148347052</v>
      </c>
      <c r="J167" s="87">
        <f t="shared" si="32"/>
        <v>63.978498031513531</v>
      </c>
      <c r="K167" s="187">
        <f t="shared" si="36"/>
        <v>-99.424929214616412</v>
      </c>
      <c r="L167" s="87">
        <f t="shared" si="33"/>
        <v>-182.64359496725035</v>
      </c>
      <c r="M167" s="88">
        <f t="shared" si="37"/>
        <v>1190.8202108070618</v>
      </c>
      <c r="N167" s="88">
        <f t="shared" si="38"/>
        <v>19964.820210807062</v>
      </c>
      <c r="O167" s="88">
        <f t="shared" si="39"/>
        <v>10868.165601963561</v>
      </c>
      <c r="P167" s="89">
        <f t="shared" si="34"/>
        <v>0.9479612218798642</v>
      </c>
      <c r="Q167" s="195">
        <v>-2272.8096562019282</v>
      </c>
      <c r="R167" s="89">
        <f t="shared" si="40"/>
        <v>3.4323177786347858E-2</v>
      </c>
      <c r="S167" s="89">
        <f t="shared" si="40"/>
        <v>-3.9642343472785189E-3</v>
      </c>
      <c r="T167" s="91">
        <v>1837</v>
      </c>
      <c r="U167" s="190">
        <v>18151</v>
      </c>
      <c r="V167" s="190">
        <v>10260.599208592424</v>
      </c>
      <c r="W167" s="197"/>
      <c r="X167" s="88">
        <v>0</v>
      </c>
      <c r="Y167" s="88">
        <f t="shared" si="41"/>
        <v>0</v>
      </c>
    </row>
    <row r="168" spans="2:25">
      <c r="B168" s="207">
        <v>3425</v>
      </c>
      <c r="C168" t="s">
        <v>182</v>
      </c>
      <c r="D168" s="1">
        <v>10101</v>
      </c>
      <c r="E168" s="85">
        <f t="shared" si="35"/>
        <v>7421.7487141807496</v>
      </c>
      <c r="F168" s="86">
        <f t="shared" si="28"/>
        <v>0.64735211416993621</v>
      </c>
      <c r="G168" s="187">
        <f t="shared" si="29"/>
        <v>2426.5717871553015</v>
      </c>
      <c r="H168" s="187">
        <f t="shared" si="30"/>
        <v>3302.564202318365</v>
      </c>
      <c r="I168" s="187">
        <f t="shared" si="31"/>
        <v>1014.1889832602069</v>
      </c>
      <c r="J168" s="87">
        <f t="shared" si="32"/>
        <v>1380.3112062171415</v>
      </c>
      <c r="K168" s="187">
        <f t="shared" si="36"/>
        <v>879.93634689724342</v>
      </c>
      <c r="L168" s="87">
        <f t="shared" si="33"/>
        <v>1197.5933681271483</v>
      </c>
      <c r="M168" s="88">
        <f t="shared" si="37"/>
        <v>4500.1575704455136</v>
      </c>
      <c r="N168" s="88">
        <f t="shared" si="38"/>
        <v>14601.157570445514</v>
      </c>
      <c r="O168" s="88">
        <f t="shared" si="39"/>
        <v>10728.256848233295</v>
      </c>
      <c r="P168" s="89">
        <f t="shared" si="34"/>
        <v>0.9357578677909395</v>
      </c>
      <c r="Q168" s="195">
        <v>279.52656935719824</v>
      </c>
      <c r="R168" s="89">
        <f t="shared" si="40"/>
        <v>7.7669902912621352E-2</v>
      </c>
      <c r="S168" s="89">
        <f t="shared" si="40"/>
        <v>5.1539773010992905E-2</v>
      </c>
      <c r="T168" s="91">
        <v>1361</v>
      </c>
      <c r="U168" s="190">
        <v>9373</v>
      </c>
      <c r="V168" s="190">
        <v>7057.9819277108427</v>
      </c>
      <c r="W168" s="197"/>
      <c r="X168" s="88">
        <v>0</v>
      </c>
      <c r="Y168" s="88">
        <f t="shared" si="41"/>
        <v>0</v>
      </c>
    </row>
    <row r="169" spans="2:25">
      <c r="B169" s="207">
        <v>3426</v>
      </c>
      <c r="C169" t="s">
        <v>183</v>
      </c>
      <c r="D169" s="1">
        <v>12622</v>
      </c>
      <c r="E169" s="85">
        <f t="shared" si="35"/>
        <v>7869.0773067331666</v>
      </c>
      <c r="F169" s="86">
        <f t="shared" si="28"/>
        <v>0.68636975290569258</v>
      </c>
      <c r="G169" s="187">
        <f t="shared" si="29"/>
        <v>2158.1746316238514</v>
      </c>
      <c r="H169" s="187">
        <f t="shared" si="30"/>
        <v>3461.7121091246577</v>
      </c>
      <c r="I169" s="187">
        <f t="shared" si="31"/>
        <v>857.62397586686097</v>
      </c>
      <c r="J169" s="87">
        <f t="shared" si="32"/>
        <v>1375.6288572904448</v>
      </c>
      <c r="K169" s="187">
        <f t="shared" si="36"/>
        <v>723.3713395038975</v>
      </c>
      <c r="L169" s="87">
        <f t="shared" si="33"/>
        <v>1160.2876285642517</v>
      </c>
      <c r="M169" s="88">
        <f t="shared" si="37"/>
        <v>4621.9997376889096</v>
      </c>
      <c r="N169" s="88">
        <f t="shared" si="38"/>
        <v>17243.999737688908</v>
      </c>
      <c r="O169" s="88">
        <f t="shared" si="39"/>
        <v>10750.623277860916</v>
      </c>
      <c r="P169" s="89">
        <f t="shared" si="34"/>
        <v>0.93770874972772733</v>
      </c>
      <c r="Q169" s="195">
        <v>-210.06618864882603</v>
      </c>
      <c r="R169" s="89">
        <f t="shared" si="40"/>
        <v>0.11393522195746184</v>
      </c>
      <c r="S169" s="89">
        <f t="shared" si="40"/>
        <v>7.9906028767988149E-2</v>
      </c>
      <c r="T169" s="91">
        <v>1604</v>
      </c>
      <c r="U169" s="190">
        <v>11331</v>
      </c>
      <c r="V169" s="190">
        <v>7286.8167202572349</v>
      </c>
      <c r="W169" s="197"/>
      <c r="X169" s="88">
        <v>0</v>
      </c>
      <c r="Y169" s="88">
        <f t="shared" si="41"/>
        <v>0</v>
      </c>
    </row>
    <row r="170" spans="2:25">
      <c r="B170" s="207">
        <v>3427</v>
      </c>
      <c r="C170" t="s">
        <v>184</v>
      </c>
      <c r="D170" s="1">
        <v>52803</v>
      </c>
      <c r="E170" s="85">
        <f t="shared" si="35"/>
        <v>9276.7041461700628</v>
      </c>
      <c r="F170" s="86">
        <f t="shared" si="28"/>
        <v>0.80914812301282524</v>
      </c>
      <c r="G170" s="187">
        <f t="shared" si="29"/>
        <v>1313.5985279617137</v>
      </c>
      <c r="H170" s="187">
        <f t="shared" si="30"/>
        <v>7477.0028211580739</v>
      </c>
      <c r="I170" s="187">
        <f t="shared" si="31"/>
        <v>364.95458206394733</v>
      </c>
      <c r="J170" s="87">
        <f t="shared" si="32"/>
        <v>2077.3214811079883</v>
      </c>
      <c r="K170" s="187">
        <f t="shared" si="36"/>
        <v>230.70194570098386</v>
      </c>
      <c r="L170" s="87">
        <f t="shared" si="33"/>
        <v>1313.1554749300001</v>
      </c>
      <c r="M170" s="88">
        <f t="shared" si="37"/>
        <v>8790.1582960880733</v>
      </c>
      <c r="N170" s="88">
        <f t="shared" si="38"/>
        <v>61593.158296088077</v>
      </c>
      <c r="O170" s="88">
        <f t="shared" si="39"/>
        <v>10821.004619832762</v>
      </c>
      <c r="P170" s="89">
        <f t="shared" si="34"/>
        <v>0.94384766823308408</v>
      </c>
      <c r="Q170" s="195">
        <v>-694.38612580368317</v>
      </c>
      <c r="R170" s="89">
        <f t="shared" si="40"/>
        <v>4.2939817100871039E-2</v>
      </c>
      <c r="S170" s="89">
        <f t="shared" si="40"/>
        <v>3.1213157175632805E-2</v>
      </c>
      <c r="T170" s="91">
        <v>5692</v>
      </c>
      <c r="U170" s="190">
        <v>50629</v>
      </c>
      <c r="V170" s="190">
        <v>8995.9132906894101</v>
      </c>
      <c r="W170" s="197"/>
      <c r="X170" s="88">
        <v>0</v>
      </c>
      <c r="Y170" s="88">
        <f t="shared" si="41"/>
        <v>0</v>
      </c>
    </row>
    <row r="171" spans="2:25">
      <c r="B171" s="207">
        <v>3428</v>
      </c>
      <c r="C171" t="s">
        <v>185</v>
      </c>
      <c r="D171" s="1">
        <v>23747</v>
      </c>
      <c r="E171" s="85">
        <f t="shared" si="35"/>
        <v>9401.0292953285825</v>
      </c>
      <c r="F171" s="86">
        <f t="shared" si="28"/>
        <v>0.81999221801680766</v>
      </c>
      <c r="G171" s="187">
        <f t="shared" si="29"/>
        <v>1239.0034384666017</v>
      </c>
      <c r="H171" s="187">
        <f t="shared" si="30"/>
        <v>3129.7226855666358</v>
      </c>
      <c r="I171" s="187">
        <f t="shared" si="31"/>
        <v>321.44077985846542</v>
      </c>
      <c r="J171" s="87">
        <f t="shared" si="32"/>
        <v>811.95940992248359</v>
      </c>
      <c r="K171" s="187">
        <f t="shared" si="36"/>
        <v>187.18814349550195</v>
      </c>
      <c r="L171" s="87">
        <f t="shared" si="33"/>
        <v>472.83725046963792</v>
      </c>
      <c r="M171" s="88">
        <f t="shared" si="37"/>
        <v>3602.5599360362739</v>
      </c>
      <c r="N171" s="88">
        <f t="shared" si="38"/>
        <v>27349.559936036276</v>
      </c>
      <c r="O171" s="88">
        <f t="shared" si="39"/>
        <v>10827.220877290687</v>
      </c>
      <c r="P171" s="89">
        <f t="shared" si="34"/>
        <v>0.94438987298328314</v>
      </c>
      <c r="Q171" s="195">
        <v>-1228.6407684083142</v>
      </c>
      <c r="R171" s="89">
        <f t="shared" si="40"/>
        <v>4.8942091081761563E-2</v>
      </c>
      <c r="S171" s="89">
        <f t="shared" si="40"/>
        <v>3.5238572077130471E-2</v>
      </c>
      <c r="T171" s="91">
        <v>2526</v>
      </c>
      <c r="U171" s="190">
        <v>22639</v>
      </c>
      <c r="V171" s="190">
        <v>9081.0268752507018</v>
      </c>
      <c r="W171" s="197"/>
      <c r="X171" s="88">
        <v>0</v>
      </c>
      <c r="Y171" s="88">
        <f t="shared" si="41"/>
        <v>0</v>
      </c>
    </row>
    <row r="172" spans="2:25">
      <c r="B172" s="207">
        <v>3429</v>
      </c>
      <c r="C172" t="s">
        <v>186</v>
      </c>
      <c r="D172" s="1">
        <v>13184</v>
      </c>
      <c r="E172" s="85">
        <f t="shared" si="35"/>
        <v>8605.7441253263714</v>
      </c>
      <c r="F172" s="86">
        <f t="shared" si="28"/>
        <v>0.75062453177525623</v>
      </c>
      <c r="G172" s="187">
        <f t="shared" si="29"/>
        <v>1716.1745404679284</v>
      </c>
      <c r="H172" s="187">
        <f t="shared" si="30"/>
        <v>2629.1793959968663</v>
      </c>
      <c r="I172" s="187">
        <f t="shared" si="31"/>
        <v>599.79058935923922</v>
      </c>
      <c r="J172" s="87">
        <f t="shared" si="32"/>
        <v>918.87918289835443</v>
      </c>
      <c r="K172" s="187">
        <f t="shared" si="36"/>
        <v>465.53795299627575</v>
      </c>
      <c r="L172" s="87">
        <f t="shared" si="33"/>
        <v>713.20414399029437</v>
      </c>
      <c r="M172" s="88">
        <f t="shared" si="37"/>
        <v>3342.3835399871605</v>
      </c>
      <c r="N172" s="88">
        <f t="shared" si="38"/>
        <v>16526.38353998716</v>
      </c>
      <c r="O172" s="88">
        <f t="shared" si="39"/>
        <v>10787.456618790575</v>
      </c>
      <c r="P172" s="89">
        <f t="shared" si="34"/>
        <v>0.9409214886712054</v>
      </c>
      <c r="Q172" s="195">
        <v>-215.9812973877838</v>
      </c>
      <c r="R172" s="89">
        <f t="shared" si="40"/>
        <v>0.102894428643132</v>
      </c>
      <c r="S172" s="89">
        <f t="shared" si="40"/>
        <v>9.3535663909215208E-2</v>
      </c>
      <c r="T172" s="91">
        <v>1532</v>
      </c>
      <c r="U172" s="190">
        <v>11954</v>
      </c>
      <c r="V172" s="190">
        <v>7869.6510862409477</v>
      </c>
      <c r="W172" s="197"/>
      <c r="X172" s="88">
        <v>0</v>
      </c>
      <c r="Y172" s="88">
        <f t="shared" si="41"/>
        <v>0</v>
      </c>
    </row>
    <row r="173" spans="2:25">
      <c r="B173" s="207">
        <v>3430</v>
      </c>
      <c r="C173" t="s">
        <v>187</v>
      </c>
      <c r="D173" s="1">
        <v>15627</v>
      </c>
      <c r="E173" s="85">
        <f t="shared" si="35"/>
        <v>8263.8815441565312</v>
      </c>
      <c r="F173" s="86">
        <f t="shared" si="28"/>
        <v>0.72080602495178492</v>
      </c>
      <c r="G173" s="187">
        <f t="shared" si="29"/>
        <v>1921.2920891698325</v>
      </c>
      <c r="H173" s="187">
        <f t="shared" si="30"/>
        <v>3633.1633406201531</v>
      </c>
      <c r="I173" s="187">
        <f t="shared" si="31"/>
        <v>719.44249276868334</v>
      </c>
      <c r="J173" s="87">
        <f t="shared" si="32"/>
        <v>1360.4657538255801</v>
      </c>
      <c r="K173" s="187">
        <f t="shared" si="36"/>
        <v>585.18985640571987</v>
      </c>
      <c r="L173" s="87">
        <f t="shared" si="33"/>
        <v>1106.5940184632163</v>
      </c>
      <c r="M173" s="88">
        <f t="shared" si="37"/>
        <v>4739.757359083369</v>
      </c>
      <c r="N173" s="88">
        <f t="shared" si="38"/>
        <v>20366.757359083371</v>
      </c>
      <c r="O173" s="88">
        <f t="shared" si="39"/>
        <v>10770.363489732084</v>
      </c>
      <c r="P173" s="89">
        <f t="shared" si="34"/>
        <v>0.93943056333003194</v>
      </c>
      <c r="Q173" s="195">
        <v>358.61417535228884</v>
      </c>
      <c r="R173" s="89">
        <f t="shared" si="40"/>
        <v>2.7483726740745611E-2</v>
      </c>
      <c r="S173" s="89">
        <f t="shared" si="40"/>
        <v>1.9460561131331984E-3</v>
      </c>
      <c r="T173" s="91">
        <v>1891</v>
      </c>
      <c r="U173" s="190">
        <v>15209</v>
      </c>
      <c r="V173" s="190">
        <v>8247.8308026030372</v>
      </c>
      <c r="W173" s="197"/>
      <c r="X173" s="88">
        <v>0</v>
      </c>
      <c r="Y173" s="88">
        <f t="shared" si="41"/>
        <v>0</v>
      </c>
    </row>
    <row r="174" spans="2:25">
      <c r="B174" s="207">
        <v>3431</v>
      </c>
      <c r="C174" t="s">
        <v>188</v>
      </c>
      <c r="D174" s="1">
        <v>20366</v>
      </c>
      <c r="E174" s="85">
        <f t="shared" si="35"/>
        <v>8136.6360367558937</v>
      </c>
      <c r="F174" s="86">
        <f t="shared" si="28"/>
        <v>0.70970720560250689</v>
      </c>
      <c r="G174" s="187">
        <f t="shared" si="29"/>
        <v>1997.6393936102149</v>
      </c>
      <c r="H174" s="187">
        <f t="shared" si="30"/>
        <v>5000.091402206368</v>
      </c>
      <c r="I174" s="187">
        <f t="shared" si="31"/>
        <v>763.97842035890653</v>
      </c>
      <c r="J174" s="87">
        <f t="shared" si="32"/>
        <v>1912.2379861583431</v>
      </c>
      <c r="K174" s="187">
        <f t="shared" si="36"/>
        <v>629.72578399594306</v>
      </c>
      <c r="L174" s="87">
        <f t="shared" si="33"/>
        <v>1576.2036373418455</v>
      </c>
      <c r="M174" s="88">
        <f t="shared" si="37"/>
        <v>6576.295039548213</v>
      </c>
      <c r="N174" s="88">
        <f t="shared" si="38"/>
        <v>26942.295039548211</v>
      </c>
      <c r="O174" s="88">
        <f t="shared" si="39"/>
        <v>10764.00121436205</v>
      </c>
      <c r="P174" s="89">
        <f t="shared" si="34"/>
        <v>0.93887562236256783</v>
      </c>
      <c r="Q174" s="195">
        <v>402.7175996334081</v>
      </c>
      <c r="R174" s="89">
        <f t="shared" si="40"/>
        <v>2.8430035853153561E-2</v>
      </c>
      <c r="S174" s="89">
        <f t="shared" si="40"/>
        <v>1.3227514348332673E-2</v>
      </c>
      <c r="T174" s="91">
        <v>2503</v>
      </c>
      <c r="U174" s="190">
        <v>19803</v>
      </c>
      <c r="V174" s="190">
        <v>8030.413625304137</v>
      </c>
      <c r="W174" s="197"/>
      <c r="X174" s="88">
        <v>0</v>
      </c>
      <c r="Y174" s="88">
        <f t="shared" si="41"/>
        <v>0</v>
      </c>
    </row>
    <row r="175" spans="2:25">
      <c r="B175" s="207">
        <v>3432</v>
      </c>
      <c r="C175" t="s">
        <v>189</v>
      </c>
      <c r="D175" s="1">
        <v>18775</v>
      </c>
      <c r="E175" s="85">
        <f t="shared" si="35"/>
        <v>9467.9778113968732</v>
      </c>
      <c r="F175" s="86">
        <f t="shared" si="28"/>
        <v>0.82583171286989254</v>
      </c>
      <c r="G175" s="187">
        <f t="shared" si="29"/>
        <v>1198.8343288256274</v>
      </c>
      <c r="H175" s="187">
        <f t="shared" si="30"/>
        <v>2377.2884740612189</v>
      </c>
      <c r="I175" s="187">
        <f t="shared" si="31"/>
        <v>298.00879923456364</v>
      </c>
      <c r="J175" s="87">
        <f t="shared" si="32"/>
        <v>590.95144888213974</v>
      </c>
      <c r="K175" s="187">
        <f t="shared" si="36"/>
        <v>163.75616287160017</v>
      </c>
      <c r="L175" s="87">
        <f t="shared" si="33"/>
        <v>324.72847097438313</v>
      </c>
      <c r="M175" s="88">
        <f t="shared" si="37"/>
        <v>2702.016945035602</v>
      </c>
      <c r="N175" s="88">
        <f t="shared" si="38"/>
        <v>21477.016945035601</v>
      </c>
      <c r="O175" s="88">
        <f t="shared" si="39"/>
        <v>10830.5683030941</v>
      </c>
      <c r="P175" s="89">
        <f t="shared" si="34"/>
        <v>0.94468184772593722</v>
      </c>
      <c r="Q175" s="195">
        <v>-784.11929681460379</v>
      </c>
      <c r="R175" s="89">
        <f t="shared" si="40"/>
        <v>3.4378271169632525E-2</v>
      </c>
      <c r="S175" s="89">
        <f t="shared" si="40"/>
        <v>2.5510681351234403E-2</v>
      </c>
      <c r="T175" s="91">
        <v>1983</v>
      </c>
      <c r="U175" s="190">
        <v>18151</v>
      </c>
      <c r="V175" s="190">
        <v>9232.4516785350952</v>
      </c>
      <c r="W175" s="197"/>
      <c r="X175" s="88">
        <v>0</v>
      </c>
      <c r="Y175" s="88">
        <f t="shared" si="41"/>
        <v>0</v>
      </c>
    </row>
    <row r="176" spans="2:25">
      <c r="B176" s="207">
        <v>3433</v>
      </c>
      <c r="C176" t="s">
        <v>190</v>
      </c>
      <c r="D176" s="1">
        <v>30092</v>
      </c>
      <c r="E176" s="85">
        <f t="shared" si="35"/>
        <v>14055.114432508173</v>
      </c>
      <c r="F176" s="86">
        <f t="shared" si="28"/>
        <v>1.2259385750153222</v>
      </c>
      <c r="G176" s="187">
        <f t="shared" si="29"/>
        <v>-1553.4476438411525</v>
      </c>
      <c r="H176" s="187">
        <f t="shared" si="30"/>
        <v>-3325.9314054639076</v>
      </c>
      <c r="I176" s="187">
        <f t="shared" si="31"/>
        <v>0</v>
      </c>
      <c r="J176" s="87">
        <f t="shared" si="32"/>
        <v>0</v>
      </c>
      <c r="K176" s="187">
        <f t="shared" si="36"/>
        <v>-134.25263636296347</v>
      </c>
      <c r="L176" s="87">
        <f t="shared" si="33"/>
        <v>-287.43489445310485</v>
      </c>
      <c r="M176" s="88">
        <f t="shared" si="37"/>
        <v>-3613.3662999170124</v>
      </c>
      <c r="N176" s="88">
        <f t="shared" si="38"/>
        <v>26478.633700082988</v>
      </c>
      <c r="O176" s="88">
        <f t="shared" si="39"/>
        <v>12367.414152304058</v>
      </c>
      <c r="P176" s="89">
        <f t="shared" si="34"/>
        <v>1.0787311732896603</v>
      </c>
      <c r="Q176" s="195">
        <v>-3416.6876065764618</v>
      </c>
      <c r="R176" s="89">
        <f t="shared" si="40"/>
        <v>4.8940323480200783E-2</v>
      </c>
      <c r="S176" s="89">
        <f t="shared" si="40"/>
        <v>5.1879904022415227E-2</v>
      </c>
      <c r="T176" s="91">
        <v>2141</v>
      </c>
      <c r="U176" s="190">
        <v>28688</v>
      </c>
      <c r="V176" s="190">
        <v>13361.90032603633</v>
      </c>
      <c r="W176" s="197"/>
      <c r="X176" s="88">
        <v>0</v>
      </c>
      <c r="Y176" s="88">
        <f t="shared" si="41"/>
        <v>0</v>
      </c>
    </row>
    <row r="177" spans="2:25">
      <c r="B177" s="207">
        <v>3434</v>
      </c>
      <c r="C177" t="s">
        <v>191</v>
      </c>
      <c r="D177" s="1">
        <v>21025</v>
      </c>
      <c r="E177" s="85">
        <f t="shared" si="35"/>
        <v>9504.9728752260398</v>
      </c>
      <c r="F177" s="86">
        <f t="shared" si="28"/>
        <v>0.82905855787717553</v>
      </c>
      <c r="G177" s="187">
        <f t="shared" si="29"/>
        <v>1176.6372905281273</v>
      </c>
      <c r="H177" s="187">
        <f t="shared" si="30"/>
        <v>2602.7216866482177</v>
      </c>
      <c r="I177" s="187">
        <f t="shared" si="31"/>
        <v>285.06052689435535</v>
      </c>
      <c r="J177" s="87">
        <f t="shared" si="32"/>
        <v>630.55388549031397</v>
      </c>
      <c r="K177" s="187">
        <f t="shared" si="36"/>
        <v>150.80789053139188</v>
      </c>
      <c r="L177" s="87">
        <f t="shared" si="33"/>
        <v>333.58705385543885</v>
      </c>
      <c r="M177" s="88">
        <f t="shared" si="37"/>
        <v>2936.3087405036567</v>
      </c>
      <c r="N177" s="88">
        <f t="shared" si="38"/>
        <v>23961.308740503657</v>
      </c>
      <c r="O177" s="88">
        <f t="shared" si="39"/>
        <v>10832.41805628556</v>
      </c>
      <c r="P177" s="89">
        <f t="shared" si="34"/>
        <v>0.94484318997630157</v>
      </c>
      <c r="Q177" s="195">
        <v>-683.88304818653478</v>
      </c>
      <c r="R177" s="89">
        <f t="shared" si="40"/>
        <v>0.10973292515570569</v>
      </c>
      <c r="S177" s="89">
        <f t="shared" si="40"/>
        <v>0.10973292515570572</v>
      </c>
      <c r="T177" s="91">
        <v>2212</v>
      </c>
      <c r="U177" s="190">
        <v>18946</v>
      </c>
      <c r="V177" s="190">
        <v>8565.0994575045206</v>
      </c>
      <c r="W177" s="197"/>
      <c r="X177" s="88">
        <v>0</v>
      </c>
      <c r="Y177" s="88">
        <f t="shared" si="41"/>
        <v>0</v>
      </c>
    </row>
    <row r="178" spans="2:25">
      <c r="B178" s="207">
        <v>3435</v>
      </c>
      <c r="C178" t="s">
        <v>192</v>
      </c>
      <c r="D178" s="1">
        <v>31432</v>
      </c>
      <c r="E178" s="85">
        <f t="shared" si="35"/>
        <v>8901.7275559331629</v>
      </c>
      <c r="F178" s="86">
        <f t="shared" si="28"/>
        <v>0.77644129099757753</v>
      </c>
      <c r="G178" s="187">
        <f t="shared" si="29"/>
        <v>1538.5844821038536</v>
      </c>
      <c r="H178" s="187">
        <f t="shared" si="30"/>
        <v>5432.7418063087071</v>
      </c>
      <c r="I178" s="187">
        <f t="shared" si="31"/>
        <v>496.19638864686226</v>
      </c>
      <c r="J178" s="87">
        <f t="shared" si="32"/>
        <v>1752.0694483120708</v>
      </c>
      <c r="K178" s="187">
        <f t="shared" si="36"/>
        <v>361.94375228389879</v>
      </c>
      <c r="L178" s="87">
        <f t="shared" si="33"/>
        <v>1278.0233893144466</v>
      </c>
      <c r="M178" s="88">
        <f t="shared" si="37"/>
        <v>6710.7651956231539</v>
      </c>
      <c r="N178" s="88">
        <f t="shared" si="38"/>
        <v>38142.765195623157</v>
      </c>
      <c r="O178" s="88">
        <f t="shared" si="39"/>
        <v>10802.255790320916</v>
      </c>
      <c r="P178" s="89">
        <f t="shared" si="34"/>
        <v>0.94221232663232168</v>
      </c>
      <c r="Q178" s="195">
        <v>-978.51945892705498</v>
      </c>
      <c r="R178" s="89">
        <f t="shared" si="40"/>
        <v>1.8007513926674441E-2</v>
      </c>
      <c r="S178" s="89">
        <f t="shared" si="40"/>
        <v>1.8295819651377391E-2</v>
      </c>
      <c r="T178" s="91">
        <v>3531</v>
      </c>
      <c r="U178" s="190">
        <v>30876</v>
      </c>
      <c r="V178" s="190">
        <v>8741.789354473387</v>
      </c>
      <c r="W178" s="197"/>
      <c r="X178" s="88">
        <v>0</v>
      </c>
      <c r="Y178" s="88">
        <f t="shared" si="41"/>
        <v>0</v>
      </c>
    </row>
    <row r="179" spans="2:25">
      <c r="B179" s="207">
        <v>3436</v>
      </c>
      <c r="C179" t="s">
        <v>193</v>
      </c>
      <c r="D179" s="1">
        <v>66931</v>
      </c>
      <c r="E179" s="85">
        <f t="shared" si="35"/>
        <v>11981.919083422843</v>
      </c>
      <c r="F179" s="86">
        <f t="shared" si="28"/>
        <v>1.045106881030138</v>
      </c>
      <c r="G179" s="187">
        <f t="shared" si="29"/>
        <v>-309.53043438995445</v>
      </c>
      <c r="H179" s="187">
        <f t="shared" si="30"/>
        <v>-1729.0370065022855</v>
      </c>
      <c r="I179" s="187">
        <f t="shared" si="31"/>
        <v>0</v>
      </c>
      <c r="J179" s="87">
        <f t="shared" si="32"/>
        <v>0</v>
      </c>
      <c r="K179" s="187">
        <f t="shared" si="36"/>
        <v>-134.25263636296347</v>
      </c>
      <c r="L179" s="87">
        <f t="shared" si="33"/>
        <v>-749.93522672351389</v>
      </c>
      <c r="M179" s="88">
        <f t="shared" si="37"/>
        <v>-2478.9722332257993</v>
      </c>
      <c r="N179" s="88">
        <f t="shared" si="38"/>
        <v>64452.027766774198</v>
      </c>
      <c r="O179" s="88">
        <f t="shared" si="39"/>
        <v>11538.136012669924</v>
      </c>
      <c r="P179" s="89">
        <f t="shared" si="34"/>
        <v>1.0063984956955863</v>
      </c>
      <c r="Q179" s="195">
        <v>-4454.43632430459</v>
      </c>
      <c r="R179" s="89">
        <f t="shared" si="40"/>
        <v>1.4998028570562009E-2</v>
      </c>
      <c r="S179" s="89">
        <f t="shared" si="40"/>
        <v>1.5543140293747053E-2</v>
      </c>
      <c r="T179" s="91">
        <v>5586</v>
      </c>
      <c r="U179" s="190">
        <v>65942</v>
      </c>
      <c r="V179" s="190">
        <v>11798.532832349258</v>
      </c>
      <c r="W179" s="197"/>
      <c r="X179" s="88">
        <v>0</v>
      </c>
      <c r="Y179" s="88">
        <f t="shared" si="41"/>
        <v>0</v>
      </c>
    </row>
    <row r="180" spans="2:25">
      <c r="B180" s="207">
        <v>3437</v>
      </c>
      <c r="C180" t="s">
        <v>194</v>
      </c>
      <c r="D180" s="1">
        <v>45114</v>
      </c>
      <c r="E180" s="85">
        <f t="shared" si="35"/>
        <v>7837.7345378735235</v>
      </c>
      <c r="F180" s="86">
        <f t="shared" si="28"/>
        <v>0.68363592177416133</v>
      </c>
      <c r="G180" s="187">
        <f t="shared" si="29"/>
        <v>2176.9802929396369</v>
      </c>
      <c r="H180" s="187">
        <f t="shared" si="30"/>
        <v>12530.69856616055</v>
      </c>
      <c r="I180" s="187">
        <f t="shared" si="31"/>
        <v>868.59394496773598</v>
      </c>
      <c r="J180" s="87">
        <f t="shared" si="32"/>
        <v>4999.6267472342888</v>
      </c>
      <c r="K180" s="187">
        <f t="shared" si="36"/>
        <v>734.34130860477251</v>
      </c>
      <c r="L180" s="87">
        <f t="shared" si="33"/>
        <v>4226.86857232907</v>
      </c>
      <c r="M180" s="88">
        <f t="shared" si="37"/>
        <v>16757.56713848962</v>
      </c>
      <c r="N180" s="88">
        <f t="shared" si="38"/>
        <v>61871.56713848962</v>
      </c>
      <c r="O180" s="88">
        <f t="shared" si="39"/>
        <v>10749.056139417933</v>
      </c>
      <c r="P180" s="89">
        <f t="shared" si="34"/>
        <v>0.93757205817115075</v>
      </c>
      <c r="Q180" s="195">
        <v>-93.161584702393156</v>
      </c>
      <c r="R180" s="89">
        <f t="shared" si="40"/>
        <v>8.1015024081661988E-2</v>
      </c>
      <c r="S180" s="89">
        <f t="shared" si="40"/>
        <v>4.5519568982385725E-2</v>
      </c>
      <c r="T180" s="91">
        <v>5756</v>
      </c>
      <c r="U180" s="190">
        <v>41733</v>
      </c>
      <c r="V180" s="190">
        <v>7496.4972157355851</v>
      </c>
      <c r="W180" s="197"/>
      <c r="X180" s="88">
        <v>0</v>
      </c>
      <c r="Y180" s="88">
        <f t="shared" si="41"/>
        <v>0</v>
      </c>
    </row>
    <row r="181" spans="2:25">
      <c r="B181" s="207">
        <v>3438</v>
      </c>
      <c r="C181" t="s">
        <v>195</v>
      </c>
      <c r="D181" s="1">
        <v>35243</v>
      </c>
      <c r="E181" s="85">
        <f t="shared" si="35"/>
        <v>11299.454953510742</v>
      </c>
      <c r="F181" s="86">
        <f t="shared" si="28"/>
        <v>0.98557985925161751</v>
      </c>
      <c r="G181" s="187">
        <f t="shared" si="29"/>
        <v>99.948043557306292</v>
      </c>
      <c r="H181" s="187">
        <f t="shared" si="30"/>
        <v>311.73794785523836</v>
      </c>
      <c r="I181" s="187">
        <f t="shared" si="31"/>
        <v>0</v>
      </c>
      <c r="J181" s="87">
        <f t="shared" si="32"/>
        <v>0</v>
      </c>
      <c r="K181" s="187">
        <f t="shared" si="36"/>
        <v>-134.25263636296347</v>
      </c>
      <c r="L181" s="87">
        <f t="shared" si="33"/>
        <v>-418.73397281608305</v>
      </c>
      <c r="M181" s="88">
        <f t="shared" si="37"/>
        <v>-106.99602496084469</v>
      </c>
      <c r="N181" s="88">
        <f t="shared" si="38"/>
        <v>35136.003975039159</v>
      </c>
      <c r="O181" s="88">
        <f t="shared" si="39"/>
        <v>11265.150360705084</v>
      </c>
      <c r="P181" s="89">
        <f t="shared" si="34"/>
        <v>0.98258768698417809</v>
      </c>
      <c r="Q181" s="195">
        <v>-1661.8834399402103</v>
      </c>
      <c r="R181" s="89">
        <f t="shared" si="40"/>
        <v>2.9684167470125925E-2</v>
      </c>
      <c r="S181" s="89">
        <f t="shared" si="40"/>
        <v>6.9630234884003966E-2</v>
      </c>
      <c r="T181" s="91">
        <v>3119</v>
      </c>
      <c r="U181" s="190">
        <v>34227</v>
      </c>
      <c r="V181" s="190">
        <v>10563.888888888889</v>
      </c>
      <c r="W181" s="197"/>
      <c r="X181" s="88">
        <v>0</v>
      </c>
      <c r="Y181" s="88">
        <f t="shared" si="41"/>
        <v>0</v>
      </c>
    </row>
    <row r="182" spans="2:25">
      <c r="B182" s="207">
        <v>3439</v>
      </c>
      <c r="C182" t="s">
        <v>196</v>
      </c>
      <c r="D182" s="1">
        <v>41650</v>
      </c>
      <c r="E182" s="85">
        <f t="shared" si="35"/>
        <v>9438.0240199410837</v>
      </c>
      <c r="F182" s="86">
        <f t="shared" si="28"/>
        <v>0.82321903343637026</v>
      </c>
      <c r="G182" s="187">
        <f t="shared" si="29"/>
        <v>1216.8066036991011</v>
      </c>
      <c r="H182" s="187">
        <f t="shared" si="30"/>
        <v>5369.7675421241329</v>
      </c>
      <c r="I182" s="187">
        <f t="shared" si="31"/>
        <v>308.49262624408999</v>
      </c>
      <c r="J182" s="87">
        <f t="shared" si="32"/>
        <v>1361.3779596151692</v>
      </c>
      <c r="K182" s="187">
        <f t="shared" si="36"/>
        <v>174.23998988112652</v>
      </c>
      <c r="L182" s="87">
        <f t="shared" si="33"/>
        <v>768.92107534541128</v>
      </c>
      <c r="M182" s="88">
        <f t="shared" si="37"/>
        <v>6138.6886174695446</v>
      </c>
      <c r="N182" s="88">
        <f t="shared" si="38"/>
        <v>47788.688617469546</v>
      </c>
      <c r="O182" s="88">
        <f t="shared" si="39"/>
        <v>10829.070613521311</v>
      </c>
      <c r="P182" s="89">
        <f t="shared" si="34"/>
        <v>0.94455121375426121</v>
      </c>
      <c r="Q182" s="195">
        <v>705.85312312513724</v>
      </c>
      <c r="R182" s="89">
        <f t="shared" si="40"/>
        <v>4.5667947076397777E-2</v>
      </c>
      <c r="S182" s="89">
        <f t="shared" si="40"/>
        <v>4.6378802240963683E-2</v>
      </c>
      <c r="T182" s="91">
        <v>4413</v>
      </c>
      <c r="U182" s="190">
        <v>39831</v>
      </c>
      <c r="V182" s="190">
        <v>9019.701086956522</v>
      </c>
      <c r="W182" s="197"/>
      <c r="X182" s="88">
        <v>0</v>
      </c>
      <c r="Y182" s="88">
        <f t="shared" si="41"/>
        <v>0</v>
      </c>
    </row>
    <row r="183" spans="2:25">
      <c r="B183" s="207">
        <v>3440</v>
      </c>
      <c r="C183" t="s">
        <v>197</v>
      </c>
      <c r="D183" s="1">
        <v>54623</v>
      </c>
      <c r="E183" s="85">
        <f t="shared" si="35"/>
        <v>10660.226385636221</v>
      </c>
      <c r="F183" s="86">
        <f t="shared" si="28"/>
        <v>0.92982400159764822</v>
      </c>
      <c r="G183" s="187">
        <f t="shared" si="29"/>
        <v>483.48518428201896</v>
      </c>
      <c r="H183" s="187">
        <f t="shared" si="30"/>
        <v>2477.3780842610654</v>
      </c>
      <c r="I183" s="187">
        <f t="shared" si="31"/>
        <v>0</v>
      </c>
      <c r="J183" s="87">
        <f t="shared" si="32"/>
        <v>0</v>
      </c>
      <c r="K183" s="187">
        <f t="shared" si="36"/>
        <v>-134.25263636296347</v>
      </c>
      <c r="L183" s="87">
        <f t="shared" si="33"/>
        <v>-687.91050872382482</v>
      </c>
      <c r="M183" s="88">
        <f t="shared" si="37"/>
        <v>1789.4675755372405</v>
      </c>
      <c r="N183" s="88">
        <f t="shared" si="38"/>
        <v>56412.467575537237</v>
      </c>
      <c r="O183" s="88">
        <f t="shared" si="39"/>
        <v>11009.458933555276</v>
      </c>
      <c r="P183" s="89">
        <f t="shared" si="34"/>
        <v>0.96028534392259046</v>
      </c>
      <c r="Q183" s="195">
        <v>-829.7070042493142</v>
      </c>
      <c r="R183" s="89">
        <f t="shared" si="40"/>
        <v>-1.0506675361846277E-2</v>
      </c>
      <c r="S183" s="89">
        <f t="shared" si="40"/>
        <v>-3.3616220808917506E-3</v>
      </c>
      <c r="T183" s="91">
        <v>5124</v>
      </c>
      <c r="U183" s="190">
        <v>55203</v>
      </c>
      <c r="V183" s="190">
        <v>10696.182910288704</v>
      </c>
      <c r="W183" s="197"/>
      <c r="X183" s="88">
        <v>0</v>
      </c>
      <c r="Y183" s="88">
        <f t="shared" si="41"/>
        <v>0</v>
      </c>
    </row>
    <row r="184" spans="2:25">
      <c r="B184" s="207">
        <v>3441</v>
      </c>
      <c r="C184" t="s">
        <v>198</v>
      </c>
      <c r="D184" s="1">
        <v>59287</v>
      </c>
      <c r="E184" s="85">
        <f t="shared" si="35"/>
        <v>9598.0249311963744</v>
      </c>
      <c r="F184" s="86">
        <f t="shared" si="28"/>
        <v>0.83717489911696441</v>
      </c>
      <c r="G184" s="187">
        <f t="shared" si="29"/>
        <v>1120.8060569459267</v>
      </c>
      <c r="H184" s="187">
        <f t="shared" si="30"/>
        <v>6923.2190137549887</v>
      </c>
      <c r="I184" s="187">
        <f t="shared" si="31"/>
        <v>252.49230730473826</v>
      </c>
      <c r="J184" s="87">
        <f t="shared" si="32"/>
        <v>1559.6449822213683</v>
      </c>
      <c r="K184" s="187">
        <f t="shared" si="36"/>
        <v>118.23967094177479</v>
      </c>
      <c r="L184" s="87">
        <f t="shared" si="33"/>
        <v>730.36644740734289</v>
      </c>
      <c r="M184" s="88">
        <f t="shared" si="37"/>
        <v>7653.5854611623317</v>
      </c>
      <c r="N184" s="88">
        <f t="shared" si="38"/>
        <v>66940.585461162336</v>
      </c>
      <c r="O184" s="88">
        <f t="shared" si="39"/>
        <v>10837.070659084075</v>
      </c>
      <c r="P184" s="89">
        <f t="shared" si="34"/>
        <v>0.94524900703829084</v>
      </c>
      <c r="Q184" s="195">
        <v>-380.90171277045465</v>
      </c>
      <c r="R184" s="89">
        <f t="shared" si="40"/>
        <v>5.4928825622775804E-2</v>
      </c>
      <c r="S184" s="89">
        <f t="shared" si="40"/>
        <v>4.6731224258052907E-2</v>
      </c>
      <c r="T184" s="91">
        <v>6177</v>
      </c>
      <c r="U184" s="190">
        <v>56200</v>
      </c>
      <c r="V184" s="190">
        <v>9169.5219448523421</v>
      </c>
      <c r="W184" s="197"/>
      <c r="X184" s="88">
        <v>0</v>
      </c>
      <c r="Y184" s="88">
        <f t="shared" si="41"/>
        <v>0</v>
      </c>
    </row>
    <row r="185" spans="2:25">
      <c r="B185" s="207">
        <v>3442</v>
      </c>
      <c r="C185" t="s">
        <v>199</v>
      </c>
      <c r="D185" s="1">
        <v>131622</v>
      </c>
      <c r="E185" s="85">
        <f t="shared" si="35"/>
        <v>8869.4070080862548</v>
      </c>
      <c r="F185" s="86">
        <f t="shared" si="28"/>
        <v>0.773622174400454</v>
      </c>
      <c r="G185" s="187">
        <f t="shared" si="29"/>
        <v>1557.9768108119983</v>
      </c>
      <c r="H185" s="187">
        <f t="shared" si="30"/>
        <v>23120.375872450055</v>
      </c>
      <c r="I185" s="187">
        <f t="shared" si="31"/>
        <v>507.50858039328011</v>
      </c>
      <c r="J185" s="87">
        <f t="shared" si="32"/>
        <v>7531.4273330362767</v>
      </c>
      <c r="K185" s="187">
        <f t="shared" si="36"/>
        <v>373.25594403031664</v>
      </c>
      <c r="L185" s="87">
        <f t="shared" si="33"/>
        <v>5539.1182094098995</v>
      </c>
      <c r="M185" s="88">
        <f t="shared" si="37"/>
        <v>28659.494081859953</v>
      </c>
      <c r="N185" s="88">
        <f t="shared" si="38"/>
        <v>160281.49408185994</v>
      </c>
      <c r="O185" s="88">
        <f t="shared" si="39"/>
        <v>10800.639762928568</v>
      </c>
      <c r="P185" s="89">
        <f t="shared" si="34"/>
        <v>0.94207137080246517</v>
      </c>
      <c r="Q185" s="195">
        <v>1813.552967862448</v>
      </c>
      <c r="R185" s="89">
        <f t="shared" si="40"/>
        <v>2.2394146295994222E-2</v>
      </c>
      <c r="S185" s="89">
        <f t="shared" si="40"/>
        <v>2.6252237414092484E-2</v>
      </c>
      <c r="T185" s="91">
        <v>14840</v>
      </c>
      <c r="U185" s="190">
        <v>128739</v>
      </c>
      <c r="V185" s="190">
        <v>8642.5214822771213</v>
      </c>
      <c r="W185" s="197"/>
      <c r="X185" s="88">
        <v>0</v>
      </c>
      <c r="Y185" s="88">
        <f t="shared" si="41"/>
        <v>0</v>
      </c>
    </row>
    <row r="186" spans="2:25">
      <c r="B186" s="207">
        <v>3443</v>
      </c>
      <c r="C186" t="s">
        <v>200</v>
      </c>
      <c r="D186" s="1">
        <v>116489</v>
      </c>
      <c r="E186" s="85">
        <f t="shared" si="35"/>
        <v>8508.4361989628233</v>
      </c>
      <c r="F186" s="86">
        <f t="shared" si="28"/>
        <v>0.74213697792739075</v>
      </c>
      <c r="G186" s="187">
        <f t="shared" si="29"/>
        <v>1774.5592962860574</v>
      </c>
      <c r="H186" s="187">
        <f t="shared" si="30"/>
        <v>24295.491325452411</v>
      </c>
      <c r="I186" s="187">
        <f t="shared" si="31"/>
        <v>633.84836358648113</v>
      </c>
      <c r="J186" s="87">
        <f t="shared" si="32"/>
        <v>8678.0179458625134</v>
      </c>
      <c r="K186" s="187">
        <f t="shared" si="36"/>
        <v>499.59572722351766</v>
      </c>
      <c r="L186" s="87">
        <f t="shared" si="33"/>
        <v>6839.9651014171804</v>
      </c>
      <c r="M186" s="88">
        <f t="shared" si="37"/>
        <v>31135.45642686959</v>
      </c>
      <c r="N186" s="88">
        <f t="shared" si="38"/>
        <v>147624.45642686958</v>
      </c>
      <c r="O186" s="88">
        <f t="shared" si="39"/>
        <v>10782.591222472396</v>
      </c>
      <c r="P186" s="89">
        <f t="shared" si="34"/>
        <v>0.94049711097881206</v>
      </c>
      <c r="Q186" s="195">
        <v>2838.8514409033123</v>
      </c>
      <c r="R186" s="89">
        <f t="shared" si="40"/>
        <v>3.439120551253818E-2</v>
      </c>
      <c r="S186" s="89">
        <f t="shared" si="40"/>
        <v>3.016025762643041E-2</v>
      </c>
      <c r="T186" s="91">
        <v>13691</v>
      </c>
      <c r="U186" s="190">
        <v>112616</v>
      </c>
      <c r="V186" s="190">
        <v>8259.3325999266599</v>
      </c>
      <c r="W186" s="197"/>
      <c r="X186" s="88">
        <v>0</v>
      </c>
      <c r="Y186" s="88">
        <f t="shared" si="41"/>
        <v>0</v>
      </c>
    </row>
    <row r="187" spans="2:25">
      <c r="B187" s="207">
        <v>3446</v>
      </c>
      <c r="C187" t="s">
        <v>201</v>
      </c>
      <c r="D187" s="1">
        <v>128930</v>
      </c>
      <c r="E187" s="85">
        <f t="shared" si="35"/>
        <v>9485.0290590745244</v>
      </c>
      <c r="F187" s="86">
        <f t="shared" si="28"/>
        <v>0.82731898516358693</v>
      </c>
      <c r="G187" s="187">
        <f t="shared" si="29"/>
        <v>1188.6035802190365</v>
      </c>
      <c r="H187" s="187">
        <f t="shared" si="30"/>
        <v>16156.688465917363</v>
      </c>
      <c r="I187" s="187">
        <f t="shared" si="31"/>
        <v>292.04086254738576</v>
      </c>
      <c r="J187" s="87">
        <f t="shared" si="32"/>
        <v>3969.7114446066148</v>
      </c>
      <c r="K187" s="187">
        <f t="shared" si="36"/>
        <v>157.78822618442229</v>
      </c>
      <c r="L187" s="87">
        <f t="shared" si="33"/>
        <v>2144.8153585248519</v>
      </c>
      <c r="M187" s="88">
        <f t="shared" si="37"/>
        <v>18301.503824442214</v>
      </c>
      <c r="N187" s="88">
        <f t="shared" si="38"/>
        <v>147231.50382444222</v>
      </c>
      <c r="O187" s="88">
        <f t="shared" si="39"/>
        <v>10831.420865477981</v>
      </c>
      <c r="P187" s="89">
        <f t="shared" si="34"/>
        <v>0.94475621134062182</v>
      </c>
      <c r="Q187" s="195">
        <v>2384.8544873419396</v>
      </c>
      <c r="R187" s="89">
        <f t="shared" si="40"/>
        <v>2.6463703963186473E-2</v>
      </c>
      <c r="S187" s="89">
        <f t="shared" si="40"/>
        <v>2.4575850465130247E-2</v>
      </c>
      <c r="T187" s="91">
        <v>13593</v>
      </c>
      <c r="U187" s="190">
        <v>125606</v>
      </c>
      <c r="V187" s="190">
        <v>9257.5176886792451</v>
      </c>
      <c r="W187" s="197"/>
      <c r="X187" s="88">
        <v>0</v>
      </c>
      <c r="Y187" s="88">
        <f t="shared" si="41"/>
        <v>0</v>
      </c>
    </row>
    <row r="188" spans="2:25">
      <c r="B188" s="207">
        <v>3447</v>
      </c>
      <c r="C188" t="s">
        <v>202</v>
      </c>
      <c r="D188" s="1">
        <v>43024</v>
      </c>
      <c r="E188" s="85">
        <f t="shared" si="35"/>
        <v>7700.7338464292106</v>
      </c>
      <c r="F188" s="86">
        <f t="shared" si="28"/>
        <v>0.67168621953218655</v>
      </c>
      <c r="G188" s="187">
        <f t="shared" si="29"/>
        <v>2259.1807078062247</v>
      </c>
      <c r="H188" s="187">
        <f t="shared" si="30"/>
        <v>12622.042614513377</v>
      </c>
      <c r="I188" s="187">
        <f t="shared" si="31"/>
        <v>916.54418697324547</v>
      </c>
      <c r="J188" s="87">
        <f t="shared" si="32"/>
        <v>5120.7323726195227</v>
      </c>
      <c r="K188" s="187">
        <f t="shared" si="36"/>
        <v>782.291550610282</v>
      </c>
      <c r="L188" s="87">
        <f t="shared" si="33"/>
        <v>4370.662893259645</v>
      </c>
      <c r="M188" s="88">
        <f t="shared" si="37"/>
        <v>16992.705507773022</v>
      </c>
      <c r="N188" s="88">
        <f t="shared" si="38"/>
        <v>60016.705507773018</v>
      </c>
      <c r="O188" s="88">
        <f t="shared" si="39"/>
        <v>10742.206104845718</v>
      </c>
      <c r="P188" s="89">
        <f t="shared" si="34"/>
        <v>0.93697457305905207</v>
      </c>
      <c r="Q188" s="195">
        <v>1085.0064239519997</v>
      </c>
      <c r="R188" s="89">
        <f t="shared" si="40"/>
        <v>2.5479680610177573E-2</v>
      </c>
      <c r="S188" s="89">
        <f t="shared" si="40"/>
        <v>2.1258088941297208E-2</v>
      </c>
      <c r="T188" s="91">
        <v>5587</v>
      </c>
      <c r="U188" s="190">
        <v>41955</v>
      </c>
      <c r="V188" s="190">
        <v>7540.4385334291883</v>
      </c>
      <c r="W188" s="197"/>
      <c r="X188" s="88">
        <v>0</v>
      </c>
      <c r="Y188" s="88">
        <f t="shared" si="41"/>
        <v>0</v>
      </c>
    </row>
    <row r="189" spans="2:25">
      <c r="B189" s="207">
        <v>3448</v>
      </c>
      <c r="C189" t="s">
        <v>203</v>
      </c>
      <c r="D189" s="1">
        <v>57461</v>
      </c>
      <c r="E189" s="85">
        <f t="shared" si="35"/>
        <v>8826.5745007680489</v>
      </c>
      <c r="F189" s="86">
        <f t="shared" si="28"/>
        <v>0.76988616618521222</v>
      </c>
      <c r="G189" s="187">
        <f t="shared" si="29"/>
        <v>1583.6763152029218</v>
      </c>
      <c r="H189" s="187">
        <f t="shared" si="30"/>
        <v>10309.732811971022</v>
      </c>
      <c r="I189" s="187">
        <f t="shared" si="31"/>
        <v>522.49995795465213</v>
      </c>
      <c r="J189" s="87">
        <f t="shared" si="32"/>
        <v>3401.474726284785</v>
      </c>
      <c r="K189" s="187">
        <f t="shared" si="36"/>
        <v>388.24732159168866</v>
      </c>
      <c r="L189" s="87">
        <f t="shared" si="33"/>
        <v>2527.4900635618933</v>
      </c>
      <c r="M189" s="88">
        <f t="shared" si="37"/>
        <v>12837.222875532916</v>
      </c>
      <c r="N189" s="88">
        <f t="shared" si="38"/>
        <v>70298.222875532912</v>
      </c>
      <c r="O189" s="88">
        <f t="shared" si="39"/>
        <v>10798.498137562659</v>
      </c>
      <c r="P189" s="89">
        <f t="shared" si="34"/>
        <v>0.94188457039170326</v>
      </c>
      <c r="Q189" s="195">
        <v>-1826.6380848527861</v>
      </c>
      <c r="R189" s="89">
        <f t="shared" si="40"/>
        <v>4.0922430346726567E-2</v>
      </c>
      <c r="S189" s="89">
        <f t="shared" si="40"/>
        <v>4.3640660963607282E-2</v>
      </c>
      <c r="T189" s="91">
        <v>6510</v>
      </c>
      <c r="U189" s="190">
        <v>55202</v>
      </c>
      <c r="V189" s="190">
        <v>8457.4842960012265</v>
      </c>
      <c r="W189" s="197"/>
      <c r="X189" s="88">
        <v>0</v>
      </c>
      <c r="Y189" s="88">
        <f t="shared" si="41"/>
        <v>0</v>
      </c>
    </row>
    <row r="190" spans="2:25">
      <c r="B190" s="207">
        <v>3449</v>
      </c>
      <c r="C190" t="s">
        <v>204</v>
      </c>
      <c r="D190" s="1">
        <v>28840</v>
      </c>
      <c r="E190" s="85">
        <f t="shared" si="35"/>
        <v>10169.252468265162</v>
      </c>
      <c r="F190" s="86">
        <f t="shared" si="28"/>
        <v>0.88699945772631417</v>
      </c>
      <c r="G190" s="187">
        <f t="shared" si="29"/>
        <v>778.06953470465407</v>
      </c>
      <c r="H190" s="187">
        <f t="shared" si="30"/>
        <v>2206.6052004223989</v>
      </c>
      <c r="I190" s="187">
        <f t="shared" si="31"/>
        <v>52.562669330662629</v>
      </c>
      <c r="J190" s="87">
        <f t="shared" si="32"/>
        <v>149.06773022175921</v>
      </c>
      <c r="K190" s="187">
        <f t="shared" si="36"/>
        <v>-81.689967032300842</v>
      </c>
      <c r="L190" s="87">
        <f t="shared" si="33"/>
        <v>-231.6727465036052</v>
      </c>
      <c r="M190" s="88">
        <f t="shared" si="37"/>
        <v>1974.9324539187937</v>
      </c>
      <c r="N190" s="88">
        <f t="shared" si="38"/>
        <v>30814.932453918795</v>
      </c>
      <c r="O190" s="88">
        <f t="shared" si="39"/>
        <v>10865.632035937515</v>
      </c>
      <c r="P190" s="89">
        <f t="shared" si="34"/>
        <v>0.94774023496875837</v>
      </c>
      <c r="Q190" s="195">
        <v>-1099.0687724489235</v>
      </c>
      <c r="R190" s="89">
        <f t="shared" si="40"/>
        <v>2.4277737314882253E-4</v>
      </c>
      <c r="S190" s="89">
        <f t="shared" si="40"/>
        <v>1.0823624806574315E-2</v>
      </c>
      <c r="T190" s="91">
        <v>2836</v>
      </c>
      <c r="U190" s="190">
        <v>28833</v>
      </c>
      <c r="V190" s="190">
        <v>10060.362875087229</v>
      </c>
      <c r="W190" s="197"/>
      <c r="X190" s="88">
        <v>0</v>
      </c>
      <c r="Y190" s="88">
        <f t="shared" si="41"/>
        <v>0</v>
      </c>
    </row>
    <row r="191" spans="2:25">
      <c r="B191" s="207">
        <v>3450</v>
      </c>
      <c r="C191" t="s">
        <v>205</v>
      </c>
      <c r="D191" s="1">
        <v>10640</v>
      </c>
      <c r="E191" s="85">
        <f t="shared" si="35"/>
        <v>7789.1654465592974</v>
      </c>
      <c r="F191" s="86">
        <f t="shared" si="28"/>
        <v>0.67939954768546418</v>
      </c>
      <c r="G191" s="187">
        <f t="shared" si="29"/>
        <v>2206.121747728173</v>
      </c>
      <c r="H191" s="187">
        <f t="shared" si="30"/>
        <v>3013.5623073966844</v>
      </c>
      <c r="I191" s="187">
        <f t="shared" si="31"/>
        <v>885.59312692771516</v>
      </c>
      <c r="J191" s="87">
        <f t="shared" si="32"/>
        <v>1209.7202113832589</v>
      </c>
      <c r="K191" s="187">
        <f t="shared" si="36"/>
        <v>751.34049056475169</v>
      </c>
      <c r="L191" s="87">
        <f t="shared" si="33"/>
        <v>1026.3311101114507</v>
      </c>
      <c r="M191" s="88">
        <f t="shared" si="37"/>
        <v>4039.8934175081349</v>
      </c>
      <c r="N191" s="88">
        <f t="shared" si="38"/>
        <v>14679.893417508134</v>
      </c>
      <c r="O191" s="88">
        <f t="shared" si="39"/>
        <v>10746.627684852221</v>
      </c>
      <c r="P191" s="89">
        <f t="shared" si="34"/>
        <v>0.93736023946671576</v>
      </c>
      <c r="Q191" s="195">
        <v>57.676924130737007</v>
      </c>
      <c r="R191" s="89">
        <f t="shared" si="40"/>
        <v>5.1383399209486168E-2</v>
      </c>
      <c r="S191" s="89">
        <f t="shared" si="40"/>
        <v>-4.6366009062552414E-2</v>
      </c>
      <c r="T191" s="91">
        <v>1366</v>
      </c>
      <c r="U191" s="190">
        <v>10120</v>
      </c>
      <c r="V191" s="190">
        <v>8167.8773204196932</v>
      </c>
      <c r="W191" s="197"/>
      <c r="X191" s="88">
        <v>0</v>
      </c>
      <c r="Y191" s="88">
        <f t="shared" si="41"/>
        <v>0</v>
      </c>
    </row>
    <row r="192" spans="2:25">
      <c r="B192" s="207">
        <v>3451</v>
      </c>
      <c r="C192" t="s">
        <v>206</v>
      </c>
      <c r="D192" s="1">
        <v>66127</v>
      </c>
      <c r="E192" s="85">
        <f t="shared" si="35"/>
        <v>10077.263029564157</v>
      </c>
      <c r="F192" s="86">
        <f t="shared" si="28"/>
        <v>0.87897580185790414</v>
      </c>
      <c r="G192" s="187">
        <f t="shared" si="29"/>
        <v>833.2631979252568</v>
      </c>
      <c r="H192" s="187">
        <f t="shared" si="30"/>
        <v>5467.8731047855354</v>
      </c>
      <c r="I192" s="187">
        <f t="shared" si="31"/>
        <v>84.758972876014184</v>
      </c>
      <c r="J192" s="87">
        <f t="shared" si="32"/>
        <v>556.1883800124051</v>
      </c>
      <c r="K192" s="187">
        <f t="shared" si="36"/>
        <v>-49.493663486949288</v>
      </c>
      <c r="L192" s="87">
        <f t="shared" si="33"/>
        <v>-324.77741980136119</v>
      </c>
      <c r="M192" s="88">
        <f t="shared" si="37"/>
        <v>5143.0956849841741</v>
      </c>
      <c r="N192" s="88">
        <f t="shared" si="38"/>
        <v>71270.095684984175</v>
      </c>
      <c r="O192" s="88">
        <f t="shared" si="39"/>
        <v>10861.032564002464</v>
      </c>
      <c r="P192" s="89">
        <f t="shared" si="34"/>
        <v>0.94733905217533776</v>
      </c>
      <c r="Q192" s="195">
        <v>-1923.2243952079807</v>
      </c>
      <c r="R192" s="89">
        <f t="shared" si="40"/>
        <v>4.5899565045472518E-2</v>
      </c>
      <c r="S192" s="89">
        <f t="shared" si="40"/>
        <v>2.0238207231952271E-2</v>
      </c>
      <c r="T192" s="91">
        <v>6562</v>
      </c>
      <c r="U192" s="190">
        <v>63225</v>
      </c>
      <c r="V192" s="190">
        <v>9877.3629120449914</v>
      </c>
      <c r="W192" s="197"/>
      <c r="X192" s="88">
        <v>0</v>
      </c>
      <c r="Y192" s="88">
        <f t="shared" si="41"/>
        <v>0</v>
      </c>
    </row>
    <row r="193" spans="2:28">
      <c r="B193" s="207">
        <v>3452</v>
      </c>
      <c r="C193" t="s">
        <v>207</v>
      </c>
      <c r="D193" s="1">
        <v>22668</v>
      </c>
      <c r="E193" s="85">
        <f t="shared" si="35"/>
        <v>10732.954545454544</v>
      </c>
      <c r="F193" s="86">
        <f t="shared" si="28"/>
        <v>0.93616761815369298</v>
      </c>
      <c r="G193" s="187">
        <f t="shared" si="29"/>
        <v>439.84828839102482</v>
      </c>
      <c r="H193" s="187">
        <f t="shared" si="30"/>
        <v>928.95958508184447</v>
      </c>
      <c r="I193" s="187">
        <f t="shared" si="31"/>
        <v>0</v>
      </c>
      <c r="J193" s="87">
        <f t="shared" si="32"/>
        <v>0</v>
      </c>
      <c r="K193" s="187">
        <f t="shared" si="36"/>
        <v>-134.25263636296347</v>
      </c>
      <c r="L193" s="87">
        <f t="shared" si="33"/>
        <v>-283.54156799857884</v>
      </c>
      <c r="M193" s="88">
        <f t="shared" si="37"/>
        <v>645.41801708326557</v>
      </c>
      <c r="N193" s="88">
        <f t="shared" si="38"/>
        <v>23313.418017083266</v>
      </c>
      <c r="O193" s="88">
        <f t="shared" si="39"/>
        <v>11038.550197482607</v>
      </c>
      <c r="P193" s="89">
        <f t="shared" si="34"/>
        <v>0.96282279054500852</v>
      </c>
      <c r="Q193" s="195">
        <v>-343.27689168121742</v>
      </c>
      <c r="R193" s="89">
        <f t="shared" si="40"/>
        <v>-1.2545739675901725E-2</v>
      </c>
      <c r="S193" s="89">
        <f t="shared" si="40"/>
        <v>-2.2364176923442558E-2</v>
      </c>
      <c r="T193" s="91">
        <v>2112</v>
      </c>
      <c r="U193" s="190">
        <v>22956</v>
      </c>
      <c r="V193" s="190">
        <v>10978.479196556671</v>
      </c>
      <c r="W193" s="197"/>
      <c r="X193" s="88">
        <v>0</v>
      </c>
      <c r="Y193" s="88">
        <f t="shared" si="41"/>
        <v>0</v>
      </c>
    </row>
    <row r="194" spans="2:28">
      <c r="B194" s="207">
        <v>3453</v>
      </c>
      <c r="C194" t="s">
        <v>208</v>
      </c>
      <c r="D194" s="1">
        <v>36118</v>
      </c>
      <c r="E194" s="85">
        <f t="shared" si="35"/>
        <v>10951.48574893875</v>
      </c>
      <c r="F194" s="86">
        <f t="shared" si="28"/>
        <v>0.955228710361962</v>
      </c>
      <c r="G194" s="187">
        <f t="shared" si="29"/>
        <v>308.72956630050101</v>
      </c>
      <c r="H194" s="187">
        <f t="shared" si="30"/>
        <v>1018.1901096590524</v>
      </c>
      <c r="I194" s="187">
        <f t="shared" si="31"/>
        <v>0</v>
      </c>
      <c r="J194" s="87">
        <f t="shared" si="32"/>
        <v>0</v>
      </c>
      <c r="K194" s="187">
        <f t="shared" si="36"/>
        <v>-134.25263636296347</v>
      </c>
      <c r="L194" s="87">
        <f t="shared" si="33"/>
        <v>-442.7651947250535</v>
      </c>
      <c r="M194" s="88">
        <f t="shared" si="37"/>
        <v>575.42491493399893</v>
      </c>
      <c r="N194" s="88">
        <f t="shared" si="38"/>
        <v>36693.424914933996</v>
      </c>
      <c r="O194" s="88">
        <f t="shared" si="39"/>
        <v>11125.962678876287</v>
      </c>
      <c r="P194" s="89">
        <f t="shared" si="34"/>
        <v>0.97044722742831591</v>
      </c>
      <c r="Q194" s="195">
        <v>-177.25302498326641</v>
      </c>
      <c r="R194" s="89">
        <f t="shared" si="40"/>
        <v>7.101977878599175E-2</v>
      </c>
      <c r="S194" s="89">
        <f t="shared" si="40"/>
        <v>6.8746540929259747E-2</v>
      </c>
      <c r="T194" s="91">
        <v>3298</v>
      </c>
      <c r="U194" s="190">
        <v>33723</v>
      </c>
      <c r="V194" s="190">
        <v>10247.037374658159</v>
      </c>
      <c r="W194" s="197"/>
      <c r="X194" s="88">
        <v>0</v>
      </c>
      <c r="Y194" s="88">
        <f t="shared" si="41"/>
        <v>0</v>
      </c>
    </row>
    <row r="195" spans="2:28" ht="32.1" customHeight="1">
      <c r="B195" s="207">
        <v>3454</v>
      </c>
      <c r="C195" t="s">
        <v>209</v>
      </c>
      <c r="D195" s="1">
        <v>21244</v>
      </c>
      <c r="E195" s="85">
        <f t="shared" si="35"/>
        <v>12914.285714285714</v>
      </c>
      <c r="F195" s="86">
        <f t="shared" si="28"/>
        <v>1.126431314518076</v>
      </c>
      <c r="G195" s="187">
        <f t="shared" si="29"/>
        <v>-868.95041290767688</v>
      </c>
      <c r="H195" s="187">
        <f t="shared" si="30"/>
        <v>-1429.4234292331284</v>
      </c>
      <c r="I195" s="187">
        <f t="shared" si="31"/>
        <v>0</v>
      </c>
      <c r="J195" s="87">
        <f t="shared" si="32"/>
        <v>0</v>
      </c>
      <c r="K195" s="187">
        <f t="shared" si="36"/>
        <v>-134.25263636296347</v>
      </c>
      <c r="L195" s="87">
        <f t="shared" si="33"/>
        <v>-220.84558681707492</v>
      </c>
      <c r="M195" s="88">
        <f t="shared" si="37"/>
        <v>-1650.2690160502034</v>
      </c>
      <c r="N195" s="88">
        <f t="shared" si="38"/>
        <v>19593.730983949798</v>
      </c>
      <c r="O195" s="88">
        <f t="shared" si="39"/>
        <v>11911.082665015074</v>
      </c>
      <c r="P195" s="89">
        <f t="shared" si="34"/>
        <v>1.0389282690907617</v>
      </c>
      <c r="Q195" s="195">
        <v>-1622.6422759543584</v>
      </c>
      <c r="R195" s="92">
        <f t="shared" si="40"/>
        <v>-1.616264530171815E-2</v>
      </c>
      <c r="S195" s="92">
        <f t="shared" si="40"/>
        <v>-2.15453420751434E-2</v>
      </c>
      <c r="T195" s="91">
        <v>1645</v>
      </c>
      <c r="U195" s="190">
        <v>21593</v>
      </c>
      <c r="V195" s="190">
        <v>13198.655256723716</v>
      </c>
      <c r="W195" s="197"/>
      <c r="X195" s="88">
        <v>0</v>
      </c>
      <c r="Y195" s="88">
        <f t="shared" si="41"/>
        <v>0</v>
      </c>
      <c r="Z195" s="188"/>
      <c r="AB195" s="45"/>
    </row>
    <row r="196" spans="2:28">
      <c r="B196" s="207">
        <v>3901</v>
      </c>
      <c r="C196" t="s">
        <v>210</v>
      </c>
      <c r="D196" s="1">
        <v>254469</v>
      </c>
      <c r="E196" s="85">
        <f t="shared" si="35"/>
        <v>9108.0210458498859</v>
      </c>
      <c r="F196" s="86">
        <f t="shared" si="28"/>
        <v>0.79443496499275346</v>
      </c>
      <c r="G196" s="187">
        <f t="shared" si="29"/>
        <v>1414.8083881538198</v>
      </c>
      <c r="H196" s="187">
        <f t="shared" si="30"/>
        <v>39528.331556629571</v>
      </c>
      <c r="I196" s="187">
        <f t="shared" si="31"/>
        <v>423.99366717600924</v>
      </c>
      <c r="J196" s="87">
        <f t="shared" si="32"/>
        <v>11845.959067230522</v>
      </c>
      <c r="K196" s="187">
        <f t="shared" si="36"/>
        <v>289.74103081304577</v>
      </c>
      <c r="L196" s="87">
        <f t="shared" si="33"/>
        <v>8095.0746598856858</v>
      </c>
      <c r="M196" s="88">
        <f t="shared" si="37"/>
        <v>47623.406216515257</v>
      </c>
      <c r="N196" s="88">
        <f t="shared" si="38"/>
        <v>302092.40621651523</v>
      </c>
      <c r="O196" s="88">
        <f t="shared" si="39"/>
        <v>10812.570464816752</v>
      </c>
      <c r="P196" s="89">
        <f t="shared" si="34"/>
        <v>0.94311201033208036</v>
      </c>
      <c r="Q196" s="195">
        <v>3240.202403578849</v>
      </c>
      <c r="R196" s="92">
        <f t="shared" si="40"/>
        <v>2.9159707027853383E-2</v>
      </c>
      <c r="S196" s="93">
        <f t="shared" si="40"/>
        <v>1.9692866958195828E-2</v>
      </c>
      <c r="T196" s="91">
        <v>27939</v>
      </c>
      <c r="U196" s="190">
        <v>247259</v>
      </c>
      <c r="V196" s="190">
        <v>8932.1219565060328</v>
      </c>
      <c r="W196" s="197"/>
      <c r="X196" s="88">
        <v>0</v>
      </c>
      <c r="Y196" s="88">
        <f t="shared" si="41"/>
        <v>0</v>
      </c>
      <c r="Z196" s="1"/>
      <c r="AA196" s="1"/>
    </row>
    <row r="197" spans="2:28">
      <c r="B197" s="207">
        <v>3903</v>
      </c>
      <c r="C197" t="s">
        <v>211</v>
      </c>
      <c r="D197" s="1">
        <v>267176</v>
      </c>
      <c r="E197" s="85">
        <f t="shared" si="35"/>
        <v>9942.5424233402791</v>
      </c>
      <c r="F197" s="86">
        <f t="shared" si="28"/>
        <v>0.86722497700248324</v>
      </c>
      <c r="G197" s="187">
        <f t="shared" si="29"/>
        <v>914.09556165958384</v>
      </c>
      <c r="H197" s="187">
        <f t="shared" si="30"/>
        <v>24563.575932916337</v>
      </c>
      <c r="I197" s="187">
        <f t="shared" si="31"/>
        <v>131.9111850543716</v>
      </c>
      <c r="J197" s="87">
        <f t="shared" si="32"/>
        <v>3544.7173647810737</v>
      </c>
      <c r="K197" s="187">
        <f t="shared" si="36"/>
        <v>-2.3414513085918713</v>
      </c>
      <c r="L197" s="87">
        <f t="shared" si="33"/>
        <v>-62.919479564480767</v>
      </c>
      <c r="M197" s="88">
        <f t="shared" si="37"/>
        <v>24500.656453351858</v>
      </c>
      <c r="N197" s="88">
        <f t="shared" si="38"/>
        <v>291676.65645335184</v>
      </c>
      <c r="O197" s="88">
        <f t="shared" si="39"/>
        <v>10854.296533691271</v>
      </c>
      <c r="P197" s="89">
        <f t="shared" si="34"/>
        <v>0.94675151093256682</v>
      </c>
      <c r="Q197" s="195">
        <v>3692.8166949057195</v>
      </c>
      <c r="R197" s="92">
        <f t="shared" si="40"/>
        <v>4.0838667201676712E-2</v>
      </c>
      <c r="S197" s="92">
        <f t="shared" si="40"/>
        <v>1.5042353106844868E-2</v>
      </c>
      <c r="T197" s="91">
        <v>26872</v>
      </c>
      <c r="U197" s="190">
        <v>256693</v>
      </c>
      <c r="V197" s="190">
        <v>9795.1995726169589</v>
      </c>
      <c r="W197" s="197"/>
      <c r="X197" s="88">
        <v>0</v>
      </c>
      <c r="Y197" s="88">
        <f t="shared" si="41"/>
        <v>0</v>
      </c>
      <c r="Z197" s="1"/>
      <c r="AA197" s="1"/>
    </row>
    <row r="198" spans="2:28">
      <c r="B198" s="207">
        <v>3905</v>
      </c>
      <c r="C198" t="s">
        <v>212</v>
      </c>
      <c r="D198" s="1">
        <v>631163</v>
      </c>
      <c r="E198" s="85">
        <f t="shared" si="35"/>
        <v>10666.221651400952</v>
      </c>
      <c r="F198" s="86">
        <f t="shared" si="28"/>
        <v>0.93034693064271201</v>
      </c>
      <c r="G198" s="187">
        <f t="shared" si="29"/>
        <v>479.88802482317988</v>
      </c>
      <c r="H198" s="187">
        <f t="shared" si="30"/>
        <v>28396.893980886845</v>
      </c>
      <c r="I198" s="187">
        <f t="shared" si="31"/>
        <v>0</v>
      </c>
      <c r="J198" s="87">
        <f t="shared" si="32"/>
        <v>0</v>
      </c>
      <c r="K198" s="187">
        <f t="shared" si="36"/>
        <v>-134.25263636296347</v>
      </c>
      <c r="L198" s="87">
        <f t="shared" si="33"/>
        <v>-7944.2655041420003</v>
      </c>
      <c r="M198" s="88">
        <f t="shared" si="37"/>
        <v>20452.628476744845</v>
      </c>
      <c r="N198" s="88">
        <f t="shared" si="38"/>
        <v>651615.62847674487</v>
      </c>
      <c r="O198" s="88">
        <f t="shared" si="39"/>
        <v>11011.85703986117</v>
      </c>
      <c r="P198" s="89">
        <f t="shared" si="34"/>
        <v>0.96049451554061605</v>
      </c>
      <c r="Q198" s="195">
        <v>2903.2467858217824</v>
      </c>
      <c r="R198" s="92">
        <f t="shared" si="40"/>
        <v>3.0852250548366496E-2</v>
      </c>
      <c r="S198" s="92">
        <f t="shared" si="40"/>
        <v>2.0173364051152321E-2</v>
      </c>
      <c r="T198" s="91">
        <v>59174</v>
      </c>
      <c r="U198" s="190">
        <v>612273</v>
      </c>
      <c r="V198" s="190">
        <v>10455.303017366507</v>
      </c>
      <c r="W198" s="197"/>
      <c r="X198" s="88">
        <v>0</v>
      </c>
      <c r="Y198" s="88">
        <f t="shared" si="41"/>
        <v>0</v>
      </c>
    </row>
    <row r="199" spans="2:28">
      <c r="B199" s="207">
        <v>3907</v>
      </c>
      <c r="C199" t="s">
        <v>213</v>
      </c>
      <c r="D199" s="1">
        <v>658427</v>
      </c>
      <c r="E199" s="85">
        <f t="shared" si="35"/>
        <v>9941.3718651386807</v>
      </c>
      <c r="F199" s="86">
        <f t="shared" ref="F199:F262" si="42">E199/E$365</f>
        <v>0.86712287662752507</v>
      </c>
      <c r="G199" s="187">
        <f t="shared" ref="G199:G262" si="43">($E$365+$Y$365-E199-Y199)*0.6</f>
        <v>914.7978965805429</v>
      </c>
      <c r="H199" s="187">
        <f t="shared" ref="H199:H262" si="44">G199*T199/1000</f>
        <v>60587.979488425939</v>
      </c>
      <c r="I199" s="187">
        <f t="shared" ref="I199:I262" si="45">IF(E199+Y199&lt;(E$365+Y$365)*0.9,((E$365+Y$365)*0.9-E199-Y199)*0.35,0)</f>
        <v>132.32088042493106</v>
      </c>
      <c r="J199" s="87">
        <f t="shared" ref="J199:J262" si="46">I199*T199/1000</f>
        <v>8763.7442314236087</v>
      </c>
      <c r="K199" s="187">
        <f t="shared" si="36"/>
        <v>-1.9317559380324099</v>
      </c>
      <c r="L199" s="87">
        <f t="shared" ref="L199:L262" si="47">K199*T199/1000</f>
        <v>-127.94212753182453</v>
      </c>
      <c r="M199" s="88">
        <f t="shared" si="37"/>
        <v>60460.037360894115</v>
      </c>
      <c r="N199" s="88">
        <f t="shared" si="38"/>
        <v>718887.03736089414</v>
      </c>
      <c r="O199" s="88">
        <f t="shared" si="39"/>
        <v>10854.238005781193</v>
      </c>
      <c r="P199" s="89">
        <f t="shared" ref="P199:P262" si="48">O199/O$365</f>
        <v>0.94674640591381909</v>
      </c>
      <c r="Q199" s="195">
        <v>4434.2794012465893</v>
      </c>
      <c r="R199" s="92">
        <f t="shared" si="40"/>
        <v>4.5215130233798563E-2</v>
      </c>
      <c r="S199" s="92">
        <f t="shared" si="40"/>
        <v>3.4846777943124838E-2</v>
      </c>
      <c r="T199" s="91">
        <v>66231</v>
      </c>
      <c r="U199" s="190">
        <v>629944</v>
      </c>
      <c r="V199" s="190">
        <v>9606.6123768566813</v>
      </c>
      <c r="W199" s="197"/>
      <c r="X199" s="88">
        <v>0</v>
      </c>
      <c r="Y199" s="88">
        <f t="shared" si="41"/>
        <v>0</v>
      </c>
    </row>
    <row r="200" spans="2:28">
      <c r="B200" s="207">
        <v>3909</v>
      </c>
      <c r="C200" t="s">
        <v>214</v>
      </c>
      <c r="D200" s="1">
        <v>480496</v>
      </c>
      <c r="E200" s="85">
        <f t="shared" ref="E200:E263" si="49">D200/T200*1000</f>
        <v>9863.4096274248186</v>
      </c>
      <c r="F200" s="86">
        <f t="shared" si="42"/>
        <v>0.86032272462115811</v>
      </c>
      <c r="G200" s="187">
        <f t="shared" si="43"/>
        <v>961.57523920886013</v>
      </c>
      <c r="H200" s="187">
        <f t="shared" si="44"/>
        <v>46843.137778059623</v>
      </c>
      <c r="I200" s="187">
        <f t="shared" si="45"/>
        <v>159.60766362478279</v>
      </c>
      <c r="J200" s="87">
        <f t="shared" si="46"/>
        <v>7775.287333481293</v>
      </c>
      <c r="K200" s="187">
        <f t="shared" ref="K200:K263" si="50">I200+J$367</f>
        <v>25.355027261819316</v>
      </c>
      <c r="L200" s="87">
        <f t="shared" si="47"/>
        <v>1235.170153059528</v>
      </c>
      <c r="M200" s="88">
        <f t="shared" ref="M200:M263" si="51">+H200+L200</f>
        <v>48078.307931119154</v>
      </c>
      <c r="N200" s="88">
        <f t="shared" ref="N200:N263" si="52">D200+M200</f>
        <v>528574.30793111911</v>
      </c>
      <c r="O200" s="88">
        <f t="shared" ref="O200:O263" si="53">N200/T200*1000</f>
        <v>10850.339893895496</v>
      </c>
      <c r="P200" s="89">
        <f t="shared" si="48"/>
        <v>0.94640639831350037</v>
      </c>
      <c r="Q200" s="195">
        <v>4052.4565585862802</v>
      </c>
      <c r="R200" s="92">
        <f t="shared" ref="R200:S263" si="54">(D200-U200)/U200</f>
        <v>-2.2814074848387478E-2</v>
      </c>
      <c r="S200" s="92">
        <f t="shared" si="54"/>
        <v>-3.2221858875814309E-2</v>
      </c>
      <c r="T200" s="91">
        <v>48715</v>
      </c>
      <c r="U200" s="190">
        <v>491714</v>
      </c>
      <c r="V200" s="190">
        <v>10191.808647349002</v>
      </c>
      <c r="W200" s="197"/>
      <c r="X200" s="88">
        <v>0</v>
      </c>
      <c r="Y200" s="88">
        <f t="shared" ref="Y200:Y263" si="55">X200*1000/T200</f>
        <v>0</v>
      </c>
    </row>
    <row r="201" spans="2:28">
      <c r="B201" s="207">
        <v>3911</v>
      </c>
      <c r="C201" t="s">
        <v>218</v>
      </c>
      <c r="D201" s="1">
        <v>304247</v>
      </c>
      <c r="E201" s="85">
        <f t="shared" si="49"/>
        <v>11063.124977273554</v>
      </c>
      <c r="F201" s="86">
        <f t="shared" si="42"/>
        <v>0.96496629287385016</v>
      </c>
      <c r="G201" s="187">
        <f t="shared" si="43"/>
        <v>241.7460292996191</v>
      </c>
      <c r="H201" s="187">
        <f t="shared" si="44"/>
        <v>6648.2575517688247</v>
      </c>
      <c r="I201" s="187">
        <f t="shared" si="45"/>
        <v>0</v>
      </c>
      <c r="J201" s="87">
        <f t="shared" si="46"/>
        <v>0</v>
      </c>
      <c r="K201" s="187">
        <f t="shared" si="50"/>
        <v>-134.25263636296347</v>
      </c>
      <c r="L201" s="87">
        <f t="shared" si="47"/>
        <v>-3692.0817526178585</v>
      </c>
      <c r="M201" s="88">
        <f t="shared" si="51"/>
        <v>2956.1757991509662</v>
      </c>
      <c r="N201" s="88">
        <f t="shared" si="52"/>
        <v>307203.17579915095</v>
      </c>
      <c r="O201" s="88">
        <f t="shared" si="53"/>
        <v>11170.618370210208</v>
      </c>
      <c r="P201" s="89">
        <f t="shared" si="48"/>
        <v>0.97434226043307115</v>
      </c>
      <c r="Q201" s="195">
        <v>814.05274709981222</v>
      </c>
      <c r="R201" s="92">
        <f t="shared" si="54"/>
        <v>3.4280313975584967E-2</v>
      </c>
      <c r="S201" s="92">
        <f t="shared" si="54"/>
        <v>2.6194416462594468E-2</v>
      </c>
      <c r="T201" s="91">
        <v>27501</v>
      </c>
      <c r="U201" s="190">
        <v>294163</v>
      </c>
      <c r="V201" s="190">
        <v>10780.730044711574</v>
      </c>
      <c r="W201" s="197"/>
      <c r="X201" s="88">
        <v>0</v>
      </c>
      <c r="Y201" s="88">
        <f t="shared" si="55"/>
        <v>0</v>
      </c>
    </row>
    <row r="202" spans="2:28">
      <c r="B202" s="207">
        <v>4001</v>
      </c>
      <c r="C202" t="s">
        <v>215</v>
      </c>
      <c r="D202" s="1">
        <v>371439</v>
      </c>
      <c r="E202" s="85">
        <f t="shared" si="49"/>
        <v>9986.7985911327396</v>
      </c>
      <c r="F202" s="86">
        <f t="shared" si="42"/>
        <v>0.87108516210020404</v>
      </c>
      <c r="G202" s="187">
        <f t="shared" si="43"/>
        <v>887.54186098410753</v>
      </c>
      <c r="H202" s="187">
        <f t="shared" si="44"/>
        <v>33010.344435581908</v>
      </c>
      <c r="I202" s="187">
        <f t="shared" si="45"/>
        <v>116.42152632701044</v>
      </c>
      <c r="J202" s="87">
        <f t="shared" si="46"/>
        <v>4330.0658286804992</v>
      </c>
      <c r="K202" s="187">
        <f t="shared" si="50"/>
        <v>-17.831110035953031</v>
      </c>
      <c r="L202" s="87">
        <f t="shared" si="47"/>
        <v>-663.1924755672012</v>
      </c>
      <c r="M202" s="88">
        <f t="shared" si="51"/>
        <v>32347.151960014708</v>
      </c>
      <c r="N202" s="88">
        <f t="shared" si="52"/>
        <v>403786.15196001471</v>
      </c>
      <c r="O202" s="88">
        <f t="shared" si="53"/>
        <v>10856.509342080893</v>
      </c>
      <c r="P202" s="89">
        <f t="shared" si="48"/>
        <v>0.94694452018745279</v>
      </c>
      <c r="Q202" s="195">
        <v>5060.5790184440884</v>
      </c>
      <c r="R202" s="92">
        <f t="shared" si="54"/>
        <v>3.7553597117278174E-2</v>
      </c>
      <c r="S202" s="93">
        <f t="shared" si="54"/>
        <v>3.3731780033282061E-2</v>
      </c>
      <c r="T202" s="91">
        <v>37193</v>
      </c>
      <c r="U202" s="190">
        <v>357995</v>
      </c>
      <c r="V202" s="190">
        <v>9660.9186096718477</v>
      </c>
      <c r="W202" s="197"/>
      <c r="X202" s="88">
        <v>0</v>
      </c>
      <c r="Y202" s="88">
        <f t="shared" si="55"/>
        <v>0</v>
      </c>
      <c r="Z202" s="1"/>
    </row>
    <row r="203" spans="2:28">
      <c r="B203" s="207">
        <v>4003</v>
      </c>
      <c r="C203" t="s">
        <v>216</v>
      </c>
      <c r="D203" s="1">
        <v>519207</v>
      </c>
      <c r="E203" s="85">
        <f t="shared" si="49"/>
        <v>9170.1902188311342</v>
      </c>
      <c r="F203" s="86">
        <f t="shared" si="42"/>
        <v>0.79985758803154094</v>
      </c>
      <c r="G203" s="187">
        <f t="shared" si="43"/>
        <v>1377.5068843650708</v>
      </c>
      <c r="H203" s="187">
        <f t="shared" si="44"/>
        <v>77993.062285865948</v>
      </c>
      <c r="I203" s="187">
        <f t="shared" si="45"/>
        <v>402.23445663257235</v>
      </c>
      <c r="J203" s="87">
        <f t="shared" si="46"/>
        <v>22774.112700079611</v>
      </c>
      <c r="K203" s="187">
        <f t="shared" si="50"/>
        <v>267.98182026960887</v>
      </c>
      <c r="L203" s="87">
        <f t="shared" si="47"/>
        <v>15172.862681844985</v>
      </c>
      <c r="M203" s="88">
        <f t="shared" si="51"/>
        <v>93165.924967710933</v>
      </c>
      <c r="N203" s="88">
        <f t="shared" si="52"/>
        <v>612372.92496771098</v>
      </c>
      <c r="O203" s="88">
        <f t="shared" si="53"/>
        <v>10815.678923465814</v>
      </c>
      <c r="P203" s="89">
        <f t="shared" si="48"/>
        <v>0.94338314148401969</v>
      </c>
      <c r="Q203" s="195">
        <v>7639.8373845961032</v>
      </c>
      <c r="R203" s="92">
        <f t="shared" si="54"/>
        <v>3.2495734450131847E-2</v>
      </c>
      <c r="S203" s="92">
        <f t="shared" si="54"/>
        <v>1.9821816941118203E-2</v>
      </c>
      <c r="T203" s="91">
        <v>56619</v>
      </c>
      <c r="U203" s="190">
        <v>502866</v>
      </c>
      <c r="V203" s="190">
        <v>8991.9533652814534</v>
      </c>
      <c r="W203" s="197"/>
      <c r="X203" s="88">
        <v>0</v>
      </c>
      <c r="Y203" s="88">
        <f t="shared" si="55"/>
        <v>0</v>
      </c>
    </row>
    <row r="204" spans="2:28">
      <c r="B204" s="207">
        <v>4005</v>
      </c>
      <c r="C204" t="s">
        <v>217</v>
      </c>
      <c r="D204" s="1">
        <v>127934</v>
      </c>
      <c r="E204" s="85">
        <f t="shared" si="49"/>
        <v>9643.7509422584062</v>
      </c>
      <c r="F204" s="86">
        <f t="shared" si="42"/>
        <v>0.84116328932977313</v>
      </c>
      <c r="G204" s="187">
        <f t="shared" si="43"/>
        <v>1093.3704503087076</v>
      </c>
      <c r="H204" s="187">
        <f t="shared" si="44"/>
        <v>14504.652393795315</v>
      </c>
      <c r="I204" s="187">
        <f t="shared" si="45"/>
        <v>236.48820343302711</v>
      </c>
      <c r="J204" s="87">
        <f t="shared" si="46"/>
        <v>3137.2525067425377</v>
      </c>
      <c r="K204" s="187">
        <f t="shared" si="50"/>
        <v>102.23556707006364</v>
      </c>
      <c r="L204" s="87">
        <f t="shared" si="47"/>
        <v>1356.2570327514643</v>
      </c>
      <c r="M204" s="88">
        <f t="shared" si="51"/>
        <v>15860.909426546779</v>
      </c>
      <c r="N204" s="88">
        <f t="shared" si="52"/>
        <v>143794.90942654677</v>
      </c>
      <c r="O204" s="88">
        <f t="shared" si="53"/>
        <v>10839.356959637176</v>
      </c>
      <c r="P204" s="89">
        <f t="shared" si="48"/>
        <v>0.94544842654893124</v>
      </c>
      <c r="Q204" s="195">
        <v>-1552.3287148474901</v>
      </c>
      <c r="R204" s="92">
        <f t="shared" si="54"/>
        <v>2.9368221170866723E-2</v>
      </c>
      <c r="S204" s="92">
        <f t="shared" si="54"/>
        <v>1.0667954225127577E-2</v>
      </c>
      <c r="T204" s="91">
        <v>13266</v>
      </c>
      <c r="U204" s="190">
        <v>124284</v>
      </c>
      <c r="V204" s="190">
        <v>9541.9577735124749</v>
      </c>
      <c r="W204" s="197"/>
      <c r="X204" s="88">
        <v>0</v>
      </c>
      <c r="Y204" s="88">
        <f t="shared" si="55"/>
        <v>0</v>
      </c>
    </row>
    <row r="205" spans="2:28">
      <c r="B205" s="207">
        <v>4010</v>
      </c>
      <c r="C205" t="s">
        <v>219</v>
      </c>
      <c r="D205" s="1">
        <v>21813</v>
      </c>
      <c r="E205" s="85">
        <f t="shared" si="49"/>
        <v>9157.4307304785889</v>
      </c>
      <c r="F205" s="86">
        <f t="shared" si="42"/>
        <v>0.79874465871005029</v>
      </c>
      <c r="G205" s="187">
        <f t="shared" si="43"/>
        <v>1385.1625773765979</v>
      </c>
      <c r="H205" s="187">
        <f t="shared" si="44"/>
        <v>3299.4572593110561</v>
      </c>
      <c r="I205" s="187">
        <f t="shared" si="45"/>
        <v>406.70027755596317</v>
      </c>
      <c r="J205" s="87">
        <f t="shared" si="46"/>
        <v>968.76006113830431</v>
      </c>
      <c r="K205" s="187">
        <f t="shared" si="50"/>
        <v>272.4476411929997</v>
      </c>
      <c r="L205" s="87">
        <f t="shared" si="47"/>
        <v>648.97028132172522</v>
      </c>
      <c r="M205" s="88">
        <f t="shared" si="51"/>
        <v>3948.4275406327815</v>
      </c>
      <c r="N205" s="88">
        <f t="shared" si="52"/>
        <v>25761.42754063278</v>
      </c>
      <c r="O205" s="88">
        <f t="shared" si="53"/>
        <v>10815.040949048185</v>
      </c>
      <c r="P205" s="89">
        <f t="shared" si="48"/>
        <v>0.94332749501794511</v>
      </c>
      <c r="Q205" s="195">
        <v>210.17901411377943</v>
      </c>
      <c r="R205" s="92">
        <f t="shared" si="54"/>
        <v>-0.11976917799927364</v>
      </c>
      <c r="S205" s="92">
        <f t="shared" si="54"/>
        <v>-0.12235591845015746</v>
      </c>
      <c r="T205" s="91">
        <v>2382</v>
      </c>
      <c r="U205" s="190">
        <v>24781</v>
      </c>
      <c r="V205" s="190">
        <v>10434.105263157895</v>
      </c>
      <c r="W205" s="197"/>
      <c r="X205" s="88">
        <v>0</v>
      </c>
      <c r="Y205" s="88">
        <f t="shared" si="55"/>
        <v>0</v>
      </c>
    </row>
    <row r="206" spans="2:28">
      <c r="B206" s="207">
        <v>4012</v>
      </c>
      <c r="C206" t="s">
        <v>220</v>
      </c>
      <c r="D206" s="1">
        <v>142912</v>
      </c>
      <c r="E206" s="85">
        <f t="shared" si="49"/>
        <v>10015.558203097624</v>
      </c>
      <c r="F206" s="86">
        <f t="shared" si="42"/>
        <v>0.87359368082337263</v>
      </c>
      <c r="G206" s="187">
        <f t="shared" si="43"/>
        <v>870.28609380517696</v>
      </c>
      <c r="H206" s="187">
        <f t="shared" si="44"/>
        <v>12418.112272506069</v>
      </c>
      <c r="I206" s="187">
        <f t="shared" si="45"/>
        <v>106.35566213930096</v>
      </c>
      <c r="J206" s="87">
        <f t="shared" si="46"/>
        <v>1517.5889430656855</v>
      </c>
      <c r="K206" s="187">
        <f t="shared" si="50"/>
        <v>-27.896974223662511</v>
      </c>
      <c r="L206" s="87">
        <f t="shared" si="47"/>
        <v>-398.06192519744036</v>
      </c>
      <c r="M206" s="88">
        <f t="shared" si="51"/>
        <v>12020.050347308628</v>
      </c>
      <c r="N206" s="88">
        <f t="shared" si="52"/>
        <v>154932.05034730863</v>
      </c>
      <c r="O206" s="88">
        <f t="shared" si="53"/>
        <v>10857.947322679138</v>
      </c>
      <c r="P206" s="89">
        <f t="shared" si="48"/>
        <v>0.94706994612361128</v>
      </c>
      <c r="Q206" s="195">
        <v>2218.8824527243705</v>
      </c>
      <c r="R206" s="92">
        <f t="shared" si="54"/>
        <v>2.9588271315874787E-2</v>
      </c>
      <c r="S206" s="92">
        <f t="shared" si="54"/>
        <v>2.2589178014477448E-2</v>
      </c>
      <c r="T206" s="91">
        <v>14269</v>
      </c>
      <c r="U206" s="190">
        <v>138805</v>
      </c>
      <c r="V206" s="190">
        <v>9794.3127293254292</v>
      </c>
      <c r="W206" s="197"/>
      <c r="X206" s="88">
        <v>0</v>
      </c>
      <c r="Y206" s="88">
        <f t="shared" si="55"/>
        <v>0</v>
      </c>
    </row>
    <row r="207" spans="2:28">
      <c r="B207" s="207">
        <v>4014</v>
      </c>
      <c r="C207" t="s">
        <v>221</v>
      </c>
      <c r="D207" s="1">
        <v>100493</v>
      </c>
      <c r="E207" s="85">
        <f t="shared" si="49"/>
        <v>9621.1584490186688</v>
      </c>
      <c r="F207" s="86">
        <f t="shared" si="42"/>
        <v>0.83919268929649937</v>
      </c>
      <c r="G207" s="187">
        <f t="shared" si="43"/>
        <v>1106.9259462525499</v>
      </c>
      <c r="H207" s="187">
        <f t="shared" si="44"/>
        <v>11561.841508607882</v>
      </c>
      <c r="I207" s="187">
        <f t="shared" si="45"/>
        <v>244.39557606693523</v>
      </c>
      <c r="J207" s="87">
        <f t="shared" si="46"/>
        <v>2552.7117920191386</v>
      </c>
      <c r="K207" s="187">
        <f t="shared" si="50"/>
        <v>110.14293970397176</v>
      </c>
      <c r="L207" s="87">
        <f t="shared" si="47"/>
        <v>1150.4430052079852</v>
      </c>
      <c r="M207" s="88">
        <f t="shared" si="51"/>
        <v>12712.284513815866</v>
      </c>
      <c r="N207" s="88">
        <f t="shared" si="52"/>
        <v>113205.28451381586</v>
      </c>
      <c r="O207" s="88">
        <f t="shared" si="53"/>
        <v>10838.22733497519</v>
      </c>
      <c r="P207" s="89">
        <f t="shared" si="48"/>
        <v>0.94534989654726764</v>
      </c>
      <c r="Q207" s="195">
        <v>-6808.3588780779119</v>
      </c>
      <c r="R207" s="92">
        <f t="shared" si="54"/>
        <v>-8.7394825358308916E-3</v>
      </c>
      <c r="S207" s="92">
        <f t="shared" si="54"/>
        <v>-1.1776374499340074E-2</v>
      </c>
      <c r="T207" s="91">
        <v>10445</v>
      </c>
      <c r="U207" s="190">
        <v>101379</v>
      </c>
      <c r="V207" s="190">
        <v>9735.8110054739263</v>
      </c>
      <c r="W207" s="197"/>
      <c r="X207" s="88">
        <v>0</v>
      </c>
      <c r="Y207" s="88">
        <f t="shared" si="55"/>
        <v>0</v>
      </c>
    </row>
    <row r="208" spans="2:28">
      <c r="B208" s="207">
        <v>4016</v>
      </c>
      <c r="C208" t="s">
        <v>222</v>
      </c>
      <c r="D208" s="1">
        <v>33802</v>
      </c>
      <c r="E208" s="85">
        <f t="shared" si="49"/>
        <v>8272.638277043563</v>
      </c>
      <c r="F208" s="86">
        <f t="shared" si="42"/>
        <v>0.72156981927653896</v>
      </c>
      <c r="G208" s="187">
        <f t="shared" si="43"/>
        <v>1916.0380494376134</v>
      </c>
      <c r="H208" s="187">
        <f t="shared" si="44"/>
        <v>7828.9314700020886</v>
      </c>
      <c r="I208" s="187">
        <f t="shared" si="45"/>
        <v>716.3776362582222</v>
      </c>
      <c r="J208" s="87">
        <f t="shared" si="46"/>
        <v>2927.1190217510962</v>
      </c>
      <c r="K208" s="187">
        <f t="shared" si="50"/>
        <v>582.12499989525872</v>
      </c>
      <c r="L208" s="87">
        <f t="shared" si="47"/>
        <v>2378.5627495720269</v>
      </c>
      <c r="M208" s="88">
        <f t="shared" si="51"/>
        <v>10207.494219574115</v>
      </c>
      <c r="N208" s="88">
        <f t="shared" si="52"/>
        <v>44009.494219574117</v>
      </c>
      <c r="O208" s="88">
        <f t="shared" si="53"/>
        <v>10770.801326376435</v>
      </c>
      <c r="P208" s="89">
        <f t="shared" si="48"/>
        <v>0.93946875304626964</v>
      </c>
      <c r="Q208" s="195">
        <v>260.86992093572553</v>
      </c>
      <c r="R208" s="92">
        <f t="shared" si="54"/>
        <v>2.5017436395063226E-2</v>
      </c>
      <c r="S208" s="92">
        <f t="shared" si="54"/>
        <v>2.6271740649095387E-2</v>
      </c>
      <c r="T208" s="91">
        <v>4086</v>
      </c>
      <c r="U208" s="190">
        <v>32977</v>
      </c>
      <c r="V208" s="190">
        <v>8060.8653141041304</v>
      </c>
      <c r="W208" s="197"/>
      <c r="X208" s="88">
        <v>0</v>
      </c>
      <c r="Y208" s="88">
        <f t="shared" si="55"/>
        <v>0</v>
      </c>
    </row>
    <row r="209" spans="2:27">
      <c r="B209" s="207">
        <v>4018</v>
      </c>
      <c r="C209" t="s">
        <v>223</v>
      </c>
      <c r="D209" s="1">
        <v>62369</v>
      </c>
      <c r="E209" s="85">
        <f t="shared" si="49"/>
        <v>9538.0027527144812</v>
      </c>
      <c r="F209" s="86">
        <f t="shared" si="42"/>
        <v>0.83193954480442922</v>
      </c>
      <c r="G209" s="187">
        <f t="shared" si="43"/>
        <v>1156.8193640350626</v>
      </c>
      <c r="H209" s="187">
        <f t="shared" si="44"/>
        <v>7564.4418214252737</v>
      </c>
      <c r="I209" s="187">
        <f t="shared" si="45"/>
        <v>273.50006977340087</v>
      </c>
      <c r="J209" s="87">
        <f t="shared" si="46"/>
        <v>1788.4169562482682</v>
      </c>
      <c r="K209" s="187">
        <f t="shared" si="50"/>
        <v>139.2474334104374</v>
      </c>
      <c r="L209" s="87">
        <f t="shared" si="47"/>
        <v>910.53896707085005</v>
      </c>
      <c r="M209" s="88">
        <f t="shared" si="51"/>
        <v>8474.9807884961228</v>
      </c>
      <c r="N209" s="88">
        <f t="shared" si="52"/>
        <v>70843.980788496119</v>
      </c>
      <c r="O209" s="88">
        <f t="shared" si="53"/>
        <v>10834.06955015998</v>
      </c>
      <c r="P209" s="89">
        <f t="shared" si="48"/>
        <v>0.94498723932266404</v>
      </c>
      <c r="Q209" s="195">
        <v>-426.76602716624075</v>
      </c>
      <c r="R209" s="92">
        <f t="shared" si="54"/>
        <v>6.1347083248247225E-2</v>
      </c>
      <c r="S209" s="93">
        <f t="shared" si="54"/>
        <v>6.4593289344739679E-2</v>
      </c>
      <c r="T209" s="91">
        <v>6539</v>
      </c>
      <c r="U209" s="190">
        <v>58764</v>
      </c>
      <c r="V209" s="190">
        <v>8959.2925750876657</v>
      </c>
      <c r="W209" s="197"/>
      <c r="X209" s="88">
        <v>0</v>
      </c>
      <c r="Y209" s="88">
        <f t="shared" si="55"/>
        <v>0</v>
      </c>
      <c r="Z209" s="1"/>
      <c r="AA209" s="1"/>
    </row>
    <row r="210" spans="2:27">
      <c r="B210" s="207">
        <v>4020</v>
      </c>
      <c r="C210" t="s">
        <v>224</v>
      </c>
      <c r="D210" s="1">
        <v>90347</v>
      </c>
      <c r="E210" s="85">
        <f t="shared" si="49"/>
        <v>8285.6749816581087</v>
      </c>
      <c r="F210" s="86">
        <f t="shared" si="42"/>
        <v>0.72270692841604811</v>
      </c>
      <c r="G210" s="187">
        <f t="shared" si="43"/>
        <v>1908.2160266688861</v>
      </c>
      <c r="H210" s="187">
        <f t="shared" si="44"/>
        <v>20807.187554797532</v>
      </c>
      <c r="I210" s="187">
        <f t="shared" si="45"/>
        <v>711.81478964313123</v>
      </c>
      <c r="J210" s="87">
        <f t="shared" si="46"/>
        <v>7761.6284662687031</v>
      </c>
      <c r="K210" s="187">
        <f t="shared" si="50"/>
        <v>577.56215328016776</v>
      </c>
      <c r="L210" s="87">
        <f t="shared" si="47"/>
        <v>6297.737719366949</v>
      </c>
      <c r="M210" s="88">
        <f t="shared" si="51"/>
        <v>27104.925274164481</v>
      </c>
      <c r="N210" s="88">
        <f t="shared" si="52"/>
        <v>117451.92527416447</v>
      </c>
      <c r="O210" s="88">
        <f t="shared" si="53"/>
        <v>10771.45316160716</v>
      </c>
      <c r="P210" s="89">
        <f t="shared" si="48"/>
        <v>0.93952560850324485</v>
      </c>
      <c r="Q210" s="195">
        <v>1516.7936901329012</v>
      </c>
      <c r="R210" s="89">
        <f t="shared" si="54"/>
        <v>4.1512000553339638E-2</v>
      </c>
      <c r="S210" s="89">
        <f t="shared" si="54"/>
        <v>2.5369710742856145E-2</v>
      </c>
      <c r="T210" s="91">
        <v>10904</v>
      </c>
      <c r="U210" s="190">
        <v>86746</v>
      </c>
      <c r="V210" s="190">
        <v>8080.6707033069397</v>
      </c>
      <c r="W210" s="197"/>
      <c r="X210" s="88">
        <v>0</v>
      </c>
      <c r="Y210" s="88">
        <f t="shared" si="55"/>
        <v>0</v>
      </c>
    </row>
    <row r="211" spans="2:27">
      <c r="B211" s="207">
        <v>4022</v>
      </c>
      <c r="C211" t="s">
        <v>227</v>
      </c>
      <c r="D211" s="1">
        <v>33181</v>
      </c>
      <c r="E211" s="85">
        <f t="shared" si="49"/>
        <v>11138.301443437396</v>
      </c>
      <c r="F211" s="86">
        <f t="shared" si="42"/>
        <v>0.97152345967929632</v>
      </c>
      <c r="G211" s="187">
        <f t="shared" si="43"/>
        <v>196.64014960131354</v>
      </c>
      <c r="H211" s="187">
        <f t="shared" si="44"/>
        <v>585.79100566231307</v>
      </c>
      <c r="I211" s="187">
        <f t="shared" si="45"/>
        <v>0</v>
      </c>
      <c r="J211" s="87">
        <f t="shared" si="46"/>
        <v>0</v>
      </c>
      <c r="K211" s="187">
        <f t="shared" si="50"/>
        <v>-134.25263636296347</v>
      </c>
      <c r="L211" s="87">
        <f t="shared" si="47"/>
        <v>-399.93860372526814</v>
      </c>
      <c r="M211" s="88">
        <f t="shared" si="51"/>
        <v>185.85240193704493</v>
      </c>
      <c r="N211" s="88">
        <f t="shared" si="52"/>
        <v>33366.852401937045</v>
      </c>
      <c r="O211" s="88">
        <f t="shared" si="53"/>
        <v>11200.688956675745</v>
      </c>
      <c r="P211" s="89">
        <f t="shared" si="48"/>
        <v>0.97696512715524964</v>
      </c>
      <c r="Q211" s="195">
        <v>-1320.3351611355879</v>
      </c>
      <c r="R211" s="89">
        <f t="shared" si="54"/>
        <v>5.3131050242803186E-2</v>
      </c>
      <c r="S211" s="89">
        <f t="shared" si="54"/>
        <v>3.8990317778985858E-2</v>
      </c>
      <c r="T211" s="91">
        <v>2979</v>
      </c>
      <c r="U211" s="190">
        <v>31507</v>
      </c>
      <c r="V211" s="190">
        <v>10720.313031643416</v>
      </c>
      <c r="W211" s="197"/>
      <c r="X211" s="88">
        <v>0</v>
      </c>
      <c r="Y211" s="88">
        <f t="shared" si="55"/>
        <v>0</v>
      </c>
    </row>
    <row r="212" spans="2:27">
      <c r="B212" s="207">
        <v>4024</v>
      </c>
      <c r="C212" t="s">
        <v>226</v>
      </c>
      <c r="D212" s="1">
        <v>20815</v>
      </c>
      <c r="E212" s="85">
        <f t="shared" si="49"/>
        <v>12769.938650306749</v>
      </c>
      <c r="F212" s="86">
        <f t="shared" si="42"/>
        <v>1.1138408347484681</v>
      </c>
      <c r="G212" s="187">
        <f t="shared" si="43"/>
        <v>-782.34217452029804</v>
      </c>
      <c r="H212" s="187">
        <f t="shared" si="44"/>
        <v>-1275.2177444680858</v>
      </c>
      <c r="I212" s="187">
        <f t="shared" si="45"/>
        <v>0</v>
      </c>
      <c r="J212" s="87">
        <f t="shared" si="46"/>
        <v>0</v>
      </c>
      <c r="K212" s="187">
        <f t="shared" si="50"/>
        <v>-134.25263636296347</v>
      </c>
      <c r="L212" s="87">
        <f t="shared" si="47"/>
        <v>-218.83179727163048</v>
      </c>
      <c r="M212" s="88">
        <f t="shared" si="51"/>
        <v>-1494.0495417397162</v>
      </c>
      <c r="N212" s="88">
        <f t="shared" si="52"/>
        <v>19320.950458260282</v>
      </c>
      <c r="O212" s="88">
        <f t="shared" si="53"/>
        <v>11853.343839423485</v>
      </c>
      <c r="P212" s="89">
        <f t="shared" si="48"/>
        <v>1.0338920771829183</v>
      </c>
      <c r="Q212" s="195">
        <v>-1331.9263889395779</v>
      </c>
      <c r="R212" s="89">
        <f t="shared" si="54"/>
        <v>5.9071944642311996E-2</v>
      </c>
      <c r="S212" s="89">
        <f t="shared" si="54"/>
        <v>3.1782974289565405E-2</v>
      </c>
      <c r="T212" s="91">
        <v>1630</v>
      </c>
      <c r="U212" s="190">
        <v>19654</v>
      </c>
      <c r="V212" s="190">
        <v>12376.574307304785</v>
      </c>
      <c r="W212" s="197"/>
      <c r="X212" s="88">
        <v>0</v>
      </c>
      <c r="Y212" s="88">
        <f t="shared" si="55"/>
        <v>0</v>
      </c>
    </row>
    <row r="213" spans="2:27">
      <c r="B213" s="207">
        <v>4026</v>
      </c>
      <c r="C213" t="s">
        <v>225</v>
      </c>
      <c r="D213" s="1">
        <v>102207</v>
      </c>
      <c r="E213" s="85">
        <f t="shared" si="49"/>
        <v>18472.257364901503</v>
      </c>
      <c r="F213" s="86">
        <f t="shared" si="42"/>
        <v>1.6112179648189764</v>
      </c>
      <c r="G213" s="187">
        <f t="shared" si="43"/>
        <v>-4203.7334032771505</v>
      </c>
      <c r="H213" s="187">
        <f t="shared" si="44"/>
        <v>-23259.256920332471</v>
      </c>
      <c r="I213" s="187">
        <f t="shared" si="45"/>
        <v>0</v>
      </c>
      <c r="J213" s="87">
        <f t="shared" si="46"/>
        <v>0</v>
      </c>
      <c r="K213" s="187">
        <f t="shared" si="50"/>
        <v>-134.25263636296347</v>
      </c>
      <c r="L213" s="87">
        <f t="shared" si="47"/>
        <v>-742.81983699627688</v>
      </c>
      <c r="M213" s="88">
        <f t="shared" si="51"/>
        <v>-24002.076757328748</v>
      </c>
      <c r="N213" s="88">
        <f t="shared" si="52"/>
        <v>78204.923242671255</v>
      </c>
      <c r="O213" s="88">
        <f t="shared" si="53"/>
        <v>14134.271325261388</v>
      </c>
      <c r="P213" s="89">
        <f t="shared" si="48"/>
        <v>1.2328429292111218</v>
      </c>
      <c r="Q213" s="195">
        <v>-13559.320190185703</v>
      </c>
      <c r="R213" s="89">
        <f t="shared" si="54"/>
        <v>-1.9567748437026094E-5</v>
      </c>
      <c r="S213" s="89">
        <f t="shared" si="54"/>
        <v>2.3299254052356142E-3</v>
      </c>
      <c r="T213" s="91">
        <v>5533</v>
      </c>
      <c r="U213" s="190">
        <v>102209</v>
      </c>
      <c r="V213" s="190">
        <v>18429.318427695638</v>
      </c>
      <c r="W213" s="197"/>
      <c r="X213" s="88">
        <v>0</v>
      </c>
      <c r="Y213" s="88">
        <f t="shared" si="55"/>
        <v>0</v>
      </c>
    </row>
    <row r="214" spans="2:27">
      <c r="B214" s="207">
        <v>4028</v>
      </c>
      <c r="C214" t="s">
        <v>228</v>
      </c>
      <c r="D214" s="1">
        <v>27319</v>
      </c>
      <c r="E214" s="85">
        <f t="shared" si="49"/>
        <v>11114.320585842148</v>
      </c>
      <c r="F214" s="86">
        <f t="shared" si="42"/>
        <v>0.96943176142033605</v>
      </c>
      <c r="G214" s="187">
        <f t="shared" si="43"/>
        <v>211.02866415846256</v>
      </c>
      <c r="H214" s="187">
        <f t="shared" si="44"/>
        <v>518.70845650150102</v>
      </c>
      <c r="I214" s="187">
        <f t="shared" si="45"/>
        <v>0</v>
      </c>
      <c r="J214" s="87">
        <f t="shared" si="46"/>
        <v>0</v>
      </c>
      <c r="K214" s="187">
        <f t="shared" si="50"/>
        <v>-134.25263636296347</v>
      </c>
      <c r="L214" s="87">
        <f t="shared" si="47"/>
        <v>-329.99298018016424</v>
      </c>
      <c r="M214" s="88">
        <f t="shared" si="51"/>
        <v>188.71547632133678</v>
      </c>
      <c r="N214" s="88">
        <f t="shared" si="52"/>
        <v>27507.715476321337</v>
      </c>
      <c r="O214" s="88">
        <f t="shared" si="53"/>
        <v>11191.096613637646</v>
      </c>
      <c r="P214" s="89">
        <f t="shared" si="48"/>
        <v>0.97612844785166553</v>
      </c>
      <c r="Q214" s="195">
        <v>-1033.7633521555092</v>
      </c>
      <c r="R214" s="89">
        <f t="shared" si="54"/>
        <v>0.11972292810886138</v>
      </c>
      <c r="S214" s="89">
        <f t="shared" si="54"/>
        <v>0.10560111738006782</v>
      </c>
      <c r="T214" s="91">
        <v>2458</v>
      </c>
      <c r="U214" s="190">
        <v>24398</v>
      </c>
      <c r="V214" s="190">
        <v>10052.740008240626</v>
      </c>
      <c r="W214" s="197"/>
      <c r="X214" s="88">
        <v>0</v>
      </c>
      <c r="Y214" s="88">
        <f t="shared" si="55"/>
        <v>0</v>
      </c>
    </row>
    <row r="215" spans="2:27">
      <c r="B215" s="207">
        <v>4030</v>
      </c>
      <c r="C215" t="s">
        <v>229</v>
      </c>
      <c r="D215" s="1">
        <v>20123</v>
      </c>
      <c r="E215" s="85">
        <f t="shared" si="49"/>
        <v>13679.809653297078</v>
      </c>
      <c r="F215" s="86">
        <f t="shared" si="42"/>
        <v>1.1932031171553479</v>
      </c>
      <c r="G215" s="187">
        <f t="shared" si="43"/>
        <v>-1328.2647763144953</v>
      </c>
      <c r="H215" s="187">
        <f t="shared" si="44"/>
        <v>-1953.8774859586226</v>
      </c>
      <c r="I215" s="187">
        <f t="shared" si="45"/>
        <v>0</v>
      </c>
      <c r="J215" s="87">
        <f t="shared" si="46"/>
        <v>0</v>
      </c>
      <c r="K215" s="187">
        <f t="shared" si="50"/>
        <v>-134.25263636296347</v>
      </c>
      <c r="L215" s="87">
        <f t="shared" si="47"/>
        <v>-197.48562808991929</v>
      </c>
      <c r="M215" s="88">
        <f t="shared" si="51"/>
        <v>-2151.3631140485418</v>
      </c>
      <c r="N215" s="88">
        <f t="shared" si="52"/>
        <v>17971.636885951459</v>
      </c>
      <c r="O215" s="88">
        <f t="shared" si="53"/>
        <v>12217.292240619619</v>
      </c>
      <c r="P215" s="89">
        <f t="shared" si="48"/>
        <v>1.0656369901456704</v>
      </c>
      <c r="Q215" s="195">
        <v>-2503.9779865828959</v>
      </c>
      <c r="R215" s="89">
        <f t="shared" si="54"/>
        <v>0.12645544111061352</v>
      </c>
      <c r="S215" s="89">
        <f t="shared" si="54"/>
        <v>0.10424795790720932</v>
      </c>
      <c r="T215" s="91">
        <v>1471</v>
      </c>
      <c r="U215" s="190">
        <v>17864</v>
      </c>
      <c r="V215" s="190">
        <v>12388.349514563106</v>
      </c>
      <c r="W215" s="197"/>
      <c r="X215" s="88">
        <v>0</v>
      </c>
      <c r="Y215" s="88">
        <f t="shared" si="55"/>
        <v>0</v>
      </c>
    </row>
    <row r="216" spans="2:27">
      <c r="B216" s="207">
        <v>4032</v>
      </c>
      <c r="C216" t="s">
        <v>230</v>
      </c>
      <c r="D216" s="1">
        <v>15775</v>
      </c>
      <c r="E216" s="85">
        <f t="shared" si="49"/>
        <v>12559.713375796178</v>
      </c>
      <c r="F216" s="86">
        <f t="shared" si="42"/>
        <v>1.0955042160960005</v>
      </c>
      <c r="G216" s="187">
        <f t="shared" si="43"/>
        <v>-656.20700981395566</v>
      </c>
      <c r="H216" s="187">
        <f t="shared" si="44"/>
        <v>-824.19600432632831</v>
      </c>
      <c r="I216" s="187">
        <f t="shared" si="45"/>
        <v>0</v>
      </c>
      <c r="J216" s="87">
        <f t="shared" si="46"/>
        <v>0</v>
      </c>
      <c r="K216" s="187">
        <f t="shared" si="50"/>
        <v>-134.25263636296347</v>
      </c>
      <c r="L216" s="87">
        <f t="shared" si="47"/>
        <v>-168.62131127188212</v>
      </c>
      <c r="M216" s="88">
        <f t="shared" si="51"/>
        <v>-992.81731559821037</v>
      </c>
      <c r="N216" s="88">
        <f t="shared" si="52"/>
        <v>14782.182684401789</v>
      </c>
      <c r="O216" s="88">
        <f t="shared" si="53"/>
        <v>11769.253729619259</v>
      </c>
      <c r="P216" s="89">
        <f t="shared" si="48"/>
        <v>1.0265574297219313</v>
      </c>
      <c r="Q216" s="195">
        <v>-1493.6502727043614</v>
      </c>
      <c r="R216" s="89">
        <f t="shared" si="54"/>
        <v>3.899097675031285E-2</v>
      </c>
      <c r="S216" s="89">
        <f t="shared" si="54"/>
        <v>1.2519869062406742E-2</v>
      </c>
      <c r="T216" s="91">
        <v>1256</v>
      </c>
      <c r="U216" s="190">
        <v>15183</v>
      </c>
      <c r="V216" s="190">
        <v>12404.411764705883</v>
      </c>
      <c r="W216" s="197"/>
      <c r="X216" s="88">
        <v>0</v>
      </c>
      <c r="Y216" s="88">
        <f t="shared" si="55"/>
        <v>0</v>
      </c>
    </row>
    <row r="217" spans="2:27">
      <c r="B217" s="207">
        <v>4034</v>
      </c>
      <c r="C217" t="s">
        <v>231</v>
      </c>
      <c r="D217" s="1">
        <v>43315</v>
      </c>
      <c r="E217" s="85">
        <f t="shared" si="49"/>
        <v>19581.826401446655</v>
      </c>
      <c r="F217" s="86">
        <f t="shared" si="42"/>
        <v>1.7079986413531443</v>
      </c>
      <c r="G217" s="187">
        <f t="shared" si="43"/>
        <v>-4869.4748252042418</v>
      </c>
      <c r="H217" s="187">
        <f t="shared" si="44"/>
        <v>-10771.278313351782</v>
      </c>
      <c r="I217" s="187">
        <f t="shared" si="45"/>
        <v>0</v>
      </c>
      <c r="J217" s="87">
        <f t="shared" si="46"/>
        <v>0</v>
      </c>
      <c r="K217" s="187">
        <f t="shared" si="50"/>
        <v>-134.25263636296347</v>
      </c>
      <c r="L217" s="87">
        <f t="shared" si="47"/>
        <v>-296.96683163487523</v>
      </c>
      <c r="M217" s="88">
        <f t="shared" si="51"/>
        <v>-11068.245144986657</v>
      </c>
      <c r="N217" s="88">
        <f t="shared" si="52"/>
        <v>32246.754855013343</v>
      </c>
      <c r="O217" s="88">
        <f t="shared" si="53"/>
        <v>14578.09893987945</v>
      </c>
      <c r="P217" s="89">
        <f t="shared" si="48"/>
        <v>1.2715551998247892</v>
      </c>
      <c r="Q217" s="195">
        <v>-6439.3828051130931</v>
      </c>
      <c r="R217" s="89">
        <f t="shared" si="54"/>
        <v>8.9680875844397861E-3</v>
      </c>
      <c r="S217" s="89">
        <f t="shared" si="54"/>
        <v>2.5822136123863741E-3</v>
      </c>
      <c r="T217" s="91">
        <v>2212</v>
      </c>
      <c r="U217" s="190">
        <v>42930</v>
      </c>
      <c r="V217" s="190">
        <v>19531.392174704277</v>
      </c>
      <c r="W217" s="197"/>
      <c r="X217" s="88">
        <v>0</v>
      </c>
      <c r="Y217" s="88">
        <f t="shared" si="55"/>
        <v>0</v>
      </c>
    </row>
    <row r="218" spans="2:27" ht="28.5" customHeight="1">
      <c r="B218" s="207">
        <v>4036</v>
      </c>
      <c r="C218" t="s">
        <v>232</v>
      </c>
      <c r="D218" s="1">
        <v>79338</v>
      </c>
      <c r="E218" s="85">
        <f t="shared" si="49"/>
        <v>20601.921578810699</v>
      </c>
      <c r="F218" s="86">
        <f t="shared" si="42"/>
        <v>1.7969750800810438</v>
      </c>
      <c r="G218" s="187">
        <f t="shared" si="43"/>
        <v>-5481.5319316226678</v>
      </c>
      <c r="H218" s="187">
        <f t="shared" si="44"/>
        <v>-21109.379468678897</v>
      </c>
      <c r="I218" s="187">
        <f t="shared" si="45"/>
        <v>0</v>
      </c>
      <c r="J218" s="87">
        <f t="shared" si="46"/>
        <v>0</v>
      </c>
      <c r="K218" s="187">
        <f t="shared" si="50"/>
        <v>-134.25263636296347</v>
      </c>
      <c r="L218" s="87">
        <f t="shared" si="47"/>
        <v>-517.00690263377237</v>
      </c>
      <c r="M218" s="88">
        <f t="shared" si="51"/>
        <v>-21626.38637131267</v>
      </c>
      <c r="N218" s="88">
        <f t="shared" si="52"/>
        <v>57711.61362868733</v>
      </c>
      <c r="O218" s="88">
        <f t="shared" si="53"/>
        <v>14986.137010825067</v>
      </c>
      <c r="P218" s="89">
        <f t="shared" si="48"/>
        <v>1.3071457753159488</v>
      </c>
      <c r="Q218" s="195">
        <v>-11090.098726261545</v>
      </c>
      <c r="R218" s="89">
        <f t="shared" si="54"/>
        <v>4.1640825728714451E-3</v>
      </c>
      <c r="S218" s="89">
        <f t="shared" si="54"/>
        <v>-7.9024554161431261E-4</v>
      </c>
      <c r="T218" s="91">
        <v>3851</v>
      </c>
      <c r="U218" s="190">
        <v>79009</v>
      </c>
      <c r="V218" s="190">
        <v>20618.215031315242</v>
      </c>
      <c r="W218" s="197"/>
      <c r="X218" s="88">
        <v>0</v>
      </c>
      <c r="Y218" s="88">
        <f t="shared" si="55"/>
        <v>0</v>
      </c>
    </row>
    <row r="219" spans="2:27">
      <c r="B219" s="207">
        <v>4201</v>
      </c>
      <c r="C219" t="s">
        <v>233</v>
      </c>
      <c r="D219" s="1">
        <v>60739</v>
      </c>
      <c r="E219" s="85">
        <f t="shared" si="49"/>
        <v>8899.4871794871797</v>
      </c>
      <c r="F219" s="86">
        <f t="shared" si="42"/>
        <v>0.77624587715581361</v>
      </c>
      <c r="G219" s="187">
        <f t="shared" si="43"/>
        <v>1539.9287079714434</v>
      </c>
      <c r="H219" s="187">
        <f t="shared" si="44"/>
        <v>10510.013431905099</v>
      </c>
      <c r="I219" s="187">
        <f t="shared" si="45"/>
        <v>496.98052040295642</v>
      </c>
      <c r="J219" s="87">
        <f t="shared" si="46"/>
        <v>3391.8920517501774</v>
      </c>
      <c r="K219" s="187">
        <f t="shared" si="50"/>
        <v>362.72788403999294</v>
      </c>
      <c r="L219" s="87">
        <f t="shared" si="47"/>
        <v>2475.6178085729516</v>
      </c>
      <c r="M219" s="88">
        <f t="shared" si="51"/>
        <v>12985.631240478051</v>
      </c>
      <c r="N219" s="88">
        <f t="shared" si="52"/>
        <v>73724.631240478047</v>
      </c>
      <c r="O219" s="88">
        <f t="shared" si="53"/>
        <v>10802.143771498615</v>
      </c>
      <c r="P219" s="89">
        <f t="shared" si="48"/>
        <v>0.94220255594023328</v>
      </c>
      <c r="Q219" s="195">
        <v>1040.3342658801485</v>
      </c>
      <c r="R219" s="89">
        <f t="shared" si="54"/>
        <v>3.2705108934441124E-3</v>
      </c>
      <c r="S219" s="89">
        <f t="shared" si="54"/>
        <v>4.775233905905582E-4</v>
      </c>
      <c r="T219" s="91">
        <v>6825</v>
      </c>
      <c r="U219" s="190">
        <v>60541</v>
      </c>
      <c r="V219" s="190">
        <v>8895.2394945636206</v>
      </c>
      <c r="W219" s="197"/>
      <c r="X219" s="88">
        <v>0</v>
      </c>
      <c r="Y219" s="88">
        <f t="shared" si="55"/>
        <v>0</v>
      </c>
    </row>
    <row r="220" spans="2:27">
      <c r="B220" s="207">
        <v>4202</v>
      </c>
      <c r="C220" t="s">
        <v>234</v>
      </c>
      <c r="D220" s="1">
        <v>241904</v>
      </c>
      <c r="E220" s="85">
        <f t="shared" si="49"/>
        <v>9688.1733349353199</v>
      </c>
      <c r="F220" s="86">
        <f t="shared" si="42"/>
        <v>0.84503797317091978</v>
      </c>
      <c r="G220" s="187">
        <f t="shared" si="43"/>
        <v>1066.7170147025593</v>
      </c>
      <c r="H220" s="187">
        <f t="shared" si="44"/>
        <v>26634.857140108201</v>
      </c>
      <c r="I220" s="187">
        <f t="shared" si="45"/>
        <v>220.94036599610735</v>
      </c>
      <c r="J220" s="87">
        <f t="shared" si="46"/>
        <v>5516.6599985568037</v>
      </c>
      <c r="K220" s="187">
        <f t="shared" si="50"/>
        <v>86.687729633143874</v>
      </c>
      <c r="L220" s="87">
        <f t="shared" si="47"/>
        <v>2164.5059212099695</v>
      </c>
      <c r="M220" s="88">
        <f t="shared" si="51"/>
        <v>28799.36306131817</v>
      </c>
      <c r="N220" s="88">
        <f t="shared" si="52"/>
        <v>270703.36306131817</v>
      </c>
      <c r="O220" s="88">
        <f t="shared" si="53"/>
        <v>10841.578079271023</v>
      </c>
      <c r="P220" s="89">
        <f t="shared" si="48"/>
        <v>0.94564216074098861</v>
      </c>
      <c r="Q220" s="195">
        <v>1420.391668096916</v>
      </c>
      <c r="R220" s="89">
        <f t="shared" si="54"/>
        <v>6.560005638468451E-2</v>
      </c>
      <c r="S220" s="89">
        <f t="shared" si="54"/>
        <v>4.9297472318885018E-2</v>
      </c>
      <c r="T220" s="91">
        <v>24969</v>
      </c>
      <c r="U220" s="190">
        <v>227012</v>
      </c>
      <c r="V220" s="190">
        <v>9233.00931386505</v>
      </c>
      <c r="W220" s="197"/>
      <c r="X220" s="88">
        <v>0</v>
      </c>
      <c r="Y220" s="88">
        <f t="shared" si="55"/>
        <v>0</v>
      </c>
    </row>
    <row r="221" spans="2:27">
      <c r="B221" s="207">
        <v>4203</v>
      </c>
      <c r="C221" t="s">
        <v>235</v>
      </c>
      <c r="D221" s="1">
        <v>437876</v>
      </c>
      <c r="E221" s="85">
        <f t="shared" si="49"/>
        <v>9446.1438895480514</v>
      </c>
      <c r="F221" s="86">
        <f t="shared" si="42"/>
        <v>0.82392727821253886</v>
      </c>
      <c r="G221" s="187">
        <f t="shared" si="43"/>
        <v>1211.9346819349205</v>
      </c>
      <c r="H221" s="187">
        <f t="shared" si="44"/>
        <v>56179.232181093241</v>
      </c>
      <c r="I221" s="187">
        <f t="shared" si="45"/>
        <v>305.65067188165131</v>
      </c>
      <c r="J221" s="87">
        <f t="shared" si="46"/>
        <v>14168.436895073946</v>
      </c>
      <c r="K221" s="187">
        <f t="shared" si="50"/>
        <v>171.39803551868783</v>
      </c>
      <c r="L221" s="87">
        <f t="shared" si="47"/>
        <v>7945.1559364687746</v>
      </c>
      <c r="M221" s="88">
        <f t="shared" si="51"/>
        <v>64124.388117562019</v>
      </c>
      <c r="N221" s="88">
        <f t="shared" si="52"/>
        <v>502000.38811756205</v>
      </c>
      <c r="O221" s="88">
        <f t="shared" si="53"/>
        <v>10829.476607001663</v>
      </c>
      <c r="P221" s="89">
        <f t="shared" si="48"/>
        <v>0.94458662599306997</v>
      </c>
      <c r="Q221" s="195">
        <v>6276.6391054761625</v>
      </c>
      <c r="R221" s="89">
        <f t="shared" si="54"/>
        <v>4.4810735487811865E-2</v>
      </c>
      <c r="S221" s="89">
        <f t="shared" si="54"/>
        <v>3.4352485433527445E-2</v>
      </c>
      <c r="T221" s="91">
        <v>46355</v>
      </c>
      <c r="U221" s="190">
        <v>419096</v>
      </c>
      <c r="V221" s="190">
        <v>9132.4224793532503</v>
      </c>
      <c r="W221" s="197"/>
      <c r="X221" s="88">
        <v>0</v>
      </c>
      <c r="Y221" s="88">
        <f t="shared" si="55"/>
        <v>0</v>
      </c>
      <c r="Z221" s="1"/>
      <c r="AA221" s="1"/>
    </row>
    <row r="222" spans="2:27">
      <c r="B222" s="207">
        <v>4204</v>
      </c>
      <c r="C222" t="s">
        <v>236</v>
      </c>
      <c r="D222" s="1">
        <v>1139230</v>
      </c>
      <c r="E222" s="85">
        <f t="shared" si="49"/>
        <v>9738.1737985741875</v>
      </c>
      <c r="F222" s="86">
        <f t="shared" si="42"/>
        <v>0.84939919679794085</v>
      </c>
      <c r="G222" s="187">
        <f t="shared" si="43"/>
        <v>1036.7167365192388</v>
      </c>
      <c r="H222" s="187">
        <f t="shared" si="44"/>
        <v>121281.34413843967</v>
      </c>
      <c r="I222" s="187">
        <f t="shared" si="45"/>
        <v>203.4402037225037</v>
      </c>
      <c r="J222" s="87">
        <f t="shared" si="46"/>
        <v>23799.655672680816</v>
      </c>
      <c r="K222" s="187">
        <f t="shared" si="50"/>
        <v>69.187567359540225</v>
      </c>
      <c r="L222" s="87">
        <f t="shared" si="47"/>
        <v>8093.9767551231726</v>
      </c>
      <c r="M222" s="88">
        <f t="shared" si="51"/>
        <v>129375.32089356285</v>
      </c>
      <c r="N222" s="88">
        <f t="shared" si="52"/>
        <v>1268605.3208935629</v>
      </c>
      <c r="O222" s="88">
        <f t="shared" si="53"/>
        <v>10844.078102452968</v>
      </c>
      <c r="P222" s="89">
        <f t="shared" si="48"/>
        <v>0.94586022192233987</v>
      </c>
      <c r="Q222" s="195">
        <v>16821.480707436815</v>
      </c>
      <c r="R222" s="89">
        <f t="shared" si="54"/>
        <v>3.5815242049063542E-2</v>
      </c>
      <c r="S222" s="89">
        <f t="shared" si="54"/>
        <v>2.3268867286412059E-2</v>
      </c>
      <c r="T222" s="91">
        <v>116986</v>
      </c>
      <c r="U222" s="190">
        <v>1099839</v>
      </c>
      <c r="V222" s="190">
        <v>9516.7302650364727</v>
      </c>
      <c r="W222" s="197"/>
      <c r="X222" s="88">
        <v>0</v>
      </c>
      <c r="Y222" s="88">
        <f t="shared" si="55"/>
        <v>0</v>
      </c>
      <c r="Z222" s="1"/>
      <c r="AA222" s="1"/>
    </row>
    <row r="223" spans="2:27">
      <c r="B223" s="207">
        <v>4205</v>
      </c>
      <c r="C223" t="s">
        <v>237</v>
      </c>
      <c r="D223" s="1">
        <v>214066</v>
      </c>
      <c r="E223" s="85">
        <f t="shared" si="49"/>
        <v>9036.1333896158721</v>
      </c>
      <c r="F223" s="86">
        <f t="shared" si="42"/>
        <v>0.78816466023871445</v>
      </c>
      <c r="G223" s="187">
        <f t="shared" si="43"/>
        <v>1457.9409818942279</v>
      </c>
      <c r="H223" s="187">
        <f t="shared" si="44"/>
        <v>34538.621861074258</v>
      </c>
      <c r="I223" s="187">
        <f t="shared" si="45"/>
        <v>449.15434685791405</v>
      </c>
      <c r="J223" s="87">
        <f t="shared" si="46"/>
        <v>10640.466477063983</v>
      </c>
      <c r="K223" s="187">
        <f t="shared" si="50"/>
        <v>314.90171049495058</v>
      </c>
      <c r="L223" s="87">
        <f t="shared" si="47"/>
        <v>7460.0215216253791</v>
      </c>
      <c r="M223" s="88">
        <f t="shared" si="51"/>
        <v>41998.643382699636</v>
      </c>
      <c r="N223" s="88">
        <f t="shared" si="52"/>
        <v>256064.64338269964</v>
      </c>
      <c r="O223" s="88">
        <f t="shared" si="53"/>
        <v>10808.976082005049</v>
      </c>
      <c r="P223" s="89">
        <f t="shared" si="48"/>
        <v>0.94279849509437819</v>
      </c>
      <c r="Q223" s="195">
        <v>2288.6309170257518</v>
      </c>
      <c r="R223" s="89">
        <f t="shared" si="54"/>
        <v>4.9626124690480278E-2</v>
      </c>
      <c r="S223" s="89">
        <f t="shared" si="54"/>
        <v>4.0277407412739032E-2</v>
      </c>
      <c r="T223" s="91">
        <v>23690</v>
      </c>
      <c r="U223" s="190">
        <v>203945</v>
      </c>
      <c r="V223" s="190">
        <v>8686.2728395587546</v>
      </c>
      <c r="W223" s="197"/>
      <c r="X223" s="88">
        <v>0</v>
      </c>
      <c r="Y223" s="88">
        <f t="shared" si="55"/>
        <v>0</v>
      </c>
    </row>
    <row r="224" spans="2:27">
      <c r="B224" s="207">
        <v>4206</v>
      </c>
      <c r="C224" t="s">
        <v>238</v>
      </c>
      <c r="D224" s="1">
        <v>90268</v>
      </c>
      <c r="E224" s="85">
        <f t="shared" si="49"/>
        <v>9140.1377075739165</v>
      </c>
      <c r="F224" s="86">
        <f t="shared" si="42"/>
        <v>0.79723629789525485</v>
      </c>
      <c r="G224" s="187">
        <f t="shared" si="43"/>
        <v>1395.5383911194015</v>
      </c>
      <c r="H224" s="187">
        <f t="shared" si="44"/>
        <v>13782.337150695208</v>
      </c>
      <c r="I224" s="187">
        <f t="shared" si="45"/>
        <v>412.75283557259854</v>
      </c>
      <c r="J224" s="87">
        <f t="shared" si="46"/>
        <v>4076.3470041149831</v>
      </c>
      <c r="K224" s="187">
        <f t="shared" si="50"/>
        <v>278.50019920963507</v>
      </c>
      <c r="L224" s="87">
        <f t="shared" si="47"/>
        <v>2750.467967394356</v>
      </c>
      <c r="M224" s="88">
        <f t="shared" si="51"/>
        <v>16532.805118089564</v>
      </c>
      <c r="N224" s="88">
        <f t="shared" si="52"/>
        <v>106800.80511808957</v>
      </c>
      <c r="O224" s="88">
        <f t="shared" si="53"/>
        <v>10814.176297902954</v>
      </c>
      <c r="P224" s="89">
        <f t="shared" si="48"/>
        <v>0.94325207697720548</v>
      </c>
      <c r="Q224" s="195">
        <v>1852.0807486933809</v>
      </c>
      <c r="R224" s="89">
        <f t="shared" si="54"/>
        <v>4.7776023771937973E-2</v>
      </c>
      <c r="S224" s="89">
        <f t="shared" si="54"/>
        <v>4.6078533251448853E-2</v>
      </c>
      <c r="T224" s="91">
        <v>9876</v>
      </c>
      <c r="U224" s="190">
        <v>86152</v>
      </c>
      <c r="V224" s="190">
        <v>8737.5253549695735</v>
      </c>
      <c r="W224" s="197"/>
      <c r="X224" s="88">
        <v>0</v>
      </c>
      <c r="Y224" s="88">
        <f t="shared" si="55"/>
        <v>0</v>
      </c>
    </row>
    <row r="225" spans="2:27">
      <c r="B225" s="207">
        <v>4207</v>
      </c>
      <c r="C225" t="s">
        <v>239</v>
      </c>
      <c r="D225" s="1">
        <v>90145</v>
      </c>
      <c r="E225" s="85">
        <f t="shared" si="49"/>
        <v>9714.9477314365777</v>
      </c>
      <c r="F225" s="86">
        <f t="shared" si="42"/>
        <v>0.84737333412804783</v>
      </c>
      <c r="G225" s="187">
        <f t="shared" si="43"/>
        <v>1050.6523768018046</v>
      </c>
      <c r="H225" s="187">
        <f t="shared" si="44"/>
        <v>9749.0034043439464</v>
      </c>
      <c r="I225" s="187">
        <f t="shared" si="45"/>
        <v>211.56932722066711</v>
      </c>
      <c r="J225" s="87">
        <f t="shared" si="46"/>
        <v>1963.15178728057</v>
      </c>
      <c r="K225" s="187">
        <f t="shared" si="50"/>
        <v>77.316690857703634</v>
      </c>
      <c r="L225" s="87">
        <f t="shared" si="47"/>
        <v>717.421574468632</v>
      </c>
      <c r="M225" s="88">
        <f t="shared" si="51"/>
        <v>10466.424978812578</v>
      </c>
      <c r="N225" s="88">
        <f t="shared" si="52"/>
        <v>100611.42497881257</v>
      </c>
      <c r="O225" s="88">
        <f t="shared" si="53"/>
        <v>10842.916799096087</v>
      </c>
      <c r="P225" s="89">
        <f t="shared" si="48"/>
        <v>0.94575892878884515</v>
      </c>
      <c r="Q225" s="195">
        <v>-263.57161126711253</v>
      </c>
      <c r="R225" s="89">
        <f t="shared" si="54"/>
        <v>3.8333506110554381E-2</v>
      </c>
      <c r="S225" s="89">
        <f t="shared" si="54"/>
        <v>3.1283715089435178E-2</v>
      </c>
      <c r="T225" s="91">
        <v>9279</v>
      </c>
      <c r="U225" s="190">
        <v>86817</v>
      </c>
      <c r="V225" s="190">
        <v>9420.2473958333339</v>
      </c>
      <c r="W225" s="197"/>
      <c r="X225" s="88">
        <v>0</v>
      </c>
      <c r="Y225" s="88">
        <f t="shared" si="55"/>
        <v>0</v>
      </c>
    </row>
    <row r="226" spans="2:27">
      <c r="B226" s="207">
        <v>4211</v>
      </c>
      <c r="C226" t="s">
        <v>240</v>
      </c>
      <c r="D226" s="1">
        <v>18836</v>
      </c>
      <c r="E226" s="85">
        <f t="shared" si="49"/>
        <v>7707.0376432078556</v>
      </c>
      <c r="F226" s="86">
        <f t="shared" si="42"/>
        <v>0.67223605978265966</v>
      </c>
      <c r="G226" s="187">
        <f t="shared" si="43"/>
        <v>2255.398429739038</v>
      </c>
      <c r="H226" s="187">
        <f t="shared" si="44"/>
        <v>5512.1937622822088</v>
      </c>
      <c r="I226" s="187">
        <f t="shared" si="45"/>
        <v>914.33785810071981</v>
      </c>
      <c r="J226" s="87">
        <f t="shared" si="46"/>
        <v>2234.6417251981588</v>
      </c>
      <c r="K226" s="187">
        <f t="shared" si="50"/>
        <v>780.08522173775634</v>
      </c>
      <c r="L226" s="87">
        <f t="shared" si="47"/>
        <v>1906.5282819270765</v>
      </c>
      <c r="M226" s="88">
        <f t="shared" si="51"/>
        <v>7418.7220442092857</v>
      </c>
      <c r="N226" s="88">
        <f t="shared" si="52"/>
        <v>26254.722044209288</v>
      </c>
      <c r="O226" s="88">
        <f t="shared" si="53"/>
        <v>10742.521294684651</v>
      </c>
      <c r="P226" s="89">
        <f t="shared" si="48"/>
        <v>0.9370020650715758</v>
      </c>
      <c r="Q226" s="195">
        <v>260.7934133056533</v>
      </c>
      <c r="R226" s="89">
        <f t="shared" si="54"/>
        <v>2.8783658310120707E-2</v>
      </c>
      <c r="S226" s="89">
        <f t="shared" si="54"/>
        <v>1.9101979037971298E-2</v>
      </c>
      <c r="T226" s="91">
        <v>2444</v>
      </c>
      <c r="U226" s="190">
        <v>18309</v>
      </c>
      <c r="V226" s="190">
        <v>7562.5774473358124</v>
      </c>
      <c r="W226" s="197"/>
      <c r="X226" s="88">
        <v>0</v>
      </c>
      <c r="Y226" s="88">
        <f t="shared" si="55"/>
        <v>0</v>
      </c>
    </row>
    <row r="227" spans="2:27">
      <c r="B227" s="207">
        <v>4212</v>
      </c>
      <c r="C227" t="s">
        <v>241</v>
      </c>
      <c r="D227" s="1">
        <v>17771</v>
      </c>
      <c r="E227" s="85">
        <f t="shared" si="49"/>
        <v>7835.5379188712523</v>
      </c>
      <c r="F227" s="86">
        <f t="shared" si="42"/>
        <v>0.6834443246169537</v>
      </c>
      <c r="G227" s="187">
        <f t="shared" si="43"/>
        <v>2178.298264341</v>
      </c>
      <c r="H227" s="187">
        <f t="shared" si="44"/>
        <v>4940.3804635253882</v>
      </c>
      <c r="I227" s="187">
        <f t="shared" si="45"/>
        <v>869.36276161853095</v>
      </c>
      <c r="J227" s="87">
        <f t="shared" si="46"/>
        <v>1971.7147433508283</v>
      </c>
      <c r="K227" s="187">
        <f t="shared" si="50"/>
        <v>735.11012525556748</v>
      </c>
      <c r="L227" s="87">
        <f t="shared" si="47"/>
        <v>1667.2297640796271</v>
      </c>
      <c r="M227" s="88">
        <f t="shared" si="51"/>
        <v>6607.6102276050151</v>
      </c>
      <c r="N227" s="88">
        <f t="shared" si="52"/>
        <v>24378.610227605015</v>
      </c>
      <c r="O227" s="88">
        <f t="shared" si="53"/>
        <v>10748.946308467821</v>
      </c>
      <c r="P227" s="89">
        <f t="shared" si="48"/>
        <v>0.93756247831329043</v>
      </c>
      <c r="Q227" s="195">
        <v>394.85092527709639</v>
      </c>
      <c r="R227" s="89">
        <f t="shared" si="54"/>
        <v>4.4492770659456921E-2</v>
      </c>
      <c r="S227" s="89">
        <f t="shared" si="54"/>
        <v>-1.3074070756959381E-2</v>
      </c>
      <c r="T227" s="91">
        <v>2268</v>
      </c>
      <c r="U227" s="190">
        <v>17014</v>
      </c>
      <c r="V227" s="190">
        <v>7939.3373775081664</v>
      </c>
      <c r="W227" s="197"/>
      <c r="X227" s="88">
        <v>0</v>
      </c>
      <c r="Y227" s="88">
        <f t="shared" si="55"/>
        <v>0</v>
      </c>
    </row>
    <row r="228" spans="2:27">
      <c r="B228" s="207">
        <v>4213</v>
      </c>
      <c r="C228" t="s">
        <v>242</v>
      </c>
      <c r="D228" s="1">
        <v>57081</v>
      </c>
      <c r="E228" s="85">
        <f t="shared" si="49"/>
        <v>9027.518582951132</v>
      </c>
      <c r="F228" s="86">
        <f t="shared" si="42"/>
        <v>0.78741324523904876</v>
      </c>
      <c r="G228" s="187">
        <f t="shared" si="43"/>
        <v>1463.1098658930721</v>
      </c>
      <c r="H228" s="187">
        <f t="shared" si="44"/>
        <v>9251.2436820418952</v>
      </c>
      <c r="I228" s="187">
        <f t="shared" si="45"/>
        <v>452.16952919057309</v>
      </c>
      <c r="J228" s="87">
        <f t="shared" si="46"/>
        <v>2859.0679330719936</v>
      </c>
      <c r="K228" s="187">
        <f t="shared" si="50"/>
        <v>317.91689282760962</v>
      </c>
      <c r="L228" s="87">
        <f t="shared" si="47"/>
        <v>2010.1885133489757</v>
      </c>
      <c r="M228" s="88">
        <f t="shared" si="51"/>
        <v>11261.432195390871</v>
      </c>
      <c r="N228" s="88">
        <f t="shared" si="52"/>
        <v>68342.432195390866</v>
      </c>
      <c r="O228" s="88">
        <f t="shared" si="53"/>
        <v>10808.545341671812</v>
      </c>
      <c r="P228" s="89">
        <f t="shared" si="48"/>
        <v>0.94276092434439496</v>
      </c>
      <c r="Q228" s="195">
        <v>594.78864661687112</v>
      </c>
      <c r="R228" s="89">
        <f t="shared" si="54"/>
        <v>8.5726785102902575E-2</v>
      </c>
      <c r="S228" s="89">
        <f t="shared" si="54"/>
        <v>6.1858997165324968E-2</v>
      </c>
      <c r="T228" s="91">
        <v>6323</v>
      </c>
      <c r="U228" s="190">
        <v>52574</v>
      </c>
      <c r="V228" s="190">
        <v>8501.6170763260034</v>
      </c>
      <c r="W228" s="197"/>
      <c r="X228" s="88">
        <v>0</v>
      </c>
      <c r="Y228" s="88">
        <f t="shared" si="55"/>
        <v>0</v>
      </c>
    </row>
    <row r="229" spans="2:27">
      <c r="B229" s="207">
        <v>4214</v>
      </c>
      <c r="C229" t="s">
        <v>243</v>
      </c>
      <c r="D229" s="1">
        <v>56912</v>
      </c>
      <c r="E229" s="85">
        <f t="shared" si="49"/>
        <v>9126.3630532392563</v>
      </c>
      <c r="F229" s="86">
        <f t="shared" si="42"/>
        <v>0.79603482207750531</v>
      </c>
      <c r="G229" s="187">
        <f t="shared" si="43"/>
        <v>1403.8031837201975</v>
      </c>
      <c r="H229" s="187">
        <f t="shared" si="44"/>
        <v>8754.1166536791516</v>
      </c>
      <c r="I229" s="187">
        <f t="shared" si="45"/>
        <v>417.5739645897296</v>
      </c>
      <c r="J229" s="87">
        <f t="shared" si="46"/>
        <v>2603.9912431815537</v>
      </c>
      <c r="K229" s="187">
        <f t="shared" si="50"/>
        <v>283.32132822676613</v>
      </c>
      <c r="L229" s="87">
        <f t="shared" si="47"/>
        <v>1766.7918028221136</v>
      </c>
      <c r="M229" s="88">
        <f t="shared" si="51"/>
        <v>10520.908456501265</v>
      </c>
      <c r="N229" s="88">
        <f t="shared" si="52"/>
        <v>67432.90845650126</v>
      </c>
      <c r="O229" s="88">
        <f t="shared" si="53"/>
        <v>10813.487565186218</v>
      </c>
      <c r="P229" s="89">
        <f t="shared" si="48"/>
        <v>0.9431920031863178</v>
      </c>
      <c r="Q229" s="195">
        <v>-1385.6275264426949</v>
      </c>
      <c r="R229" s="89">
        <f t="shared" si="54"/>
        <v>3.9109001278071938E-2</v>
      </c>
      <c r="S229" s="89">
        <f t="shared" si="54"/>
        <v>2.8777898314755617E-2</v>
      </c>
      <c r="T229" s="91">
        <v>6236</v>
      </c>
      <c r="U229" s="190">
        <v>54770</v>
      </c>
      <c r="V229" s="190">
        <v>8871.0722384191777</v>
      </c>
      <c r="W229" s="197"/>
      <c r="X229" s="88">
        <v>0</v>
      </c>
      <c r="Y229" s="88">
        <f t="shared" si="55"/>
        <v>0</v>
      </c>
    </row>
    <row r="230" spans="2:27">
      <c r="B230" s="207">
        <v>4215</v>
      </c>
      <c r="C230" t="s">
        <v>244</v>
      </c>
      <c r="D230" s="1">
        <v>117528</v>
      </c>
      <c r="E230" s="85">
        <f t="shared" si="49"/>
        <v>10199.427232491538</v>
      </c>
      <c r="F230" s="86">
        <f t="shared" si="42"/>
        <v>0.88963141121447276</v>
      </c>
      <c r="G230" s="187">
        <f t="shared" si="43"/>
        <v>759.9646761688283</v>
      </c>
      <c r="H230" s="187">
        <f t="shared" si="44"/>
        <v>8757.0729634934087</v>
      </c>
      <c r="I230" s="187">
        <f t="shared" si="45"/>
        <v>42.00150185143093</v>
      </c>
      <c r="J230" s="87">
        <f t="shared" si="46"/>
        <v>483.98330583403862</v>
      </c>
      <c r="K230" s="187">
        <f t="shared" si="50"/>
        <v>-92.251134511532541</v>
      </c>
      <c r="L230" s="87">
        <f t="shared" si="47"/>
        <v>-1063.0098229763894</v>
      </c>
      <c r="M230" s="88">
        <f t="shared" si="51"/>
        <v>7694.0631405170188</v>
      </c>
      <c r="N230" s="88">
        <f t="shared" si="52"/>
        <v>125222.06314051701</v>
      </c>
      <c r="O230" s="88">
        <f t="shared" si="53"/>
        <v>10867.140774148833</v>
      </c>
      <c r="P230" s="89">
        <f t="shared" si="48"/>
        <v>0.94787183264316621</v>
      </c>
      <c r="Q230" s="195">
        <v>1380.7184459059827</v>
      </c>
      <c r="R230" s="89">
        <f t="shared" si="54"/>
        <v>3.2487042080295174E-2</v>
      </c>
      <c r="S230" s="89">
        <f t="shared" si="54"/>
        <v>2.3168405234304541E-2</v>
      </c>
      <c r="T230" s="91">
        <v>11523</v>
      </c>
      <c r="U230" s="190">
        <v>113830</v>
      </c>
      <c r="V230" s="190">
        <v>9968.4735966371827</v>
      </c>
      <c r="W230" s="197"/>
      <c r="X230" s="88">
        <v>0</v>
      </c>
      <c r="Y230" s="88">
        <f t="shared" si="55"/>
        <v>0</v>
      </c>
    </row>
    <row r="231" spans="2:27">
      <c r="B231" s="207">
        <v>4216</v>
      </c>
      <c r="C231" t="s">
        <v>245</v>
      </c>
      <c r="D231" s="1">
        <v>44286</v>
      </c>
      <c r="E231" s="85">
        <f t="shared" si="49"/>
        <v>8081.3868613138684</v>
      </c>
      <c r="F231" s="86">
        <f t="shared" si="42"/>
        <v>0.70488817010212634</v>
      </c>
      <c r="G231" s="187">
        <f t="shared" si="43"/>
        <v>2030.7888988754303</v>
      </c>
      <c r="H231" s="187">
        <f t="shared" si="44"/>
        <v>11128.723165837358</v>
      </c>
      <c r="I231" s="187">
        <f t="shared" si="45"/>
        <v>783.31563176361533</v>
      </c>
      <c r="J231" s="87">
        <f t="shared" si="46"/>
        <v>4292.5696620646122</v>
      </c>
      <c r="K231" s="187">
        <f t="shared" si="50"/>
        <v>649.06299540065186</v>
      </c>
      <c r="L231" s="87">
        <f t="shared" si="47"/>
        <v>3556.8652147955722</v>
      </c>
      <c r="M231" s="88">
        <f t="shared" si="51"/>
        <v>14685.588380632931</v>
      </c>
      <c r="N231" s="88">
        <f t="shared" si="52"/>
        <v>58971.588380632929</v>
      </c>
      <c r="O231" s="88">
        <f t="shared" si="53"/>
        <v>10761.23875558995</v>
      </c>
      <c r="P231" s="89">
        <f t="shared" si="48"/>
        <v>0.9386346705875489</v>
      </c>
      <c r="Q231" s="195">
        <v>642.73883179827681</v>
      </c>
      <c r="R231" s="89">
        <f t="shared" si="54"/>
        <v>4.3398360192253321E-2</v>
      </c>
      <c r="S231" s="89">
        <f t="shared" si="54"/>
        <v>2.6262255736541083E-2</v>
      </c>
      <c r="T231" s="91">
        <v>5480</v>
      </c>
      <c r="U231" s="190">
        <v>42444</v>
      </c>
      <c r="V231" s="190">
        <v>7874.5825602968462</v>
      </c>
      <c r="W231" s="197"/>
      <c r="X231" s="88">
        <v>0</v>
      </c>
      <c r="Y231" s="88">
        <f t="shared" si="55"/>
        <v>0</v>
      </c>
    </row>
    <row r="232" spans="2:27">
      <c r="B232" s="207">
        <v>4217</v>
      </c>
      <c r="C232" t="s">
        <v>246</v>
      </c>
      <c r="D232" s="1">
        <v>18224</v>
      </c>
      <c r="E232" s="85">
        <f t="shared" si="49"/>
        <v>10113.207547169812</v>
      </c>
      <c r="F232" s="86">
        <f t="shared" si="42"/>
        <v>0.88211101437464956</v>
      </c>
      <c r="G232" s="187">
        <f t="shared" si="43"/>
        <v>811.69648736186423</v>
      </c>
      <c r="H232" s="187">
        <f t="shared" si="44"/>
        <v>1462.6770702260794</v>
      </c>
      <c r="I232" s="187">
        <f t="shared" si="45"/>
        <v>72.1783917140352</v>
      </c>
      <c r="J232" s="87">
        <f t="shared" si="46"/>
        <v>130.06546186869144</v>
      </c>
      <c r="K232" s="187">
        <f t="shared" si="50"/>
        <v>-62.074244648928271</v>
      </c>
      <c r="L232" s="87">
        <f t="shared" si="47"/>
        <v>-111.85778885736873</v>
      </c>
      <c r="M232" s="88">
        <f t="shared" si="51"/>
        <v>1350.8192813687108</v>
      </c>
      <c r="N232" s="88">
        <f t="shared" si="52"/>
        <v>19574.819281368709</v>
      </c>
      <c r="O232" s="88">
        <f t="shared" si="53"/>
        <v>10862.829789882748</v>
      </c>
      <c r="P232" s="89">
        <f t="shared" si="48"/>
        <v>0.94749581280117512</v>
      </c>
      <c r="Q232" s="195">
        <v>-1344.012139616699</v>
      </c>
      <c r="R232" s="89">
        <f t="shared" si="54"/>
        <v>-2.7378982761381225E-2</v>
      </c>
      <c r="S232" s="89">
        <f t="shared" si="54"/>
        <v>-3.6014907442745221E-2</v>
      </c>
      <c r="T232" s="91">
        <v>1802</v>
      </c>
      <c r="U232" s="190">
        <v>18737</v>
      </c>
      <c r="V232" s="190">
        <v>10491.041433370661</v>
      </c>
      <c r="W232" s="197"/>
      <c r="X232" s="88">
        <v>0</v>
      </c>
      <c r="Y232" s="88">
        <f t="shared" si="55"/>
        <v>0</v>
      </c>
    </row>
    <row r="233" spans="2:27">
      <c r="B233" s="207">
        <v>4218</v>
      </c>
      <c r="C233" t="s">
        <v>247</v>
      </c>
      <c r="D233" s="1">
        <v>15209</v>
      </c>
      <c r="E233" s="85">
        <f t="shared" si="49"/>
        <v>11021.014492753624</v>
      </c>
      <c r="F233" s="86">
        <f t="shared" si="42"/>
        <v>0.96129326213237409</v>
      </c>
      <c r="G233" s="187">
        <f t="shared" si="43"/>
        <v>267.01232001157695</v>
      </c>
      <c r="H233" s="187">
        <f t="shared" si="44"/>
        <v>368.47700161597618</v>
      </c>
      <c r="I233" s="187">
        <f t="shared" si="45"/>
        <v>0</v>
      </c>
      <c r="J233" s="87">
        <f t="shared" si="46"/>
        <v>0</v>
      </c>
      <c r="K233" s="187">
        <f t="shared" si="50"/>
        <v>-134.25263636296347</v>
      </c>
      <c r="L233" s="87">
        <f t="shared" si="47"/>
        <v>-185.26863818088961</v>
      </c>
      <c r="M233" s="88">
        <f t="shared" si="51"/>
        <v>183.20836343508657</v>
      </c>
      <c r="N233" s="88">
        <f t="shared" si="52"/>
        <v>15392.208363435087</v>
      </c>
      <c r="O233" s="88">
        <f t="shared" si="53"/>
        <v>11153.774176402238</v>
      </c>
      <c r="P233" s="89">
        <f t="shared" si="48"/>
        <v>0.97287304813648079</v>
      </c>
      <c r="Q233" s="195">
        <v>-1885.237453840007</v>
      </c>
      <c r="R233" s="89">
        <f t="shared" si="54"/>
        <v>5.1507190265486724E-2</v>
      </c>
      <c r="S233" s="89">
        <f t="shared" si="54"/>
        <v>2.4076567910734835E-2</v>
      </c>
      <c r="T233" s="91">
        <v>1380</v>
      </c>
      <c r="U233" s="190">
        <v>14464</v>
      </c>
      <c r="V233" s="190">
        <v>10761.904761904763</v>
      </c>
      <c r="W233" s="197"/>
      <c r="X233" s="88">
        <v>0</v>
      </c>
      <c r="Y233" s="88">
        <f t="shared" si="55"/>
        <v>0</v>
      </c>
    </row>
    <row r="234" spans="2:27">
      <c r="B234" s="207">
        <v>4219</v>
      </c>
      <c r="C234" t="s">
        <v>248</v>
      </c>
      <c r="D234" s="1">
        <v>32395</v>
      </c>
      <c r="E234" s="85">
        <f t="shared" si="49"/>
        <v>8166.120494076129</v>
      </c>
      <c r="F234" s="86">
        <f t="shared" si="42"/>
        <v>0.71227894799321034</v>
      </c>
      <c r="G234" s="187">
        <f t="shared" si="43"/>
        <v>1979.9487192180738</v>
      </c>
      <c r="H234" s="187">
        <f t="shared" si="44"/>
        <v>7854.4565691380985</v>
      </c>
      <c r="I234" s="187">
        <f t="shared" si="45"/>
        <v>753.65886029682406</v>
      </c>
      <c r="J234" s="87">
        <f t="shared" si="46"/>
        <v>2989.7646987975013</v>
      </c>
      <c r="K234" s="187">
        <f t="shared" si="50"/>
        <v>619.40622393386059</v>
      </c>
      <c r="L234" s="87">
        <f t="shared" si="47"/>
        <v>2457.1844903456249</v>
      </c>
      <c r="M234" s="88">
        <f t="shared" si="51"/>
        <v>10311.641059483723</v>
      </c>
      <c r="N234" s="88">
        <f t="shared" si="52"/>
        <v>42706.641059483722</v>
      </c>
      <c r="O234" s="88">
        <f t="shared" si="53"/>
        <v>10765.475437228062</v>
      </c>
      <c r="P234" s="89">
        <f t="shared" si="48"/>
        <v>0.93900420948210306</v>
      </c>
      <c r="Q234" s="195">
        <v>-185.70852267450209</v>
      </c>
      <c r="R234" s="89">
        <f t="shared" si="54"/>
        <v>5.9803055582818072E-2</v>
      </c>
      <c r="S234" s="89">
        <f t="shared" si="54"/>
        <v>4.2972303754807754E-2</v>
      </c>
      <c r="T234" s="91">
        <v>3967</v>
      </c>
      <c r="U234" s="190">
        <v>30567</v>
      </c>
      <c r="V234" s="190">
        <v>7829.6618852459014</v>
      </c>
      <c r="W234" s="197"/>
      <c r="X234" s="88">
        <v>0</v>
      </c>
      <c r="Y234" s="88">
        <f t="shared" si="55"/>
        <v>0</v>
      </c>
    </row>
    <row r="235" spans="2:27">
      <c r="B235" s="207">
        <v>4220</v>
      </c>
      <c r="C235" t="s">
        <v>249</v>
      </c>
      <c r="D235" s="1">
        <v>13939</v>
      </c>
      <c r="E235" s="85">
        <f t="shared" si="49"/>
        <v>11812.71186440678</v>
      </c>
      <c r="F235" s="86">
        <f t="shared" si="42"/>
        <v>1.0303480074571791</v>
      </c>
      <c r="G235" s="187">
        <f t="shared" si="43"/>
        <v>-208.00610298031643</v>
      </c>
      <c r="H235" s="187">
        <f t="shared" si="44"/>
        <v>-245.44720151677339</v>
      </c>
      <c r="I235" s="187">
        <f t="shared" si="45"/>
        <v>0</v>
      </c>
      <c r="J235" s="87">
        <f t="shared" si="46"/>
        <v>0</v>
      </c>
      <c r="K235" s="187">
        <f t="shared" si="50"/>
        <v>-134.25263636296347</v>
      </c>
      <c r="L235" s="87">
        <f t="shared" si="47"/>
        <v>-158.41811090829688</v>
      </c>
      <c r="M235" s="88">
        <f t="shared" si="51"/>
        <v>-403.86531242507027</v>
      </c>
      <c r="N235" s="88">
        <f t="shared" si="52"/>
        <v>13535.13468757493</v>
      </c>
      <c r="O235" s="88">
        <f t="shared" si="53"/>
        <v>11470.453125063501</v>
      </c>
      <c r="P235" s="89">
        <f t="shared" si="48"/>
        <v>1.000494946266403</v>
      </c>
      <c r="Q235" s="195">
        <v>-1092.4414460371077</v>
      </c>
      <c r="R235" s="89">
        <f t="shared" si="54"/>
        <v>6.5509860877541654E-2</v>
      </c>
      <c r="S235" s="89">
        <f t="shared" si="54"/>
        <v>2.5778984709226464E-2</v>
      </c>
      <c r="T235" s="91">
        <v>1180</v>
      </c>
      <c r="U235" s="190">
        <v>13082</v>
      </c>
      <c r="V235" s="190">
        <v>11515.845070422536</v>
      </c>
      <c r="W235" s="197"/>
      <c r="X235" s="88">
        <v>0</v>
      </c>
      <c r="Y235" s="88">
        <f t="shared" si="55"/>
        <v>0</v>
      </c>
    </row>
    <row r="236" spans="2:27">
      <c r="B236" s="207">
        <v>4221</v>
      </c>
      <c r="C236" t="s">
        <v>250</v>
      </c>
      <c r="D236" s="1">
        <v>27076</v>
      </c>
      <c r="E236" s="85">
        <f t="shared" si="49"/>
        <v>22469.709543568464</v>
      </c>
      <c r="F236" s="86">
        <f t="shared" si="42"/>
        <v>1.9598903894469941</v>
      </c>
      <c r="G236" s="187">
        <f t="shared" si="43"/>
        <v>-6602.2047104773274</v>
      </c>
      <c r="H236" s="187">
        <f t="shared" si="44"/>
        <v>-7955.6566761251788</v>
      </c>
      <c r="I236" s="187">
        <f t="shared" si="45"/>
        <v>0</v>
      </c>
      <c r="J236" s="87">
        <f t="shared" si="46"/>
        <v>0</v>
      </c>
      <c r="K236" s="187">
        <f t="shared" si="50"/>
        <v>-134.25263636296347</v>
      </c>
      <c r="L236" s="87">
        <f t="shared" si="47"/>
        <v>-161.77442681737099</v>
      </c>
      <c r="M236" s="88">
        <f t="shared" si="51"/>
        <v>-8117.4311029425498</v>
      </c>
      <c r="N236" s="88">
        <f t="shared" si="52"/>
        <v>18958.568897057448</v>
      </c>
      <c r="O236" s="88">
        <f t="shared" si="53"/>
        <v>15733.252196728174</v>
      </c>
      <c r="P236" s="89">
        <f t="shared" si="48"/>
        <v>1.3723118990623291</v>
      </c>
      <c r="Q236" s="195">
        <v>-4316.1762568541035</v>
      </c>
      <c r="R236" s="89">
        <f t="shared" si="54"/>
        <v>7.7040455543563218E-3</v>
      </c>
      <c r="S236" s="89">
        <f t="shared" si="54"/>
        <v>-1.3202677382456165E-2</v>
      </c>
      <c r="T236" s="91">
        <v>1205</v>
      </c>
      <c r="U236" s="190">
        <v>26869</v>
      </c>
      <c r="V236" s="190">
        <v>22770.338983050849</v>
      </c>
      <c r="W236" s="197"/>
      <c r="X236" s="88">
        <v>0</v>
      </c>
      <c r="Y236" s="88">
        <f t="shared" si="55"/>
        <v>0</v>
      </c>
    </row>
    <row r="237" spans="2:27">
      <c r="B237" s="207">
        <v>4222</v>
      </c>
      <c r="C237" t="s">
        <v>251</v>
      </c>
      <c r="D237" s="1">
        <v>53178</v>
      </c>
      <c r="E237" s="85">
        <f t="shared" si="49"/>
        <v>52599.406528189909</v>
      </c>
      <c r="F237" s="86">
        <f t="shared" si="42"/>
        <v>4.5879129476652363</v>
      </c>
      <c r="G237" s="187">
        <f t="shared" si="43"/>
        <v>-24680.022901250191</v>
      </c>
      <c r="H237" s="187">
        <f t="shared" si="44"/>
        <v>-24951.503153163943</v>
      </c>
      <c r="I237" s="187">
        <f t="shared" si="45"/>
        <v>0</v>
      </c>
      <c r="J237" s="87">
        <f t="shared" si="46"/>
        <v>0</v>
      </c>
      <c r="K237" s="187">
        <f t="shared" si="50"/>
        <v>-134.25263636296347</v>
      </c>
      <c r="L237" s="87">
        <f t="shared" si="47"/>
        <v>-135.72941536295605</v>
      </c>
      <c r="M237" s="88">
        <f t="shared" si="51"/>
        <v>-25087.232568526899</v>
      </c>
      <c r="N237" s="88">
        <f t="shared" si="52"/>
        <v>28090.767431473101</v>
      </c>
      <c r="O237" s="88">
        <f t="shared" si="53"/>
        <v>27785.130990576756</v>
      </c>
      <c r="P237" s="89">
        <f t="shared" si="48"/>
        <v>2.4235209223496272</v>
      </c>
      <c r="Q237" s="195">
        <v>-11528.690784796265</v>
      </c>
      <c r="R237" s="89">
        <f t="shared" si="54"/>
        <v>-5.7595519954632454E-2</v>
      </c>
      <c r="S237" s="89">
        <f t="shared" si="54"/>
        <v>-7.250993309085986E-2</v>
      </c>
      <c r="T237" s="91">
        <v>1011</v>
      </c>
      <c r="U237" s="190">
        <v>56428</v>
      </c>
      <c r="V237" s="190">
        <v>56711.557788944723</v>
      </c>
      <c r="W237" s="197"/>
      <c r="X237" s="88">
        <v>0</v>
      </c>
      <c r="Y237" s="88">
        <f t="shared" si="55"/>
        <v>0</v>
      </c>
    </row>
    <row r="238" spans="2:27">
      <c r="B238" s="207">
        <v>4223</v>
      </c>
      <c r="C238" t="s">
        <v>252</v>
      </c>
      <c r="D238" s="1">
        <v>128700</v>
      </c>
      <c r="E238" s="85">
        <f t="shared" si="49"/>
        <v>8329.0188972301312</v>
      </c>
      <c r="F238" s="86">
        <f t="shared" si="42"/>
        <v>0.72648754353285205</v>
      </c>
      <c r="G238" s="187">
        <f t="shared" si="43"/>
        <v>1882.2096773256726</v>
      </c>
      <c r="H238" s="187">
        <f t="shared" si="44"/>
        <v>29083.903934036291</v>
      </c>
      <c r="I238" s="187">
        <f t="shared" si="45"/>
        <v>696.64441919292335</v>
      </c>
      <c r="J238" s="87">
        <f t="shared" si="46"/>
        <v>10764.54956536905</v>
      </c>
      <c r="K238" s="187">
        <f t="shared" si="50"/>
        <v>562.39178282995988</v>
      </c>
      <c r="L238" s="87">
        <f t="shared" si="47"/>
        <v>8690.0778282885403</v>
      </c>
      <c r="M238" s="88">
        <f t="shared" si="51"/>
        <v>37773.981762324831</v>
      </c>
      <c r="N238" s="88">
        <f t="shared" si="52"/>
        <v>166473.98176232484</v>
      </c>
      <c r="O238" s="88">
        <f t="shared" si="53"/>
        <v>10773.620357385766</v>
      </c>
      <c r="P238" s="89">
        <f t="shared" si="48"/>
        <v>0.93971463925908549</v>
      </c>
      <c r="Q238" s="195">
        <v>-1741.8936078563856</v>
      </c>
      <c r="R238" s="89">
        <f t="shared" si="54"/>
        <v>3.1985951519914041E-2</v>
      </c>
      <c r="S238" s="89">
        <f t="shared" si="54"/>
        <v>2.143367476996922E-2</v>
      </c>
      <c r="T238" s="91">
        <v>15452</v>
      </c>
      <c r="U238" s="190">
        <v>124711</v>
      </c>
      <c r="V238" s="190">
        <v>8154.2434941807242</v>
      </c>
      <c r="W238" s="197"/>
      <c r="X238" s="88">
        <v>0</v>
      </c>
      <c r="Y238" s="88">
        <f t="shared" si="55"/>
        <v>0</v>
      </c>
    </row>
    <row r="239" spans="2:27">
      <c r="B239" s="207">
        <v>4224</v>
      </c>
      <c r="C239" t="s">
        <v>253</v>
      </c>
      <c r="D239" s="1">
        <v>23624</v>
      </c>
      <c r="E239" s="85">
        <f t="shared" si="49"/>
        <v>25594.799566630551</v>
      </c>
      <c r="F239" s="86">
        <f t="shared" si="42"/>
        <v>2.232472190759561</v>
      </c>
      <c r="G239" s="187">
        <f t="shared" si="43"/>
        <v>-8477.258724314579</v>
      </c>
      <c r="H239" s="187">
        <f t="shared" si="44"/>
        <v>-7824.5098025423567</v>
      </c>
      <c r="I239" s="187">
        <f t="shared" si="45"/>
        <v>0</v>
      </c>
      <c r="J239" s="87">
        <f t="shared" si="46"/>
        <v>0</v>
      </c>
      <c r="K239" s="187">
        <f t="shared" si="50"/>
        <v>-134.25263636296347</v>
      </c>
      <c r="L239" s="87">
        <f t="shared" si="47"/>
        <v>-123.91518336301529</v>
      </c>
      <c r="M239" s="88">
        <f t="shared" si="51"/>
        <v>-7948.4249859053716</v>
      </c>
      <c r="N239" s="88">
        <f t="shared" si="52"/>
        <v>15675.575014094629</v>
      </c>
      <c r="O239" s="88">
        <f t="shared" si="53"/>
        <v>16983.288205953013</v>
      </c>
      <c r="P239" s="89">
        <f t="shared" si="48"/>
        <v>1.4813446195873565</v>
      </c>
      <c r="Q239" s="195">
        <v>-4155.4375809762132</v>
      </c>
      <c r="R239" s="89">
        <f t="shared" si="54"/>
        <v>-1.7917272916233632E-2</v>
      </c>
      <c r="S239" s="89">
        <f t="shared" si="54"/>
        <v>-3.068541237994464E-2</v>
      </c>
      <c r="T239" s="91">
        <v>923</v>
      </c>
      <c r="U239" s="190">
        <v>24055</v>
      </c>
      <c r="V239" s="190">
        <v>26405.049396267837</v>
      </c>
      <c r="W239" s="197"/>
      <c r="X239" s="88">
        <v>0</v>
      </c>
      <c r="Y239" s="88">
        <f t="shared" si="55"/>
        <v>0</v>
      </c>
      <c r="Z239" s="1"/>
      <c r="AA239" s="1"/>
    </row>
    <row r="240" spans="2:27">
      <c r="B240" s="207">
        <v>4225</v>
      </c>
      <c r="C240" t="s">
        <v>254</v>
      </c>
      <c r="D240" s="1">
        <v>90450</v>
      </c>
      <c r="E240" s="85">
        <f t="shared" si="49"/>
        <v>8347.9464697738804</v>
      </c>
      <c r="F240" s="86">
        <f t="shared" si="42"/>
        <v>0.72813847575572421</v>
      </c>
      <c r="G240" s="187">
        <f t="shared" si="43"/>
        <v>1870.8531337994229</v>
      </c>
      <c r="H240" s="187">
        <f t="shared" si="44"/>
        <v>20270.693704716748</v>
      </c>
      <c r="I240" s="187">
        <f t="shared" si="45"/>
        <v>690.01976880261111</v>
      </c>
      <c r="J240" s="87">
        <f t="shared" si="46"/>
        <v>7476.3641949762914</v>
      </c>
      <c r="K240" s="187">
        <f t="shared" si="50"/>
        <v>555.76713243964764</v>
      </c>
      <c r="L240" s="87">
        <f t="shared" si="47"/>
        <v>6021.7368799835822</v>
      </c>
      <c r="M240" s="88">
        <f t="shared" si="51"/>
        <v>26292.430584700331</v>
      </c>
      <c r="N240" s="88">
        <f t="shared" si="52"/>
        <v>116742.43058470033</v>
      </c>
      <c r="O240" s="88">
        <f t="shared" si="53"/>
        <v>10774.566736012952</v>
      </c>
      <c r="P240" s="89">
        <f t="shared" si="48"/>
        <v>0.93979718587022898</v>
      </c>
      <c r="Q240" s="195">
        <v>1394.8687942580764</v>
      </c>
      <c r="R240" s="89">
        <f t="shared" si="54"/>
        <v>3.6771279888127277E-2</v>
      </c>
      <c r="S240" s="89">
        <f t="shared" si="54"/>
        <v>2.8733551460752665E-2</v>
      </c>
      <c r="T240" s="91">
        <v>10835</v>
      </c>
      <c r="U240" s="190">
        <v>87242</v>
      </c>
      <c r="V240" s="190">
        <v>8114.7800204632131</v>
      </c>
      <c r="W240" s="197"/>
      <c r="X240" s="88">
        <v>0</v>
      </c>
      <c r="Y240" s="88">
        <f t="shared" si="55"/>
        <v>0</v>
      </c>
    </row>
    <row r="241" spans="2:27">
      <c r="B241" s="207">
        <v>4226</v>
      </c>
      <c r="C241" t="s">
        <v>255</v>
      </c>
      <c r="D241" s="1">
        <v>15847</v>
      </c>
      <c r="E241" s="85">
        <f t="shared" si="49"/>
        <v>8922.8603603603606</v>
      </c>
      <c r="F241" s="86">
        <f t="shared" si="42"/>
        <v>0.77828457162470877</v>
      </c>
      <c r="G241" s="187">
        <f t="shared" si="43"/>
        <v>1525.904799447535</v>
      </c>
      <c r="H241" s="187">
        <f t="shared" si="44"/>
        <v>2710.0069238188221</v>
      </c>
      <c r="I241" s="187">
        <f t="shared" si="45"/>
        <v>488.79990709734307</v>
      </c>
      <c r="J241" s="87">
        <f t="shared" si="46"/>
        <v>868.10863500488131</v>
      </c>
      <c r="K241" s="187">
        <f t="shared" si="50"/>
        <v>354.54727073437959</v>
      </c>
      <c r="L241" s="87">
        <f t="shared" si="47"/>
        <v>629.67595282425816</v>
      </c>
      <c r="M241" s="88">
        <f t="shared" si="51"/>
        <v>3339.6828766430804</v>
      </c>
      <c r="N241" s="88">
        <f t="shared" si="52"/>
        <v>19186.682876643081</v>
      </c>
      <c r="O241" s="88">
        <f t="shared" si="53"/>
        <v>10803.312430542275</v>
      </c>
      <c r="P241" s="89">
        <f t="shared" si="48"/>
        <v>0.94230449066367816</v>
      </c>
      <c r="Q241" s="195">
        <v>291.25601556089896</v>
      </c>
      <c r="R241" s="89">
        <f t="shared" si="54"/>
        <v>9.3499861992823632E-2</v>
      </c>
      <c r="S241" s="89">
        <f t="shared" si="54"/>
        <v>7.7491418067253071E-2</v>
      </c>
      <c r="T241" s="91">
        <v>1776</v>
      </c>
      <c r="U241" s="190">
        <v>14492</v>
      </c>
      <c r="V241" s="190">
        <v>8281.1428571428569</v>
      </c>
      <c r="W241" s="197"/>
      <c r="X241" s="88">
        <v>0</v>
      </c>
      <c r="Y241" s="88">
        <f t="shared" si="55"/>
        <v>0</v>
      </c>
    </row>
    <row r="242" spans="2:27">
      <c r="B242" s="207">
        <v>4227</v>
      </c>
      <c r="C242" t="s">
        <v>256</v>
      </c>
      <c r="D242" s="1">
        <v>77248</v>
      </c>
      <c r="E242" s="85">
        <f t="shared" si="49"/>
        <v>12475.45219638243</v>
      </c>
      <c r="F242" s="86">
        <f t="shared" si="42"/>
        <v>1.0881546473169175</v>
      </c>
      <c r="G242" s="187">
        <f t="shared" si="43"/>
        <v>-605.65030216570665</v>
      </c>
      <c r="H242" s="187">
        <f t="shared" si="44"/>
        <v>-3750.1866710100558</v>
      </c>
      <c r="I242" s="187">
        <f t="shared" si="45"/>
        <v>0</v>
      </c>
      <c r="J242" s="87">
        <f t="shared" si="46"/>
        <v>0</v>
      </c>
      <c r="K242" s="187">
        <f t="shared" si="50"/>
        <v>-134.25263636296347</v>
      </c>
      <c r="L242" s="87">
        <f t="shared" si="47"/>
        <v>-831.29232435946983</v>
      </c>
      <c r="M242" s="88">
        <f t="shared" si="51"/>
        <v>-4581.4789953695254</v>
      </c>
      <c r="N242" s="88">
        <f t="shared" si="52"/>
        <v>72666.521004630471</v>
      </c>
      <c r="O242" s="88">
        <f t="shared" si="53"/>
        <v>11735.549257853758</v>
      </c>
      <c r="P242" s="89">
        <f t="shared" si="48"/>
        <v>1.0236176022102981</v>
      </c>
      <c r="Q242" s="195">
        <v>-6597.7981597017633</v>
      </c>
      <c r="R242" s="89">
        <f t="shared" si="54"/>
        <v>4.9958368026644462E-3</v>
      </c>
      <c r="S242" s="89">
        <f t="shared" si="54"/>
        <v>-2.2271492102834075E-2</v>
      </c>
      <c r="T242" s="91">
        <v>6192</v>
      </c>
      <c r="U242" s="190">
        <v>76864</v>
      </c>
      <c r="V242" s="190">
        <v>12759.628154050464</v>
      </c>
      <c r="W242" s="197"/>
      <c r="X242" s="88">
        <v>0</v>
      </c>
      <c r="Y242" s="88">
        <f t="shared" si="55"/>
        <v>0</v>
      </c>
    </row>
    <row r="243" spans="2:27" ht="30.6" customHeight="1">
      <c r="B243" s="207">
        <v>4228</v>
      </c>
      <c r="C243" t="s">
        <v>257</v>
      </c>
      <c r="D243" s="1">
        <v>60709</v>
      </c>
      <c r="E243" s="85">
        <f t="shared" si="49"/>
        <v>32412.706887346503</v>
      </c>
      <c r="F243" s="86">
        <f t="shared" si="42"/>
        <v>2.8271550462767667</v>
      </c>
      <c r="G243" s="187">
        <f t="shared" si="43"/>
        <v>-12568.00311674415</v>
      </c>
      <c r="H243" s="187">
        <f t="shared" si="44"/>
        <v>-23539.86983766179</v>
      </c>
      <c r="I243" s="187">
        <f t="shared" si="45"/>
        <v>0</v>
      </c>
      <c r="J243" s="87">
        <f t="shared" si="46"/>
        <v>0</v>
      </c>
      <c r="K243" s="187">
        <f t="shared" si="50"/>
        <v>-134.25263636296347</v>
      </c>
      <c r="L243" s="87">
        <f t="shared" si="47"/>
        <v>-251.45518790783058</v>
      </c>
      <c r="M243" s="88">
        <f t="shared" si="51"/>
        <v>-23791.325025569622</v>
      </c>
      <c r="N243" s="88">
        <f t="shared" si="52"/>
        <v>36917.674974430382</v>
      </c>
      <c r="O243" s="88">
        <f t="shared" si="53"/>
        <v>19710.451134239393</v>
      </c>
      <c r="P243" s="89">
        <f t="shared" si="48"/>
        <v>1.7192177617942388</v>
      </c>
      <c r="Q243" s="195">
        <v>-11397.843758579045</v>
      </c>
      <c r="R243" s="89">
        <f t="shared" si="54"/>
        <v>-3.737354517489614E-2</v>
      </c>
      <c r="S243" s="89">
        <f t="shared" si="54"/>
        <v>-5.5875708748683431E-2</v>
      </c>
      <c r="T243" s="91">
        <v>1873</v>
      </c>
      <c r="U243" s="190">
        <v>63066</v>
      </c>
      <c r="V243" s="190">
        <v>34330.974414806748</v>
      </c>
      <c r="W243" s="197"/>
      <c r="X243" s="88">
        <v>0</v>
      </c>
      <c r="Y243" s="88">
        <f t="shared" si="55"/>
        <v>0</v>
      </c>
    </row>
    <row r="244" spans="2:27">
      <c r="B244" s="207">
        <v>4601</v>
      </c>
      <c r="C244" t="s">
        <v>258</v>
      </c>
      <c r="D244" s="1">
        <v>3508140</v>
      </c>
      <c r="E244" s="85">
        <f t="shared" si="49"/>
        <v>12016.647256285538</v>
      </c>
      <c r="F244" s="86">
        <f t="shared" si="42"/>
        <v>1.0481359995020381</v>
      </c>
      <c r="G244" s="187">
        <f t="shared" si="43"/>
        <v>-330.36733810757141</v>
      </c>
      <c r="H244" s="187">
        <f t="shared" si="44"/>
        <v>-96447.440687124399</v>
      </c>
      <c r="I244" s="187">
        <f t="shared" si="45"/>
        <v>0</v>
      </c>
      <c r="J244" s="87">
        <f t="shared" si="46"/>
        <v>0</v>
      </c>
      <c r="K244" s="187">
        <f t="shared" si="50"/>
        <v>-134.25263636296347</v>
      </c>
      <c r="L244" s="87">
        <f t="shared" si="47"/>
        <v>-39193.714659803554</v>
      </c>
      <c r="M244" s="88">
        <f t="shared" si="51"/>
        <v>-135641.15534692796</v>
      </c>
      <c r="N244" s="88">
        <f t="shared" si="52"/>
        <v>3372498.8446530718</v>
      </c>
      <c r="O244" s="88">
        <f t="shared" si="53"/>
        <v>11552.027281815002</v>
      </c>
      <c r="P244" s="89">
        <f t="shared" si="48"/>
        <v>1.0076101430843465</v>
      </c>
      <c r="Q244" s="195">
        <v>19889.796326981392</v>
      </c>
      <c r="R244" s="92">
        <f t="shared" si="54"/>
        <v>2.0752929455635682E-2</v>
      </c>
      <c r="S244" s="92">
        <f t="shared" si="54"/>
        <v>1.1627201066654318E-2</v>
      </c>
      <c r="T244" s="91">
        <v>291940</v>
      </c>
      <c r="U244" s="190">
        <v>3436816</v>
      </c>
      <c r="V244" s="190">
        <v>11878.533162824457</v>
      </c>
      <c r="W244" s="197"/>
      <c r="X244" s="88">
        <v>0</v>
      </c>
      <c r="Y244" s="88">
        <f t="shared" si="55"/>
        <v>0</v>
      </c>
      <c r="Z244" s="1"/>
      <c r="AA244" s="1"/>
    </row>
    <row r="245" spans="2:27">
      <c r="B245" s="207">
        <v>4602</v>
      </c>
      <c r="C245" t="s">
        <v>259</v>
      </c>
      <c r="D245" s="1">
        <v>198938</v>
      </c>
      <c r="E245" s="85">
        <f t="shared" si="49"/>
        <v>11466.828059254136</v>
      </c>
      <c r="F245" s="86">
        <f t="shared" si="42"/>
        <v>1.0001787547452297</v>
      </c>
      <c r="G245" s="187">
        <f t="shared" si="43"/>
        <v>-0.47581988873025693</v>
      </c>
      <c r="H245" s="187">
        <f t="shared" si="44"/>
        <v>-8.2549992495812283</v>
      </c>
      <c r="I245" s="187">
        <f t="shared" si="45"/>
        <v>0</v>
      </c>
      <c r="J245" s="87">
        <f t="shared" si="46"/>
        <v>0</v>
      </c>
      <c r="K245" s="187">
        <f t="shared" si="50"/>
        <v>-134.25263636296347</v>
      </c>
      <c r="L245" s="87">
        <f t="shared" si="47"/>
        <v>-2329.1489882610535</v>
      </c>
      <c r="M245" s="88">
        <f t="shared" si="51"/>
        <v>-2337.4039875106346</v>
      </c>
      <c r="N245" s="88">
        <f t="shared" si="52"/>
        <v>196600.59601248938</v>
      </c>
      <c r="O245" s="88">
        <f t="shared" si="53"/>
        <v>11332.099603002442</v>
      </c>
      <c r="P245" s="89">
        <f t="shared" si="48"/>
        <v>0.98842724518162295</v>
      </c>
      <c r="Q245" s="195">
        <v>555.04507870385396</v>
      </c>
      <c r="R245" s="92">
        <f t="shared" si="54"/>
        <v>6.927744841412746E-2</v>
      </c>
      <c r="S245" s="92">
        <f t="shared" si="54"/>
        <v>5.8799774413873809E-2</v>
      </c>
      <c r="T245" s="91">
        <v>17349</v>
      </c>
      <c r="U245" s="190">
        <v>186049</v>
      </c>
      <c r="V245" s="190">
        <v>10830.025030560568</v>
      </c>
      <c r="W245" s="197"/>
      <c r="X245" s="88">
        <v>0</v>
      </c>
      <c r="Y245" s="88">
        <f t="shared" si="55"/>
        <v>0</v>
      </c>
      <c r="Z245" s="1"/>
    </row>
    <row r="246" spans="2:27">
      <c r="B246" s="207">
        <v>4611</v>
      </c>
      <c r="C246" t="s">
        <v>260</v>
      </c>
      <c r="D246" s="1">
        <v>41846</v>
      </c>
      <c r="E246" s="85">
        <f t="shared" si="49"/>
        <v>10276.522593320236</v>
      </c>
      <c r="F246" s="86">
        <f t="shared" si="42"/>
        <v>0.89635595104290866</v>
      </c>
      <c r="G246" s="187">
        <f t="shared" si="43"/>
        <v>713.7074596716094</v>
      </c>
      <c r="H246" s="187">
        <f t="shared" si="44"/>
        <v>2906.2167757827933</v>
      </c>
      <c r="I246" s="187">
        <f t="shared" si="45"/>
        <v>15.018125561386567</v>
      </c>
      <c r="J246" s="87">
        <f t="shared" si="46"/>
        <v>61.153807285966103</v>
      </c>
      <c r="K246" s="187">
        <f t="shared" si="50"/>
        <v>-119.2345108015769</v>
      </c>
      <c r="L246" s="87">
        <f t="shared" si="47"/>
        <v>-485.52292798402112</v>
      </c>
      <c r="M246" s="88">
        <f t="shared" si="51"/>
        <v>2420.6938477987724</v>
      </c>
      <c r="N246" s="88">
        <f t="shared" si="52"/>
        <v>44266.693847798771</v>
      </c>
      <c r="O246" s="88">
        <f t="shared" si="53"/>
        <v>10870.995542190269</v>
      </c>
      <c r="P246" s="89">
        <f t="shared" si="48"/>
        <v>0.9482080596345881</v>
      </c>
      <c r="Q246" s="195">
        <v>-1007.5010724301906</v>
      </c>
      <c r="R246" s="92">
        <f t="shared" si="54"/>
        <v>5.2835505459668898E-2</v>
      </c>
      <c r="S246" s="92">
        <f t="shared" si="54"/>
        <v>5.3094060348043114E-2</v>
      </c>
      <c r="T246" s="91">
        <v>4072</v>
      </c>
      <c r="U246" s="190">
        <v>39746</v>
      </c>
      <c r="V246" s="190">
        <v>9758.4090351092564</v>
      </c>
      <c r="W246" s="197"/>
      <c r="X246" s="88">
        <v>0</v>
      </c>
      <c r="Y246" s="88">
        <f t="shared" si="55"/>
        <v>0</v>
      </c>
      <c r="Z246" s="1"/>
    </row>
    <row r="247" spans="2:27">
      <c r="B247" s="207">
        <v>4612</v>
      </c>
      <c r="C247" t="s">
        <v>261</v>
      </c>
      <c r="D247" s="1">
        <v>54417</v>
      </c>
      <c r="E247" s="85">
        <f t="shared" si="49"/>
        <v>9477.0114942528744</v>
      </c>
      <c r="F247" s="86">
        <f t="shared" si="42"/>
        <v>0.82661966378561136</v>
      </c>
      <c r="G247" s="187">
        <f t="shared" si="43"/>
        <v>1193.4141191120266</v>
      </c>
      <c r="H247" s="187">
        <f t="shared" si="44"/>
        <v>6852.5838719412559</v>
      </c>
      <c r="I247" s="187">
        <f t="shared" si="45"/>
        <v>294.84701023496325</v>
      </c>
      <c r="J247" s="87">
        <f t="shared" si="46"/>
        <v>1693.011532769159</v>
      </c>
      <c r="K247" s="187">
        <f t="shared" si="50"/>
        <v>160.59437387199978</v>
      </c>
      <c r="L247" s="87">
        <f t="shared" si="47"/>
        <v>922.13289477302271</v>
      </c>
      <c r="M247" s="88">
        <f t="shared" si="51"/>
        <v>7774.7167667142785</v>
      </c>
      <c r="N247" s="88">
        <f t="shared" si="52"/>
        <v>62191.716766714278</v>
      </c>
      <c r="O247" s="88">
        <f t="shared" si="53"/>
        <v>10831.019987236899</v>
      </c>
      <c r="P247" s="89">
        <f t="shared" si="48"/>
        <v>0.94472124527172308</v>
      </c>
      <c r="Q247" s="195">
        <v>1025.8174219316988</v>
      </c>
      <c r="R247" s="92">
        <f t="shared" si="54"/>
        <v>6.9895010027132234E-2</v>
      </c>
      <c r="S247" s="92">
        <f t="shared" si="54"/>
        <v>6.8031730664493528E-2</v>
      </c>
      <c r="T247" s="91">
        <v>5742</v>
      </c>
      <c r="U247" s="190">
        <v>50862</v>
      </c>
      <c r="V247" s="190">
        <v>8873.3426378227505</v>
      </c>
      <c r="W247" s="197"/>
      <c r="X247" s="88">
        <v>0</v>
      </c>
      <c r="Y247" s="88">
        <f t="shared" si="55"/>
        <v>0</v>
      </c>
      <c r="Z247" s="1"/>
    </row>
    <row r="248" spans="2:27">
      <c r="B248" s="207">
        <v>4613</v>
      </c>
      <c r="C248" t="s">
        <v>262</v>
      </c>
      <c r="D248" s="1">
        <v>135494</v>
      </c>
      <c r="E248" s="85">
        <f t="shared" si="49"/>
        <v>11044.506031953048</v>
      </c>
      <c r="F248" s="86">
        <f t="shared" si="42"/>
        <v>0.96334228024811763</v>
      </c>
      <c r="G248" s="187">
        <f t="shared" si="43"/>
        <v>252.91739649192277</v>
      </c>
      <c r="H248" s="187">
        <f t="shared" si="44"/>
        <v>3102.7906201629085</v>
      </c>
      <c r="I248" s="187">
        <f t="shared" si="45"/>
        <v>0</v>
      </c>
      <c r="J248" s="87">
        <f t="shared" si="46"/>
        <v>0</v>
      </c>
      <c r="K248" s="187">
        <f t="shared" si="50"/>
        <v>-134.25263636296347</v>
      </c>
      <c r="L248" s="87">
        <f t="shared" si="47"/>
        <v>-1647.0113429008359</v>
      </c>
      <c r="M248" s="88">
        <f t="shared" si="51"/>
        <v>1455.7792772620726</v>
      </c>
      <c r="N248" s="88">
        <f t="shared" si="52"/>
        <v>136949.77927726207</v>
      </c>
      <c r="O248" s="88">
        <f t="shared" si="53"/>
        <v>11163.170792082008</v>
      </c>
      <c r="P248" s="89">
        <f t="shared" si="48"/>
        <v>0.97369265538277838</v>
      </c>
      <c r="Q248" s="195">
        <v>1192.6465401774708</v>
      </c>
      <c r="R248" s="92">
        <f t="shared" si="54"/>
        <v>6.3640716870638298E-2</v>
      </c>
      <c r="S248" s="92">
        <f t="shared" si="54"/>
        <v>5.1849460146281549E-2</v>
      </c>
      <c r="T248" s="91">
        <v>12268</v>
      </c>
      <c r="U248" s="190">
        <v>127387</v>
      </c>
      <c r="V248" s="190">
        <v>10500.082426640291</v>
      </c>
      <c r="W248" s="197"/>
      <c r="X248" s="88">
        <v>0</v>
      </c>
      <c r="Y248" s="88">
        <f t="shared" si="55"/>
        <v>0</v>
      </c>
      <c r="Z248" s="1"/>
    </row>
    <row r="249" spans="2:27">
      <c r="B249" s="207">
        <v>4614</v>
      </c>
      <c r="C249" t="s">
        <v>263</v>
      </c>
      <c r="D249" s="1">
        <v>224780</v>
      </c>
      <c r="E249" s="85">
        <f t="shared" si="49"/>
        <v>11654.482293773008</v>
      </c>
      <c r="F249" s="86">
        <f t="shared" si="42"/>
        <v>1.0165466445953162</v>
      </c>
      <c r="G249" s="187">
        <f t="shared" si="43"/>
        <v>-113.06836060005334</v>
      </c>
      <c r="H249" s="187">
        <f t="shared" si="44"/>
        <v>-2180.749470893229</v>
      </c>
      <c r="I249" s="187">
        <f t="shared" si="45"/>
        <v>0</v>
      </c>
      <c r="J249" s="87">
        <f t="shared" si="46"/>
        <v>0</v>
      </c>
      <c r="K249" s="187">
        <f t="shared" si="50"/>
        <v>-134.25263636296347</v>
      </c>
      <c r="L249" s="87">
        <f t="shared" si="47"/>
        <v>-2589.3305975324761</v>
      </c>
      <c r="M249" s="88">
        <f t="shared" si="51"/>
        <v>-4770.0800684257047</v>
      </c>
      <c r="N249" s="88">
        <f t="shared" si="52"/>
        <v>220009.91993157429</v>
      </c>
      <c r="O249" s="88">
        <f t="shared" si="53"/>
        <v>11407.161296809991</v>
      </c>
      <c r="P249" s="89">
        <f t="shared" si="48"/>
        <v>0.99497440112165769</v>
      </c>
      <c r="Q249" s="195">
        <v>1867.2324763941069</v>
      </c>
      <c r="R249" s="92">
        <f t="shared" si="54"/>
        <v>8.3496418552188881E-2</v>
      </c>
      <c r="S249" s="92">
        <f t="shared" si="54"/>
        <v>7.287886148751524E-2</v>
      </c>
      <c r="T249" s="91">
        <v>19287</v>
      </c>
      <c r="U249" s="190">
        <v>207458</v>
      </c>
      <c r="V249" s="190">
        <v>10862.812859985337</v>
      </c>
      <c r="W249" s="197"/>
      <c r="X249" s="88">
        <v>0</v>
      </c>
      <c r="Y249" s="88">
        <f t="shared" si="55"/>
        <v>0</v>
      </c>
      <c r="Z249" s="1"/>
    </row>
    <row r="250" spans="2:27">
      <c r="B250" s="207">
        <v>4615</v>
      </c>
      <c r="C250" t="s">
        <v>264</v>
      </c>
      <c r="D250" s="1">
        <v>32125</v>
      </c>
      <c r="E250" s="85">
        <f t="shared" si="49"/>
        <v>10029.659694036842</v>
      </c>
      <c r="F250" s="86">
        <f t="shared" si="42"/>
        <v>0.87482366452721438</v>
      </c>
      <c r="G250" s="187">
        <f t="shared" si="43"/>
        <v>861.82519924164626</v>
      </c>
      <c r="H250" s="187">
        <f t="shared" si="44"/>
        <v>2760.4261131709932</v>
      </c>
      <c r="I250" s="187">
        <f t="shared" si="45"/>
        <v>101.42014031057469</v>
      </c>
      <c r="J250" s="87">
        <f t="shared" si="46"/>
        <v>324.84870941477078</v>
      </c>
      <c r="K250" s="187">
        <f t="shared" si="50"/>
        <v>-32.832496052388777</v>
      </c>
      <c r="L250" s="87">
        <f t="shared" si="47"/>
        <v>-105.16248485580124</v>
      </c>
      <c r="M250" s="88">
        <f t="shared" si="51"/>
        <v>2655.2636283151919</v>
      </c>
      <c r="N250" s="88">
        <f t="shared" si="52"/>
        <v>34780.263628315195</v>
      </c>
      <c r="O250" s="88">
        <f t="shared" si="53"/>
        <v>10858.652397226098</v>
      </c>
      <c r="P250" s="89">
        <f t="shared" si="48"/>
        <v>0.94713144530880333</v>
      </c>
      <c r="Q250" s="195">
        <v>545.56726792880363</v>
      </c>
      <c r="R250" s="92">
        <f t="shared" si="54"/>
        <v>4.2139752157269839E-2</v>
      </c>
      <c r="S250" s="92">
        <f t="shared" si="54"/>
        <v>3.4981751986349084E-2</v>
      </c>
      <c r="T250" s="91">
        <v>3203</v>
      </c>
      <c r="U250" s="190">
        <v>30826</v>
      </c>
      <c r="V250" s="190">
        <v>9690.6633134234507</v>
      </c>
      <c r="W250" s="197"/>
      <c r="X250" s="88">
        <v>0</v>
      </c>
      <c r="Y250" s="88">
        <f t="shared" si="55"/>
        <v>0</v>
      </c>
      <c r="Z250" s="1"/>
    </row>
    <row r="251" spans="2:27">
      <c r="B251" s="207">
        <v>4616</v>
      </c>
      <c r="C251" t="s">
        <v>265</v>
      </c>
      <c r="D251" s="1">
        <v>37113</v>
      </c>
      <c r="E251" s="85">
        <f t="shared" si="49"/>
        <v>12701.23203285421</v>
      </c>
      <c r="F251" s="86">
        <f t="shared" si="42"/>
        <v>1.1078479918514317</v>
      </c>
      <c r="G251" s="187">
        <f t="shared" si="43"/>
        <v>-741.11820404877471</v>
      </c>
      <c r="H251" s="187">
        <f t="shared" si="44"/>
        <v>-2165.5473922305196</v>
      </c>
      <c r="I251" s="187">
        <f t="shared" si="45"/>
        <v>0</v>
      </c>
      <c r="J251" s="87">
        <f t="shared" si="46"/>
        <v>0</v>
      </c>
      <c r="K251" s="187">
        <f t="shared" si="50"/>
        <v>-134.25263636296347</v>
      </c>
      <c r="L251" s="87">
        <f t="shared" si="47"/>
        <v>-392.28620345257929</v>
      </c>
      <c r="M251" s="88">
        <f t="shared" si="51"/>
        <v>-2557.8335956830988</v>
      </c>
      <c r="N251" s="88">
        <f t="shared" si="52"/>
        <v>34555.1664043169</v>
      </c>
      <c r="O251" s="88">
        <f t="shared" si="53"/>
        <v>11825.861192442471</v>
      </c>
      <c r="P251" s="89">
        <f t="shared" si="48"/>
        <v>1.0314949400241038</v>
      </c>
      <c r="Q251" s="195">
        <v>348.26520952058763</v>
      </c>
      <c r="R251" s="92">
        <f t="shared" si="54"/>
        <v>0.10324019024970274</v>
      </c>
      <c r="S251" s="92">
        <f t="shared" si="54"/>
        <v>9.8709429714796432E-2</v>
      </c>
      <c r="T251" s="91">
        <v>2922</v>
      </c>
      <c r="U251" s="190">
        <v>33640</v>
      </c>
      <c r="V251" s="190">
        <v>11560.137457044673</v>
      </c>
      <c r="W251" s="197"/>
      <c r="X251" s="88">
        <v>0</v>
      </c>
      <c r="Y251" s="88">
        <f t="shared" si="55"/>
        <v>0</v>
      </c>
      <c r="Z251" s="1"/>
    </row>
    <row r="252" spans="2:27">
      <c r="B252" s="207">
        <v>4617</v>
      </c>
      <c r="C252" t="s">
        <v>266</v>
      </c>
      <c r="D252" s="1">
        <v>162403</v>
      </c>
      <c r="E252" s="85">
        <f t="shared" si="49"/>
        <v>12407.594163037666</v>
      </c>
      <c r="F252" s="86">
        <f t="shared" si="42"/>
        <v>1.0822358210347485</v>
      </c>
      <c r="G252" s="187">
        <f t="shared" si="43"/>
        <v>-564.935482158848</v>
      </c>
      <c r="H252" s="187">
        <f t="shared" si="44"/>
        <v>-7394.440525977162</v>
      </c>
      <c r="I252" s="187">
        <f t="shared" si="45"/>
        <v>0</v>
      </c>
      <c r="J252" s="87">
        <f t="shared" si="46"/>
        <v>0</v>
      </c>
      <c r="K252" s="187">
        <f t="shared" si="50"/>
        <v>-134.25263636296347</v>
      </c>
      <c r="L252" s="87">
        <f t="shared" si="47"/>
        <v>-1757.2327573548289</v>
      </c>
      <c r="M252" s="88">
        <f t="shared" si="51"/>
        <v>-9151.6732833319911</v>
      </c>
      <c r="N252" s="88">
        <f t="shared" si="52"/>
        <v>153251.326716668</v>
      </c>
      <c r="O252" s="88">
        <f t="shared" si="53"/>
        <v>11708.406044515852</v>
      </c>
      <c r="P252" s="89">
        <f t="shared" si="48"/>
        <v>1.0212500716974304</v>
      </c>
      <c r="Q252" s="195">
        <v>-6848.6430090982258</v>
      </c>
      <c r="R252" s="92">
        <f t="shared" si="54"/>
        <v>5.2146364849631366E-2</v>
      </c>
      <c r="S252" s="92">
        <f t="shared" si="54"/>
        <v>4.9654460402359817E-2</v>
      </c>
      <c r="T252" s="91">
        <v>13089</v>
      </c>
      <c r="U252" s="190">
        <v>154354</v>
      </c>
      <c r="V252" s="190">
        <v>11820.646347066931</v>
      </c>
      <c r="W252" s="197"/>
      <c r="X252" s="88">
        <v>0</v>
      </c>
      <c r="Y252" s="88">
        <f t="shared" si="55"/>
        <v>0</v>
      </c>
      <c r="Z252" s="1"/>
      <c r="AA252" s="1"/>
    </row>
    <row r="253" spans="2:27">
      <c r="B253" s="207">
        <v>4618</v>
      </c>
      <c r="C253" t="s">
        <v>267</v>
      </c>
      <c r="D253" s="1">
        <v>161505</v>
      </c>
      <c r="E253" s="85">
        <f t="shared" si="49"/>
        <v>14659.616955614052</v>
      </c>
      <c r="F253" s="86">
        <f t="shared" si="42"/>
        <v>1.2786654998175517</v>
      </c>
      <c r="G253" s="187">
        <f t="shared" si="43"/>
        <v>-1916.14915770468</v>
      </c>
      <c r="H253" s="187">
        <f t="shared" si="44"/>
        <v>-21110.215270432458</v>
      </c>
      <c r="I253" s="187">
        <f t="shared" si="45"/>
        <v>0</v>
      </c>
      <c r="J253" s="87">
        <f t="shared" si="46"/>
        <v>0</v>
      </c>
      <c r="K253" s="187">
        <f t="shared" si="50"/>
        <v>-134.25263636296347</v>
      </c>
      <c r="L253" s="87">
        <f t="shared" si="47"/>
        <v>-1479.0612948107687</v>
      </c>
      <c r="M253" s="88">
        <f t="shared" si="51"/>
        <v>-22589.276565243228</v>
      </c>
      <c r="N253" s="88">
        <f t="shared" si="52"/>
        <v>138915.72343475677</v>
      </c>
      <c r="O253" s="88">
        <f t="shared" si="53"/>
        <v>12609.215161546406</v>
      </c>
      <c r="P253" s="89">
        <f t="shared" si="48"/>
        <v>1.0998219432105518</v>
      </c>
      <c r="Q253" s="195">
        <v>-12946.408482789771</v>
      </c>
      <c r="R253" s="92">
        <f t="shared" si="54"/>
        <v>8.2429661005589586E-2</v>
      </c>
      <c r="S253" s="92">
        <f t="shared" si="54"/>
        <v>9.5300522909168864E-2</v>
      </c>
      <c r="T253" s="91">
        <v>11017</v>
      </c>
      <c r="U253" s="190">
        <v>149206</v>
      </c>
      <c r="V253" s="190">
        <v>13384.104772156441</v>
      </c>
      <c r="W253" s="197"/>
      <c r="X253" s="88">
        <v>0</v>
      </c>
      <c r="Y253" s="88">
        <f t="shared" si="55"/>
        <v>0</v>
      </c>
      <c r="Z253" s="1"/>
    </row>
    <row r="254" spans="2:27">
      <c r="B254" s="207">
        <v>4619</v>
      </c>
      <c r="C254" t="s">
        <v>268</v>
      </c>
      <c r="D254" s="1">
        <v>36379</v>
      </c>
      <c r="E254" s="85">
        <f t="shared" si="49"/>
        <v>37581.611570247936</v>
      </c>
      <c r="F254" s="86">
        <f t="shared" si="42"/>
        <v>3.2780058502154295</v>
      </c>
      <c r="G254" s="187">
        <f t="shared" si="43"/>
        <v>-15669.34592648501</v>
      </c>
      <c r="H254" s="187">
        <f t="shared" si="44"/>
        <v>-15167.926856837488</v>
      </c>
      <c r="I254" s="187">
        <f t="shared" si="45"/>
        <v>0</v>
      </c>
      <c r="J254" s="87">
        <f t="shared" si="46"/>
        <v>0</v>
      </c>
      <c r="K254" s="187">
        <f t="shared" si="50"/>
        <v>-134.25263636296347</v>
      </c>
      <c r="L254" s="87">
        <f t="shared" si="47"/>
        <v>-129.95655199934865</v>
      </c>
      <c r="M254" s="88">
        <f t="shared" si="51"/>
        <v>-15297.883408836837</v>
      </c>
      <c r="N254" s="88">
        <f t="shared" si="52"/>
        <v>21081.116591163162</v>
      </c>
      <c r="O254" s="88">
        <f t="shared" si="53"/>
        <v>21778.013007399961</v>
      </c>
      <c r="P254" s="89">
        <f t="shared" si="48"/>
        <v>1.8995580833697034</v>
      </c>
      <c r="Q254" s="195">
        <v>-7614.7852420205618</v>
      </c>
      <c r="R254" s="92">
        <f t="shared" si="54"/>
        <v>-2.6866244482824796E-3</v>
      </c>
      <c r="S254" s="92">
        <f t="shared" si="54"/>
        <v>-8.8683189248426903E-3</v>
      </c>
      <c r="T254" s="91">
        <v>968</v>
      </c>
      <c r="U254" s="190">
        <v>36477</v>
      </c>
      <c r="V254" s="190">
        <v>37917.87941787942</v>
      </c>
      <c r="W254" s="197"/>
      <c r="X254" s="88">
        <v>0</v>
      </c>
      <c r="Y254" s="88">
        <f t="shared" si="55"/>
        <v>0</v>
      </c>
      <c r="Z254" s="1"/>
    </row>
    <row r="255" spans="2:27">
      <c r="B255" s="207">
        <v>4620</v>
      </c>
      <c r="C255" t="s">
        <v>269</v>
      </c>
      <c r="D255" s="1">
        <v>19233</v>
      </c>
      <c r="E255" s="85">
        <f t="shared" si="49"/>
        <v>17661.157024793389</v>
      </c>
      <c r="F255" s="86">
        <f t="shared" si="42"/>
        <v>1.5404708214981988</v>
      </c>
      <c r="G255" s="187">
        <f t="shared" si="43"/>
        <v>-3717.0731992122819</v>
      </c>
      <c r="H255" s="187">
        <f t="shared" si="44"/>
        <v>-4047.8927139421749</v>
      </c>
      <c r="I255" s="187">
        <f t="shared" si="45"/>
        <v>0</v>
      </c>
      <c r="J255" s="87">
        <f t="shared" si="46"/>
        <v>0</v>
      </c>
      <c r="K255" s="187">
        <f t="shared" si="50"/>
        <v>-134.25263636296347</v>
      </c>
      <c r="L255" s="87">
        <f t="shared" si="47"/>
        <v>-146.2011209992672</v>
      </c>
      <c r="M255" s="88">
        <f t="shared" si="51"/>
        <v>-4194.0938349414419</v>
      </c>
      <c r="N255" s="88">
        <f t="shared" si="52"/>
        <v>15038.906165058557</v>
      </c>
      <c r="O255" s="88">
        <f t="shared" si="53"/>
        <v>13809.831189218143</v>
      </c>
      <c r="P255" s="89">
        <f t="shared" si="48"/>
        <v>1.2045440718828109</v>
      </c>
      <c r="Q255" s="195">
        <v>-2994.7333972731294</v>
      </c>
      <c r="R255" s="92">
        <f t="shared" si="54"/>
        <v>7.1118289151258632E-2</v>
      </c>
      <c r="S255" s="92">
        <f t="shared" si="54"/>
        <v>3.8660159176978015E-2</v>
      </c>
      <c r="T255" s="91">
        <v>1089</v>
      </c>
      <c r="U255" s="190">
        <v>17956</v>
      </c>
      <c r="V255" s="190">
        <v>17003.78787878788</v>
      </c>
      <c r="W255" s="197"/>
      <c r="X255" s="88">
        <v>0</v>
      </c>
      <c r="Y255" s="88">
        <f t="shared" si="55"/>
        <v>0</v>
      </c>
      <c r="Z255" s="1"/>
      <c r="AA255" s="1"/>
    </row>
    <row r="256" spans="2:27">
      <c r="B256" s="207">
        <v>4621</v>
      </c>
      <c r="C256" t="s">
        <v>270</v>
      </c>
      <c r="D256" s="1">
        <v>169100</v>
      </c>
      <c r="E256" s="85">
        <f t="shared" si="49"/>
        <v>10266.529051059439</v>
      </c>
      <c r="F256" s="86">
        <f t="shared" si="42"/>
        <v>0.89548427767323324</v>
      </c>
      <c r="G256" s="187">
        <f t="shared" si="43"/>
        <v>719.70358502808813</v>
      </c>
      <c r="H256" s="187">
        <f t="shared" si="44"/>
        <v>11854.237748997641</v>
      </c>
      <c r="I256" s="187">
        <f t="shared" si="45"/>
        <v>18.515865352665784</v>
      </c>
      <c r="J256" s="87">
        <f t="shared" si="46"/>
        <v>304.97481822375812</v>
      </c>
      <c r="K256" s="187">
        <f t="shared" si="50"/>
        <v>-115.73677101029769</v>
      </c>
      <c r="L256" s="87">
        <f t="shared" si="47"/>
        <v>-1906.3003553106132</v>
      </c>
      <c r="M256" s="88">
        <f t="shared" si="51"/>
        <v>9947.937393687027</v>
      </c>
      <c r="N256" s="88">
        <f t="shared" si="52"/>
        <v>179047.93739368703</v>
      </c>
      <c r="O256" s="88">
        <f t="shared" si="53"/>
        <v>10870.495865077228</v>
      </c>
      <c r="P256" s="89">
        <f t="shared" si="48"/>
        <v>0.9481644759661042</v>
      </c>
      <c r="Q256" s="195">
        <v>-3724.1513050092726</v>
      </c>
      <c r="R256" s="89">
        <f t="shared" si="54"/>
        <v>3.7219686932626721E-2</v>
      </c>
      <c r="S256" s="89">
        <f t="shared" si="54"/>
        <v>1.6627686590997875E-2</v>
      </c>
      <c r="T256" s="91">
        <v>16471</v>
      </c>
      <c r="U256" s="190">
        <v>163032</v>
      </c>
      <c r="V256" s="190">
        <v>10098.612487611497</v>
      </c>
      <c r="W256" s="197"/>
      <c r="X256" s="88">
        <v>0</v>
      </c>
      <c r="Y256" s="88">
        <f t="shared" si="55"/>
        <v>0</v>
      </c>
    </row>
    <row r="257" spans="2:27">
      <c r="B257" s="207">
        <v>4622</v>
      </c>
      <c r="C257" t="s">
        <v>271</v>
      </c>
      <c r="D257" s="1">
        <v>91057</v>
      </c>
      <c r="E257" s="85">
        <f t="shared" si="49"/>
        <v>10717.631826741997</v>
      </c>
      <c r="F257" s="86">
        <f t="shared" si="42"/>
        <v>0.93483111448920675</v>
      </c>
      <c r="G257" s="187">
        <f t="shared" si="43"/>
        <v>449.04191961855287</v>
      </c>
      <c r="H257" s="187">
        <f t="shared" si="44"/>
        <v>3815.0601490792251</v>
      </c>
      <c r="I257" s="187">
        <f t="shared" si="45"/>
        <v>0</v>
      </c>
      <c r="J257" s="87">
        <f t="shared" si="46"/>
        <v>0</v>
      </c>
      <c r="K257" s="187">
        <f t="shared" si="50"/>
        <v>-134.25263636296347</v>
      </c>
      <c r="L257" s="87">
        <f t="shared" si="47"/>
        <v>-1140.6103985397376</v>
      </c>
      <c r="M257" s="88">
        <f t="shared" si="51"/>
        <v>2674.4497505394875</v>
      </c>
      <c r="N257" s="88">
        <f t="shared" si="52"/>
        <v>93731.449750539483</v>
      </c>
      <c r="O257" s="88">
        <f t="shared" si="53"/>
        <v>11032.421109997586</v>
      </c>
      <c r="P257" s="89">
        <f t="shared" si="48"/>
        <v>0.96228818907921376</v>
      </c>
      <c r="Q257" s="195">
        <v>-984.11840517218297</v>
      </c>
      <c r="R257" s="89">
        <f t="shared" si="54"/>
        <v>4.5094573501055918E-2</v>
      </c>
      <c r="S257" s="89">
        <f t="shared" si="54"/>
        <v>4.9399930148011799E-2</v>
      </c>
      <c r="T257" s="91">
        <v>8496</v>
      </c>
      <c r="U257" s="190">
        <v>87128</v>
      </c>
      <c r="V257" s="190">
        <v>10213.105145938343</v>
      </c>
      <c r="W257" s="197"/>
      <c r="X257" s="88">
        <v>0</v>
      </c>
      <c r="Y257" s="88">
        <f t="shared" si="55"/>
        <v>0</v>
      </c>
    </row>
    <row r="258" spans="2:27">
      <c r="B258" s="207">
        <v>4623</v>
      </c>
      <c r="C258" t="s">
        <v>272</v>
      </c>
      <c r="D258" s="1">
        <v>27881</v>
      </c>
      <c r="E258" s="85">
        <f t="shared" si="49"/>
        <v>11143.485211830535</v>
      </c>
      <c r="F258" s="86">
        <f t="shared" si="42"/>
        <v>0.97197560695049856</v>
      </c>
      <c r="G258" s="187">
        <f t="shared" si="43"/>
        <v>193.52988856543016</v>
      </c>
      <c r="H258" s="187">
        <f t="shared" si="44"/>
        <v>484.21178119070623</v>
      </c>
      <c r="I258" s="187">
        <f t="shared" si="45"/>
        <v>0</v>
      </c>
      <c r="J258" s="87">
        <f t="shared" si="46"/>
        <v>0</v>
      </c>
      <c r="K258" s="187">
        <f t="shared" si="50"/>
        <v>-134.25263636296347</v>
      </c>
      <c r="L258" s="87">
        <f t="shared" si="47"/>
        <v>-335.90009618013465</v>
      </c>
      <c r="M258" s="88">
        <f t="shared" si="51"/>
        <v>148.31168501057158</v>
      </c>
      <c r="N258" s="88">
        <f t="shared" si="52"/>
        <v>28029.311685010573</v>
      </c>
      <c r="O258" s="88">
        <f t="shared" si="53"/>
        <v>11202.762464033001</v>
      </c>
      <c r="P258" s="89">
        <f t="shared" si="48"/>
        <v>0.9771459860637306</v>
      </c>
      <c r="Q258" s="195">
        <v>-972.48995406553365</v>
      </c>
      <c r="R258" s="89">
        <f t="shared" si="54"/>
        <v>5.790172642762284E-2</v>
      </c>
      <c r="S258" s="89">
        <f t="shared" si="54"/>
        <v>5.4941969399248204E-2</v>
      </c>
      <c r="T258" s="91">
        <v>2502</v>
      </c>
      <c r="U258" s="190">
        <v>26355</v>
      </c>
      <c r="V258" s="190">
        <v>10563.12625250501</v>
      </c>
      <c r="W258" s="197"/>
      <c r="X258" s="88">
        <v>0</v>
      </c>
      <c r="Y258" s="88">
        <f t="shared" si="55"/>
        <v>0</v>
      </c>
      <c r="Z258" s="1"/>
      <c r="AA258" s="1"/>
    </row>
    <row r="259" spans="2:27">
      <c r="B259" s="207">
        <v>4624</v>
      </c>
      <c r="C259" t="s">
        <v>273</v>
      </c>
      <c r="D259" s="1">
        <v>273407</v>
      </c>
      <c r="E259" s="85">
        <f t="shared" si="49"/>
        <v>10483.397239263804</v>
      </c>
      <c r="F259" s="86">
        <f t="shared" si="42"/>
        <v>0.9144003155959477</v>
      </c>
      <c r="G259" s="187">
        <f t="shared" si="43"/>
        <v>589.58267210546876</v>
      </c>
      <c r="H259" s="187">
        <f t="shared" si="44"/>
        <v>15376.316088510624</v>
      </c>
      <c r="I259" s="187">
        <f t="shared" si="45"/>
        <v>0</v>
      </c>
      <c r="J259" s="87">
        <f t="shared" si="46"/>
        <v>0</v>
      </c>
      <c r="K259" s="187">
        <f t="shared" si="50"/>
        <v>-134.25263636296347</v>
      </c>
      <c r="L259" s="87">
        <f t="shared" si="47"/>
        <v>-3501.3087563460876</v>
      </c>
      <c r="M259" s="88">
        <f t="shared" si="51"/>
        <v>11875.007332164536</v>
      </c>
      <c r="N259" s="88">
        <f t="shared" si="52"/>
        <v>285282.00733216456</v>
      </c>
      <c r="O259" s="88">
        <f t="shared" si="53"/>
        <v>10938.727275006309</v>
      </c>
      <c r="P259" s="89">
        <f t="shared" si="48"/>
        <v>0.95411586952191019</v>
      </c>
      <c r="Q259" s="195">
        <v>2105.9777769667598</v>
      </c>
      <c r="R259" s="89">
        <f t="shared" si="54"/>
        <v>5.0595604057792808E-2</v>
      </c>
      <c r="S259" s="89">
        <f t="shared" si="54"/>
        <v>3.1098354350585236E-2</v>
      </c>
      <c r="T259" s="91">
        <v>26080</v>
      </c>
      <c r="U259" s="190">
        <v>260240</v>
      </c>
      <c r="V259" s="190">
        <v>10167.21362712924</v>
      </c>
      <c r="W259" s="197"/>
      <c r="X259" s="88">
        <v>0</v>
      </c>
      <c r="Y259" s="88">
        <f t="shared" si="55"/>
        <v>0</v>
      </c>
    </row>
    <row r="260" spans="2:27">
      <c r="B260" s="207">
        <v>4625</v>
      </c>
      <c r="C260" t="s">
        <v>274</v>
      </c>
      <c r="D260" s="1">
        <v>115097</v>
      </c>
      <c r="E260" s="85">
        <f t="shared" si="49"/>
        <v>21716.415094339623</v>
      </c>
      <c r="F260" s="86">
        <f t="shared" si="42"/>
        <v>1.8941852877141612</v>
      </c>
      <c r="G260" s="187">
        <f t="shared" si="43"/>
        <v>-6150.2280409400228</v>
      </c>
      <c r="H260" s="187">
        <f t="shared" si="44"/>
        <v>-32596.20861698212</v>
      </c>
      <c r="I260" s="187">
        <f t="shared" si="45"/>
        <v>0</v>
      </c>
      <c r="J260" s="87">
        <f t="shared" si="46"/>
        <v>0</v>
      </c>
      <c r="K260" s="187">
        <f t="shared" si="50"/>
        <v>-134.25263636296347</v>
      </c>
      <c r="L260" s="87">
        <f t="shared" si="47"/>
        <v>-711.53897272370637</v>
      </c>
      <c r="M260" s="88">
        <f t="shared" si="51"/>
        <v>-33307.747589705825</v>
      </c>
      <c r="N260" s="88">
        <f t="shared" si="52"/>
        <v>81789.252410294168</v>
      </c>
      <c r="O260" s="88">
        <f t="shared" si="53"/>
        <v>15431.934417036635</v>
      </c>
      <c r="P260" s="89">
        <f t="shared" si="48"/>
        <v>1.3460298583691959</v>
      </c>
      <c r="Q260" s="195">
        <v>73.586588110571029</v>
      </c>
      <c r="R260" s="89">
        <f t="shared" si="54"/>
        <v>8.8562700386823415E-2</v>
      </c>
      <c r="S260" s="89">
        <f t="shared" si="54"/>
        <v>8.7946532820566733E-2</v>
      </c>
      <c r="T260" s="91">
        <v>5300</v>
      </c>
      <c r="U260" s="190">
        <v>105733</v>
      </c>
      <c r="V260" s="190">
        <v>19960.921276194073</v>
      </c>
      <c r="W260" s="197"/>
      <c r="X260" s="88">
        <v>0</v>
      </c>
      <c r="Y260" s="88">
        <f t="shared" si="55"/>
        <v>0</v>
      </c>
      <c r="Z260" s="1"/>
      <c r="AA260" s="1"/>
    </row>
    <row r="261" spans="2:27">
      <c r="B261" s="207">
        <v>4626</v>
      </c>
      <c r="C261" t="s">
        <v>275</v>
      </c>
      <c r="D261" s="1">
        <v>415960</v>
      </c>
      <c r="E261" s="85">
        <f t="shared" si="49"/>
        <v>10459.666063166365</v>
      </c>
      <c r="F261" s="86">
        <f t="shared" si="42"/>
        <v>0.91233039547199313</v>
      </c>
      <c r="G261" s="187">
        <f t="shared" si="43"/>
        <v>603.82137776393211</v>
      </c>
      <c r="H261" s="187">
        <f t="shared" si="44"/>
        <v>24012.768550916055</v>
      </c>
      <c r="I261" s="187">
        <f t="shared" si="45"/>
        <v>0</v>
      </c>
      <c r="J261" s="87">
        <f t="shared" si="46"/>
        <v>0</v>
      </c>
      <c r="K261" s="187">
        <f t="shared" si="50"/>
        <v>-134.25263636296347</v>
      </c>
      <c r="L261" s="87">
        <f t="shared" si="47"/>
        <v>-5338.9588428823317</v>
      </c>
      <c r="M261" s="88">
        <f t="shared" si="51"/>
        <v>18673.809708033725</v>
      </c>
      <c r="N261" s="88">
        <f t="shared" si="52"/>
        <v>434633.80970803375</v>
      </c>
      <c r="O261" s="88">
        <f t="shared" si="53"/>
        <v>10929.234804567335</v>
      </c>
      <c r="P261" s="89">
        <f t="shared" si="48"/>
        <v>0.95328790147232856</v>
      </c>
      <c r="Q261" s="195">
        <v>2385.1203464115988</v>
      </c>
      <c r="R261" s="89">
        <f t="shared" si="54"/>
        <v>4.1811724514484075E-2</v>
      </c>
      <c r="S261" s="89">
        <f t="shared" si="54"/>
        <v>3.133282967929521E-2</v>
      </c>
      <c r="T261" s="91">
        <v>39768</v>
      </c>
      <c r="U261" s="190">
        <v>399266</v>
      </c>
      <c r="V261" s="190">
        <v>10141.891891891892</v>
      </c>
      <c r="W261" s="197"/>
      <c r="X261" s="88">
        <v>0</v>
      </c>
      <c r="Y261" s="88">
        <f t="shared" si="55"/>
        <v>0</v>
      </c>
    </row>
    <row r="262" spans="2:27">
      <c r="B262" s="207">
        <v>4627</v>
      </c>
      <c r="C262" t="s">
        <v>276</v>
      </c>
      <c r="D262" s="1">
        <v>291484</v>
      </c>
      <c r="E262" s="85">
        <f t="shared" si="49"/>
        <v>9669.3979101011791</v>
      </c>
      <c r="F262" s="86">
        <f t="shared" si="42"/>
        <v>0.84340031182870856</v>
      </c>
      <c r="G262" s="187">
        <f t="shared" si="43"/>
        <v>1077.9822696030437</v>
      </c>
      <c r="H262" s="187">
        <f t="shared" si="44"/>
        <v>32495.775517183756</v>
      </c>
      <c r="I262" s="187">
        <f t="shared" si="45"/>
        <v>227.51176468805659</v>
      </c>
      <c r="J262" s="87">
        <f t="shared" si="46"/>
        <v>6858.342146521466</v>
      </c>
      <c r="K262" s="187">
        <f t="shared" si="50"/>
        <v>93.259128325093116</v>
      </c>
      <c r="L262" s="87">
        <f t="shared" si="47"/>
        <v>2811.2964233599319</v>
      </c>
      <c r="M262" s="88">
        <f t="shared" si="51"/>
        <v>35307.07194054369</v>
      </c>
      <c r="N262" s="88">
        <f t="shared" si="52"/>
        <v>326791.07194054371</v>
      </c>
      <c r="O262" s="88">
        <f t="shared" si="53"/>
        <v>10840.639308029315</v>
      </c>
      <c r="P262" s="89">
        <f t="shared" si="48"/>
        <v>0.94556027767387796</v>
      </c>
      <c r="Q262" s="195">
        <v>4708.288929664006</v>
      </c>
      <c r="R262" s="89">
        <f t="shared" si="54"/>
        <v>3.8717977043607167E-2</v>
      </c>
      <c r="S262" s="89">
        <f t="shared" si="54"/>
        <v>3.3342624433927361E-2</v>
      </c>
      <c r="T262" s="91">
        <v>30145</v>
      </c>
      <c r="U262" s="190">
        <v>280619</v>
      </c>
      <c r="V262" s="190">
        <v>9357.3977124945814</v>
      </c>
      <c r="W262" s="197"/>
      <c r="X262" s="88">
        <v>0</v>
      </c>
      <c r="Y262" s="88">
        <f t="shared" si="55"/>
        <v>0</v>
      </c>
    </row>
    <row r="263" spans="2:27">
      <c r="B263" s="207">
        <v>4628</v>
      </c>
      <c r="C263" t="s">
        <v>277</v>
      </c>
      <c r="D263" s="1">
        <v>49196</v>
      </c>
      <c r="E263" s="85">
        <f t="shared" si="49"/>
        <v>12771.547248182762</v>
      </c>
      <c r="F263" s="86">
        <f t="shared" ref="F263:F326" si="56">E263/E$365</f>
        <v>1.1139811425486899</v>
      </c>
      <c r="G263" s="187">
        <f t="shared" ref="G263:G326" si="57">($E$365+$Y$365-E263-Y263)*0.6</f>
        <v>-783.30733324590585</v>
      </c>
      <c r="H263" s="187">
        <f t="shared" ref="H263:H326" si="58">G263*T263/1000</f>
        <v>-3017.2998476632292</v>
      </c>
      <c r="I263" s="187">
        <f t="shared" ref="I263:I326" si="59">IF(E263+Y263&lt;(E$365+Y$365)*0.9,((E$365+Y$365)*0.9-E263-Y263)*0.35,0)</f>
        <v>0</v>
      </c>
      <c r="J263" s="87">
        <f t="shared" ref="J263:J326" si="60">I263*T263/1000</f>
        <v>0</v>
      </c>
      <c r="K263" s="187">
        <f t="shared" si="50"/>
        <v>-134.25263636296347</v>
      </c>
      <c r="L263" s="87">
        <f t="shared" ref="L263:L326" si="61">K263*T263/1000</f>
        <v>-517.1411552701353</v>
      </c>
      <c r="M263" s="88">
        <f t="shared" si="51"/>
        <v>-3534.4410029333644</v>
      </c>
      <c r="N263" s="88">
        <f t="shared" si="52"/>
        <v>45661.558997066633</v>
      </c>
      <c r="O263" s="88">
        <f t="shared" si="53"/>
        <v>11853.987278573893</v>
      </c>
      <c r="P263" s="89">
        <f t="shared" ref="P263:P326" si="62">O263/O$365</f>
        <v>1.0339482003030074</v>
      </c>
      <c r="Q263" s="195">
        <v>-4269.7197853958587</v>
      </c>
      <c r="R263" s="89">
        <f t="shared" si="54"/>
        <v>3.7037037037037035E-2</v>
      </c>
      <c r="S263" s="89">
        <f t="shared" si="54"/>
        <v>4.3229106572824125E-2</v>
      </c>
      <c r="T263" s="91">
        <v>3852</v>
      </c>
      <c r="U263" s="190">
        <v>47439</v>
      </c>
      <c r="V263" s="190">
        <v>12242.322580645161</v>
      </c>
      <c r="W263" s="197"/>
      <c r="X263" s="88">
        <v>0</v>
      </c>
      <c r="Y263" s="88">
        <f t="shared" si="55"/>
        <v>0</v>
      </c>
    </row>
    <row r="264" spans="2:27">
      <c r="B264" s="207">
        <v>4629</v>
      </c>
      <c r="C264" t="s">
        <v>278</v>
      </c>
      <c r="D264" s="1">
        <v>19459</v>
      </c>
      <c r="E264" s="85">
        <f t="shared" ref="E264:E327" si="63">D264/T264*1000</f>
        <v>50674.479166666664</v>
      </c>
      <c r="F264" s="86">
        <f t="shared" si="56"/>
        <v>4.4200137307698038</v>
      </c>
      <c r="G264" s="187">
        <f t="shared" si="57"/>
        <v>-23525.06648433625</v>
      </c>
      <c r="H264" s="187">
        <f t="shared" si="58"/>
        <v>-9033.62552998512</v>
      </c>
      <c r="I264" s="187">
        <f t="shared" si="59"/>
        <v>0</v>
      </c>
      <c r="J264" s="87">
        <f t="shared" si="60"/>
        <v>0</v>
      </c>
      <c r="K264" s="187">
        <f t="shared" ref="K264:K327" si="64">I264+J$367</f>
        <v>-134.25263636296347</v>
      </c>
      <c r="L264" s="87">
        <f t="shared" si="61"/>
        <v>-51.553012363377974</v>
      </c>
      <c r="M264" s="88">
        <f t="shared" ref="M264:M327" si="65">+H264+L264</f>
        <v>-9085.178542348498</v>
      </c>
      <c r="N264" s="88">
        <f t="shared" ref="N264:N327" si="66">D264+M264</f>
        <v>10373.821457651502</v>
      </c>
      <c r="O264" s="88">
        <f t="shared" ref="O264:O327" si="67">N264/T264*1000</f>
        <v>27015.160045967452</v>
      </c>
      <c r="P264" s="89">
        <f t="shared" si="62"/>
        <v>2.3563612355914536</v>
      </c>
      <c r="Q264" s="195">
        <v>-4766.0867075784026</v>
      </c>
      <c r="R264" s="89">
        <f t="shared" ref="R264:S327" si="68">(D264-U264)/U264</f>
        <v>2.4859114130721019E-2</v>
      </c>
      <c r="S264" s="89">
        <f t="shared" si="68"/>
        <v>1.4183498358525897E-2</v>
      </c>
      <c r="T264" s="91">
        <v>384</v>
      </c>
      <c r="U264" s="190">
        <v>18987</v>
      </c>
      <c r="V264" s="190">
        <v>49965.789473684214</v>
      </c>
      <c r="W264" s="197"/>
      <c r="X264" s="88">
        <v>0</v>
      </c>
      <c r="Y264" s="88">
        <f t="shared" ref="Y264:Y327" si="69">X264*1000/T264</f>
        <v>0</v>
      </c>
    </row>
    <row r="265" spans="2:27">
      <c r="B265" s="207">
        <v>4630</v>
      </c>
      <c r="C265" t="s">
        <v>279</v>
      </c>
      <c r="D265" s="1">
        <v>75438</v>
      </c>
      <c r="E265" s="85">
        <f t="shared" si="63"/>
        <v>9199.7560975609758</v>
      </c>
      <c r="F265" s="86">
        <f t="shared" si="56"/>
        <v>0.80243643229589667</v>
      </c>
      <c r="G265" s="187">
        <f t="shared" si="57"/>
        <v>1359.7673571271657</v>
      </c>
      <c r="H265" s="187">
        <f t="shared" si="58"/>
        <v>11150.092328442759</v>
      </c>
      <c r="I265" s="187">
        <f t="shared" si="59"/>
        <v>391.88639907712775</v>
      </c>
      <c r="J265" s="87">
        <f t="shared" si="60"/>
        <v>3213.4684724324475</v>
      </c>
      <c r="K265" s="187">
        <f t="shared" si="64"/>
        <v>257.63376271416428</v>
      </c>
      <c r="L265" s="87">
        <f t="shared" si="61"/>
        <v>2112.5968542561473</v>
      </c>
      <c r="M265" s="88">
        <f t="shared" si="65"/>
        <v>13262.689182698907</v>
      </c>
      <c r="N265" s="88">
        <f t="shared" si="66"/>
        <v>88700.689182698901</v>
      </c>
      <c r="O265" s="88">
        <f t="shared" si="67"/>
        <v>10817.157217402306</v>
      </c>
      <c r="P265" s="89">
        <f t="shared" si="62"/>
        <v>0.94351208369723749</v>
      </c>
      <c r="Q265" s="195">
        <v>886.78182860326524</v>
      </c>
      <c r="R265" s="89">
        <f t="shared" si="68"/>
        <v>3.8347189340967903E-2</v>
      </c>
      <c r="S265" s="89">
        <f t="shared" si="68"/>
        <v>3.2269059452142694E-2</v>
      </c>
      <c r="T265" s="91">
        <v>8200</v>
      </c>
      <c r="U265" s="190">
        <v>72652</v>
      </c>
      <c r="V265" s="190">
        <v>8912.1687929342497</v>
      </c>
      <c r="W265" s="197"/>
      <c r="X265" s="88">
        <v>0</v>
      </c>
      <c r="Y265" s="88">
        <f t="shared" si="69"/>
        <v>0</v>
      </c>
      <c r="Z265" s="1"/>
      <c r="AA265" s="1"/>
    </row>
    <row r="266" spans="2:27">
      <c r="B266" s="207">
        <v>4631</v>
      </c>
      <c r="C266" t="s">
        <v>280</v>
      </c>
      <c r="D266" s="1">
        <v>299111</v>
      </c>
      <c r="E266" s="85">
        <f t="shared" si="63"/>
        <v>9975.0216767824986</v>
      </c>
      <c r="F266" s="86">
        <f t="shared" si="56"/>
        <v>0.87005793648308505</v>
      </c>
      <c r="G266" s="187">
        <f t="shared" si="57"/>
        <v>894.60800959425217</v>
      </c>
      <c r="H266" s="187">
        <f t="shared" si="58"/>
        <v>26825.715775693247</v>
      </c>
      <c r="I266" s="187">
        <f t="shared" si="59"/>
        <v>120.54344634959479</v>
      </c>
      <c r="J266" s="87">
        <f t="shared" si="60"/>
        <v>3614.6157822389491</v>
      </c>
      <c r="K266" s="187">
        <f t="shared" si="64"/>
        <v>-13.709190013368683</v>
      </c>
      <c r="L266" s="87">
        <f t="shared" si="61"/>
        <v>-411.08377174087332</v>
      </c>
      <c r="M266" s="88">
        <f t="shared" si="65"/>
        <v>26414.632003952374</v>
      </c>
      <c r="N266" s="88">
        <f t="shared" si="66"/>
        <v>325525.6320039524</v>
      </c>
      <c r="O266" s="88">
        <f t="shared" si="67"/>
        <v>10855.920496363384</v>
      </c>
      <c r="P266" s="89">
        <f t="shared" si="62"/>
        <v>0.94689315890659709</v>
      </c>
      <c r="Q266" s="195">
        <v>3956.957647865489</v>
      </c>
      <c r="R266" s="89">
        <f t="shared" si="68"/>
        <v>4.9471774773605232E-2</v>
      </c>
      <c r="S266" s="89">
        <f t="shared" si="68"/>
        <v>4.7161858908366147E-2</v>
      </c>
      <c r="T266" s="91">
        <v>29986</v>
      </c>
      <c r="U266" s="190">
        <v>285011</v>
      </c>
      <c r="V266" s="190">
        <v>9525.7687165775405</v>
      </c>
      <c r="W266" s="197"/>
      <c r="X266" s="88">
        <v>0</v>
      </c>
      <c r="Y266" s="88">
        <f t="shared" si="69"/>
        <v>0</v>
      </c>
    </row>
    <row r="267" spans="2:27">
      <c r="B267" s="207">
        <v>4632</v>
      </c>
      <c r="C267" t="s">
        <v>281</v>
      </c>
      <c r="D267" s="1">
        <v>40918</v>
      </c>
      <c r="E267" s="85">
        <f t="shared" si="63"/>
        <v>14202.707393266226</v>
      </c>
      <c r="F267" s="86">
        <f t="shared" si="56"/>
        <v>1.2388121737941074</v>
      </c>
      <c r="G267" s="187">
        <f t="shared" si="57"/>
        <v>-1642.0034202959844</v>
      </c>
      <c r="H267" s="187">
        <f t="shared" si="58"/>
        <v>-4730.6118538727314</v>
      </c>
      <c r="I267" s="187">
        <f t="shared" si="59"/>
        <v>0</v>
      </c>
      <c r="J267" s="87">
        <f t="shared" si="60"/>
        <v>0</v>
      </c>
      <c r="K267" s="187">
        <f t="shared" si="64"/>
        <v>-134.25263636296347</v>
      </c>
      <c r="L267" s="87">
        <f t="shared" si="61"/>
        <v>-386.78184536169778</v>
      </c>
      <c r="M267" s="88">
        <f t="shared" si="65"/>
        <v>-5117.3936992344288</v>
      </c>
      <c r="N267" s="88">
        <f t="shared" si="66"/>
        <v>35800.606300765568</v>
      </c>
      <c r="O267" s="88">
        <f t="shared" si="67"/>
        <v>12426.451336607277</v>
      </c>
      <c r="P267" s="89">
        <f t="shared" si="62"/>
        <v>1.083880612801174</v>
      </c>
      <c r="Q267" s="195">
        <v>-745.07136597234148</v>
      </c>
      <c r="R267" s="89">
        <f t="shared" si="68"/>
        <v>-1.8446997865041861E-2</v>
      </c>
      <c r="S267" s="89">
        <f t="shared" si="68"/>
        <v>-2.6964465776660781E-2</v>
      </c>
      <c r="T267" s="91">
        <v>2881</v>
      </c>
      <c r="U267" s="190">
        <v>41687</v>
      </c>
      <c r="V267" s="190">
        <v>14596.288515406162</v>
      </c>
      <c r="W267" s="197"/>
      <c r="X267" s="88">
        <v>0</v>
      </c>
      <c r="Y267" s="88">
        <f t="shared" si="69"/>
        <v>0</v>
      </c>
    </row>
    <row r="268" spans="2:27">
      <c r="B268" s="207">
        <v>4633</v>
      </c>
      <c r="C268" t="s">
        <v>282</v>
      </c>
      <c r="D268" s="1">
        <v>5469</v>
      </c>
      <c r="E268" s="85">
        <f t="shared" si="63"/>
        <v>10537.57225433526</v>
      </c>
      <c r="F268" s="86">
        <f t="shared" si="56"/>
        <v>0.91912565889336839</v>
      </c>
      <c r="G268" s="187">
        <f t="shared" si="57"/>
        <v>557.07766306259509</v>
      </c>
      <c r="H268" s="187">
        <f t="shared" si="58"/>
        <v>289.12330712948688</v>
      </c>
      <c r="I268" s="187">
        <f t="shared" si="59"/>
        <v>0</v>
      </c>
      <c r="J268" s="87">
        <f t="shared" si="60"/>
        <v>0</v>
      </c>
      <c r="K268" s="187">
        <f t="shared" si="64"/>
        <v>-134.25263636296347</v>
      </c>
      <c r="L268" s="87">
        <f t="shared" si="61"/>
        <v>-69.677118272378038</v>
      </c>
      <c r="M268" s="88">
        <f t="shared" si="65"/>
        <v>219.44618885710884</v>
      </c>
      <c r="N268" s="88">
        <f t="shared" si="66"/>
        <v>5688.4461888571086</v>
      </c>
      <c r="O268" s="88">
        <f t="shared" si="67"/>
        <v>10960.397281034891</v>
      </c>
      <c r="P268" s="89">
        <f t="shared" si="62"/>
        <v>0.95600600684087844</v>
      </c>
      <c r="Q268" s="195">
        <v>82.670309288563857</v>
      </c>
      <c r="R268" s="89">
        <f t="shared" si="68"/>
        <v>0.11498470948012232</v>
      </c>
      <c r="S268" s="89">
        <f t="shared" si="68"/>
        <v>0.1020947128387337</v>
      </c>
      <c r="T268" s="91">
        <v>519</v>
      </c>
      <c r="U268" s="190">
        <v>4905</v>
      </c>
      <c r="V268" s="190">
        <v>9561.4035087719294</v>
      </c>
      <c r="W268" s="197"/>
      <c r="X268" s="88">
        <v>0</v>
      </c>
      <c r="Y268" s="88">
        <f t="shared" si="69"/>
        <v>0</v>
      </c>
    </row>
    <row r="269" spans="2:27">
      <c r="B269" s="207">
        <v>4634</v>
      </c>
      <c r="C269" t="s">
        <v>283</v>
      </c>
      <c r="D269" s="1">
        <v>29219</v>
      </c>
      <c r="E269" s="85">
        <f t="shared" si="63"/>
        <v>17248.524203069657</v>
      </c>
      <c r="F269" s="86">
        <f t="shared" si="56"/>
        <v>1.5044794750102237</v>
      </c>
      <c r="G269" s="187">
        <f t="shared" si="57"/>
        <v>-3469.4935061780429</v>
      </c>
      <c r="H269" s="187">
        <f t="shared" si="58"/>
        <v>-5877.3219994656047</v>
      </c>
      <c r="I269" s="187">
        <f t="shared" si="59"/>
        <v>0</v>
      </c>
      <c r="J269" s="87">
        <f t="shared" si="60"/>
        <v>0</v>
      </c>
      <c r="K269" s="187">
        <f t="shared" si="64"/>
        <v>-134.25263636296347</v>
      </c>
      <c r="L269" s="87">
        <f t="shared" si="61"/>
        <v>-227.42396599886013</v>
      </c>
      <c r="M269" s="88">
        <f t="shared" si="65"/>
        <v>-6104.7459654644645</v>
      </c>
      <c r="N269" s="88">
        <f t="shared" si="66"/>
        <v>23114.254034535537</v>
      </c>
      <c r="O269" s="88">
        <f t="shared" si="67"/>
        <v>13644.778060528653</v>
      </c>
      <c r="P269" s="89">
        <f t="shared" si="62"/>
        <v>1.190147533287621</v>
      </c>
      <c r="Q269" s="195">
        <v>-3284.8741735359781</v>
      </c>
      <c r="R269" s="89">
        <f t="shared" si="68"/>
        <v>4.6076185020764715E-2</v>
      </c>
      <c r="S269" s="89">
        <f t="shared" si="68"/>
        <v>2.1375448656637975E-2</v>
      </c>
      <c r="T269" s="91">
        <v>1694</v>
      </c>
      <c r="U269" s="190">
        <v>27932</v>
      </c>
      <c r="V269" s="190">
        <v>16887.545344619106</v>
      </c>
      <c r="W269" s="197"/>
      <c r="X269" s="88">
        <v>0</v>
      </c>
      <c r="Y269" s="88">
        <f t="shared" si="69"/>
        <v>0</v>
      </c>
    </row>
    <row r="270" spans="2:27">
      <c r="B270" s="207">
        <v>4635</v>
      </c>
      <c r="C270" t="s">
        <v>284</v>
      </c>
      <c r="D270" s="1">
        <v>27704</v>
      </c>
      <c r="E270" s="85">
        <f t="shared" si="63"/>
        <v>12401.074306177261</v>
      </c>
      <c r="F270" s="86">
        <f t="shared" si="56"/>
        <v>1.0816671352323575</v>
      </c>
      <c r="G270" s="187">
        <f t="shared" si="57"/>
        <v>-561.02356804260523</v>
      </c>
      <c r="H270" s="187">
        <f t="shared" si="58"/>
        <v>-1253.3266510071801</v>
      </c>
      <c r="I270" s="187">
        <f t="shared" si="59"/>
        <v>0</v>
      </c>
      <c r="J270" s="87">
        <f t="shared" si="60"/>
        <v>0</v>
      </c>
      <c r="K270" s="187">
        <f t="shared" si="64"/>
        <v>-134.25263636296347</v>
      </c>
      <c r="L270" s="87">
        <f t="shared" si="61"/>
        <v>-299.92038963486038</v>
      </c>
      <c r="M270" s="88">
        <f t="shared" si="65"/>
        <v>-1553.2470406420405</v>
      </c>
      <c r="N270" s="88">
        <f t="shared" si="66"/>
        <v>26150.75295935796</v>
      </c>
      <c r="O270" s="88">
        <f t="shared" si="67"/>
        <v>11705.798101771694</v>
      </c>
      <c r="P270" s="89">
        <f t="shared" si="62"/>
        <v>1.0210225973764744</v>
      </c>
      <c r="Q270" s="195">
        <v>-184.64610606810879</v>
      </c>
      <c r="R270" s="89">
        <f t="shared" si="68"/>
        <v>1.4426949835225193E-2</v>
      </c>
      <c r="S270" s="89">
        <f t="shared" si="68"/>
        <v>1.1702436988756499E-2</v>
      </c>
      <c r="T270" s="91">
        <v>2234</v>
      </c>
      <c r="U270" s="190">
        <v>27310</v>
      </c>
      <c r="V270" s="190">
        <v>12257.630161579891</v>
      </c>
      <c r="W270" s="197"/>
      <c r="X270" s="88">
        <v>0</v>
      </c>
      <c r="Y270" s="88">
        <f t="shared" si="69"/>
        <v>0</v>
      </c>
    </row>
    <row r="271" spans="2:27">
      <c r="B271" s="207">
        <v>4636</v>
      </c>
      <c r="C271" t="s">
        <v>285</v>
      </c>
      <c r="D271" s="1">
        <v>9265</v>
      </c>
      <c r="E271" s="85">
        <f t="shared" si="63"/>
        <v>12353.333333333334</v>
      </c>
      <c r="F271" s="86">
        <f t="shared" si="56"/>
        <v>1.0775029926706463</v>
      </c>
      <c r="G271" s="187">
        <f t="shared" si="57"/>
        <v>-532.378984336249</v>
      </c>
      <c r="H271" s="187">
        <f t="shared" si="58"/>
        <v>-399.28423825218675</v>
      </c>
      <c r="I271" s="187">
        <f t="shared" si="59"/>
        <v>0</v>
      </c>
      <c r="J271" s="87">
        <f t="shared" si="60"/>
        <v>0</v>
      </c>
      <c r="K271" s="187">
        <f t="shared" si="64"/>
        <v>-134.25263636296347</v>
      </c>
      <c r="L271" s="87">
        <f t="shared" si="61"/>
        <v>-100.6894772722226</v>
      </c>
      <c r="M271" s="88">
        <f t="shared" si="65"/>
        <v>-499.97371552440939</v>
      </c>
      <c r="N271" s="88">
        <f t="shared" si="66"/>
        <v>8765.0262844755907</v>
      </c>
      <c r="O271" s="88">
        <f t="shared" si="67"/>
        <v>11686.701712634122</v>
      </c>
      <c r="P271" s="89">
        <f t="shared" si="62"/>
        <v>1.0193569403517897</v>
      </c>
      <c r="Q271" s="195">
        <v>57.405649260930147</v>
      </c>
      <c r="R271" s="89">
        <f t="shared" si="68"/>
        <v>0.10587252327524468</v>
      </c>
      <c r="S271" s="89">
        <f t="shared" si="68"/>
        <v>0.11471950346144671</v>
      </c>
      <c r="T271" s="91">
        <v>750</v>
      </c>
      <c r="U271" s="190">
        <v>8378</v>
      </c>
      <c r="V271" s="190">
        <v>11082.010582010582</v>
      </c>
      <c r="W271" s="197"/>
      <c r="X271" s="88">
        <v>0</v>
      </c>
      <c r="Y271" s="88">
        <f t="shared" si="69"/>
        <v>0</v>
      </c>
    </row>
    <row r="272" spans="2:27">
      <c r="B272" s="207">
        <v>4637</v>
      </c>
      <c r="C272" t="s">
        <v>286</v>
      </c>
      <c r="D272" s="1">
        <v>13151</v>
      </c>
      <c r="E272" s="85">
        <f t="shared" si="63"/>
        <v>10371.451104100946</v>
      </c>
      <c r="F272" s="86">
        <f t="shared" si="56"/>
        <v>0.90463596354609133</v>
      </c>
      <c r="G272" s="187">
        <f t="shared" si="57"/>
        <v>656.75035320318341</v>
      </c>
      <c r="H272" s="187">
        <f t="shared" si="58"/>
        <v>832.75944786163654</v>
      </c>
      <c r="I272" s="187">
        <f t="shared" si="59"/>
        <v>0</v>
      </c>
      <c r="J272" s="87">
        <f t="shared" si="60"/>
        <v>0</v>
      </c>
      <c r="K272" s="187">
        <f t="shared" si="64"/>
        <v>-134.25263636296347</v>
      </c>
      <c r="L272" s="87">
        <f t="shared" si="61"/>
        <v>-170.23234290823768</v>
      </c>
      <c r="M272" s="88">
        <f t="shared" si="65"/>
        <v>662.52710495339886</v>
      </c>
      <c r="N272" s="88">
        <f t="shared" si="66"/>
        <v>13813.527104953399</v>
      </c>
      <c r="O272" s="88">
        <f t="shared" si="67"/>
        <v>10893.948820941167</v>
      </c>
      <c r="P272" s="89">
        <f t="shared" si="62"/>
        <v>0.95021012870196775</v>
      </c>
      <c r="Q272" s="195">
        <v>15.697017683814352</v>
      </c>
      <c r="R272" s="92">
        <f t="shared" si="68"/>
        <v>-5.6464342086382555E-2</v>
      </c>
      <c r="S272" s="92">
        <f t="shared" si="68"/>
        <v>-5.6464342086382638E-2</v>
      </c>
      <c r="T272" s="91">
        <v>1268</v>
      </c>
      <c r="U272" s="190">
        <v>13938</v>
      </c>
      <c r="V272" s="190">
        <v>10992.113564668771</v>
      </c>
      <c r="W272" s="197"/>
      <c r="X272" s="88">
        <v>0</v>
      </c>
      <c r="Y272" s="88">
        <f t="shared" si="69"/>
        <v>0</v>
      </c>
      <c r="Z272" s="1"/>
    </row>
    <row r="273" spans="2:28">
      <c r="B273" s="207">
        <v>4638</v>
      </c>
      <c r="C273" t="s">
        <v>287</v>
      </c>
      <c r="D273" s="1">
        <v>54089</v>
      </c>
      <c r="E273" s="85">
        <f t="shared" si="63"/>
        <v>13944.057746841971</v>
      </c>
      <c r="F273" s="86">
        <f t="shared" si="56"/>
        <v>1.2162518040092714</v>
      </c>
      <c r="G273" s="187">
        <f t="shared" si="57"/>
        <v>-1486.8136324414311</v>
      </c>
      <c r="H273" s="187">
        <f t="shared" si="58"/>
        <v>-5767.3500802403114</v>
      </c>
      <c r="I273" s="187">
        <f t="shared" si="59"/>
        <v>0</v>
      </c>
      <c r="J273" s="87">
        <f t="shared" si="60"/>
        <v>0</v>
      </c>
      <c r="K273" s="187">
        <f t="shared" si="64"/>
        <v>-134.25263636296347</v>
      </c>
      <c r="L273" s="87">
        <f t="shared" si="61"/>
        <v>-520.76597645193533</v>
      </c>
      <c r="M273" s="88">
        <f t="shared" si="65"/>
        <v>-6288.1160566922463</v>
      </c>
      <c r="N273" s="88">
        <f t="shared" si="66"/>
        <v>47800.883943307752</v>
      </c>
      <c r="O273" s="88">
        <f t="shared" si="67"/>
        <v>12322.991478037575</v>
      </c>
      <c r="P273" s="89">
        <f t="shared" si="62"/>
        <v>1.0748564648872396</v>
      </c>
      <c r="Q273" s="195">
        <v>-4602.6883820224684</v>
      </c>
      <c r="R273" s="92">
        <f t="shared" si="68"/>
        <v>1.3528959844098413E-2</v>
      </c>
      <c r="S273" s="92">
        <f t="shared" si="68"/>
        <v>3.1818990055257776E-2</v>
      </c>
      <c r="T273" s="91">
        <v>3879</v>
      </c>
      <c r="U273" s="190">
        <v>53367</v>
      </c>
      <c r="V273" s="190">
        <v>13514.054190934414</v>
      </c>
      <c r="W273" s="197"/>
      <c r="X273" s="88">
        <v>0</v>
      </c>
      <c r="Y273" s="88">
        <f t="shared" si="69"/>
        <v>0</v>
      </c>
      <c r="Z273" s="1"/>
    </row>
    <row r="274" spans="2:28">
      <c r="B274" s="207">
        <v>4639</v>
      </c>
      <c r="C274" t="s">
        <v>288</v>
      </c>
      <c r="D274" s="1">
        <v>36832</v>
      </c>
      <c r="E274" s="85">
        <f t="shared" si="63"/>
        <v>14438.259506076049</v>
      </c>
      <c r="F274" s="86">
        <f t="shared" si="56"/>
        <v>1.2593578920738544</v>
      </c>
      <c r="G274" s="187">
        <f t="shared" si="57"/>
        <v>-1783.3346879818778</v>
      </c>
      <c r="H274" s="187">
        <f t="shared" si="58"/>
        <v>-4549.286789041771</v>
      </c>
      <c r="I274" s="187">
        <f t="shared" si="59"/>
        <v>0</v>
      </c>
      <c r="J274" s="87">
        <f t="shared" si="60"/>
        <v>0</v>
      </c>
      <c r="K274" s="187">
        <f t="shared" si="64"/>
        <v>-134.25263636296347</v>
      </c>
      <c r="L274" s="87">
        <f t="shared" si="61"/>
        <v>-342.47847536191978</v>
      </c>
      <c r="M274" s="88">
        <f t="shared" si="65"/>
        <v>-4891.7652644036907</v>
      </c>
      <c r="N274" s="88">
        <f t="shared" si="66"/>
        <v>31940.23473559631</v>
      </c>
      <c r="O274" s="88">
        <f t="shared" si="67"/>
        <v>12520.672181731206</v>
      </c>
      <c r="P274" s="89">
        <f t="shared" si="62"/>
        <v>1.092098900113073</v>
      </c>
      <c r="Q274" s="195">
        <v>-3168.1218516471563</v>
      </c>
      <c r="R274" s="92">
        <f t="shared" si="68"/>
        <v>2.6075328727434812E-2</v>
      </c>
      <c r="S274" s="92">
        <f t="shared" si="68"/>
        <v>3.0097576194026039E-2</v>
      </c>
      <c r="T274" s="91">
        <v>2551</v>
      </c>
      <c r="U274" s="190">
        <v>35896</v>
      </c>
      <c r="V274" s="190">
        <v>14016.399843811012</v>
      </c>
      <c r="W274" s="197"/>
      <c r="X274" s="88">
        <v>0</v>
      </c>
      <c r="Y274" s="88">
        <f t="shared" si="69"/>
        <v>0</v>
      </c>
      <c r="Z274" s="1"/>
      <c r="AA274" s="1"/>
    </row>
    <row r="275" spans="2:28">
      <c r="B275" s="207">
        <v>4640</v>
      </c>
      <c r="C275" t="s">
        <v>289</v>
      </c>
      <c r="D275" s="1">
        <v>123909</v>
      </c>
      <c r="E275" s="85">
        <f t="shared" si="63"/>
        <v>10058.365127039533</v>
      </c>
      <c r="F275" s="86">
        <f t="shared" si="56"/>
        <v>0.87732745756280317</v>
      </c>
      <c r="G275" s="187">
        <f t="shared" si="57"/>
        <v>844.60193944003152</v>
      </c>
      <c r="H275" s="187">
        <f t="shared" si="58"/>
        <v>10404.651291961749</v>
      </c>
      <c r="I275" s="187">
        <f t="shared" si="59"/>
        <v>91.373238759632741</v>
      </c>
      <c r="J275" s="87">
        <f t="shared" si="60"/>
        <v>1125.6269282799158</v>
      </c>
      <c r="K275" s="187">
        <f t="shared" si="64"/>
        <v>-42.87939760333073</v>
      </c>
      <c r="L275" s="87">
        <f t="shared" si="61"/>
        <v>-528.23129907543125</v>
      </c>
      <c r="M275" s="88">
        <f t="shared" si="65"/>
        <v>9876.4199928863181</v>
      </c>
      <c r="N275" s="88">
        <f t="shared" si="66"/>
        <v>133785.41999288631</v>
      </c>
      <c r="O275" s="88">
        <f t="shared" si="67"/>
        <v>10860.087668876233</v>
      </c>
      <c r="P275" s="89">
        <f t="shared" si="62"/>
        <v>0.94725663496058277</v>
      </c>
      <c r="Q275" s="195">
        <v>-1108.8559089556893</v>
      </c>
      <c r="R275" s="92">
        <f t="shared" si="68"/>
        <v>4.050888021161355E-2</v>
      </c>
      <c r="S275" s="92">
        <f t="shared" si="68"/>
        <v>3.0288767012035367E-2</v>
      </c>
      <c r="T275" s="91">
        <v>12319</v>
      </c>
      <c r="U275" s="190">
        <v>119085</v>
      </c>
      <c r="V275" s="190">
        <v>9762.6660108214455</v>
      </c>
      <c r="W275" s="197"/>
      <c r="X275" s="88">
        <v>0</v>
      </c>
      <c r="Y275" s="88">
        <f t="shared" si="69"/>
        <v>0</v>
      </c>
    </row>
    <row r="276" spans="2:28">
      <c r="B276" s="207">
        <v>4641</v>
      </c>
      <c r="C276" t="s">
        <v>290</v>
      </c>
      <c r="D276" s="1">
        <v>48565</v>
      </c>
      <c r="E276" s="85">
        <f t="shared" si="63"/>
        <v>26980.555555555555</v>
      </c>
      <c r="F276" s="86">
        <f t="shared" si="56"/>
        <v>2.3533429051560502</v>
      </c>
      <c r="G276" s="187">
        <f t="shared" si="57"/>
        <v>-9308.7123176695804</v>
      </c>
      <c r="H276" s="187">
        <f t="shared" si="58"/>
        <v>-16755.682171805245</v>
      </c>
      <c r="I276" s="187">
        <f t="shared" si="59"/>
        <v>0</v>
      </c>
      <c r="J276" s="87">
        <f t="shared" si="60"/>
        <v>0</v>
      </c>
      <c r="K276" s="187">
        <f t="shared" si="64"/>
        <v>-134.25263636296347</v>
      </c>
      <c r="L276" s="87">
        <f t="shared" si="61"/>
        <v>-241.65474545333424</v>
      </c>
      <c r="M276" s="88">
        <f t="shared" si="65"/>
        <v>-16997.336917258581</v>
      </c>
      <c r="N276" s="88">
        <f t="shared" si="66"/>
        <v>31567.663082741419</v>
      </c>
      <c r="O276" s="88">
        <f t="shared" si="67"/>
        <v>17537.59060152301</v>
      </c>
      <c r="P276" s="89">
        <f t="shared" si="62"/>
        <v>1.5296929053459518</v>
      </c>
      <c r="Q276" s="195">
        <v>-9179.5064417737667</v>
      </c>
      <c r="R276" s="92">
        <f t="shared" si="68"/>
        <v>-2.4799196787148595E-2</v>
      </c>
      <c r="S276" s="92">
        <f t="shared" si="68"/>
        <v>-3.8343652387327148E-2</v>
      </c>
      <c r="T276" s="91">
        <v>1800</v>
      </c>
      <c r="U276" s="190">
        <v>49800</v>
      </c>
      <c r="V276" s="190">
        <v>28056.338028169015</v>
      </c>
      <c r="W276" s="197"/>
      <c r="X276" s="88">
        <v>0</v>
      </c>
      <c r="Y276" s="88">
        <f t="shared" si="69"/>
        <v>0</v>
      </c>
    </row>
    <row r="277" spans="2:28">
      <c r="B277" s="207">
        <v>4642</v>
      </c>
      <c r="C277" t="s">
        <v>291</v>
      </c>
      <c r="D277" s="1">
        <v>34282</v>
      </c>
      <c r="E277" s="85">
        <f t="shared" si="63"/>
        <v>15871.296296296297</v>
      </c>
      <c r="F277" s="86">
        <f t="shared" si="56"/>
        <v>1.3843526111836324</v>
      </c>
      <c r="G277" s="187">
        <f t="shared" si="57"/>
        <v>-2643.1567621140271</v>
      </c>
      <c r="H277" s="187">
        <f t="shared" si="58"/>
        <v>-5709.2186061662987</v>
      </c>
      <c r="I277" s="187">
        <f t="shared" si="59"/>
        <v>0</v>
      </c>
      <c r="J277" s="87">
        <f t="shared" si="60"/>
        <v>0</v>
      </c>
      <c r="K277" s="187">
        <f t="shared" si="64"/>
        <v>-134.25263636296347</v>
      </c>
      <c r="L277" s="87">
        <f t="shared" si="61"/>
        <v>-289.98569454400109</v>
      </c>
      <c r="M277" s="88">
        <f t="shared" si="65"/>
        <v>-5999.2043007103002</v>
      </c>
      <c r="N277" s="88">
        <f t="shared" si="66"/>
        <v>28282.795699289702</v>
      </c>
      <c r="O277" s="88">
        <f t="shared" si="67"/>
        <v>13093.886897819306</v>
      </c>
      <c r="P277" s="89">
        <f t="shared" si="62"/>
        <v>1.1420967877569841</v>
      </c>
      <c r="Q277" s="195">
        <v>-3833.2877301285216</v>
      </c>
      <c r="R277" s="92">
        <f t="shared" si="68"/>
        <v>4.3211003590773539E-2</v>
      </c>
      <c r="S277" s="92">
        <f t="shared" si="68"/>
        <v>2.82389938170171E-2</v>
      </c>
      <c r="T277" s="91">
        <v>2160</v>
      </c>
      <c r="U277" s="190">
        <v>32862</v>
      </c>
      <c r="V277" s="190">
        <v>15435.415688116487</v>
      </c>
      <c r="W277" s="197"/>
      <c r="X277" s="88">
        <v>0</v>
      </c>
      <c r="Y277" s="88">
        <f t="shared" si="69"/>
        <v>0</v>
      </c>
    </row>
    <row r="278" spans="2:28">
      <c r="B278" s="207">
        <v>4643</v>
      </c>
      <c r="C278" t="s">
        <v>292</v>
      </c>
      <c r="D278" s="1">
        <v>76604</v>
      </c>
      <c r="E278" s="85">
        <f t="shared" si="63"/>
        <v>14621.87440351212</v>
      </c>
      <c r="F278" s="86">
        <f t="shared" si="56"/>
        <v>1.2753734561445194</v>
      </c>
      <c r="G278" s="187">
        <f t="shared" si="57"/>
        <v>-1893.5036264435205</v>
      </c>
      <c r="H278" s="187">
        <f t="shared" si="58"/>
        <v>-9920.0654989376035</v>
      </c>
      <c r="I278" s="187">
        <f t="shared" si="59"/>
        <v>0</v>
      </c>
      <c r="J278" s="87">
        <f t="shared" si="60"/>
        <v>0</v>
      </c>
      <c r="K278" s="187">
        <f t="shared" si="64"/>
        <v>-134.25263636296347</v>
      </c>
      <c r="L278" s="87">
        <f t="shared" si="61"/>
        <v>-703.34956190556568</v>
      </c>
      <c r="M278" s="88">
        <f t="shared" si="65"/>
        <v>-10623.41506084317</v>
      </c>
      <c r="N278" s="88">
        <f t="shared" si="66"/>
        <v>65980.584939156834</v>
      </c>
      <c r="O278" s="88">
        <f t="shared" si="67"/>
        <v>12594.118140705637</v>
      </c>
      <c r="P278" s="89">
        <f t="shared" si="62"/>
        <v>1.0985051257413392</v>
      </c>
      <c r="Q278" s="195">
        <v>-5841.9288046959764</v>
      </c>
      <c r="R278" s="92">
        <f t="shared" si="68"/>
        <v>1.5012388864596998E-2</v>
      </c>
      <c r="S278" s="92">
        <f t="shared" si="68"/>
        <v>2.0316997915051532E-3</v>
      </c>
      <c r="T278" s="91">
        <v>5239</v>
      </c>
      <c r="U278" s="190">
        <v>75471</v>
      </c>
      <c r="V278" s="190">
        <v>14592.227378190255</v>
      </c>
      <c r="W278" s="197"/>
      <c r="X278" s="88">
        <v>0</v>
      </c>
      <c r="Y278" s="88">
        <f t="shared" si="69"/>
        <v>0</v>
      </c>
    </row>
    <row r="279" spans="2:28">
      <c r="B279" s="207">
        <v>4644</v>
      </c>
      <c r="C279" t="s">
        <v>293</v>
      </c>
      <c r="D279" s="1">
        <v>82498</v>
      </c>
      <c r="E279" s="85">
        <f t="shared" si="63"/>
        <v>15359.895736361943</v>
      </c>
      <c r="F279" s="86">
        <f t="shared" si="56"/>
        <v>1.3397463807101262</v>
      </c>
      <c r="G279" s="187">
        <f t="shared" si="57"/>
        <v>-2336.3164261534143</v>
      </c>
      <c r="H279" s="187">
        <f t="shared" si="58"/>
        <v>-12548.355524869989</v>
      </c>
      <c r="I279" s="187">
        <f t="shared" si="59"/>
        <v>0</v>
      </c>
      <c r="J279" s="87">
        <f t="shared" si="60"/>
        <v>0</v>
      </c>
      <c r="K279" s="187">
        <f t="shared" si="64"/>
        <v>-134.25263636296347</v>
      </c>
      <c r="L279" s="87">
        <f t="shared" si="61"/>
        <v>-721.07090990547681</v>
      </c>
      <c r="M279" s="88">
        <f t="shared" si="65"/>
        <v>-13269.426434775465</v>
      </c>
      <c r="N279" s="88">
        <f t="shared" si="66"/>
        <v>69228.573565224535</v>
      </c>
      <c r="O279" s="88">
        <f t="shared" si="67"/>
        <v>12889.326673845566</v>
      </c>
      <c r="P279" s="89">
        <f t="shared" si="62"/>
        <v>1.1242542955675818</v>
      </c>
      <c r="Q279" s="195">
        <v>-10027.908610426051</v>
      </c>
      <c r="R279" s="92">
        <f t="shared" si="68"/>
        <v>5.1908143879021255E-2</v>
      </c>
      <c r="S279" s="92">
        <f t="shared" si="68"/>
        <v>3.8394522220549364E-2</v>
      </c>
      <c r="T279" s="91">
        <v>5371</v>
      </c>
      <c r="U279" s="190">
        <v>78427</v>
      </c>
      <c r="V279" s="190">
        <v>14791.965296114673</v>
      </c>
      <c r="W279" s="197"/>
      <c r="X279" s="88">
        <v>0</v>
      </c>
      <c r="Y279" s="88">
        <f t="shared" si="69"/>
        <v>0</v>
      </c>
    </row>
    <row r="280" spans="2:28">
      <c r="B280" s="207">
        <v>4645</v>
      </c>
      <c r="C280" t="s">
        <v>294</v>
      </c>
      <c r="D280" s="1">
        <v>30210</v>
      </c>
      <c r="E280" s="85">
        <f t="shared" si="63"/>
        <v>10117.213663764232</v>
      </c>
      <c r="F280" s="86">
        <f t="shared" si="56"/>
        <v>0.8824604425413638</v>
      </c>
      <c r="G280" s="187">
        <f t="shared" si="57"/>
        <v>809.29281740521185</v>
      </c>
      <c r="H280" s="187">
        <f t="shared" si="58"/>
        <v>2416.5483527719625</v>
      </c>
      <c r="I280" s="187">
        <f t="shared" si="59"/>
        <v>70.776250905987936</v>
      </c>
      <c r="J280" s="87">
        <f t="shared" si="60"/>
        <v>211.33788520527997</v>
      </c>
      <c r="K280" s="187">
        <f t="shared" si="64"/>
        <v>-63.476385456975535</v>
      </c>
      <c r="L280" s="87">
        <f t="shared" si="61"/>
        <v>-189.54048697452896</v>
      </c>
      <c r="M280" s="88">
        <f t="shared" si="65"/>
        <v>2227.0078657974336</v>
      </c>
      <c r="N280" s="88">
        <f t="shared" si="66"/>
        <v>32437.007865797434</v>
      </c>
      <c r="O280" s="88">
        <f t="shared" si="67"/>
        <v>10863.030095712469</v>
      </c>
      <c r="P280" s="89">
        <f t="shared" si="62"/>
        <v>0.94751328420951086</v>
      </c>
      <c r="Q280" s="195">
        <v>81.041870757239849</v>
      </c>
      <c r="R280" s="92">
        <f t="shared" si="68"/>
        <v>6.7189487070792711E-2</v>
      </c>
      <c r="S280" s="92">
        <f t="shared" si="68"/>
        <v>5.3965772729995844E-2</v>
      </c>
      <c r="T280" s="91">
        <v>2986</v>
      </c>
      <c r="U280" s="190">
        <v>28308</v>
      </c>
      <c r="V280" s="190">
        <v>9599.1861648016275</v>
      </c>
      <c r="W280" s="197"/>
      <c r="X280" s="88">
        <v>0</v>
      </c>
      <c r="Y280" s="88">
        <f t="shared" si="69"/>
        <v>0</v>
      </c>
    </row>
    <row r="281" spans="2:28">
      <c r="B281" s="207">
        <v>4646</v>
      </c>
      <c r="C281" t="s">
        <v>295</v>
      </c>
      <c r="D281" s="1">
        <v>29867</v>
      </c>
      <c r="E281" s="85">
        <f t="shared" si="63"/>
        <v>10410.247472987105</v>
      </c>
      <c r="F281" s="86">
        <f t="shared" si="56"/>
        <v>0.9080199249799491</v>
      </c>
      <c r="G281" s="187">
        <f t="shared" si="57"/>
        <v>633.47253187148851</v>
      </c>
      <c r="H281" s="187">
        <f t="shared" si="58"/>
        <v>1817.4326939393004</v>
      </c>
      <c r="I281" s="187">
        <f t="shared" si="59"/>
        <v>0</v>
      </c>
      <c r="J281" s="87">
        <f t="shared" si="60"/>
        <v>0</v>
      </c>
      <c r="K281" s="187">
        <f t="shared" si="64"/>
        <v>-134.25263636296347</v>
      </c>
      <c r="L281" s="87">
        <f t="shared" si="61"/>
        <v>-385.17081372534221</v>
      </c>
      <c r="M281" s="88">
        <f t="shared" si="65"/>
        <v>1432.2618802139582</v>
      </c>
      <c r="N281" s="88">
        <f t="shared" si="66"/>
        <v>31299.261880213959</v>
      </c>
      <c r="O281" s="88">
        <f t="shared" si="67"/>
        <v>10909.467368495629</v>
      </c>
      <c r="P281" s="89">
        <f t="shared" si="62"/>
        <v>0.9515637132755107</v>
      </c>
      <c r="Q281" s="195">
        <v>337.58134363947784</v>
      </c>
      <c r="R281" s="92">
        <f t="shared" si="68"/>
        <v>0.12514597852702958</v>
      </c>
      <c r="S281" s="92">
        <f t="shared" si="68"/>
        <v>0.14240161570206947</v>
      </c>
      <c r="T281" s="91">
        <v>2869</v>
      </c>
      <c r="U281" s="190">
        <v>26545</v>
      </c>
      <c r="V281" s="190">
        <v>9112.5986955029184</v>
      </c>
      <c r="W281" s="197"/>
      <c r="X281" s="88">
        <v>0</v>
      </c>
      <c r="Y281" s="88">
        <f t="shared" si="69"/>
        <v>0</v>
      </c>
      <c r="Z281" s="1"/>
      <c r="AA281" s="1"/>
    </row>
    <row r="282" spans="2:28">
      <c r="B282" s="207">
        <v>4647</v>
      </c>
      <c r="C282" t="s">
        <v>296</v>
      </c>
      <c r="D282" s="1">
        <v>240701</v>
      </c>
      <c r="E282" s="85">
        <f t="shared" si="63"/>
        <v>10721.648106904231</v>
      </c>
      <c r="F282" s="86">
        <f t="shared" si="56"/>
        <v>0.93518142915954217</v>
      </c>
      <c r="G282" s="187">
        <f t="shared" si="57"/>
        <v>446.63215152121262</v>
      </c>
      <c r="H282" s="187">
        <f t="shared" si="58"/>
        <v>10026.891801651223</v>
      </c>
      <c r="I282" s="187">
        <f t="shared" si="59"/>
        <v>0</v>
      </c>
      <c r="J282" s="87">
        <f t="shared" si="60"/>
        <v>0</v>
      </c>
      <c r="K282" s="187">
        <f t="shared" si="64"/>
        <v>-134.25263636296347</v>
      </c>
      <c r="L282" s="87">
        <f t="shared" si="61"/>
        <v>-3013.9716863485301</v>
      </c>
      <c r="M282" s="88">
        <f t="shared" si="65"/>
        <v>7012.9201153026934</v>
      </c>
      <c r="N282" s="88">
        <f t="shared" si="66"/>
        <v>247713.9201153027</v>
      </c>
      <c r="O282" s="88">
        <f t="shared" si="67"/>
        <v>11034.027622062482</v>
      </c>
      <c r="P282" s="89">
        <f t="shared" si="62"/>
        <v>0.96242831494734815</v>
      </c>
      <c r="Q282" s="195">
        <v>98.022434543883719</v>
      </c>
      <c r="R282" s="92">
        <f t="shared" si="68"/>
        <v>3.658389533431522E-2</v>
      </c>
      <c r="S282" s="92">
        <f t="shared" si="68"/>
        <v>2.5733239859768799E-2</v>
      </c>
      <c r="T282" s="91">
        <v>22450</v>
      </c>
      <c r="U282" s="190">
        <v>232206</v>
      </c>
      <c r="V282" s="190">
        <v>10452.667116812965</v>
      </c>
      <c r="W282" s="197"/>
      <c r="X282" s="88">
        <v>0</v>
      </c>
      <c r="Y282" s="88">
        <f t="shared" si="69"/>
        <v>0</v>
      </c>
    </row>
    <row r="283" spans="2:28">
      <c r="B283" s="207">
        <v>4648</v>
      </c>
      <c r="C283" t="s">
        <v>297</v>
      </c>
      <c r="D283" s="1">
        <v>48439</v>
      </c>
      <c r="E283" s="85">
        <f t="shared" si="63"/>
        <v>14280.365566037735</v>
      </c>
      <c r="F283" s="86">
        <f t="shared" si="56"/>
        <v>1.245585804142189</v>
      </c>
      <c r="G283" s="187">
        <f t="shared" si="57"/>
        <v>-1688.5983239588898</v>
      </c>
      <c r="H283" s="187">
        <f t="shared" si="58"/>
        <v>-5727.7255148685535</v>
      </c>
      <c r="I283" s="187">
        <f t="shared" si="59"/>
        <v>0</v>
      </c>
      <c r="J283" s="87">
        <f t="shared" si="60"/>
        <v>0</v>
      </c>
      <c r="K283" s="187">
        <f t="shared" si="64"/>
        <v>-134.25263636296347</v>
      </c>
      <c r="L283" s="87">
        <f t="shared" si="61"/>
        <v>-455.38494254317209</v>
      </c>
      <c r="M283" s="88">
        <f t="shared" si="65"/>
        <v>-6183.1104574117253</v>
      </c>
      <c r="N283" s="88">
        <f t="shared" si="66"/>
        <v>42255.889542588273</v>
      </c>
      <c r="O283" s="88">
        <f t="shared" si="67"/>
        <v>12457.514605715882</v>
      </c>
      <c r="P283" s="89">
        <f t="shared" si="62"/>
        <v>1.0865900649404068</v>
      </c>
      <c r="Q283" s="195">
        <v>-4004.6325836092315</v>
      </c>
      <c r="R283" s="92">
        <f t="shared" si="68"/>
        <v>-6.6036381534422999E-3</v>
      </c>
      <c r="S283" s="92">
        <f t="shared" si="68"/>
        <v>1.9754166258759902E-2</v>
      </c>
      <c r="T283" s="91">
        <v>3392</v>
      </c>
      <c r="U283" s="190">
        <v>48761</v>
      </c>
      <c r="V283" s="190">
        <v>14003.733486502011</v>
      </c>
      <c r="W283" s="197"/>
      <c r="X283" s="88">
        <v>0</v>
      </c>
      <c r="Y283" s="88">
        <f t="shared" si="69"/>
        <v>0</v>
      </c>
      <c r="Z283" s="1"/>
      <c r="AA283" s="1"/>
    </row>
    <row r="284" spans="2:28">
      <c r="B284" s="207">
        <v>4649</v>
      </c>
      <c r="C284" t="s">
        <v>298</v>
      </c>
      <c r="D284" s="1">
        <v>93471</v>
      </c>
      <c r="E284" s="85">
        <f t="shared" si="63"/>
        <v>9726.4308012486999</v>
      </c>
      <c r="F284" s="86">
        <f t="shared" si="56"/>
        <v>0.84837492954798377</v>
      </c>
      <c r="G284" s="187">
        <f t="shared" si="57"/>
        <v>1043.7625349145312</v>
      </c>
      <c r="H284" s="187">
        <f t="shared" si="58"/>
        <v>10030.557960528646</v>
      </c>
      <c r="I284" s="187">
        <f t="shared" si="59"/>
        <v>207.55025278642432</v>
      </c>
      <c r="J284" s="87">
        <f t="shared" si="60"/>
        <v>1994.5579292775378</v>
      </c>
      <c r="K284" s="187">
        <f t="shared" si="64"/>
        <v>73.297616423460852</v>
      </c>
      <c r="L284" s="87">
        <f t="shared" si="61"/>
        <v>704.39009382945881</v>
      </c>
      <c r="M284" s="88">
        <f t="shared" si="65"/>
        <v>10734.948054358105</v>
      </c>
      <c r="N284" s="88">
        <f t="shared" si="66"/>
        <v>104205.9480543581</v>
      </c>
      <c r="O284" s="88">
        <f t="shared" si="67"/>
        <v>10843.490952586691</v>
      </c>
      <c r="P284" s="89">
        <f t="shared" si="62"/>
        <v>0.94580900855984185</v>
      </c>
      <c r="Q284" s="195">
        <v>985.28187474112565</v>
      </c>
      <c r="R284" s="92">
        <f t="shared" si="68"/>
        <v>4.1714960770328102E-2</v>
      </c>
      <c r="S284" s="92">
        <f t="shared" si="68"/>
        <v>3.4452223790972084E-2</v>
      </c>
      <c r="T284" s="91">
        <v>9610</v>
      </c>
      <c r="U284" s="190">
        <v>89728</v>
      </c>
      <c r="V284" s="190">
        <v>9402.4939746410982</v>
      </c>
      <c r="W284" s="197"/>
      <c r="X284" s="88">
        <v>0</v>
      </c>
      <c r="Y284" s="88">
        <f t="shared" si="69"/>
        <v>0</v>
      </c>
    </row>
    <row r="285" spans="2:28">
      <c r="B285" s="207">
        <v>4650</v>
      </c>
      <c r="C285" t="s">
        <v>299</v>
      </c>
      <c r="D285" s="1">
        <v>56785</v>
      </c>
      <c r="E285" s="85">
        <f t="shared" si="63"/>
        <v>9582.3489706378659</v>
      </c>
      <c r="F285" s="86">
        <f t="shared" si="56"/>
        <v>0.83580758440448899</v>
      </c>
      <c r="G285" s="187">
        <f t="shared" si="57"/>
        <v>1130.2116332810317</v>
      </c>
      <c r="H285" s="187">
        <f t="shared" si="58"/>
        <v>6697.6341388233941</v>
      </c>
      <c r="I285" s="187">
        <f t="shared" si="59"/>
        <v>257.9788935002162</v>
      </c>
      <c r="J285" s="87">
        <f t="shared" si="60"/>
        <v>1528.7829228822814</v>
      </c>
      <c r="K285" s="187">
        <f t="shared" si="64"/>
        <v>123.72625713725273</v>
      </c>
      <c r="L285" s="87">
        <f t="shared" si="61"/>
        <v>733.20179979535976</v>
      </c>
      <c r="M285" s="88">
        <f t="shared" si="65"/>
        <v>7430.835938618754</v>
      </c>
      <c r="N285" s="88">
        <f t="shared" si="66"/>
        <v>64215.835938618751</v>
      </c>
      <c r="O285" s="88">
        <f t="shared" si="67"/>
        <v>10836.286861056151</v>
      </c>
      <c r="P285" s="89">
        <f t="shared" si="62"/>
        <v>0.94518064130266721</v>
      </c>
      <c r="Q285" s="195">
        <v>662.20047759792214</v>
      </c>
      <c r="R285" s="92">
        <f t="shared" si="68"/>
        <v>6.0034721574044693E-2</v>
      </c>
      <c r="S285" s="92">
        <f t="shared" si="68"/>
        <v>5.395284838242824E-2</v>
      </c>
      <c r="T285" s="91">
        <v>5926</v>
      </c>
      <c r="U285" s="190">
        <v>53569</v>
      </c>
      <c r="V285" s="190">
        <v>9091.8194161575029</v>
      </c>
      <c r="W285" s="197"/>
      <c r="X285" s="88">
        <v>0</v>
      </c>
      <c r="Y285" s="88">
        <f t="shared" si="69"/>
        <v>0</v>
      </c>
    </row>
    <row r="286" spans="2:28" ht="27.95" customHeight="1">
      <c r="B286" s="207">
        <v>4651</v>
      </c>
      <c r="C286" t="s">
        <v>300</v>
      </c>
      <c r="D286" s="1">
        <v>69195</v>
      </c>
      <c r="E286" s="85">
        <f t="shared" si="63"/>
        <v>9516.5726860129289</v>
      </c>
      <c r="F286" s="86">
        <f t="shared" si="56"/>
        <v>0.83007033587263857</v>
      </c>
      <c r="G286" s="187">
        <f t="shared" si="57"/>
        <v>1169.677404055994</v>
      </c>
      <c r="H286" s="187">
        <f t="shared" si="58"/>
        <v>8504.7244048911307</v>
      </c>
      <c r="I286" s="187">
        <f t="shared" si="59"/>
        <v>281.00059311894415</v>
      </c>
      <c r="J286" s="87">
        <f t="shared" si="60"/>
        <v>2043.1553125678429</v>
      </c>
      <c r="K286" s="187">
        <f t="shared" si="64"/>
        <v>146.74795675598068</v>
      </c>
      <c r="L286" s="87">
        <f t="shared" si="61"/>
        <v>1067.0043935727356</v>
      </c>
      <c r="M286" s="88">
        <f t="shared" si="65"/>
        <v>9571.728798463866</v>
      </c>
      <c r="N286" s="88">
        <f t="shared" si="66"/>
        <v>78766.728798463868</v>
      </c>
      <c r="O286" s="88">
        <f t="shared" si="67"/>
        <v>10832.998046824903</v>
      </c>
      <c r="P286" s="89">
        <f t="shared" si="62"/>
        <v>0.94489377887607462</v>
      </c>
      <c r="Q286" s="195">
        <v>208.5959116797876</v>
      </c>
      <c r="R286" s="92">
        <f t="shared" si="68"/>
        <v>6.1500935783757246E-2</v>
      </c>
      <c r="S286" s="92">
        <f t="shared" si="68"/>
        <v>5.7559177392042145E-2</v>
      </c>
      <c r="T286" s="91">
        <v>7271</v>
      </c>
      <c r="U286" s="190">
        <v>65186</v>
      </c>
      <c r="V286" s="190">
        <v>8998.619547211485</v>
      </c>
      <c r="W286" s="197"/>
      <c r="X286" s="88">
        <v>0</v>
      </c>
      <c r="Y286" s="88">
        <f t="shared" si="69"/>
        <v>0</v>
      </c>
      <c r="Z286" s="1"/>
      <c r="AA286" s="1"/>
    </row>
    <row r="287" spans="2:28">
      <c r="B287" s="207">
        <v>5001</v>
      </c>
      <c r="C287" t="s">
        <v>301</v>
      </c>
      <c r="D287" s="1">
        <v>2466828</v>
      </c>
      <c r="E287" s="85">
        <f t="shared" si="63"/>
        <v>11496.879733414116</v>
      </c>
      <c r="F287" s="86">
        <f t="shared" si="56"/>
        <v>1.0027999718668277</v>
      </c>
      <c r="G287" s="187">
        <f t="shared" si="57"/>
        <v>-18.506824384718492</v>
      </c>
      <c r="H287" s="187">
        <f t="shared" si="58"/>
        <v>-3970.9167741071233</v>
      </c>
      <c r="I287" s="187">
        <f t="shared" si="59"/>
        <v>0</v>
      </c>
      <c r="J287" s="87">
        <f t="shared" si="60"/>
        <v>0</v>
      </c>
      <c r="K287" s="187">
        <f t="shared" si="64"/>
        <v>-134.25263636296347</v>
      </c>
      <c r="L287" s="87">
        <f t="shared" si="61"/>
        <v>-28805.916921219257</v>
      </c>
      <c r="M287" s="88">
        <f t="shared" si="65"/>
        <v>-32776.833695326379</v>
      </c>
      <c r="N287" s="88">
        <f t="shared" si="66"/>
        <v>2434051.1663046735</v>
      </c>
      <c r="O287" s="88">
        <f t="shared" si="67"/>
        <v>11344.120272666436</v>
      </c>
      <c r="P287" s="89">
        <f t="shared" si="62"/>
        <v>0.9894757320302624</v>
      </c>
      <c r="Q287" s="195">
        <v>9945.4468448956177</v>
      </c>
      <c r="R287" s="92">
        <f t="shared" si="68"/>
        <v>2.250327248731419E-2</v>
      </c>
      <c r="S287" s="92">
        <f t="shared" si="68"/>
        <v>1.3425050344428202E-2</v>
      </c>
      <c r="T287" s="91">
        <v>214565</v>
      </c>
      <c r="U287" s="190">
        <v>2412538</v>
      </c>
      <c r="V287" s="190">
        <v>11344.578199943571</v>
      </c>
      <c r="W287" s="197"/>
      <c r="X287" s="88">
        <v>0</v>
      </c>
      <c r="Y287" s="88">
        <f t="shared" si="69"/>
        <v>0</v>
      </c>
      <c r="Z287" s="1"/>
      <c r="AA287" s="1"/>
      <c r="AB287" s="45"/>
    </row>
    <row r="288" spans="2:28">
      <c r="B288" s="207">
        <v>5006</v>
      </c>
      <c r="C288" t="s">
        <v>302</v>
      </c>
      <c r="D288" s="1">
        <v>205443</v>
      </c>
      <c r="E288" s="85">
        <f t="shared" si="63"/>
        <v>8548.7266977363506</v>
      </c>
      <c r="F288" s="86">
        <f t="shared" si="56"/>
        <v>0.74565126284412053</v>
      </c>
      <c r="G288" s="187">
        <f t="shared" si="57"/>
        <v>1750.384997021941</v>
      </c>
      <c r="H288" s="187">
        <f t="shared" si="58"/>
        <v>42065.252248431287</v>
      </c>
      <c r="I288" s="187">
        <f t="shared" si="59"/>
        <v>619.7466890157466</v>
      </c>
      <c r="J288" s="87">
        <f t="shared" si="60"/>
        <v>14893.752430426423</v>
      </c>
      <c r="K288" s="187">
        <f t="shared" si="64"/>
        <v>485.49405265278313</v>
      </c>
      <c r="L288" s="87">
        <f t="shared" si="61"/>
        <v>11667.393073351685</v>
      </c>
      <c r="M288" s="88">
        <f t="shared" si="65"/>
        <v>53732.645321782969</v>
      </c>
      <c r="N288" s="88">
        <f t="shared" si="66"/>
        <v>259175.64532178297</v>
      </c>
      <c r="O288" s="88">
        <f t="shared" si="67"/>
        <v>10784.605747411077</v>
      </c>
      <c r="P288" s="89">
        <f t="shared" si="62"/>
        <v>0.9406728252246489</v>
      </c>
      <c r="Q288" s="195">
        <v>2186.8151835357785</v>
      </c>
      <c r="R288" s="92">
        <f t="shared" si="68"/>
        <v>4.7312935227006248E-2</v>
      </c>
      <c r="S288" s="92">
        <f t="shared" si="68"/>
        <v>4.3957280432878415E-2</v>
      </c>
      <c r="T288" s="91">
        <v>24032</v>
      </c>
      <c r="U288" s="190">
        <v>196162</v>
      </c>
      <c r="V288" s="190">
        <v>8188.7706115633473</v>
      </c>
      <c r="W288" s="197"/>
      <c r="X288" s="88">
        <v>0</v>
      </c>
      <c r="Y288" s="88">
        <f t="shared" si="69"/>
        <v>0</v>
      </c>
      <c r="Z288" s="1"/>
      <c r="AA288" s="1"/>
    </row>
    <row r="289" spans="2:25">
      <c r="B289" s="207">
        <v>5007</v>
      </c>
      <c r="C289" t="s">
        <v>303</v>
      </c>
      <c r="D289" s="1">
        <v>137676</v>
      </c>
      <c r="E289" s="85">
        <f t="shared" si="63"/>
        <v>9127.8923291122464</v>
      </c>
      <c r="F289" s="86">
        <f t="shared" si="56"/>
        <v>0.79616821112200875</v>
      </c>
      <c r="G289" s="187">
        <f t="shared" si="57"/>
        <v>1402.8856181964034</v>
      </c>
      <c r="H289" s="187">
        <f t="shared" si="58"/>
        <v>21159.72377925635</v>
      </c>
      <c r="I289" s="187">
        <f t="shared" si="59"/>
        <v>417.03871803418303</v>
      </c>
      <c r="J289" s="87">
        <f t="shared" si="60"/>
        <v>6290.194984109582</v>
      </c>
      <c r="K289" s="187">
        <f t="shared" si="64"/>
        <v>282.78608167121956</v>
      </c>
      <c r="L289" s="87">
        <f t="shared" si="61"/>
        <v>4265.2624698470045</v>
      </c>
      <c r="M289" s="88">
        <f t="shared" si="65"/>
        <v>25424.986249103356</v>
      </c>
      <c r="N289" s="88">
        <f t="shared" si="66"/>
        <v>163100.98624910336</v>
      </c>
      <c r="O289" s="88">
        <f t="shared" si="67"/>
        <v>10813.564028979868</v>
      </c>
      <c r="P289" s="89">
        <f t="shared" si="62"/>
        <v>0.94319867263854307</v>
      </c>
      <c r="Q289" s="195">
        <v>2174.2102098564355</v>
      </c>
      <c r="R289" s="89">
        <f t="shared" si="68"/>
        <v>5.0392535343439813E-2</v>
      </c>
      <c r="S289" s="89">
        <f t="shared" si="68"/>
        <v>3.9250003641858662E-2</v>
      </c>
      <c r="T289" s="91">
        <v>15083</v>
      </c>
      <c r="U289" s="190">
        <v>131071</v>
      </c>
      <c r="V289" s="190">
        <v>8783.153521409904</v>
      </c>
      <c r="W289" s="197"/>
      <c r="X289" s="88">
        <v>0</v>
      </c>
      <c r="Y289" s="88">
        <f t="shared" si="69"/>
        <v>0</v>
      </c>
    </row>
    <row r="290" spans="2:25">
      <c r="B290" s="207">
        <v>5014</v>
      </c>
      <c r="C290" t="s">
        <v>304</v>
      </c>
      <c r="D290" s="1">
        <v>79451</v>
      </c>
      <c r="E290" s="85">
        <f t="shared" si="63"/>
        <v>14570.144874381074</v>
      </c>
      <c r="F290" s="86">
        <f t="shared" si="56"/>
        <v>1.2708614170904331</v>
      </c>
      <c r="G290" s="187">
        <f t="shared" si="57"/>
        <v>-1862.4659089648931</v>
      </c>
      <c r="H290" s="187">
        <f t="shared" si="58"/>
        <v>-10156.026601585561</v>
      </c>
      <c r="I290" s="187">
        <f t="shared" si="59"/>
        <v>0</v>
      </c>
      <c r="J290" s="87">
        <f t="shared" si="60"/>
        <v>0</v>
      </c>
      <c r="K290" s="187">
        <f t="shared" si="64"/>
        <v>-134.25263636296347</v>
      </c>
      <c r="L290" s="87">
        <f t="shared" si="61"/>
        <v>-732.07962608723983</v>
      </c>
      <c r="M290" s="88">
        <f t="shared" si="65"/>
        <v>-10888.106227672801</v>
      </c>
      <c r="N290" s="88">
        <f t="shared" si="66"/>
        <v>68562.893772327196</v>
      </c>
      <c r="O290" s="88">
        <f t="shared" si="67"/>
        <v>12573.426329053218</v>
      </c>
      <c r="P290" s="89">
        <f t="shared" si="62"/>
        <v>1.0967003101197046</v>
      </c>
      <c r="Q290" s="195">
        <v>167.56454055981339</v>
      </c>
      <c r="R290" s="89">
        <f t="shared" si="68"/>
        <v>-0.66108715218680281</v>
      </c>
      <c r="S290" s="89">
        <f t="shared" si="68"/>
        <v>-0.66494055335394353</v>
      </c>
      <c r="T290" s="91">
        <v>5453</v>
      </c>
      <c r="U290" s="190">
        <v>234429</v>
      </c>
      <c r="V290" s="190">
        <v>43485.253199777406</v>
      </c>
      <c r="W290" s="197"/>
      <c r="X290" s="88">
        <v>0</v>
      </c>
      <c r="Y290" s="88">
        <f t="shared" si="69"/>
        <v>0</v>
      </c>
    </row>
    <row r="291" spans="2:25">
      <c r="B291" s="207">
        <v>5020</v>
      </c>
      <c r="C291" t="s">
        <v>305</v>
      </c>
      <c r="D291" s="1">
        <v>8186</v>
      </c>
      <c r="E291" s="85">
        <f t="shared" si="63"/>
        <v>9115.8129175946542</v>
      </c>
      <c r="F291" s="86">
        <f t="shared" si="56"/>
        <v>0.79511460059368388</v>
      </c>
      <c r="G291" s="187">
        <f t="shared" si="57"/>
        <v>1410.1332651069588</v>
      </c>
      <c r="H291" s="187">
        <f t="shared" si="58"/>
        <v>1266.299672066049</v>
      </c>
      <c r="I291" s="187">
        <f t="shared" si="59"/>
        <v>421.26651206534029</v>
      </c>
      <c r="J291" s="87">
        <f t="shared" si="60"/>
        <v>378.29732783467563</v>
      </c>
      <c r="K291" s="187">
        <f t="shared" si="64"/>
        <v>287.01387570237682</v>
      </c>
      <c r="L291" s="87">
        <f t="shared" si="61"/>
        <v>257.73846038073441</v>
      </c>
      <c r="M291" s="88">
        <f t="shared" si="65"/>
        <v>1524.0381324467835</v>
      </c>
      <c r="N291" s="88">
        <f t="shared" si="66"/>
        <v>9710.0381324467835</v>
      </c>
      <c r="O291" s="88">
        <f t="shared" si="67"/>
        <v>10812.960058403991</v>
      </c>
      <c r="P291" s="89">
        <f t="shared" si="62"/>
        <v>0.94314599211212702</v>
      </c>
      <c r="Q291" s="195">
        <v>-52.496282672470898</v>
      </c>
      <c r="R291" s="89">
        <f t="shared" si="68"/>
        <v>-3.6941176470588234E-2</v>
      </c>
      <c r="S291" s="89">
        <f t="shared" si="68"/>
        <v>-3.0506484999344979E-2</v>
      </c>
      <c r="T291" s="91">
        <v>898</v>
      </c>
      <c r="U291" s="190">
        <v>8500</v>
      </c>
      <c r="V291" s="190">
        <v>9402.6548672566369</v>
      </c>
      <c r="W291" s="197"/>
      <c r="X291" s="88">
        <v>0</v>
      </c>
      <c r="Y291" s="88">
        <f t="shared" si="69"/>
        <v>0</v>
      </c>
    </row>
    <row r="292" spans="2:25">
      <c r="B292" s="207">
        <v>5021</v>
      </c>
      <c r="C292" t="s">
        <v>306</v>
      </c>
      <c r="D292" s="1">
        <v>68979</v>
      </c>
      <c r="E292" s="85">
        <f t="shared" si="63"/>
        <v>9335.3633779943157</v>
      </c>
      <c r="F292" s="86">
        <f t="shared" si="56"/>
        <v>0.81426459612440594</v>
      </c>
      <c r="G292" s="187">
        <f t="shared" si="57"/>
        <v>1278.4029888671619</v>
      </c>
      <c r="H292" s="187">
        <f t="shared" si="58"/>
        <v>9446.1196847394585</v>
      </c>
      <c r="I292" s="187">
        <f t="shared" si="59"/>
        <v>344.42385092545879</v>
      </c>
      <c r="J292" s="87">
        <f t="shared" si="60"/>
        <v>2544.947834488215</v>
      </c>
      <c r="K292" s="187">
        <f t="shared" si="64"/>
        <v>210.17121456249532</v>
      </c>
      <c r="L292" s="87">
        <f t="shared" si="61"/>
        <v>1552.9551044022778</v>
      </c>
      <c r="M292" s="88">
        <f t="shared" si="65"/>
        <v>10999.074789141736</v>
      </c>
      <c r="N292" s="88">
        <f t="shared" si="66"/>
        <v>79978.074789141741</v>
      </c>
      <c r="O292" s="88">
        <f t="shared" si="67"/>
        <v>10823.937581423972</v>
      </c>
      <c r="P292" s="89">
        <f t="shared" si="62"/>
        <v>0.94410349188866294</v>
      </c>
      <c r="Q292" s="195">
        <v>433.54428433531211</v>
      </c>
      <c r="R292" s="89">
        <f t="shared" si="68"/>
        <v>2.4765272165438553E-2</v>
      </c>
      <c r="S292" s="89">
        <f t="shared" si="68"/>
        <v>6.3197746423633103E-3</v>
      </c>
      <c r="T292" s="91">
        <v>7389</v>
      </c>
      <c r="U292" s="190">
        <v>67312</v>
      </c>
      <c r="V292" s="190">
        <v>9276.7364939360523</v>
      </c>
      <c r="W292" s="197"/>
      <c r="X292" s="88">
        <v>0</v>
      </c>
      <c r="Y292" s="88">
        <f t="shared" si="69"/>
        <v>0</v>
      </c>
    </row>
    <row r="293" spans="2:25">
      <c r="B293" s="207">
        <v>5022</v>
      </c>
      <c r="C293" t="s">
        <v>307</v>
      </c>
      <c r="D293" s="1">
        <v>25683</v>
      </c>
      <c r="E293" s="85">
        <f t="shared" si="63"/>
        <v>10339.371980676329</v>
      </c>
      <c r="F293" s="86">
        <f t="shared" si="56"/>
        <v>0.9018379048715951</v>
      </c>
      <c r="G293" s="187">
        <f t="shared" si="57"/>
        <v>675.99782725795376</v>
      </c>
      <c r="H293" s="187">
        <f t="shared" si="58"/>
        <v>1679.1786029087571</v>
      </c>
      <c r="I293" s="187">
        <f t="shared" si="59"/>
        <v>0</v>
      </c>
      <c r="J293" s="87">
        <f t="shared" si="60"/>
        <v>0</v>
      </c>
      <c r="K293" s="187">
        <f t="shared" si="64"/>
        <v>-134.25263636296347</v>
      </c>
      <c r="L293" s="87">
        <f t="shared" si="61"/>
        <v>-333.48354872560128</v>
      </c>
      <c r="M293" s="88">
        <f t="shared" si="65"/>
        <v>1345.6950541831557</v>
      </c>
      <c r="N293" s="88">
        <f t="shared" si="66"/>
        <v>27028.695054183154</v>
      </c>
      <c r="O293" s="88">
        <f t="shared" si="67"/>
        <v>10881.117171571319</v>
      </c>
      <c r="P293" s="89">
        <f t="shared" si="62"/>
        <v>0.94909090523216921</v>
      </c>
      <c r="Q293" s="195">
        <v>-1968.8174169120159</v>
      </c>
      <c r="R293" s="89">
        <f t="shared" si="68"/>
        <v>3.5020552913677762E-2</v>
      </c>
      <c r="S293" s="89">
        <f t="shared" si="68"/>
        <v>3.3770528091318398E-2</v>
      </c>
      <c r="T293" s="91">
        <v>2484</v>
      </c>
      <c r="U293" s="190">
        <v>24814</v>
      </c>
      <c r="V293" s="190">
        <v>10001.61225312374</v>
      </c>
      <c r="W293" s="197"/>
      <c r="X293" s="88">
        <v>0</v>
      </c>
      <c r="Y293" s="88">
        <f t="shared" si="69"/>
        <v>0</v>
      </c>
    </row>
    <row r="294" spans="2:25">
      <c r="B294" s="207">
        <v>5025</v>
      </c>
      <c r="C294" t="s">
        <v>308</v>
      </c>
      <c r="D294" s="1">
        <v>55056</v>
      </c>
      <c r="E294" s="85">
        <f t="shared" si="63"/>
        <v>9684.4327176781007</v>
      </c>
      <c r="F294" s="86">
        <f t="shared" si="56"/>
        <v>0.84471170282911545</v>
      </c>
      <c r="G294" s="187">
        <f t="shared" si="57"/>
        <v>1068.9613850568908</v>
      </c>
      <c r="H294" s="187">
        <f t="shared" si="58"/>
        <v>6077.0454740484247</v>
      </c>
      <c r="I294" s="187">
        <f t="shared" si="59"/>
        <v>222.24958203613403</v>
      </c>
      <c r="J294" s="87">
        <f t="shared" si="60"/>
        <v>1263.4888738754219</v>
      </c>
      <c r="K294" s="187">
        <f t="shared" si="64"/>
        <v>87.996945673170558</v>
      </c>
      <c r="L294" s="87">
        <f t="shared" si="61"/>
        <v>500.26263615197462</v>
      </c>
      <c r="M294" s="88">
        <f t="shared" si="65"/>
        <v>6577.3081102003989</v>
      </c>
      <c r="N294" s="88">
        <f t="shared" si="66"/>
        <v>61633.3081102004</v>
      </c>
      <c r="O294" s="88">
        <f t="shared" si="67"/>
        <v>10841.391048408163</v>
      </c>
      <c r="P294" s="89">
        <f t="shared" si="62"/>
        <v>0.94562584722389853</v>
      </c>
      <c r="Q294" s="195">
        <v>-49.396622486644446</v>
      </c>
      <c r="R294" s="89">
        <f t="shared" si="68"/>
        <v>6.7162877246031288E-2</v>
      </c>
      <c r="S294" s="89">
        <f t="shared" si="68"/>
        <v>5.0831624771026124E-2</v>
      </c>
      <c r="T294" s="91">
        <v>5685</v>
      </c>
      <c r="U294" s="190">
        <v>51591</v>
      </c>
      <c r="V294" s="190">
        <v>9215.9699892818862</v>
      </c>
      <c r="W294" s="197"/>
      <c r="X294" s="88">
        <v>0</v>
      </c>
      <c r="Y294" s="88">
        <f t="shared" si="69"/>
        <v>0</v>
      </c>
    </row>
    <row r="295" spans="2:25">
      <c r="B295" s="207">
        <v>5026</v>
      </c>
      <c r="C295" t="s">
        <v>309</v>
      </c>
      <c r="D295" s="1">
        <v>16129</v>
      </c>
      <c r="E295" s="85">
        <f t="shared" si="63"/>
        <v>7925.7985257985256</v>
      </c>
      <c r="F295" s="86">
        <f t="shared" si="56"/>
        <v>0.69131718544407783</v>
      </c>
      <c r="G295" s="187">
        <f t="shared" si="57"/>
        <v>2124.1419001846357</v>
      </c>
      <c r="H295" s="187">
        <f t="shared" si="58"/>
        <v>4322.6287668757341</v>
      </c>
      <c r="I295" s="187">
        <f t="shared" si="59"/>
        <v>837.77154919398527</v>
      </c>
      <c r="J295" s="87">
        <f t="shared" si="60"/>
        <v>1704.86510260976</v>
      </c>
      <c r="K295" s="187">
        <f t="shared" si="64"/>
        <v>703.51891283102179</v>
      </c>
      <c r="L295" s="87">
        <f t="shared" si="61"/>
        <v>1431.6609876111295</v>
      </c>
      <c r="M295" s="88">
        <f t="shared" si="65"/>
        <v>5754.2897544868638</v>
      </c>
      <c r="N295" s="88">
        <f t="shared" si="66"/>
        <v>21883.289754486865</v>
      </c>
      <c r="O295" s="88">
        <f t="shared" si="67"/>
        <v>10753.459338814184</v>
      </c>
      <c r="P295" s="89">
        <f t="shared" si="62"/>
        <v>0.93795612135464657</v>
      </c>
      <c r="Q295" s="195">
        <v>462.59439283019947</v>
      </c>
      <c r="R295" s="89">
        <f t="shared" si="68"/>
        <v>3.6834661866803807E-2</v>
      </c>
      <c r="S295" s="89">
        <f t="shared" si="68"/>
        <v>1.7473621497792198E-2</v>
      </c>
      <c r="T295" s="91">
        <v>2035</v>
      </c>
      <c r="U295" s="190">
        <v>15556</v>
      </c>
      <c r="V295" s="190">
        <v>7789.6845267901854</v>
      </c>
      <c r="W295" s="197"/>
      <c r="X295" s="88">
        <v>0</v>
      </c>
      <c r="Y295" s="88">
        <f t="shared" si="69"/>
        <v>0</v>
      </c>
    </row>
    <row r="296" spans="2:25">
      <c r="B296" s="207">
        <v>5027</v>
      </c>
      <c r="C296" t="s">
        <v>310</v>
      </c>
      <c r="D296" s="1">
        <v>49816</v>
      </c>
      <c r="E296" s="85">
        <f t="shared" si="63"/>
        <v>8113.3550488599349</v>
      </c>
      <c r="F296" s="86">
        <f t="shared" si="56"/>
        <v>0.70767655254285566</v>
      </c>
      <c r="G296" s="187">
        <f t="shared" si="57"/>
        <v>2011.6079863477903</v>
      </c>
      <c r="H296" s="187">
        <f t="shared" si="58"/>
        <v>12351.273036175431</v>
      </c>
      <c r="I296" s="187">
        <f t="shared" si="59"/>
        <v>772.12676612249209</v>
      </c>
      <c r="J296" s="87">
        <f t="shared" si="60"/>
        <v>4740.8583439921013</v>
      </c>
      <c r="K296" s="187">
        <f t="shared" si="64"/>
        <v>637.87412975952861</v>
      </c>
      <c r="L296" s="87">
        <f t="shared" si="61"/>
        <v>3916.5471567235059</v>
      </c>
      <c r="M296" s="88">
        <f t="shared" si="65"/>
        <v>16267.820192898937</v>
      </c>
      <c r="N296" s="88">
        <f t="shared" si="66"/>
        <v>66083.820192898944</v>
      </c>
      <c r="O296" s="88">
        <f t="shared" si="67"/>
        <v>10762.837164967255</v>
      </c>
      <c r="P296" s="89">
        <f t="shared" si="62"/>
        <v>0.93877408970958565</v>
      </c>
      <c r="Q296" s="195">
        <v>1013.7856619053655</v>
      </c>
      <c r="R296" s="89">
        <f t="shared" si="68"/>
        <v>2.5294831950933377E-2</v>
      </c>
      <c r="S296" s="89">
        <f t="shared" si="68"/>
        <v>2.4125929048057732E-2</v>
      </c>
      <c r="T296" s="91">
        <v>6140</v>
      </c>
      <c r="U296" s="190">
        <v>48587</v>
      </c>
      <c r="V296" s="190">
        <v>7922.2240339148866</v>
      </c>
      <c r="W296" s="197"/>
      <c r="X296" s="88">
        <v>0</v>
      </c>
      <c r="Y296" s="88">
        <f t="shared" si="69"/>
        <v>0</v>
      </c>
    </row>
    <row r="297" spans="2:25">
      <c r="B297" s="207">
        <v>5028</v>
      </c>
      <c r="C297" t="s">
        <v>311</v>
      </c>
      <c r="D297" s="1">
        <v>159687</v>
      </c>
      <c r="E297" s="85">
        <f t="shared" si="63"/>
        <v>9093.7927107061496</v>
      </c>
      <c r="F297" s="86">
        <f t="shared" si="56"/>
        <v>0.7931939174726701</v>
      </c>
      <c r="G297" s="187">
        <f t="shared" si="57"/>
        <v>1423.3453892400614</v>
      </c>
      <c r="H297" s="187">
        <f t="shared" si="58"/>
        <v>24993.945035055476</v>
      </c>
      <c r="I297" s="187">
        <f t="shared" si="59"/>
        <v>428.97358447631694</v>
      </c>
      <c r="J297" s="87">
        <f t="shared" si="60"/>
        <v>7532.7761434041249</v>
      </c>
      <c r="K297" s="187">
        <f t="shared" si="64"/>
        <v>294.72094811335347</v>
      </c>
      <c r="L297" s="87">
        <f t="shared" si="61"/>
        <v>5175.299848870487</v>
      </c>
      <c r="M297" s="88">
        <f t="shared" si="65"/>
        <v>30169.244883925963</v>
      </c>
      <c r="N297" s="88">
        <f t="shared" si="66"/>
        <v>189856.24488392597</v>
      </c>
      <c r="O297" s="88">
        <f t="shared" si="67"/>
        <v>10811.859048059565</v>
      </c>
      <c r="P297" s="89">
        <f t="shared" si="62"/>
        <v>0.94304995795607627</v>
      </c>
      <c r="Q297" s="195">
        <v>2650.3959646674812</v>
      </c>
      <c r="R297" s="89">
        <f t="shared" si="68"/>
        <v>4.0557007226497591E-2</v>
      </c>
      <c r="S297" s="89">
        <f t="shared" si="68"/>
        <v>2.7520416019787438E-2</v>
      </c>
      <c r="T297" s="91">
        <v>17560</v>
      </c>
      <c r="U297" s="190">
        <v>153463</v>
      </c>
      <c r="V297" s="190">
        <v>8850.2306805074968</v>
      </c>
      <c r="W297" s="197"/>
      <c r="X297" s="88">
        <v>0</v>
      </c>
      <c r="Y297" s="88">
        <f t="shared" si="69"/>
        <v>0</v>
      </c>
    </row>
    <row r="298" spans="2:25">
      <c r="B298" s="207">
        <v>5029</v>
      </c>
      <c r="C298" t="s">
        <v>312</v>
      </c>
      <c r="D298" s="1">
        <v>76344</v>
      </c>
      <c r="E298" s="85">
        <f t="shared" si="63"/>
        <v>8998.5855728429979</v>
      </c>
      <c r="F298" s="86">
        <f t="shared" si="56"/>
        <v>0.78488960209454117</v>
      </c>
      <c r="G298" s="187">
        <f t="shared" si="57"/>
        <v>1480.4696719579526</v>
      </c>
      <c r="H298" s="187">
        <f t="shared" si="58"/>
        <v>12560.304696891271</v>
      </c>
      <c r="I298" s="187">
        <f t="shared" si="59"/>
        <v>462.29608272842</v>
      </c>
      <c r="J298" s="87">
        <f t="shared" si="60"/>
        <v>3922.1199658679152</v>
      </c>
      <c r="K298" s="187">
        <f t="shared" si="64"/>
        <v>328.04344636545653</v>
      </c>
      <c r="L298" s="87">
        <f t="shared" si="61"/>
        <v>2783.1205989645332</v>
      </c>
      <c r="M298" s="88">
        <f t="shared" si="65"/>
        <v>15343.425295855805</v>
      </c>
      <c r="N298" s="88">
        <f t="shared" si="66"/>
        <v>91687.425295855806</v>
      </c>
      <c r="O298" s="88">
        <f t="shared" si="67"/>
        <v>10807.098691166408</v>
      </c>
      <c r="P298" s="89">
        <f t="shared" si="62"/>
        <v>0.94263474218716981</v>
      </c>
      <c r="Q298" s="195">
        <v>1576.2219797402468</v>
      </c>
      <c r="R298" s="89">
        <f t="shared" si="68"/>
        <v>3.9797335948353357E-2</v>
      </c>
      <c r="S298" s="89">
        <f t="shared" si="68"/>
        <v>3.4527264585107235E-2</v>
      </c>
      <c r="T298" s="91">
        <v>8484</v>
      </c>
      <c r="U298" s="190">
        <v>73422</v>
      </c>
      <c r="V298" s="190">
        <v>8698.2585001777043</v>
      </c>
      <c r="W298" s="197"/>
      <c r="X298" s="88">
        <v>0</v>
      </c>
      <c r="Y298" s="88">
        <f t="shared" si="69"/>
        <v>0</v>
      </c>
    </row>
    <row r="299" spans="2:25">
      <c r="B299" s="207">
        <v>5031</v>
      </c>
      <c r="C299" t="s">
        <v>313</v>
      </c>
      <c r="D299" s="1">
        <v>154851</v>
      </c>
      <c r="E299" s="85">
        <f t="shared" si="63"/>
        <v>10474.937428126901</v>
      </c>
      <c r="F299" s="86">
        <f t="shared" si="56"/>
        <v>0.91366241987408248</v>
      </c>
      <c r="G299" s="187">
        <f t="shared" si="57"/>
        <v>594.65855878761067</v>
      </c>
      <c r="H299" s="187">
        <f t="shared" si="58"/>
        <v>8790.8374745572492</v>
      </c>
      <c r="I299" s="187">
        <f t="shared" si="59"/>
        <v>0</v>
      </c>
      <c r="J299" s="87">
        <f t="shared" si="60"/>
        <v>0</v>
      </c>
      <c r="K299" s="187">
        <f t="shared" si="64"/>
        <v>-134.25263636296347</v>
      </c>
      <c r="L299" s="87">
        <f t="shared" si="61"/>
        <v>-1984.6567233536891</v>
      </c>
      <c r="M299" s="88">
        <f t="shared" si="65"/>
        <v>6806.1807512035602</v>
      </c>
      <c r="N299" s="88">
        <f t="shared" si="66"/>
        <v>161657.18075120356</v>
      </c>
      <c r="O299" s="88">
        <f t="shared" si="67"/>
        <v>10935.34335055155</v>
      </c>
      <c r="P299" s="89">
        <f t="shared" si="62"/>
        <v>0.95382071123316425</v>
      </c>
      <c r="Q299" s="195">
        <v>1458.4828173658088</v>
      </c>
      <c r="R299" s="89">
        <f t="shared" si="68"/>
        <v>3.5861930563917316E-2</v>
      </c>
      <c r="S299" s="89">
        <f t="shared" si="68"/>
        <v>2.7383320430775404E-2</v>
      </c>
      <c r="T299" s="91">
        <v>14783</v>
      </c>
      <c r="U299" s="190">
        <v>149490</v>
      </c>
      <c r="V299" s="190">
        <v>10195.744100395581</v>
      </c>
      <c r="W299" s="197"/>
      <c r="X299" s="88">
        <v>0</v>
      </c>
      <c r="Y299" s="88">
        <f t="shared" si="69"/>
        <v>0</v>
      </c>
    </row>
    <row r="300" spans="2:25">
      <c r="B300" s="207">
        <v>5032</v>
      </c>
      <c r="C300" t="s">
        <v>314</v>
      </c>
      <c r="D300" s="1">
        <v>40370</v>
      </c>
      <c r="E300" s="85">
        <f t="shared" si="63"/>
        <v>9575.4269449715375</v>
      </c>
      <c r="F300" s="86">
        <f t="shared" si="56"/>
        <v>0.83520381996540538</v>
      </c>
      <c r="G300" s="187">
        <f t="shared" si="57"/>
        <v>1134.3648486808288</v>
      </c>
      <c r="H300" s="187">
        <f t="shared" si="58"/>
        <v>4782.4822020383735</v>
      </c>
      <c r="I300" s="187">
        <f t="shared" si="59"/>
        <v>260.40160248343119</v>
      </c>
      <c r="J300" s="87">
        <f t="shared" si="60"/>
        <v>1097.853156070146</v>
      </c>
      <c r="K300" s="187">
        <f t="shared" si="64"/>
        <v>126.14896612046772</v>
      </c>
      <c r="L300" s="87">
        <f t="shared" si="61"/>
        <v>531.84404116389192</v>
      </c>
      <c r="M300" s="88">
        <f t="shared" si="65"/>
        <v>5314.3262432022657</v>
      </c>
      <c r="N300" s="88">
        <f t="shared" si="66"/>
        <v>45684.326243202268</v>
      </c>
      <c r="O300" s="88">
        <f t="shared" si="67"/>
        <v>10835.940759772833</v>
      </c>
      <c r="P300" s="89">
        <f t="shared" si="62"/>
        <v>0.94515045308071288</v>
      </c>
      <c r="Q300" s="195">
        <v>-1292.0708549522742</v>
      </c>
      <c r="R300" s="89">
        <f t="shared" si="68"/>
        <v>3.7042745581586517E-2</v>
      </c>
      <c r="S300" s="89">
        <f t="shared" si="68"/>
        <v>1.93323381617873E-2</v>
      </c>
      <c r="T300" s="91">
        <v>4216</v>
      </c>
      <c r="U300" s="190">
        <v>38928</v>
      </c>
      <c r="V300" s="190">
        <v>9393.8223938223928</v>
      </c>
      <c r="W300" s="197"/>
      <c r="X300" s="88">
        <v>0</v>
      </c>
      <c r="Y300" s="88">
        <f t="shared" si="69"/>
        <v>0</v>
      </c>
    </row>
    <row r="301" spans="2:25">
      <c r="B301" s="207">
        <v>5033</v>
      </c>
      <c r="C301" t="s">
        <v>315</v>
      </c>
      <c r="D301" s="1">
        <v>22097</v>
      </c>
      <c r="E301" s="85">
        <f t="shared" si="63"/>
        <v>28586.028460543341</v>
      </c>
      <c r="F301" s="86">
        <f t="shared" si="56"/>
        <v>2.4933781339560483</v>
      </c>
      <c r="G301" s="187">
        <f t="shared" si="57"/>
        <v>-10271.996060662254</v>
      </c>
      <c r="H301" s="187">
        <f t="shared" si="58"/>
        <v>-7940.2529548919219</v>
      </c>
      <c r="I301" s="187">
        <f t="shared" si="59"/>
        <v>0</v>
      </c>
      <c r="J301" s="87">
        <f t="shared" si="60"/>
        <v>0</v>
      </c>
      <c r="K301" s="187">
        <f t="shared" si="64"/>
        <v>-134.25263636296347</v>
      </c>
      <c r="L301" s="87">
        <f t="shared" si="61"/>
        <v>-103.77728790857077</v>
      </c>
      <c r="M301" s="88">
        <f t="shared" si="65"/>
        <v>-8044.0302428004925</v>
      </c>
      <c r="N301" s="88">
        <f t="shared" si="66"/>
        <v>14052.969757199508</v>
      </c>
      <c r="O301" s="88">
        <f t="shared" si="67"/>
        <v>18179.77976351812</v>
      </c>
      <c r="P301" s="89">
        <f t="shared" si="62"/>
        <v>1.5857069968659505</v>
      </c>
      <c r="Q301" s="195">
        <v>-4521.8787108284032</v>
      </c>
      <c r="R301" s="89">
        <f t="shared" si="68"/>
        <v>8.1648636741886535E-2</v>
      </c>
      <c r="S301" s="89">
        <f t="shared" si="68"/>
        <v>5.3662902285434119E-2</v>
      </c>
      <c r="T301" s="91">
        <v>773</v>
      </c>
      <c r="U301" s="190">
        <v>20429</v>
      </c>
      <c r="V301" s="190">
        <v>27130.14608233732</v>
      </c>
      <c r="W301" s="197"/>
      <c r="X301" s="88">
        <v>0</v>
      </c>
      <c r="Y301" s="88">
        <f t="shared" si="69"/>
        <v>0</v>
      </c>
    </row>
    <row r="302" spans="2:25">
      <c r="B302" s="207">
        <v>5034</v>
      </c>
      <c r="C302" t="s">
        <v>316</v>
      </c>
      <c r="D302" s="1">
        <v>26324</v>
      </c>
      <c r="E302" s="85">
        <f t="shared" si="63"/>
        <v>10726.976365118175</v>
      </c>
      <c r="F302" s="86">
        <f t="shared" si="56"/>
        <v>0.93564617936228744</v>
      </c>
      <c r="G302" s="187">
        <f t="shared" si="57"/>
        <v>443.43519659284647</v>
      </c>
      <c r="H302" s="187">
        <f t="shared" si="58"/>
        <v>1088.1899724388454</v>
      </c>
      <c r="I302" s="187">
        <f t="shared" si="59"/>
        <v>0</v>
      </c>
      <c r="J302" s="87">
        <f t="shared" si="60"/>
        <v>0</v>
      </c>
      <c r="K302" s="187">
        <f t="shared" si="64"/>
        <v>-134.25263636296347</v>
      </c>
      <c r="L302" s="87">
        <f t="shared" si="61"/>
        <v>-329.4559696347124</v>
      </c>
      <c r="M302" s="88">
        <f t="shared" si="65"/>
        <v>758.73400280413307</v>
      </c>
      <c r="N302" s="88">
        <f t="shared" si="66"/>
        <v>27082.734002804133</v>
      </c>
      <c r="O302" s="88">
        <f t="shared" si="67"/>
        <v>11036.158925348058</v>
      </c>
      <c r="P302" s="89">
        <f t="shared" si="62"/>
        <v>0.96261421502844613</v>
      </c>
      <c r="Q302" s="195">
        <v>-4235.1655157415789</v>
      </c>
      <c r="R302" s="89">
        <f t="shared" si="68"/>
        <v>9.64221750177017E-2</v>
      </c>
      <c r="S302" s="89">
        <f t="shared" si="68"/>
        <v>8.3912060551322151E-2</v>
      </c>
      <c r="T302" s="91">
        <v>2454</v>
      </c>
      <c r="U302" s="190">
        <v>24009</v>
      </c>
      <c r="V302" s="190">
        <v>9896.5375103050283</v>
      </c>
      <c r="W302" s="197"/>
      <c r="X302" s="88">
        <v>0</v>
      </c>
      <c r="Y302" s="88">
        <f t="shared" si="69"/>
        <v>0</v>
      </c>
    </row>
    <row r="303" spans="2:25">
      <c r="B303" s="207">
        <v>5035</v>
      </c>
      <c r="C303" t="s">
        <v>317</v>
      </c>
      <c r="D303" s="1">
        <v>228971</v>
      </c>
      <c r="E303" s="85">
        <f t="shared" si="63"/>
        <v>9263.7051422098157</v>
      </c>
      <c r="F303" s="86">
        <f t="shared" si="56"/>
        <v>0.80801430226250925</v>
      </c>
      <c r="G303" s="187">
        <f t="shared" si="57"/>
        <v>1321.3979303378619</v>
      </c>
      <c r="H303" s="187">
        <f t="shared" si="58"/>
        <v>32660.992644160935</v>
      </c>
      <c r="I303" s="187">
        <f t="shared" si="59"/>
        <v>369.50423345003378</v>
      </c>
      <c r="J303" s="87">
        <f t="shared" si="60"/>
        <v>9133.0361381844832</v>
      </c>
      <c r="K303" s="187">
        <f t="shared" si="64"/>
        <v>235.25159708707031</v>
      </c>
      <c r="L303" s="87">
        <f t="shared" si="61"/>
        <v>5814.7137252011171</v>
      </c>
      <c r="M303" s="88">
        <f t="shared" si="65"/>
        <v>38475.706369362051</v>
      </c>
      <c r="N303" s="88">
        <f t="shared" si="66"/>
        <v>267446.70636936207</v>
      </c>
      <c r="O303" s="88">
        <f t="shared" si="67"/>
        <v>10820.354669634748</v>
      </c>
      <c r="P303" s="89">
        <f t="shared" si="62"/>
        <v>0.94379097719556815</v>
      </c>
      <c r="Q303" s="195">
        <v>4172.2637875105574</v>
      </c>
      <c r="R303" s="89">
        <f t="shared" si="68"/>
        <v>5.7861739825453805E-2</v>
      </c>
      <c r="S303" s="89">
        <f t="shared" si="68"/>
        <v>5.0329123965548464E-2</v>
      </c>
      <c r="T303" s="91">
        <v>24717</v>
      </c>
      <c r="U303" s="190">
        <v>216447</v>
      </c>
      <c r="V303" s="190">
        <v>8819.8117436127304</v>
      </c>
      <c r="W303" s="197"/>
      <c r="X303" s="88">
        <v>0</v>
      </c>
      <c r="Y303" s="88">
        <f t="shared" si="69"/>
        <v>0</v>
      </c>
    </row>
    <row r="304" spans="2:25">
      <c r="B304" s="207">
        <v>5036</v>
      </c>
      <c r="C304" t="s">
        <v>318</v>
      </c>
      <c r="D304" s="1">
        <v>21643</v>
      </c>
      <c r="E304" s="85">
        <f t="shared" si="63"/>
        <v>8182.608695652174</v>
      </c>
      <c r="F304" s="86">
        <f t="shared" si="56"/>
        <v>0.71371710934307098</v>
      </c>
      <c r="G304" s="187">
        <f t="shared" si="57"/>
        <v>1970.0557982724467</v>
      </c>
      <c r="H304" s="187">
        <f t="shared" si="58"/>
        <v>5210.7975864306218</v>
      </c>
      <c r="I304" s="187">
        <f t="shared" si="59"/>
        <v>747.88798974520842</v>
      </c>
      <c r="J304" s="87">
        <f t="shared" si="60"/>
        <v>1978.1637328760764</v>
      </c>
      <c r="K304" s="187">
        <f t="shared" si="64"/>
        <v>613.63535338224494</v>
      </c>
      <c r="L304" s="87">
        <f t="shared" si="61"/>
        <v>1623.0655096960379</v>
      </c>
      <c r="M304" s="88">
        <f t="shared" si="65"/>
        <v>6833.8630961266599</v>
      </c>
      <c r="N304" s="88">
        <f t="shared" si="66"/>
        <v>28476.863096126661</v>
      </c>
      <c r="O304" s="88">
        <f t="shared" si="67"/>
        <v>10766.299847306867</v>
      </c>
      <c r="P304" s="89">
        <f t="shared" si="62"/>
        <v>0.93907611754959641</v>
      </c>
      <c r="Q304" s="195">
        <v>468.13767520190595</v>
      </c>
      <c r="R304" s="89">
        <f t="shared" si="68"/>
        <v>-1.8235427534588341E-2</v>
      </c>
      <c r="S304" s="89">
        <f t="shared" si="68"/>
        <v>-1.8235427534588476E-2</v>
      </c>
      <c r="T304" s="91">
        <v>2645</v>
      </c>
      <c r="U304" s="190">
        <v>22045</v>
      </c>
      <c r="V304" s="190">
        <v>8334.5935727788292</v>
      </c>
      <c r="W304" s="197"/>
      <c r="X304" s="88">
        <v>0</v>
      </c>
      <c r="Y304" s="88">
        <f t="shared" si="69"/>
        <v>0</v>
      </c>
    </row>
    <row r="305" spans="2:27">
      <c r="B305" s="207">
        <v>5037</v>
      </c>
      <c r="C305" t="s">
        <v>319</v>
      </c>
      <c r="D305" s="1">
        <v>184499</v>
      </c>
      <c r="E305" s="85">
        <f t="shared" si="63"/>
        <v>8967.580441333721</v>
      </c>
      <c r="F305" s="86">
        <f t="shared" si="56"/>
        <v>0.78218522092972254</v>
      </c>
      <c r="G305" s="187">
        <f t="shared" si="57"/>
        <v>1499.0727508635186</v>
      </c>
      <c r="H305" s="187">
        <f t="shared" si="58"/>
        <v>30841.92277626603</v>
      </c>
      <c r="I305" s="187">
        <f t="shared" si="59"/>
        <v>473.14787875666696</v>
      </c>
      <c r="J305" s="87">
        <f t="shared" si="60"/>
        <v>9734.5444575396668</v>
      </c>
      <c r="K305" s="187">
        <f t="shared" si="64"/>
        <v>338.89524239370348</v>
      </c>
      <c r="L305" s="87">
        <f t="shared" si="61"/>
        <v>6972.4307170080556</v>
      </c>
      <c r="M305" s="88">
        <f t="shared" si="65"/>
        <v>37814.353493274088</v>
      </c>
      <c r="N305" s="88">
        <f t="shared" si="66"/>
        <v>222313.35349327407</v>
      </c>
      <c r="O305" s="88">
        <f t="shared" si="67"/>
        <v>10805.548434590943</v>
      </c>
      <c r="P305" s="89">
        <f t="shared" si="62"/>
        <v>0.94249952312892882</v>
      </c>
      <c r="Q305" s="195">
        <v>3361.5298221565681</v>
      </c>
      <c r="R305" s="89">
        <f t="shared" si="68"/>
        <v>4.572299809558357E-2</v>
      </c>
      <c r="S305" s="89">
        <f t="shared" si="68"/>
        <v>3.4032695307502005E-2</v>
      </c>
      <c r="T305" s="91">
        <v>20574</v>
      </c>
      <c r="U305" s="190">
        <v>176432</v>
      </c>
      <c r="V305" s="190">
        <v>8672.4341329138824</v>
      </c>
      <c r="W305" s="197"/>
      <c r="X305" s="88">
        <v>0</v>
      </c>
      <c r="Y305" s="88">
        <f t="shared" si="69"/>
        <v>0</v>
      </c>
    </row>
    <row r="306" spans="2:27">
      <c r="B306" s="207">
        <v>5038</v>
      </c>
      <c r="C306" t="s">
        <v>320</v>
      </c>
      <c r="D306" s="1">
        <v>129333</v>
      </c>
      <c r="E306" s="85">
        <f t="shared" si="63"/>
        <v>8512.6703086947946</v>
      </c>
      <c r="F306" s="86">
        <f t="shared" si="56"/>
        <v>0.74250629249086841</v>
      </c>
      <c r="G306" s="187">
        <f t="shared" si="57"/>
        <v>1772.0188304468745</v>
      </c>
      <c r="H306" s="187">
        <f t="shared" si="58"/>
        <v>26922.282090979363</v>
      </c>
      <c r="I306" s="187">
        <f t="shared" si="59"/>
        <v>632.36642518029112</v>
      </c>
      <c r="J306" s="87">
        <f t="shared" si="60"/>
        <v>9607.5430977641627</v>
      </c>
      <c r="K306" s="187">
        <f t="shared" si="64"/>
        <v>498.11378881732765</v>
      </c>
      <c r="L306" s="87">
        <f t="shared" si="61"/>
        <v>7567.8427935016589</v>
      </c>
      <c r="M306" s="88">
        <f t="shared" si="65"/>
        <v>34490.124884481018</v>
      </c>
      <c r="N306" s="88">
        <f t="shared" si="66"/>
        <v>163823.12488448102</v>
      </c>
      <c r="O306" s="88">
        <f t="shared" si="67"/>
        <v>10782.802927958995</v>
      </c>
      <c r="P306" s="89">
        <f t="shared" si="62"/>
        <v>0.94051557670698593</v>
      </c>
      <c r="Q306" s="195">
        <v>3005.8680148742897</v>
      </c>
      <c r="R306" s="89">
        <f t="shared" si="68"/>
        <v>5.8995480151971702E-2</v>
      </c>
      <c r="S306" s="89">
        <f t="shared" si="68"/>
        <v>4.5682234794963493E-2</v>
      </c>
      <c r="T306" s="91">
        <v>15193</v>
      </c>
      <c r="U306" s="190">
        <v>122128</v>
      </c>
      <c r="V306" s="190">
        <v>8140.7812291694445</v>
      </c>
      <c r="W306" s="197"/>
      <c r="X306" s="88">
        <v>0</v>
      </c>
      <c r="Y306" s="88">
        <f t="shared" si="69"/>
        <v>0</v>
      </c>
    </row>
    <row r="307" spans="2:27">
      <c r="B307" s="207">
        <v>5041</v>
      </c>
      <c r="C307" t="s">
        <v>321</v>
      </c>
      <c r="D307" s="1">
        <v>17610</v>
      </c>
      <c r="E307" s="85">
        <f t="shared" si="63"/>
        <v>8330.1797540208136</v>
      </c>
      <c r="F307" s="86">
        <f t="shared" si="56"/>
        <v>0.72658879771520679</v>
      </c>
      <c r="G307" s="187">
        <f t="shared" si="57"/>
        <v>1881.513163251263</v>
      </c>
      <c r="H307" s="187">
        <f t="shared" si="58"/>
        <v>3977.5188271131701</v>
      </c>
      <c r="I307" s="187">
        <f t="shared" si="59"/>
        <v>696.23811931618457</v>
      </c>
      <c r="J307" s="87">
        <f t="shared" si="60"/>
        <v>1471.8473842344142</v>
      </c>
      <c r="K307" s="187">
        <f t="shared" si="64"/>
        <v>561.98548295322109</v>
      </c>
      <c r="L307" s="87">
        <f t="shared" si="61"/>
        <v>1188.0373109631093</v>
      </c>
      <c r="M307" s="88">
        <f t="shared" si="65"/>
        <v>5165.5561380762792</v>
      </c>
      <c r="N307" s="88">
        <f t="shared" si="66"/>
        <v>22775.556138076281</v>
      </c>
      <c r="O307" s="88">
        <f t="shared" si="67"/>
        <v>10773.678400225299</v>
      </c>
      <c r="P307" s="89">
        <f t="shared" si="62"/>
        <v>0.93971970196820309</v>
      </c>
      <c r="Q307" s="195">
        <v>-153.68000174789177</v>
      </c>
      <c r="R307" s="89">
        <f t="shared" si="68"/>
        <v>6.2828173094332793E-2</v>
      </c>
      <c r="S307" s="89">
        <f t="shared" si="68"/>
        <v>1.6071777589236794E-2</v>
      </c>
      <c r="T307" s="91">
        <v>2114</v>
      </c>
      <c r="U307" s="190">
        <v>16569</v>
      </c>
      <c r="V307" s="190">
        <v>8198.4166254329539</v>
      </c>
      <c r="W307" s="197"/>
      <c r="X307" s="88">
        <v>0</v>
      </c>
      <c r="Y307" s="88">
        <f t="shared" si="69"/>
        <v>0</v>
      </c>
    </row>
    <row r="308" spans="2:27">
      <c r="B308" s="207">
        <v>5042</v>
      </c>
      <c r="C308" t="s">
        <v>322</v>
      </c>
      <c r="D308" s="1">
        <v>12907</v>
      </c>
      <c r="E308" s="85">
        <f t="shared" si="63"/>
        <v>9920.8301306687172</v>
      </c>
      <c r="F308" s="86">
        <f t="shared" si="56"/>
        <v>0.8653311512875872</v>
      </c>
      <c r="G308" s="187">
        <f t="shared" si="57"/>
        <v>927.12293726252096</v>
      </c>
      <c r="H308" s="187">
        <f t="shared" si="58"/>
        <v>1206.1869413785396</v>
      </c>
      <c r="I308" s="187">
        <f t="shared" si="59"/>
        <v>139.5104874894183</v>
      </c>
      <c r="J308" s="87">
        <f t="shared" si="60"/>
        <v>181.50314422373319</v>
      </c>
      <c r="K308" s="187">
        <f t="shared" si="64"/>
        <v>5.257851126454824</v>
      </c>
      <c r="L308" s="87">
        <f t="shared" si="61"/>
        <v>6.8404643155177265</v>
      </c>
      <c r="M308" s="88">
        <f t="shared" si="65"/>
        <v>1213.0274056940573</v>
      </c>
      <c r="N308" s="88">
        <f t="shared" si="66"/>
        <v>14120.027405694058</v>
      </c>
      <c r="O308" s="88">
        <f t="shared" si="67"/>
        <v>10853.210919057692</v>
      </c>
      <c r="P308" s="89">
        <f t="shared" si="62"/>
        <v>0.94665681964682202</v>
      </c>
      <c r="Q308" s="195">
        <v>-717.67768792526545</v>
      </c>
      <c r="R308" s="89">
        <f t="shared" si="68"/>
        <v>5.1144229986155226E-2</v>
      </c>
      <c r="S308" s="89">
        <f t="shared" si="68"/>
        <v>4.6296524083067905E-2</v>
      </c>
      <c r="T308" s="91">
        <v>1301</v>
      </c>
      <c r="U308" s="190">
        <v>12279</v>
      </c>
      <c r="V308" s="190">
        <v>9481.8532818532804</v>
      </c>
      <c r="W308" s="197"/>
      <c r="X308" s="88">
        <v>0</v>
      </c>
      <c r="Y308" s="88">
        <f t="shared" si="69"/>
        <v>0</v>
      </c>
    </row>
    <row r="309" spans="2:27">
      <c r="B309" s="207">
        <v>5043</v>
      </c>
      <c r="C309" s="212" t="s">
        <v>323</v>
      </c>
      <c r="D309" s="1">
        <v>6345</v>
      </c>
      <c r="E309" s="85">
        <f t="shared" si="63"/>
        <v>15000</v>
      </c>
      <c r="F309" s="86">
        <f t="shared" si="56"/>
        <v>1.3083549560221015</v>
      </c>
      <c r="G309" s="187">
        <f t="shared" si="57"/>
        <v>-2120.3789843362488</v>
      </c>
      <c r="H309" s="187">
        <f t="shared" si="58"/>
        <v>-896.92031037423328</v>
      </c>
      <c r="I309" s="187">
        <f t="shared" si="59"/>
        <v>0</v>
      </c>
      <c r="J309" s="87">
        <f t="shared" si="60"/>
        <v>0</v>
      </c>
      <c r="K309" s="187">
        <f t="shared" si="64"/>
        <v>-134.25263636296347</v>
      </c>
      <c r="L309" s="87">
        <f t="shared" si="61"/>
        <v>-56.788865181533545</v>
      </c>
      <c r="M309" s="88">
        <f t="shared" si="65"/>
        <v>-953.70917555576682</v>
      </c>
      <c r="N309" s="88">
        <f t="shared" si="66"/>
        <v>5391.2908244442333</v>
      </c>
      <c r="O309" s="88">
        <f t="shared" si="67"/>
        <v>12745.368379300788</v>
      </c>
      <c r="P309" s="89">
        <f t="shared" si="62"/>
        <v>1.1116977256923719</v>
      </c>
      <c r="Q309" s="195">
        <v>-904.70801381683486</v>
      </c>
      <c r="R309" s="89">
        <f t="shared" si="68"/>
        <v>1.0189460277025952E-2</v>
      </c>
      <c r="S309" s="89">
        <f t="shared" si="68"/>
        <v>2.451838879159372E-2</v>
      </c>
      <c r="T309" s="91">
        <v>423</v>
      </c>
      <c r="U309" s="190">
        <v>6281</v>
      </c>
      <c r="V309" s="190">
        <v>14641.025641025641</v>
      </c>
      <c r="W309" s="197"/>
      <c r="X309" s="88">
        <v>0</v>
      </c>
      <c r="Y309" s="88">
        <f t="shared" si="69"/>
        <v>0</v>
      </c>
    </row>
    <row r="310" spans="2:27">
      <c r="B310" s="207">
        <v>5044</v>
      </c>
      <c r="C310" s="212" t="s">
        <v>324</v>
      </c>
      <c r="D310" s="1">
        <v>16647</v>
      </c>
      <c r="E310" s="85">
        <f t="shared" si="63"/>
        <v>20551.85185185185</v>
      </c>
      <c r="F310" s="86">
        <f t="shared" si="56"/>
        <v>1.7926078150534914</v>
      </c>
      <c r="G310" s="187">
        <f t="shared" si="57"/>
        <v>-5451.4900954473587</v>
      </c>
      <c r="H310" s="187">
        <f t="shared" si="58"/>
        <v>-4415.7069773123612</v>
      </c>
      <c r="I310" s="187">
        <f t="shared" si="59"/>
        <v>0</v>
      </c>
      <c r="J310" s="87">
        <f t="shared" si="60"/>
        <v>0</v>
      </c>
      <c r="K310" s="187">
        <f t="shared" si="64"/>
        <v>-134.25263636296347</v>
      </c>
      <c r="L310" s="87">
        <f t="shared" si="61"/>
        <v>-108.74463545400042</v>
      </c>
      <c r="M310" s="88">
        <f t="shared" si="65"/>
        <v>-4524.4516127663619</v>
      </c>
      <c r="N310" s="88">
        <f t="shared" si="66"/>
        <v>12122.548387233637</v>
      </c>
      <c r="O310" s="88">
        <f t="shared" si="67"/>
        <v>14966.109120041529</v>
      </c>
      <c r="P310" s="89">
        <f t="shared" si="62"/>
        <v>1.3053988693049281</v>
      </c>
      <c r="Q310" s="195">
        <v>-2723.6578987981948</v>
      </c>
      <c r="R310" s="89">
        <f t="shared" si="68"/>
        <v>4.5731515798731075E-2</v>
      </c>
      <c r="S310" s="89">
        <f t="shared" si="68"/>
        <v>5.0895622049588994E-2</v>
      </c>
      <c r="T310" s="91">
        <v>810</v>
      </c>
      <c r="U310" s="190">
        <v>15919</v>
      </c>
      <c r="V310" s="190">
        <v>19556.511056511055</v>
      </c>
      <c r="W310" s="197"/>
      <c r="X310" s="88">
        <v>0</v>
      </c>
      <c r="Y310" s="88">
        <f t="shared" si="69"/>
        <v>0</v>
      </c>
    </row>
    <row r="311" spans="2:27">
      <c r="B311" s="207">
        <v>5045</v>
      </c>
      <c r="C311" t="s">
        <v>325</v>
      </c>
      <c r="D311" s="1">
        <v>23598</v>
      </c>
      <c r="E311" s="85">
        <f t="shared" si="63"/>
        <v>10162.79069767442</v>
      </c>
      <c r="F311" s="86">
        <f t="shared" si="56"/>
        <v>0.88643583842117579</v>
      </c>
      <c r="G311" s="187">
        <f t="shared" si="57"/>
        <v>781.94659705909942</v>
      </c>
      <c r="H311" s="187">
        <f t="shared" si="58"/>
        <v>1815.6799983712287</v>
      </c>
      <c r="I311" s="187">
        <f t="shared" si="59"/>
        <v>54.824289037422382</v>
      </c>
      <c r="J311" s="87">
        <f t="shared" si="60"/>
        <v>127.30199914489476</v>
      </c>
      <c r="K311" s="187">
        <f t="shared" si="64"/>
        <v>-79.428347325541097</v>
      </c>
      <c r="L311" s="87">
        <f t="shared" si="61"/>
        <v>-184.43262248990644</v>
      </c>
      <c r="M311" s="88">
        <f t="shared" si="65"/>
        <v>1631.2473758813223</v>
      </c>
      <c r="N311" s="88">
        <f t="shared" si="66"/>
        <v>25229.247375881321</v>
      </c>
      <c r="O311" s="88">
        <f t="shared" si="67"/>
        <v>10865.308947407977</v>
      </c>
      <c r="P311" s="89">
        <f t="shared" si="62"/>
        <v>0.94771205400350134</v>
      </c>
      <c r="Q311" s="195">
        <v>-1894.7252431686929</v>
      </c>
      <c r="R311" s="89">
        <f t="shared" si="68"/>
        <v>4.8147819134760593E-2</v>
      </c>
      <c r="S311" s="89">
        <f t="shared" si="68"/>
        <v>3.6411452512235404E-2</v>
      </c>
      <c r="T311" s="91">
        <v>2322</v>
      </c>
      <c r="U311" s="190">
        <v>22514</v>
      </c>
      <c r="V311" s="190">
        <v>9805.7491289198606</v>
      </c>
      <c r="W311" s="197"/>
      <c r="X311" s="88">
        <v>0</v>
      </c>
      <c r="Y311" s="88">
        <f t="shared" si="69"/>
        <v>0</v>
      </c>
    </row>
    <row r="312" spans="2:27">
      <c r="B312" s="207">
        <v>5046</v>
      </c>
      <c r="C312" t="s">
        <v>326</v>
      </c>
      <c r="D312" s="1">
        <v>9256</v>
      </c>
      <c r="E312" s="85">
        <f t="shared" si="63"/>
        <v>7574.4680851063831</v>
      </c>
      <c r="F312" s="86">
        <f t="shared" si="56"/>
        <v>0.66067285722534486</v>
      </c>
      <c r="G312" s="187">
        <f t="shared" si="57"/>
        <v>2334.9401645999214</v>
      </c>
      <c r="H312" s="187">
        <f t="shared" si="58"/>
        <v>2853.2968811411038</v>
      </c>
      <c r="I312" s="187">
        <f t="shared" si="59"/>
        <v>960.73720343623518</v>
      </c>
      <c r="J312" s="87">
        <f t="shared" si="60"/>
        <v>1174.0208625990795</v>
      </c>
      <c r="K312" s="187">
        <f t="shared" si="64"/>
        <v>826.48456707327171</v>
      </c>
      <c r="L312" s="87">
        <f t="shared" si="61"/>
        <v>1009.9641409635379</v>
      </c>
      <c r="M312" s="88">
        <f t="shared" si="65"/>
        <v>3863.2610221046416</v>
      </c>
      <c r="N312" s="88">
        <f t="shared" si="66"/>
        <v>13119.261022104642</v>
      </c>
      <c r="O312" s="88">
        <f t="shared" si="67"/>
        <v>10735.892816779575</v>
      </c>
      <c r="P312" s="89">
        <f t="shared" si="62"/>
        <v>0.93642390494370975</v>
      </c>
      <c r="Q312" s="195">
        <v>208.2967066528272</v>
      </c>
      <c r="R312" s="89">
        <f t="shared" si="68"/>
        <v>8.9453860640301322E-2</v>
      </c>
      <c r="S312" s="89">
        <f t="shared" si="68"/>
        <v>8.4104660015226276E-2</v>
      </c>
      <c r="T312" s="91">
        <v>1222</v>
      </c>
      <c r="U312" s="190">
        <v>8496</v>
      </c>
      <c r="V312" s="190">
        <v>6986.8421052631575</v>
      </c>
      <c r="W312" s="197"/>
      <c r="X312" s="88">
        <v>0</v>
      </c>
      <c r="Y312" s="88">
        <f t="shared" si="69"/>
        <v>0</v>
      </c>
    </row>
    <row r="313" spans="2:27">
      <c r="B313" s="207">
        <v>5047</v>
      </c>
      <c r="C313" t="s">
        <v>327</v>
      </c>
      <c r="D313" s="1">
        <v>33474</v>
      </c>
      <c r="E313" s="85">
        <f t="shared" si="63"/>
        <v>8530.5810397553523</v>
      </c>
      <c r="F313" s="86">
        <f t="shared" si="56"/>
        <v>0.74406853207413914</v>
      </c>
      <c r="G313" s="187">
        <f t="shared" si="57"/>
        <v>1761.2723918105398</v>
      </c>
      <c r="H313" s="187">
        <f t="shared" si="58"/>
        <v>6911.232865464558</v>
      </c>
      <c r="I313" s="187">
        <f t="shared" si="59"/>
        <v>626.09766930909598</v>
      </c>
      <c r="J313" s="87">
        <f t="shared" si="60"/>
        <v>2456.8072543688922</v>
      </c>
      <c r="K313" s="187">
        <f t="shared" si="64"/>
        <v>491.84503294613251</v>
      </c>
      <c r="L313" s="87">
        <f t="shared" si="61"/>
        <v>1929.999909280624</v>
      </c>
      <c r="M313" s="88">
        <f t="shared" si="65"/>
        <v>8841.2327747451818</v>
      </c>
      <c r="N313" s="88">
        <f t="shared" si="66"/>
        <v>42315.232774745178</v>
      </c>
      <c r="O313" s="88">
        <f t="shared" si="67"/>
        <v>10783.698464512023</v>
      </c>
      <c r="P313" s="89">
        <f t="shared" si="62"/>
        <v>0.94059368868614945</v>
      </c>
      <c r="Q313" s="195">
        <v>355.14842627306643</v>
      </c>
      <c r="R313" s="89">
        <f t="shared" si="68"/>
        <v>4.7765118317265556E-2</v>
      </c>
      <c r="S313" s="89">
        <f t="shared" si="68"/>
        <v>3.4147375953815035E-2</v>
      </c>
      <c r="T313" s="91">
        <v>3924</v>
      </c>
      <c r="U313" s="190">
        <v>31948</v>
      </c>
      <c r="V313" s="190">
        <v>8248.902659437128</v>
      </c>
      <c r="W313" s="197"/>
      <c r="X313" s="88">
        <v>0</v>
      </c>
      <c r="Y313" s="88">
        <f t="shared" si="69"/>
        <v>0</v>
      </c>
    </row>
    <row r="314" spans="2:27">
      <c r="B314" s="207">
        <v>5049</v>
      </c>
      <c r="C314" t="s">
        <v>328</v>
      </c>
      <c r="D314" s="1">
        <v>12843</v>
      </c>
      <c r="E314" s="85">
        <f t="shared" si="63"/>
        <v>11508.064516129032</v>
      </c>
      <c r="F314" s="86">
        <f t="shared" si="56"/>
        <v>1.0037755495933005</v>
      </c>
      <c r="G314" s="187">
        <f t="shared" si="57"/>
        <v>-25.217694013668005</v>
      </c>
      <c r="H314" s="187">
        <f t="shared" si="58"/>
        <v>-28.142946519253496</v>
      </c>
      <c r="I314" s="187">
        <f t="shared" si="59"/>
        <v>0</v>
      </c>
      <c r="J314" s="87">
        <f t="shared" si="60"/>
        <v>0</v>
      </c>
      <c r="K314" s="187">
        <f t="shared" si="64"/>
        <v>-134.25263636296347</v>
      </c>
      <c r="L314" s="87">
        <f t="shared" si="61"/>
        <v>-149.82594218106723</v>
      </c>
      <c r="M314" s="88">
        <f t="shared" si="65"/>
        <v>-177.96888870032072</v>
      </c>
      <c r="N314" s="88">
        <f t="shared" si="66"/>
        <v>12665.031111299679</v>
      </c>
      <c r="O314" s="88">
        <f t="shared" si="67"/>
        <v>11348.594185752401</v>
      </c>
      <c r="P314" s="89">
        <f t="shared" si="62"/>
        <v>0.9898659631208514</v>
      </c>
      <c r="Q314" s="195">
        <v>-464.50199389973511</v>
      </c>
      <c r="R314" s="89">
        <f t="shared" si="68"/>
        <v>2.9675907848496683E-3</v>
      </c>
      <c r="S314" s="89">
        <f t="shared" si="68"/>
        <v>-4.2221410487335801E-3</v>
      </c>
      <c r="T314" s="91">
        <v>1116</v>
      </c>
      <c r="U314" s="190">
        <v>12805</v>
      </c>
      <c r="V314" s="190">
        <v>11556.859205776174</v>
      </c>
      <c r="W314" s="197"/>
      <c r="X314" s="88">
        <v>0</v>
      </c>
      <c r="Y314" s="88">
        <f t="shared" si="69"/>
        <v>0</v>
      </c>
    </row>
    <row r="315" spans="2:27">
      <c r="B315" s="207">
        <v>5052</v>
      </c>
      <c r="C315" t="s">
        <v>329</v>
      </c>
      <c r="D315" s="1">
        <v>5128</v>
      </c>
      <c r="E315" s="85">
        <f t="shared" si="63"/>
        <v>8490.0662251655631</v>
      </c>
      <c r="F315" s="86">
        <f t="shared" si="56"/>
        <v>0.74053468151008128</v>
      </c>
      <c r="G315" s="187">
        <f t="shared" si="57"/>
        <v>1785.5812805644134</v>
      </c>
      <c r="H315" s="187">
        <f t="shared" si="58"/>
        <v>1078.4910934609056</v>
      </c>
      <c r="I315" s="187">
        <f t="shared" si="59"/>
        <v>640.27785441552214</v>
      </c>
      <c r="J315" s="87">
        <f t="shared" si="60"/>
        <v>386.72782406697536</v>
      </c>
      <c r="K315" s="187">
        <f t="shared" si="64"/>
        <v>506.02521805255867</v>
      </c>
      <c r="L315" s="87">
        <f t="shared" si="61"/>
        <v>305.63923170374545</v>
      </c>
      <c r="M315" s="88">
        <f t="shared" si="65"/>
        <v>1384.1303251646511</v>
      </c>
      <c r="N315" s="88">
        <f t="shared" si="66"/>
        <v>6512.1303251646514</v>
      </c>
      <c r="O315" s="88">
        <f t="shared" si="67"/>
        <v>10781.672723782534</v>
      </c>
      <c r="P315" s="89">
        <f t="shared" si="62"/>
        <v>0.94041699615794672</v>
      </c>
      <c r="Q315" s="195">
        <v>118.81285664345842</v>
      </c>
      <c r="R315" s="89">
        <f t="shared" si="68"/>
        <v>8.3227714406421627E-2</v>
      </c>
      <c r="S315" s="89">
        <f t="shared" si="68"/>
        <v>4.3772400305525587E-2</v>
      </c>
      <c r="T315" s="91">
        <v>604</v>
      </c>
      <c r="U315" s="190">
        <v>4734</v>
      </c>
      <c r="V315" s="190">
        <v>8134.0206185567004</v>
      </c>
      <c r="W315" s="197"/>
      <c r="X315" s="88">
        <v>0</v>
      </c>
      <c r="Y315" s="88">
        <f t="shared" si="69"/>
        <v>0</v>
      </c>
    </row>
    <row r="316" spans="2:27">
      <c r="B316" s="207">
        <v>5053</v>
      </c>
      <c r="C316" t="s">
        <v>330</v>
      </c>
      <c r="D316" s="1">
        <v>62840</v>
      </c>
      <c r="E316" s="85">
        <f t="shared" si="63"/>
        <v>9057.3652349380227</v>
      </c>
      <c r="F316" s="86">
        <f t="shared" si="56"/>
        <v>0.79001657957556315</v>
      </c>
      <c r="G316" s="187">
        <f t="shared" si="57"/>
        <v>1445.2018747009377</v>
      </c>
      <c r="H316" s="187">
        <f t="shared" si="58"/>
        <v>10026.810606675104</v>
      </c>
      <c r="I316" s="187">
        <f t="shared" si="59"/>
        <v>441.72320099516133</v>
      </c>
      <c r="J316" s="87">
        <f t="shared" si="60"/>
        <v>3064.6755685044295</v>
      </c>
      <c r="K316" s="187">
        <f t="shared" si="64"/>
        <v>307.47056463219786</v>
      </c>
      <c r="L316" s="87">
        <f t="shared" si="61"/>
        <v>2133.2307774181886</v>
      </c>
      <c r="M316" s="88">
        <f t="shared" si="65"/>
        <v>12160.041384093292</v>
      </c>
      <c r="N316" s="88">
        <f t="shared" si="66"/>
        <v>75000.041384093289</v>
      </c>
      <c r="O316" s="88">
        <f t="shared" si="67"/>
        <v>10810.037674271158</v>
      </c>
      <c r="P316" s="89">
        <f t="shared" si="62"/>
        <v>0.94289109106122082</v>
      </c>
      <c r="Q316" s="195">
        <v>102.032283762117</v>
      </c>
      <c r="R316" s="92">
        <f t="shared" si="68"/>
        <v>4.2485774481992068E-2</v>
      </c>
      <c r="S316" s="92">
        <f t="shared" si="68"/>
        <v>2.7910807614774883E-2</v>
      </c>
      <c r="T316" s="91">
        <v>6938</v>
      </c>
      <c r="U316" s="190">
        <v>60279</v>
      </c>
      <c r="V316" s="190">
        <v>8811.4310773278758</v>
      </c>
      <c r="W316" s="197"/>
      <c r="X316" s="88">
        <v>0</v>
      </c>
      <c r="Y316" s="88">
        <f t="shared" si="69"/>
        <v>0</v>
      </c>
      <c r="Z316" s="1"/>
    </row>
    <row r="317" spans="2:27">
      <c r="B317" s="207">
        <v>5054</v>
      </c>
      <c r="C317" t="s">
        <v>331</v>
      </c>
      <c r="D317" s="1">
        <v>81155</v>
      </c>
      <c r="E317" s="85">
        <f t="shared" si="63"/>
        <v>8096.8771824802952</v>
      </c>
      <c r="F317" s="86">
        <f t="shared" si="56"/>
        <v>0.70623929266669094</v>
      </c>
      <c r="G317" s="187">
        <f t="shared" si="57"/>
        <v>2021.494706175574</v>
      </c>
      <c r="H317" s="187">
        <f t="shared" si="58"/>
        <v>20261.441439997776</v>
      </c>
      <c r="I317" s="187">
        <f t="shared" si="59"/>
        <v>777.89401935536591</v>
      </c>
      <c r="J317" s="87">
        <f t="shared" si="60"/>
        <v>7796.8317559988318</v>
      </c>
      <c r="K317" s="187">
        <f t="shared" si="64"/>
        <v>643.64138299240244</v>
      </c>
      <c r="L317" s="87">
        <f t="shared" si="61"/>
        <v>6451.2175817328498</v>
      </c>
      <c r="M317" s="88">
        <f t="shared" si="65"/>
        <v>26712.659021730626</v>
      </c>
      <c r="N317" s="88">
        <f t="shared" si="66"/>
        <v>107867.65902173062</v>
      </c>
      <c r="O317" s="88">
        <f t="shared" si="67"/>
        <v>10762.013271648271</v>
      </c>
      <c r="P317" s="89">
        <f t="shared" si="62"/>
        <v>0.93870222671577719</v>
      </c>
      <c r="Q317" s="195">
        <v>1434.4011790354234</v>
      </c>
      <c r="R317" s="92">
        <f t="shared" si="68"/>
        <v>5.8152421931025489E-2</v>
      </c>
      <c r="S317" s="92">
        <f t="shared" si="68"/>
        <v>5.3296090352772683E-2</v>
      </c>
      <c r="T317" s="91">
        <v>10023</v>
      </c>
      <c r="U317" s="190">
        <v>76695</v>
      </c>
      <c r="V317" s="190">
        <v>7687.1805151849258</v>
      </c>
      <c r="W317" s="197"/>
      <c r="X317" s="88">
        <v>0</v>
      </c>
      <c r="Y317" s="88">
        <f t="shared" si="69"/>
        <v>0</v>
      </c>
      <c r="Z317" s="1"/>
      <c r="AA317" s="1"/>
    </row>
    <row r="318" spans="2:27">
      <c r="B318" s="207">
        <v>5055</v>
      </c>
      <c r="C318" t="s">
        <v>332</v>
      </c>
      <c r="D318" s="1">
        <v>60924</v>
      </c>
      <c r="E318" s="85">
        <f t="shared" si="63"/>
        <v>9999.0152634170354</v>
      </c>
      <c r="F318" s="86">
        <f t="shared" si="56"/>
        <v>0.87215074501548784</v>
      </c>
      <c r="G318" s="187">
        <f t="shared" si="57"/>
        <v>880.21185761353001</v>
      </c>
      <c r="H318" s="187">
        <f t="shared" si="58"/>
        <v>5363.1308484392384</v>
      </c>
      <c r="I318" s="187">
        <f t="shared" si="59"/>
        <v>112.14569102750691</v>
      </c>
      <c r="J318" s="87">
        <f t="shared" si="60"/>
        <v>683.30369543059965</v>
      </c>
      <c r="K318" s="187">
        <f t="shared" si="64"/>
        <v>-22.106945335456558</v>
      </c>
      <c r="L318" s="87">
        <f t="shared" si="61"/>
        <v>-134.69761792893681</v>
      </c>
      <c r="M318" s="88">
        <f t="shared" si="65"/>
        <v>5228.4332305103017</v>
      </c>
      <c r="N318" s="88">
        <f t="shared" si="66"/>
        <v>66152.433230510302</v>
      </c>
      <c r="O318" s="88">
        <f t="shared" si="67"/>
        <v>10857.12017569511</v>
      </c>
      <c r="P318" s="89">
        <f t="shared" si="62"/>
        <v>0.94699779933321726</v>
      </c>
      <c r="Q318" s="195">
        <v>917.97232703411009</v>
      </c>
      <c r="R318" s="92">
        <f t="shared" si="68"/>
        <v>6.0673061856926482E-2</v>
      </c>
      <c r="S318" s="92">
        <f t="shared" si="68"/>
        <v>2.3593895243513328E-2</v>
      </c>
      <c r="T318" s="91">
        <v>6093</v>
      </c>
      <c r="U318" s="190">
        <v>57439</v>
      </c>
      <c r="V318" s="190">
        <v>9768.5374149659874</v>
      </c>
      <c r="W318" s="197"/>
      <c r="X318" s="88">
        <v>0</v>
      </c>
      <c r="Y318" s="88">
        <f t="shared" si="69"/>
        <v>0</v>
      </c>
      <c r="Z318" s="1"/>
      <c r="AA318" s="1"/>
    </row>
    <row r="319" spans="2:27">
      <c r="B319" s="207">
        <v>5056</v>
      </c>
      <c r="C319" t="s">
        <v>333</v>
      </c>
      <c r="D319" s="1">
        <v>55229</v>
      </c>
      <c r="E319" s="85">
        <f t="shared" si="63"/>
        <v>10375.540108961113</v>
      </c>
      <c r="F319" s="86">
        <f t="shared" si="56"/>
        <v>0.90499262153102444</v>
      </c>
      <c r="G319" s="187">
        <f t="shared" si="57"/>
        <v>654.2969502870834</v>
      </c>
      <c r="H319" s="187">
        <f t="shared" si="58"/>
        <v>3482.8226663781452</v>
      </c>
      <c r="I319" s="187">
        <f t="shared" si="59"/>
        <v>0</v>
      </c>
      <c r="J319" s="87">
        <f t="shared" si="60"/>
        <v>0</v>
      </c>
      <c r="K319" s="187">
        <f t="shared" si="64"/>
        <v>-134.25263636296347</v>
      </c>
      <c r="L319" s="87">
        <f t="shared" si="61"/>
        <v>-714.62678336005456</v>
      </c>
      <c r="M319" s="88">
        <f t="shared" si="65"/>
        <v>2768.1958830180906</v>
      </c>
      <c r="N319" s="88">
        <f t="shared" si="66"/>
        <v>57997.195883018088</v>
      </c>
      <c r="O319" s="88">
        <f t="shared" si="67"/>
        <v>10895.584422885233</v>
      </c>
      <c r="P319" s="89">
        <f t="shared" si="62"/>
        <v>0.95035279189594091</v>
      </c>
      <c r="Q319" s="195">
        <v>498.30222802124081</v>
      </c>
      <c r="R319" s="92">
        <f t="shared" si="68"/>
        <v>0.13276314709984413</v>
      </c>
      <c r="S319" s="92">
        <f t="shared" si="68"/>
        <v>0.12382532027696373</v>
      </c>
      <c r="T319" s="91">
        <v>5323</v>
      </c>
      <c r="U319" s="190">
        <v>48756</v>
      </c>
      <c r="V319" s="190">
        <v>9232.3423594016276</v>
      </c>
      <c r="W319" s="197"/>
      <c r="X319" s="88">
        <v>0</v>
      </c>
      <c r="Y319" s="88">
        <f t="shared" si="69"/>
        <v>0</v>
      </c>
      <c r="Z319" s="1"/>
      <c r="AA319" s="1"/>
    </row>
    <row r="320" spans="2:27">
      <c r="B320" s="207">
        <v>5057</v>
      </c>
      <c r="C320" t="s">
        <v>334</v>
      </c>
      <c r="D320" s="1">
        <v>97504</v>
      </c>
      <c r="E320" s="85">
        <f t="shared" si="63"/>
        <v>9266.6793385287965</v>
      </c>
      <c r="F320" s="86">
        <f t="shared" si="56"/>
        <v>0.80827372256211738</v>
      </c>
      <c r="G320" s="187">
        <f t="shared" si="57"/>
        <v>1319.6134125464735</v>
      </c>
      <c r="H320" s="187">
        <f t="shared" si="58"/>
        <v>13884.972326813993</v>
      </c>
      <c r="I320" s="187">
        <f t="shared" si="59"/>
        <v>368.46326473839054</v>
      </c>
      <c r="J320" s="87">
        <f t="shared" si="60"/>
        <v>3876.9704715773455</v>
      </c>
      <c r="K320" s="187">
        <f t="shared" si="64"/>
        <v>234.21062837542706</v>
      </c>
      <c r="L320" s="87">
        <f t="shared" si="61"/>
        <v>2464.3642317662434</v>
      </c>
      <c r="M320" s="88">
        <f t="shared" si="65"/>
        <v>16349.336558580237</v>
      </c>
      <c r="N320" s="88">
        <f t="shared" si="66"/>
        <v>113853.33655858024</v>
      </c>
      <c r="O320" s="88">
        <f t="shared" si="67"/>
        <v>10820.503379450696</v>
      </c>
      <c r="P320" s="89">
        <f t="shared" si="62"/>
        <v>0.94380394821054847</v>
      </c>
      <c r="Q320" s="195">
        <v>1444.9565854345747</v>
      </c>
      <c r="R320" s="92">
        <f t="shared" si="68"/>
        <v>6.7951807228915667E-2</v>
      </c>
      <c r="S320" s="92">
        <f t="shared" si="68"/>
        <v>6.2876955455351102E-2</v>
      </c>
      <c r="T320" s="91">
        <v>10522</v>
      </c>
      <c r="U320" s="190">
        <v>91300</v>
      </c>
      <c r="V320" s="190">
        <v>8718.4873949579833</v>
      </c>
      <c r="W320" s="197"/>
      <c r="X320" s="88">
        <v>0</v>
      </c>
      <c r="Y320" s="88">
        <f t="shared" si="69"/>
        <v>0</v>
      </c>
      <c r="Z320" s="1"/>
      <c r="AA320" s="1"/>
    </row>
    <row r="321" spans="2:27">
      <c r="B321" s="207">
        <v>5058</v>
      </c>
      <c r="C321" t="s">
        <v>335</v>
      </c>
      <c r="D321" s="1">
        <v>41005</v>
      </c>
      <c r="E321" s="85">
        <f t="shared" si="63"/>
        <v>9450.3341783821161</v>
      </c>
      <c r="F321" s="86">
        <f t="shared" si="56"/>
        <v>0.8242927705567531</v>
      </c>
      <c r="G321" s="187">
        <f t="shared" si="57"/>
        <v>1209.4205086344816</v>
      </c>
      <c r="H321" s="187">
        <f t="shared" si="58"/>
        <v>5247.675586965016</v>
      </c>
      <c r="I321" s="187">
        <f t="shared" si="59"/>
        <v>304.18407078972865</v>
      </c>
      <c r="J321" s="87">
        <f t="shared" si="60"/>
        <v>1319.8546831566325</v>
      </c>
      <c r="K321" s="187">
        <f t="shared" si="64"/>
        <v>169.93143442676518</v>
      </c>
      <c r="L321" s="87">
        <f t="shared" si="61"/>
        <v>737.33249397773409</v>
      </c>
      <c r="M321" s="88">
        <f t="shared" si="65"/>
        <v>5985.00808094275</v>
      </c>
      <c r="N321" s="88">
        <f t="shared" si="66"/>
        <v>46990.008080942753</v>
      </c>
      <c r="O321" s="88">
        <f t="shared" si="67"/>
        <v>10829.686121443363</v>
      </c>
      <c r="P321" s="89">
        <f t="shared" si="62"/>
        <v>0.94460490061028035</v>
      </c>
      <c r="Q321" s="195">
        <v>776.32787247677516</v>
      </c>
      <c r="R321" s="92">
        <f t="shared" si="68"/>
        <v>4.2084932272738823E-2</v>
      </c>
      <c r="S321" s="92">
        <f t="shared" si="68"/>
        <v>2.1190396871096064E-2</v>
      </c>
      <c r="T321" s="91">
        <v>4339</v>
      </c>
      <c r="U321" s="190">
        <v>39349</v>
      </c>
      <c r="V321" s="190">
        <v>9254.2333019755406</v>
      </c>
      <c r="W321" s="197"/>
      <c r="X321" s="88">
        <v>0</v>
      </c>
      <c r="Y321" s="88">
        <f t="shared" si="69"/>
        <v>0</v>
      </c>
      <c r="Z321" s="1"/>
      <c r="AA321" s="1"/>
    </row>
    <row r="322" spans="2:27">
      <c r="B322" s="207">
        <v>5059</v>
      </c>
      <c r="C322" t="s">
        <v>336</v>
      </c>
      <c r="D322" s="1">
        <v>168803</v>
      </c>
      <c r="E322" s="85">
        <f t="shared" si="63"/>
        <v>8982.2274251050931</v>
      </c>
      <c r="F322" s="86">
        <f t="shared" si="56"/>
        <v>0.78346278451692586</v>
      </c>
      <c r="G322" s="187">
        <f t="shared" si="57"/>
        <v>1490.2845606006954</v>
      </c>
      <c r="H322" s="187">
        <f t="shared" si="58"/>
        <v>28006.917747368869</v>
      </c>
      <c r="I322" s="187">
        <f t="shared" si="59"/>
        <v>468.02143443668672</v>
      </c>
      <c r="J322" s="87">
        <f t="shared" si="60"/>
        <v>8795.5268173686527</v>
      </c>
      <c r="K322" s="187">
        <f t="shared" si="64"/>
        <v>333.76879807372325</v>
      </c>
      <c r="L322" s="87">
        <f t="shared" si="61"/>
        <v>6272.5170221994804</v>
      </c>
      <c r="M322" s="88">
        <f t="shared" si="65"/>
        <v>34279.434769568346</v>
      </c>
      <c r="N322" s="88">
        <f t="shared" si="66"/>
        <v>203082.43476956835</v>
      </c>
      <c r="O322" s="88">
        <f t="shared" si="67"/>
        <v>10806.280783779512</v>
      </c>
      <c r="P322" s="89">
        <f t="shared" si="62"/>
        <v>0.94256340130828897</v>
      </c>
      <c r="Q322" s="195">
        <v>2454.2234518220757</v>
      </c>
      <c r="R322" s="92">
        <f t="shared" si="68"/>
        <v>4.5148627647652484E-2</v>
      </c>
      <c r="S322" s="92">
        <f t="shared" si="68"/>
        <v>3.9420414555133572E-2</v>
      </c>
      <c r="T322" s="91">
        <v>18793</v>
      </c>
      <c r="U322" s="190">
        <v>161511</v>
      </c>
      <c r="V322" s="190">
        <v>8641.5730337078658</v>
      </c>
      <c r="W322" s="197"/>
      <c r="X322" s="88">
        <v>0</v>
      </c>
      <c r="Y322" s="88">
        <f t="shared" si="69"/>
        <v>0</v>
      </c>
      <c r="Z322" s="1"/>
      <c r="AA322" s="1"/>
    </row>
    <row r="323" spans="2:27">
      <c r="B323" s="207">
        <v>5060</v>
      </c>
      <c r="C323" t="s">
        <v>337</v>
      </c>
      <c r="D323" s="1">
        <v>117686</v>
      </c>
      <c r="E323" s="85">
        <f t="shared" si="63"/>
        <v>11806.380417335473</v>
      </c>
      <c r="F323" s="86">
        <f t="shared" si="56"/>
        <v>1.0297957554468768</v>
      </c>
      <c r="G323" s="187">
        <f t="shared" si="57"/>
        <v>-204.20723473753242</v>
      </c>
      <c r="H323" s="187">
        <f t="shared" si="58"/>
        <v>-2035.5377158637232</v>
      </c>
      <c r="I323" s="187">
        <f t="shared" si="59"/>
        <v>0</v>
      </c>
      <c r="J323" s="87">
        <f t="shared" si="60"/>
        <v>0</v>
      </c>
      <c r="K323" s="187">
        <f t="shared" si="64"/>
        <v>-134.25263636296347</v>
      </c>
      <c r="L323" s="87">
        <f t="shared" si="61"/>
        <v>-1338.2302792660198</v>
      </c>
      <c r="M323" s="88">
        <f t="shared" si="65"/>
        <v>-3373.7679951297432</v>
      </c>
      <c r="N323" s="88">
        <f t="shared" si="66"/>
        <v>114312.23200487025</v>
      </c>
      <c r="O323" s="88">
        <f t="shared" si="67"/>
        <v>11467.920546234976</v>
      </c>
      <c r="P323" s="89">
        <f t="shared" si="62"/>
        <v>1.0002740454622818</v>
      </c>
      <c r="Q323" s="195">
        <v>-1224.7174508893836</v>
      </c>
      <c r="R323" s="89">
        <f t="shared" si="68"/>
        <v>9.1281689879638736E-2</v>
      </c>
      <c r="S323" s="89">
        <f t="shared" si="68"/>
        <v>8.2742366864930555E-2</v>
      </c>
      <c r="T323" s="91">
        <v>9968</v>
      </c>
      <c r="U323" s="190">
        <v>107842</v>
      </c>
      <c r="V323" s="190">
        <v>10904.145601617794</v>
      </c>
      <c r="W323" s="197"/>
      <c r="X323" s="88">
        <v>0</v>
      </c>
      <c r="Y323" s="88">
        <f t="shared" si="69"/>
        <v>0</v>
      </c>
    </row>
    <row r="324" spans="2:27" ht="28.5" customHeight="1">
      <c r="B324" s="207">
        <v>5061</v>
      </c>
      <c r="C324" t="s">
        <v>338</v>
      </c>
      <c r="D324" s="1">
        <v>19337</v>
      </c>
      <c r="E324" s="85">
        <f t="shared" si="63"/>
        <v>9875.8937691521951</v>
      </c>
      <c r="F324" s="86">
        <f t="shared" si="56"/>
        <v>0.86141163720120439</v>
      </c>
      <c r="G324" s="187">
        <f t="shared" si="57"/>
        <v>954.08475417243426</v>
      </c>
      <c r="H324" s="187">
        <f t="shared" si="58"/>
        <v>1868.0979486696265</v>
      </c>
      <c r="I324" s="187">
        <f t="shared" si="59"/>
        <v>155.23821402020101</v>
      </c>
      <c r="J324" s="87">
        <f t="shared" si="60"/>
        <v>303.9564230515536</v>
      </c>
      <c r="K324" s="187">
        <f t="shared" si="64"/>
        <v>20.985577657237542</v>
      </c>
      <c r="L324" s="87">
        <f t="shared" si="61"/>
        <v>41.089761052871111</v>
      </c>
      <c r="M324" s="88">
        <f t="shared" si="65"/>
        <v>1909.1877097224976</v>
      </c>
      <c r="N324" s="88">
        <f t="shared" si="66"/>
        <v>21246.187709722497</v>
      </c>
      <c r="O324" s="88">
        <f t="shared" si="67"/>
        <v>10850.964100981868</v>
      </c>
      <c r="P324" s="89">
        <f t="shared" si="62"/>
        <v>0.94646084394250296</v>
      </c>
      <c r="Q324" s="195">
        <v>-1255.6710706822957</v>
      </c>
      <c r="R324" s="89">
        <f t="shared" si="68"/>
        <v>3.1581755134702585E-2</v>
      </c>
      <c r="S324" s="89">
        <f t="shared" si="68"/>
        <v>3.1054900305726635E-2</v>
      </c>
      <c r="T324" s="91">
        <v>1958</v>
      </c>
      <c r="U324" s="190">
        <v>18745</v>
      </c>
      <c r="V324" s="190">
        <v>9578.4363822176801</v>
      </c>
      <c r="W324" s="197"/>
      <c r="X324" s="88">
        <v>0</v>
      </c>
      <c r="Y324" s="88">
        <f t="shared" si="69"/>
        <v>0</v>
      </c>
    </row>
    <row r="325" spans="2:27">
      <c r="B325" s="207">
        <v>5501</v>
      </c>
      <c r="C325" t="s">
        <v>339</v>
      </c>
      <c r="D325" s="1">
        <v>887052</v>
      </c>
      <c r="E325" s="85">
        <f t="shared" si="63"/>
        <v>11264.867610641944</v>
      </c>
      <c r="F325" s="86">
        <f t="shared" si="56"/>
        <v>0.98256302448774913</v>
      </c>
      <c r="G325" s="187">
        <f t="shared" si="57"/>
        <v>120.7004492785847</v>
      </c>
      <c r="H325" s="187">
        <f t="shared" si="58"/>
        <v>9504.5568784421521</v>
      </c>
      <c r="I325" s="187">
        <f t="shared" si="59"/>
        <v>0</v>
      </c>
      <c r="J325" s="87">
        <f t="shared" si="60"/>
        <v>0</v>
      </c>
      <c r="K325" s="187">
        <f t="shared" si="64"/>
        <v>-134.25263636296347</v>
      </c>
      <c r="L325" s="87">
        <f t="shared" si="61"/>
        <v>-10571.723850401559</v>
      </c>
      <c r="M325" s="88">
        <f t="shared" si="65"/>
        <v>-1067.1669719594065</v>
      </c>
      <c r="N325" s="88">
        <f t="shared" si="66"/>
        <v>885984.83302804059</v>
      </c>
      <c r="O325" s="88">
        <f t="shared" si="67"/>
        <v>11251.315423557566</v>
      </c>
      <c r="P325" s="89">
        <f t="shared" si="62"/>
        <v>0.98138095307863082</v>
      </c>
      <c r="Q325" s="195">
        <v>5006.0984680694055</v>
      </c>
      <c r="R325" s="89">
        <f t="shared" si="68"/>
        <v>3.869892728714068E-2</v>
      </c>
      <c r="S325" s="89">
        <f t="shared" si="68"/>
        <v>2.8766356428708732E-2</v>
      </c>
      <c r="T325" s="91">
        <v>78745</v>
      </c>
      <c r="U325" s="190">
        <v>854003</v>
      </c>
      <c r="V325" s="190">
        <v>10949.87947481793</v>
      </c>
      <c r="W325" s="197"/>
      <c r="X325" s="88">
        <v>0</v>
      </c>
      <c r="Y325" s="88">
        <f t="shared" si="69"/>
        <v>0</v>
      </c>
    </row>
    <row r="326" spans="2:27">
      <c r="B326" s="207">
        <v>5503</v>
      </c>
      <c r="C326" t="s">
        <v>340</v>
      </c>
      <c r="D326" s="1">
        <v>250840</v>
      </c>
      <c r="E326" s="85">
        <f t="shared" si="63"/>
        <v>10011.17496807152</v>
      </c>
      <c r="F326" s="86">
        <f t="shared" si="56"/>
        <v>0.87321135900538516</v>
      </c>
      <c r="G326" s="187">
        <f t="shared" si="57"/>
        <v>872.91603482083917</v>
      </c>
      <c r="H326" s="187">
        <f t="shared" si="58"/>
        <v>21871.784168470946</v>
      </c>
      <c r="I326" s="187">
        <f t="shared" si="59"/>
        <v>107.88979439843723</v>
      </c>
      <c r="J326" s="87">
        <f t="shared" si="60"/>
        <v>2703.2866884472433</v>
      </c>
      <c r="K326" s="187">
        <f t="shared" si="64"/>
        <v>-26.36284196452624</v>
      </c>
      <c r="L326" s="87">
        <f t="shared" si="61"/>
        <v>-660.54736826316946</v>
      </c>
      <c r="M326" s="88">
        <f t="shared" si="65"/>
        <v>21211.236800207775</v>
      </c>
      <c r="N326" s="88">
        <f t="shared" si="66"/>
        <v>272051.23680020776</v>
      </c>
      <c r="O326" s="88">
        <f t="shared" si="67"/>
        <v>10857.728160927833</v>
      </c>
      <c r="P326" s="89">
        <f t="shared" si="62"/>
        <v>0.94705083003271184</v>
      </c>
      <c r="Q326" s="195">
        <v>3064.5078411565119</v>
      </c>
      <c r="R326" s="89">
        <f t="shared" si="68"/>
        <v>2.4250615554856862E-2</v>
      </c>
      <c r="S326" s="89">
        <f t="shared" si="68"/>
        <v>1.7996211652402609E-2</v>
      </c>
      <c r="T326" s="91">
        <v>25056</v>
      </c>
      <c r="U326" s="190">
        <v>244901</v>
      </c>
      <c r="V326" s="190">
        <v>9834.1966831305472</v>
      </c>
      <c r="W326" s="197"/>
      <c r="X326" s="88">
        <v>0</v>
      </c>
      <c r="Y326" s="88">
        <f t="shared" si="69"/>
        <v>0</v>
      </c>
    </row>
    <row r="327" spans="2:27">
      <c r="B327" s="207">
        <v>5510</v>
      </c>
      <c r="C327" t="s">
        <v>345</v>
      </c>
      <c r="D327" s="1">
        <v>23859</v>
      </c>
      <c r="E327" s="85">
        <f t="shared" si="63"/>
        <v>8386.2917398945519</v>
      </c>
      <c r="F327" s="86">
        <f t="shared" ref="F327:F362" si="70">E327/E$365</f>
        <v>0.73148309070254991</v>
      </c>
      <c r="G327" s="187">
        <f t="shared" ref="G327:G363" si="71">($E$365+$Y$365-E327-Y327)*0.6</f>
        <v>1847.84597172702</v>
      </c>
      <c r="H327" s="187">
        <f t="shared" ref="H327:H362" si="72">G327*T327/1000</f>
        <v>5257.1217895633717</v>
      </c>
      <c r="I327" s="187">
        <f t="shared" ref="I327:I362" si="73">IF(E327+Y327&lt;(E$365+Y$365)*0.9,((E$365+Y$365)*0.9-E327-Y327)*0.35,0)</f>
        <v>676.59892426037607</v>
      </c>
      <c r="J327" s="87">
        <f t="shared" ref="J327:J363" si="74">I327*T327/1000</f>
        <v>1924.9239395207701</v>
      </c>
      <c r="K327" s="187">
        <f t="shared" si="64"/>
        <v>542.34628789741259</v>
      </c>
      <c r="L327" s="87">
        <f t="shared" ref="L327:L362" si="75">K327*T327/1000</f>
        <v>1542.9751890681389</v>
      </c>
      <c r="M327" s="88">
        <f t="shared" si="65"/>
        <v>6800.0969786315109</v>
      </c>
      <c r="N327" s="88">
        <f t="shared" si="66"/>
        <v>30659.096978631511</v>
      </c>
      <c r="O327" s="88">
        <f t="shared" si="67"/>
        <v>10776.483999518983</v>
      </c>
      <c r="P327" s="89">
        <f t="shared" ref="P327:P362" si="76">O327/O$365</f>
        <v>0.93996441661757002</v>
      </c>
      <c r="Q327" s="195">
        <v>274.30186614344893</v>
      </c>
      <c r="R327" s="89">
        <f t="shared" si="68"/>
        <v>6.153230112119594E-2</v>
      </c>
      <c r="S327" s="89">
        <f t="shared" si="68"/>
        <v>6.9367864679559771E-2</v>
      </c>
      <c r="T327" s="91">
        <v>2845</v>
      </c>
      <c r="U327" s="190">
        <v>22476</v>
      </c>
      <c r="V327" s="190">
        <v>7842.2889043963714</v>
      </c>
      <c r="W327" s="197"/>
      <c r="X327" s="88">
        <v>0</v>
      </c>
      <c r="Y327" s="88">
        <f t="shared" si="69"/>
        <v>0</v>
      </c>
    </row>
    <row r="328" spans="2:27">
      <c r="B328" s="207">
        <v>5512</v>
      </c>
      <c r="C328" t="s">
        <v>346</v>
      </c>
      <c r="D328" s="1">
        <v>38618</v>
      </c>
      <c r="E328" s="85">
        <f t="shared" ref="E328:E362" si="77">D328/T328*1000</f>
        <v>9020.7895351553379</v>
      </c>
      <c r="F328" s="86">
        <f t="shared" si="70"/>
        <v>0.78682631303685302</v>
      </c>
      <c r="G328" s="187">
        <f t="shared" si="71"/>
        <v>1467.1472945705484</v>
      </c>
      <c r="H328" s="187">
        <f t="shared" si="72"/>
        <v>6280.8575680565182</v>
      </c>
      <c r="I328" s="187">
        <f t="shared" si="73"/>
        <v>454.52469591910102</v>
      </c>
      <c r="J328" s="87">
        <f t="shared" si="74"/>
        <v>1945.8202232296715</v>
      </c>
      <c r="K328" s="187">
        <f t="shared" ref="K328:K362" si="78">I328+J$367</f>
        <v>320.27205955613755</v>
      </c>
      <c r="L328" s="87">
        <f t="shared" si="75"/>
        <v>1371.0846869598247</v>
      </c>
      <c r="M328" s="88">
        <f t="shared" ref="M328:M362" si="79">+H328+L328</f>
        <v>7651.9422550163426</v>
      </c>
      <c r="N328" s="88">
        <f t="shared" ref="N328:N362" si="80">D328+M328</f>
        <v>46269.942255016344</v>
      </c>
      <c r="O328" s="88">
        <f t="shared" ref="O328:O362" si="81">N328/T328*1000</f>
        <v>10808.208889282025</v>
      </c>
      <c r="P328" s="89">
        <f t="shared" si="76"/>
        <v>0.9427315777342854</v>
      </c>
      <c r="Q328" s="195">
        <v>241.38375710372111</v>
      </c>
      <c r="R328" s="89">
        <f t="shared" ref="R328:S362" si="82">(D328-U328)/U328</f>
        <v>7.182903136275326E-2</v>
      </c>
      <c r="S328" s="89">
        <f t="shared" si="82"/>
        <v>5.3051367884078458E-2</v>
      </c>
      <c r="T328" s="91">
        <v>4281</v>
      </c>
      <c r="U328" s="190">
        <v>36030</v>
      </c>
      <c r="V328" s="190">
        <v>8566.3338088445089</v>
      </c>
      <c r="W328" s="197"/>
      <c r="X328" s="88">
        <v>0</v>
      </c>
      <c r="Y328" s="88">
        <f t="shared" ref="Y328:Y362" si="83">X328*1000/T328</f>
        <v>0</v>
      </c>
    </row>
    <row r="329" spans="2:27">
      <c r="B329" s="207">
        <v>5514</v>
      </c>
      <c r="C329" t="s">
        <v>347</v>
      </c>
      <c r="D329" s="1">
        <v>13959</v>
      </c>
      <c r="E329" s="85">
        <f t="shared" si="77"/>
        <v>10647.597254004577</v>
      </c>
      <c r="F329" s="86">
        <f t="shared" si="70"/>
        <v>0.92872244246694713</v>
      </c>
      <c r="G329" s="187">
        <f t="shared" si="71"/>
        <v>491.06266326100518</v>
      </c>
      <c r="H329" s="187">
        <f t="shared" si="72"/>
        <v>643.78315153517781</v>
      </c>
      <c r="I329" s="187">
        <f t="shared" si="73"/>
        <v>0</v>
      </c>
      <c r="J329" s="87">
        <f t="shared" si="74"/>
        <v>0</v>
      </c>
      <c r="K329" s="187">
        <f t="shared" si="78"/>
        <v>-134.25263636296347</v>
      </c>
      <c r="L329" s="87">
        <f t="shared" si="75"/>
        <v>-176.00520627184511</v>
      </c>
      <c r="M329" s="88">
        <f t="shared" si="79"/>
        <v>467.7779452633327</v>
      </c>
      <c r="N329" s="88">
        <f t="shared" si="80"/>
        <v>14426.777945263333</v>
      </c>
      <c r="O329" s="88">
        <f t="shared" si="81"/>
        <v>11004.407280902618</v>
      </c>
      <c r="P329" s="89">
        <f t="shared" si="76"/>
        <v>0.95984472027030998</v>
      </c>
      <c r="Q329" s="195">
        <v>80.991474908107534</v>
      </c>
      <c r="R329" s="89">
        <f>(D329-U329)/U329</f>
        <v>2.1365332552864564E-2</v>
      </c>
      <c r="S329" s="89">
        <f t="shared" si="82"/>
        <v>-3.5650188137957249E-3</v>
      </c>
      <c r="T329" s="91">
        <v>1311</v>
      </c>
      <c r="U329" s="190">
        <v>13667</v>
      </c>
      <c r="V329" s="190">
        <v>10685.691946833464</v>
      </c>
      <c r="W329" s="197"/>
      <c r="X329" s="88">
        <v>0</v>
      </c>
      <c r="Y329" s="88">
        <f t="shared" si="83"/>
        <v>0</v>
      </c>
    </row>
    <row r="330" spans="2:27">
      <c r="B330" s="207">
        <v>5516</v>
      </c>
      <c r="C330" t="s">
        <v>348</v>
      </c>
      <c r="D330" s="1">
        <v>10884</v>
      </c>
      <c r="E330" s="85">
        <f t="shared" si="77"/>
        <v>10171.962616822429</v>
      </c>
      <c r="F330" s="86">
        <f t="shared" si="70"/>
        <v>0.8872358468127447</v>
      </c>
      <c r="G330" s="187">
        <f t="shared" si="71"/>
        <v>776.44344557029365</v>
      </c>
      <c r="H330" s="187">
        <f t="shared" si="72"/>
        <v>830.79448676021423</v>
      </c>
      <c r="I330" s="187">
        <f t="shared" si="73"/>
        <v>51.614117335618992</v>
      </c>
      <c r="J330" s="87">
        <f t="shared" si="74"/>
        <v>55.227105549112316</v>
      </c>
      <c r="K330" s="187">
        <f t="shared" si="78"/>
        <v>-82.638519027344472</v>
      </c>
      <c r="L330" s="87">
        <f t="shared" si="75"/>
        <v>-88.423215359258577</v>
      </c>
      <c r="M330" s="88">
        <f t="shared" si="79"/>
        <v>742.37127140095561</v>
      </c>
      <c r="N330" s="88">
        <f t="shared" si="80"/>
        <v>11626.371271400956</v>
      </c>
      <c r="O330" s="88">
        <f t="shared" si="81"/>
        <v>10865.767543365379</v>
      </c>
      <c r="P330" s="89">
        <f t="shared" si="76"/>
        <v>0.94775205442307986</v>
      </c>
      <c r="Q330" s="195">
        <v>144.82592153725409</v>
      </c>
      <c r="R330" s="89">
        <f t="shared" si="82"/>
        <v>-7.2360010227563276E-2</v>
      </c>
      <c r="S330" s="89">
        <f t="shared" si="82"/>
        <v>-6.4557430874337227E-2</v>
      </c>
      <c r="T330" s="91">
        <v>1070</v>
      </c>
      <c r="U330" s="190">
        <v>11733</v>
      </c>
      <c r="V330" s="190">
        <v>10873.957367933272</v>
      </c>
      <c r="W330" s="197"/>
      <c r="X330" s="88">
        <v>0</v>
      </c>
      <c r="Y330" s="88">
        <f t="shared" si="83"/>
        <v>0</v>
      </c>
    </row>
    <row r="331" spans="2:27">
      <c r="B331" s="207">
        <v>5518</v>
      </c>
      <c r="C331" t="s">
        <v>349</v>
      </c>
      <c r="D331" s="1">
        <v>7045</v>
      </c>
      <c r="E331" s="85">
        <f t="shared" si="77"/>
        <v>7145.0304259634886</v>
      </c>
      <c r="F331" s="86">
        <f t="shared" si="70"/>
        <v>0.62321573124920249</v>
      </c>
      <c r="G331" s="187">
        <f t="shared" si="71"/>
        <v>2592.6027600856582</v>
      </c>
      <c r="H331" s="187">
        <f t="shared" si="72"/>
        <v>2556.3063214444592</v>
      </c>
      <c r="I331" s="187">
        <f t="shared" si="73"/>
        <v>1111.0403841362481</v>
      </c>
      <c r="J331" s="87">
        <f t="shared" si="74"/>
        <v>1095.4858187583407</v>
      </c>
      <c r="K331" s="187">
        <f t="shared" si="78"/>
        <v>976.78774777328465</v>
      </c>
      <c r="L331" s="87">
        <f t="shared" si="75"/>
        <v>963.11271930445866</v>
      </c>
      <c r="M331" s="88">
        <f t="shared" si="79"/>
        <v>3519.4190407489177</v>
      </c>
      <c r="N331" s="88">
        <f t="shared" si="80"/>
        <v>10564.419040748919</v>
      </c>
      <c r="O331" s="88">
        <f t="shared" si="81"/>
        <v>10714.420933822434</v>
      </c>
      <c r="P331" s="89">
        <f t="shared" si="76"/>
        <v>0.93455104864490302</v>
      </c>
      <c r="Q331" s="195">
        <v>181.14996134180637</v>
      </c>
      <c r="R331" s="89">
        <f t="shared" si="82"/>
        <v>3.450807635829662E-2</v>
      </c>
      <c r="S331" s="89">
        <f t="shared" si="82"/>
        <v>3.1360485862277424E-2</v>
      </c>
      <c r="T331" s="91">
        <v>986</v>
      </c>
      <c r="U331" s="190">
        <v>6810</v>
      </c>
      <c r="V331" s="190">
        <v>6927.7721261444558</v>
      </c>
      <c r="W331" s="197"/>
      <c r="X331" s="88">
        <v>0</v>
      </c>
      <c r="Y331" s="88">
        <f t="shared" si="83"/>
        <v>0</v>
      </c>
    </row>
    <row r="332" spans="2:27">
      <c r="B332" s="207">
        <v>5520</v>
      </c>
      <c r="C332" t="s">
        <v>350</v>
      </c>
      <c r="D332" s="1">
        <v>53043</v>
      </c>
      <c r="E332" s="85">
        <f t="shared" si="77"/>
        <v>13307.325639739087</v>
      </c>
      <c r="F332" s="86">
        <f t="shared" si="70"/>
        <v>1.1607136968101743</v>
      </c>
      <c r="G332" s="187">
        <f t="shared" si="71"/>
        <v>-1104.7743681797008</v>
      </c>
      <c r="H332" s="187">
        <f t="shared" si="72"/>
        <v>-4403.6306315642878</v>
      </c>
      <c r="I332" s="187">
        <f t="shared" si="73"/>
        <v>0</v>
      </c>
      <c r="J332" s="87">
        <f t="shared" si="74"/>
        <v>0</v>
      </c>
      <c r="K332" s="187">
        <f t="shared" si="78"/>
        <v>-134.25263636296347</v>
      </c>
      <c r="L332" s="87">
        <f t="shared" si="75"/>
        <v>-535.13100854277241</v>
      </c>
      <c r="M332" s="88">
        <f t="shared" si="79"/>
        <v>-4938.76164010706</v>
      </c>
      <c r="N332" s="88">
        <f t="shared" si="80"/>
        <v>48104.238359892937</v>
      </c>
      <c r="O332" s="88">
        <f t="shared" si="81"/>
        <v>12068.298635196423</v>
      </c>
      <c r="P332" s="89">
        <f t="shared" si="76"/>
        <v>1.0526412220076011</v>
      </c>
      <c r="Q332" s="195">
        <v>-3666.1417093945738</v>
      </c>
      <c r="R332" s="89">
        <f t="shared" si="82"/>
        <v>4.8653671266458427E-2</v>
      </c>
      <c r="S332" s="89">
        <f t="shared" si="82"/>
        <v>3.8919555401717064E-2</v>
      </c>
      <c r="T332" s="91">
        <v>3986</v>
      </c>
      <c r="U332" s="190">
        <v>50582</v>
      </c>
      <c r="V332" s="190">
        <v>12808.812357558876</v>
      </c>
      <c r="W332" s="197"/>
      <c r="X332" s="88">
        <v>0</v>
      </c>
      <c r="Y332" s="88">
        <f t="shared" si="83"/>
        <v>0</v>
      </c>
    </row>
    <row r="333" spans="2:27">
      <c r="B333" s="207">
        <v>5522</v>
      </c>
      <c r="C333" t="s">
        <v>351</v>
      </c>
      <c r="D333" s="1">
        <v>18254</v>
      </c>
      <c r="E333" s="85">
        <f t="shared" si="77"/>
        <v>8822.6196230062833</v>
      </c>
      <c r="F333" s="86">
        <f t="shared" si="70"/>
        <v>0.76954120725720765</v>
      </c>
      <c r="G333" s="187">
        <f t="shared" si="71"/>
        <v>1586.0492418599813</v>
      </c>
      <c r="H333" s="187">
        <f t="shared" si="72"/>
        <v>3281.5358814083011</v>
      </c>
      <c r="I333" s="187">
        <f t="shared" si="73"/>
        <v>523.88416517127018</v>
      </c>
      <c r="J333" s="87">
        <f t="shared" si="74"/>
        <v>1083.9163377393579</v>
      </c>
      <c r="K333" s="187">
        <f t="shared" si="78"/>
        <v>389.63152880830671</v>
      </c>
      <c r="L333" s="87">
        <f t="shared" si="75"/>
        <v>806.14763310438661</v>
      </c>
      <c r="M333" s="88">
        <f t="shared" si="79"/>
        <v>4087.6835145126879</v>
      </c>
      <c r="N333" s="88">
        <f t="shared" si="80"/>
        <v>22341.68351451269</v>
      </c>
      <c r="O333" s="88">
        <f t="shared" si="81"/>
        <v>10798.300393674572</v>
      </c>
      <c r="P333" s="89">
        <f t="shared" si="76"/>
        <v>0.94186732244530313</v>
      </c>
      <c r="Q333" s="195">
        <v>231.76680529026044</v>
      </c>
      <c r="R333" s="89">
        <f t="shared" si="82"/>
        <v>5.2467712177121768E-2</v>
      </c>
      <c r="S333" s="89">
        <f t="shared" si="82"/>
        <v>4.1785342938011311E-2</v>
      </c>
      <c r="T333" s="91">
        <v>2069</v>
      </c>
      <c r="U333" s="190">
        <v>17344</v>
      </c>
      <c r="V333" s="190">
        <v>8468.75</v>
      </c>
      <c r="W333" s="197"/>
      <c r="X333" s="88">
        <v>0</v>
      </c>
      <c r="Y333" s="88">
        <f t="shared" si="83"/>
        <v>0</v>
      </c>
    </row>
    <row r="334" spans="2:27">
      <c r="B334" s="207">
        <v>5524</v>
      </c>
      <c r="C334" t="s">
        <v>352</v>
      </c>
      <c r="D334" s="1">
        <v>72367</v>
      </c>
      <c r="E334" s="85">
        <f t="shared" si="77"/>
        <v>10778.522490318737</v>
      </c>
      <c r="F334" s="86">
        <f t="shared" si="70"/>
        <v>0.94014222125361357</v>
      </c>
      <c r="G334" s="187">
        <f t="shared" si="71"/>
        <v>412.50752147250893</v>
      </c>
      <c r="H334" s="187">
        <f t="shared" si="72"/>
        <v>2769.5754991664248</v>
      </c>
      <c r="I334" s="187">
        <f t="shared" si="73"/>
        <v>0</v>
      </c>
      <c r="J334" s="87">
        <f t="shared" si="74"/>
        <v>0</v>
      </c>
      <c r="K334" s="187">
        <f t="shared" si="78"/>
        <v>-134.25263636296347</v>
      </c>
      <c r="L334" s="87">
        <f t="shared" si="75"/>
        <v>-901.37220054093677</v>
      </c>
      <c r="M334" s="88">
        <f t="shared" si="79"/>
        <v>1868.2032986254881</v>
      </c>
      <c r="N334" s="88">
        <f t="shared" si="80"/>
        <v>74235.203298625493</v>
      </c>
      <c r="O334" s="88">
        <f t="shared" si="81"/>
        <v>11056.777375428283</v>
      </c>
      <c r="P334" s="89">
        <f t="shared" si="76"/>
        <v>0.9644126317849766</v>
      </c>
      <c r="Q334" s="195">
        <v>-753.39102781614793</v>
      </c>
      <c r="R334" s="89">
        <f t="shared" si="82"/>
        <v>3.7698241991453725E-2</v>
      </c>
      <c r="S334" s="89">
        <f t="shared" si="82"/>
        <v>4.8208143757229552E-2</v>
      </c>
      <c r="T334" s="91">
        <v>6714</v>
      </c>
      <c r="U334" s="190">
        <v>69738</v>
      </c>
      <c r="V334" s="190">
        <v>10282.807431436155</v>
      </c>
      <c r="W334" s="197"/>
      <c r="X334" s="88">
        <v>0</v>
      </c>
      <c r="Y334" s="88">
        <f t="shared" si="83"/>
        <v>0</v>
      </c>
    </row>
    <row r="335" spans="2:27">
      <c r="B335" s="207">
        <v>5526</v>
      </c>
      <c r="C335" t="s">
        <v>353</v>
      </c>
      <c r="D335" s="1">
        <v>32728</v>
      </c>
      <c r="E335" s="85">
        <f t="shared" si="77"/>
        <v>9391.1047345767565</v>
      </c>
      <c r="F335" s="86">
        <f t="shared" si="70"/>
        <v>0.81912656146707474</v>
      </c>
      <c r="G335" s="187">
        <f t="shared" si="71"/>
        <v>1244.9581749176973</v>
      </c>
      <c r="H335" s="187">
        <f t="shared" si="72"/>
        <v>4338.6792395881748</v>
      </c>
      <c r="I335" s="187">
        <f t="shared" si="73"/>
        <v>324.9143761216045</v>
      </c>
      <c r="J335" s="87">
        <f t="shared" si="74"/>
        <v>1132.3266007837917</v>
      </c>
      <c r="K335" s="187">
        <f t="shared" si="78"/>
        <v>190.66173975864103</v>
      </c>
      <c r="L335" s="87">
        <f t="shared" si="75"/>
        <v>664.45616305886392</v>
      </c>
      <c r="M335" s="88">
        <f t="shared" si="79"/>
        <v>5003.135402647039</v>
      </c>
      <c r="N335" s="88">
        <f t="shared" si="80"/>
        <v>37731.135402647036</v>
      </c>
      <c r="O335" s="88">
        <f t="shared" si="81"/>
        <v>10826.724649253094</v>
      </c>
      <c r="P335" s="89">
        <f t="shared" si="76"/>
        <v>0.94434659015579636</v>
      </c>
      <c r="Q335" s="195">
        <v>606.49727715638983</v>
      </c>
      <c r="R335" s="89">
        <f t="shared" si="82"/>
        <v>5.8097054734732145E-2</v>
      </c>
      <c r="S335" s="89">
        <f t="shared" si="82"/>
        <v>4.0791019693159541E-2</v>
      </c>
      <c r="T335" s="91">
        <v>3485</v>
      </c>
      <c r="U335" s="190">
        <v>30931</v>
      </c>
      <c r="V335" s="190">
        <v>9023.0455075845985</v>
      </c>
      <c r="W335" s="197"/>
      <c r="X335" s="88">
        <v>0</v>
      </c>
      <c r="Y335" s="88">
        <f t="shared" si="83"/>
        <v>0</v>
      </c>
    </row>
    <row r="336" spans="2:27">
      <c r="B336" s="207">
        <v>5528</v>
      </c>
      <c r="C336" t="s">
        <v>354</v>
      </c>
      <c r="D336" s="1">
        <v>9201</v>
      </c>
      <c r="E336" s="85">
        <f t="shared" si="77"/>
        <v>8575.0232991612302</v>
      </c>
      <c r="F336" s="86">
        <f t="shared" si="70"/>
        <v>0.7479449487641725</v>
      </c>
      <c r="G336" s="187">
        <f t="shared" si="71"/>
        <v>1734.6070361670131</v>
      </c>
      <c r="H336" s="187">
        <f t="shared" si="72"/>
        <v>1861.2333498072051</v>
      </c>
      <c r="I336" s="187">
        <f t="shared" si="73"/>
        <v>610.54287851703873</v>
      </c>
      <c r="J336" s="87">
        <f t="shared" si="74"/>
        <v>655.11250864878252</v>
      </c>
      <c r="K336" s="187">
        <f t="shared" si="78"/>
        <v>476.29024215407526</v>
      </c>
      <c r="L336" s="87">
        <f t="shared" si="75"/>
        <v>511.05942983132275</v>
      </c>
      <c r="M336" s="88">
        <f t="shared" si="79"/>
        <v>2372.2927796385279</v>
      </c>
      <c r="N336" s="88">
        <f t="shared" si="80"/>
        <v>11573.292779638528</v>
      </c>
      <c r="O336" s="88">
        <f t="shared" si="81"/>
        <v>10785.920577482319</v>
      </c>
      <c r="P336" s="89">
        <f t="shared" si="76"/>
        <v>0.94078750952065127</v>
      </c>
      <c r="Q336" s="195">
        <v>183.66613440137871</v>
      </c>
      <c r="R336" s="89">
        <f t="shared" si="82"/>
        <v>5.4435021774008711E-2</v>
      </c>
      <c r="S336" s="89">
        <f t="shared" si="82"/>
        <v>3.772915470023594E-2</v>
      </c>
      <c r="T336" s="91">
        <v>1073</v>
      </c>
      <c r="U336" s="190">
        <v>8726</v>
      </c>
      <c r="V336" s="190">
        <v>8263.257575757576</v>
      </c>
      <c r="W336" s="197"/>
      <c r="X336" s="88">
        <v>0</v>
      </c>
      <c r="Y336" s="88">
        <f t="shared" si="83"/>
        <v>0</v>
      </c>
    </row>
    <row r="337" spans="2:25">
      <c r="B337" s="207">
        <v>5530</v>
      </c>
      <c r="C337" t="s">
        <v>355</v>
      </c>
      <c r="D337" s="1">
        <v>152996</v>
      </c>
      <c r="E337" s="85">
        <f t="shared" si="77"/>
        <v>10272.324425943334</v>
      </c>
      <c r="F337" s="86">
        <f t="shared" si="70"/>
        <v>0.89598977150332326</v>
      </c>
      <c r="G337" s="187">
        <f t="shared" si="71"/>
        <v>716.2263600977509</v>
      </c>
      <c r="H337" s="187">
        <f t="shared" si="72"/>
        <v>10667.475407295902</v>
      </c>
      <c r="I337" s="187">
        <f t="shared" si="73"/>
        <v>16.487484143302389</v>
      </c>
      <c r="J337" s="87">
        <f t="shared" si="74"/>
        <v>245.56458883034577</v>
      </c>
      <c r="K337" s="187">
        <f t="shared" si="78"/>
        <v>-117.76515221966108</v>
      </c>
      <c r="L337" s="87">
        <f t="shared" si="75"/>
        <v>-1753.994177159632</v>
      </c>
      <c r="M337" s="88">
        <f t="shared" si="79"/>
        <v>8913.4812301362708</v>
      </c>
      <c r="N337" s="88">
        <f t="shared" si="80"/>
        <v>161909.48123013627</v>
      </c>
      <c r="O337" s="88">
        <f t="shared" si="81"/>
        <v>10870.785633821424</v>
      </c>
      <c r="P337" s="89">
        <f t="shared" si="76"/>
        <v>0.94818975065760891</v>
      </c>
      <c r="Q337" s="195">
        <v>1347.1092539549945</v>
      </c>
      <c r="R337" s="89">
        <f t="shared" si="82"/>
        <v>-1.5727272134014631E-3</v>
      </c>
      <c r="S337" s="89">
        <f t="shared" si="82"/>
        <v>-4.4552552602541724E-3</v>
      </c>
      <c r="T337" s="91">
        <v>14894</v>
      </c>
      <c r="U337" s="190">
        <v>153237</v>
      </c>
      <c r="V337" s="190">
        <v>10318.295064305436</v>
      </c>
      <c r="W337" s="197"/>
      <c r="X337" s="88">
        <v>0</v>
      </c>
      <c r="Y337" s="88">
        <f t="shared" si="83"/>
        <v>0</v>
      </c>
    </row>
    <row r="338" spans="2:25">
      <c r="B338" s="207">
        <v>5532</v>
      </c>
      <c r="C338" t="s">
        <v>356</v>
      </c>
      <c r="D338" s="1">
        <v>47057</v>
      </c>
      <c r="E338" s="85">
        <f t="shared" si="77"/>
        <v>8446.7779572787658</v>
      </c>
      <c r="F338" s="86">
        <f t="shared" si="70"/>
        <v>0.73675892018826106</v>
      </c>
      <c r="G338" s="187">
        <f t="shared" si="71"/>
        <v>1811.5542412964917</v>
      </c>
      <c r="H338" s="187">
        <f t="shared" si="72"/>
        <v>10092.168678262755</v>
      </c>
      <c r="I338" s="187">
        <f t="shared" si="73"/>
        <v>655.42874817590121</v>
      </c>
      <c r="J338" s="87">
        <f t="shared" si="74"/>
        <v>3651.3935560879454</v>
      </c>
      <c r="K338" s="187">
        <f t="shared" si="78"/>
        <v>521.17611181293773</v>
      </c>
      <c r="L338" s="87">
        <f t="shared" si="75"/>
        <v>2903.4721189098764</v>
      </c>
      <c r="M338" s="88">
        <f t="shared" si="79"/>
        <v>12995.640797172631</v>
      </c>
      <c r="N338" s="88">
        <f t="shared" si="80"/>
        <v>60052.640797172629</v>
      </c>
      <c r="O338" s="88">
        <f t="shared" si="81"/>
        <v>10779.508310388193</v>
      </c>
      <c r="P338" s="89">
        <f t="shared" si="76"/>
        <v>0.94022820809185559</v>
      </c>
      <c r="Q338" s="195">
        <v>783.1752886766717</v>
      </c>
      <c r="R338" s="89">
        <f t="shared" si="82"/>
        <v>2.8478384403549415E-2</v>
      </c>
      <c r="S338" s="89">
        <f t="shared" si="82"/>
        <v>1.8509288593498898E-2</v>
      </c>
      <c r="T338" s="91">
        <v>5571</v>
      </c>
      <c r="U338" s="190">
        <v>45754</v>
      </c>
      <c r="V338" s="190">
        <v>8293.2753307957228</v>
      </c>
      <c r="W338" s="197"/>
      <c r="X338" s="88">
        <v>0</v>
      </c>
      <c r="Y338" s="88">
        <f t="shared" si="83"/>
        <v>0</v>
      </c>
    </row>
    <row r="339" spans="2:25">
      <c r="B339" s="207">
        <v>5534</v>
      </c>
      <c r="C339" t="s">
        <v>357</v>
      </c>
      <c r="D339" s="1">
        <v>20230</v>
      </c>
      <c r="E339" s="85">
        <f t="shared" si="77"/>
        <v>9043.3616450603495</v>
      </c>
      <c r="F339" s="86">
        <f t="shared" si="70"/>
        <v>0.78879513516099287</v>
      </c>
      <c r="G339" s="187">
        <f t="shared" si="71"/>
        <v>1453.6040286275415</v>
      </c>
      <c r="H339" s="187">
        <f t="shared" si="72"/>
        <v>3251.7122120398108</v>
      </c>
      <c r="I339" s="187">
        <f t="shared" si="73"/>
        <v>446.62445745234697</v>
      </c>
      <c r="J339" s="87">
        <f t="shared" si="74"/>
        <v>999.09891132090024</v>
      </c>
      <c r="K339" s="187">
        <f t="shared" si="78"/>
        <v>312.3718210893835</v>
      </c>
      <c r="L339" s="87">
        <f t="shared" si="75"/>
        <v>698.77576377695084</v>
      </c>
      <c r="M339" s="88">
        <f t="shared" si="79"/>
        <v>3950.4879758167617</v>
      </c>
      <c r="N339" s="88">
        <f t="shared" si="80"/>
        <v>24180.487975816763</v>
      </c>
      <c r="O339" s="88">
        <f t="shared" si="81"/>
        <v>10809.337494777274</v>
      </c>
      <c r="P339" s="89">
        <f t="shared" si="76"/>
        <v>0.94283001884049222</v>
      </c>
      <c r="Q339" s="195">
        <v>366.21872568115305</v>
      </c>
      <c r="R339" s="89">
        <f t="shared" si="82"/>
        <v>6.8448294074152316E-2</v>
      </c>
      <c r="S339" s="89">
        <f t="shared" si="82"/>
        <v>3.6925009582022897E-2</v>
      </c>
      <c r="T339" s="91">
        <v>2237</v>
      </c>
      <c r="U339" s="190">
        <v>18934</v>
      </c>
      <c r="V339" s="190">
        <v>8721.3265776140015</v>
      </c>
      <c r="W339" s="197"/>
      <c r="X339" s="88">
        <v>0</v>
      </c>
      <c r="Y339" s="88">
        <f t="shared" si="83"/>
        <v>0</v>
      </c>
    </row>
    <row r="340" spans="2:25">
      <c r="B340" s="207">
        <v>5536</v>
      </c>
      <c r="C340" t="s">
        <v>358</v>
      </c>
      <c r="D340" s="1">
        <v>23757</v>
      </c>
      <c r="E340" s="85">
        <f t="shared" si="77"/>
        <v>8660.9551585854915</v>
      </c>
      <c r="F340" s="86">
        <f t="shared" si="70"/>
        <v>0.75544024037470092</v>
      </c>
      <c r="G340" s="187">
        <f t="shared" si="71"/>
        <v>1683.0479205124564</v>
      </c>
      <c r="H340" s="187">
        <f t="shared" si="72"/>
        <v>4616.6004459656679</v>
      </c>
      <c r="I340" s="187">
        <f t="shared" si="73"/>
        <v>580.46672771854719</v>
      </c>
      <c r="J340" s="87">
        <f t="shared" si="74"/>
        <v>1592.2202341319748</v>
      </c>
      <c r="K340" s="187">
        <f t="shared" si="78"/>
        <v>446.21409135558372</v>
      </c>
      <c r="L340" s="87">
        <f t="shared" si="75"/>
        <v>1223.9652525883662</v>
      </c>
      <c r="M340" s="88">
        <f t="shared" si="79"/>
        <v>5840.5656985540336</v>
      </c>
      <c r="N340" s="88">
        <f t="shared" si="80"/>
        <v>29597.565698554034</v>
      </c>
      <c r="O340" s="88">
        <f t="shared" si="81"/>
        <v>10790.21717045353</v>
      </c>
      <c r="P340" s="89">
        <f t="shared" si="76"/>
        <v>0.94116227410117759</v>
      </c>
      <c r="Q340" s="195">
        <v>272.33462876325575</v>
      </c>
      <c r="R340" s="89">
        <f t="shared" si="82"/>
        <v>0.15786138999902524</v>
      </c>
      <c r="S340" s="89">
        <f t="shared" si="82"/>
        <v>0.14562005558051588</v>
      </c>
      <c r="T340" s="91">
        <v>2743</v>
      </c>
      <c r="U340" s="190">
        <v>20518</v>
      </c>
      <c r="V340" s="190">
        <v>7560.0589535740601</v>
      </c>
      <c r="W340" s="197"/>
      <c r="X340" s="88">
        <v>0</v>
      </c>
      <c r="Y340" s="88">
        <f t="shared" si="83"/>
        <v>0</v>
      </c>
    </row>
    <row r="341" spans="2:25">
      <c r="B341" s="207">
        <v>5538</v>
      </c>
      <c r="C341" t="s">
        <v>359</v>
      </c>
      <c r="D341" s="1">
        <v>18627</v>
      </c>
      <c r="E341" s="85">
        <f t="shared" si="77"/>
        <v>10206.575342465752</v>
      </c>
      <c r="F341" s="86">
        <f t="shared" si="70"/>
        <v>0.89025489555520299</v>
      </c>
      <c r="G341" s="187">
        <f t="shared" si="71"/>
        <v>755.67581018429985</v>
      </c>
      <c r="H341" s="187">
        <f t="shared" si="72"/>
        <v>1379.1083535863472</v>
      </c>
      <c r="I341" s="187">
        <f t="shared" si="73"/>
        <v>39.499663360455997</v>
      </c>
      <c r="J341" s="87">
        <f t="shared" si="74"/>
        <v>72.086885632832207</v>
      </c>
      <c r="K341" s="187">
        <f t="shared" si="78"/>
        <v>-94.752973002507474</v>
      </c>
      <c r="L341" s="87">
        <f t="shared" si="75"/>
        <v>-172.92417572957615</v>
      </c>
      <c r="M341" s="88">
        <f t="shared" si="79"/>
        <v>1206.1841778567712</v>
      </c>
      <c r="N341" s="88">
        <f t="shared" si="80"/>
        <v>19833.184177856772</v>
      </c>
      <c r="O341" s="88">
        <f t="shared" si="81"/>
        <v>10867.498179647546</v>
      </c>
      <c r="P341" s="89">
        <f t="shared" si="76"/>
        <v>0.9479030068602029</v>
      </c>
      <c r="Q341" s="195">
        <v>-1647.2705076584198</v>
      </c>
      <c r="R341" s="89">
        <f t="shared" si="82"/>
        <v>7.3549294251257372E-3</v>
      </c>
      <c r="S341" s="89">
        <f t="shared" si="82"/>
        <v>1.3426657766866195E-2</v>
      </c>
      <c r="T341" s="91">
        <v>1825</v>
      </c>
      <c r="U341" s="190">
        <v>18491</v>
      </c>
      <c r="V341" s="190">
        <v>10071.350762527232</v>
      </c>
      <c r="W341" s="197"/>
      <c r="X341" s="88">
        <v>0</v>
      </c>
      <c r="Y341" s="88">
        <f t="shared" si="83"/>
        <v>0</v>
      </c>
    </row>
    <row r="342" spans="2:25">
      <c r="B342" s="207">
        <v>5540</v>
      </c>
      <c r="C342" t="s">
        <v>360</v>
      </c>
      <c r="D342" s="1">
        <v>18653</v>
      </c>
      <c r="E342" s="85">
        <f t="shared" si="77"/>
        <v>9449.3414387031407</v>
      </c>
      <c r="F342" s="86">
        <f t="shared" si="70"/>
        <v>0.82420618016481795</v>
      </c>
      <c r="G342" s="187">
        <f t="shared" si="71"/>
        <v>1210.0161524418668</v>
      </c>
      <c r="H342" s="187">
        <f t="shared" si="72"/>
        <v>2388.5718849202449</v>
      </c>
      <c r="I342" s="187">
        <f t="shared" si="73"/>
        <v>304.53152967737003</v>
      </c>
      <c r="J342" s="87">
        <f t="shared" si="74"/>
        <v>601.1452395831285</v>
      </c>
      <c r="K342" s="187">
        <f t="shared" si="78"/>
        <v>170.27889331440656</v>
      </c>
      <c r="L342" s="87">
        <f t="shared" si="75"/>
        <v>336.13053540263854</v>
      </c>
      <c r="M342" s="88">
        <f t="shared" si="79"/>
        <v>2724.7024203228834</v>
      </c>
      <c r="N342" s="88">
        <f t="shared" si="80"/>
        <v>21377.702420322883</v>
      </c>
      <c r="O342" s="88">
        <f t="shared" si="81"/>
        <v>10829.636484459414</v>
      </c>
      <c r="P342" s="89">
        <f t="shared" si="76"/>
        <v>0.94460057109068352</v>
      </c>
      <c r="Q342" s="195">
        <v>-1329.0899354069734</v>
      </c>
      <c r="R342" s="89">
        <f t="shared" si="82"/>
        <v>2.0348996225589409E-2</v>
      </c>
      <c r="S342" s="89">
        <f t="shared" si="82"/>
        <v>3.3788243389654915E-2</v>
      </c>
      <c r="T342" s="91">
        <v>1974</v>
      </c>
      <c r="U342" s="190">
        <v>18281</v>
      </c>
      <c r="V342" s="190">
        <v>9140.5</v>
      </c>
      <c r="W342" s="197"/>
      <c r="X342" s="88">
        <v>0</v>
      </c>
      <c r="Y342" s="88">
        <f t="shared" si="83"/>
        <v>0</v>
      </c>
    </row>
    <row r="343" spans="2:25">
      <c r="B343" s="207">
        <v>5542</v>
      </c>
      <c r="C343" t="s">
        <v>361</v>
      </c>
      <c r="D343" s="1">
        <v>26023</v>
      </c>
      <c r="E343" s="85">
        <f t="shared" si="77"/>
        <v>9313.8869005010729</v>
      </c>
      <c r="F343" s="86">
        <f t="shared" si="70"/>
        <v>0.81239133907332717</v>
      </c>
      <c r="G343" s="187">
        <f t="shared" si="71"/>
        <v>1291.2888753631075</v>
      </c>
      <c r="H343" s="187">
        <f t="shared" si="72"/>
        <v>3607.8611177645225</v>
      </c>
      <c r="I343" s="187">
        <f t="shared" si="73"/>
        <v>351.94061804809377</v>
      </c>
      <c r="J343" s="87">
        <f t="shared" si="74"/>
        <v>983.32208682637395</v>
      </c>
      <c r="K343" s="187">
        <f t="shared" si="78"/>
        <v>217.6879816851303</v>
      </c>
      <c r="L343" s="87">
        <f t="shared" si="75"/>
        <v>608.22022082825401</v>
      </c>
      <c r="M343" s="88">
        <f t="shared" si="79"/>
        <v>4216.0813385927768</v>
      </c>
      <c r="N343" s="88">
        <f t="shared" si="80"/>
        <v>30239.081338592776</v>
      </c>
      <c r="O343" s="88">
        <f t="shared" si="81"/>
        <v>10822.863757549312</v>
      </c>
      <c r="P343" s="89">
        <f t="shared" si="76"/>
        <v>0.94400982903610919</v>
      </c>
      <c r="Q343" s="195">
        <v>365.46824745335471</v>
      </c>
      <c r="R343" s="89">
        <f t="shared" si="82"/>
        <v>7.6398080741230973E-2</v>
      </c>
      <c r="S343" s="89">
        <f t="shared" si="82"/>
        <v>7.4857067025065976E-2</v>
      </c>
      <c r="T343" s="91">
        <v>2794</v>
      </c>
      <c r="U343" s="190">
        <v>24176</v>
      </c>
      <c r="V343" s="190">
        <v>8665.2329749103938</v>
      </c>
      <c r="W343" s="197"/>
      <c r="X343" s="88">
        <v>0</v>
      </c>
      <c r="Y343" s="88">
        <f t="shared" si="83"/>
        <v>0</v>
      </c>
    </row>
    <row r="344" spans="2:25">
      <c r="B344" s="207">
        <v>5544</v>
      </c>
      <c r="C344" t="s">
        <v>362</v>
      </c>
      <c r="D344" s="1">
        <v>43153</v>
      </c>
      <c r="E344" s="85">
        <f t="shared" si="77"/>
        <v>9001.4601585314977</v>
      </c>
      <c r="F344" s="86">
        <f t="shared" si="70"/>
        <v>0.78514033399001171</v>
      </c>
      <c r="G344" s="187">
        <f t="shared" si="71"/>
        <v>1478.7449205448527</v>
      </c>
      <c r="H344" s="187">
        <f t="shared" si="72"/>
        <v>7089.1031490920232</v>
      </c>
      <c r="I344" s="187">
        <f t="shared" si="73"/>
        <v>461.2899777374451</v>
      </c>
      <c r="J344" s="87">
        <f t="shared" si="74"/>
        <v>2211.4241532733117</v>
      </c>
      <c r="K344" s="187">
        <f t="shared" si="78"/>
        <v>327.03734137448163</v>
      </c>
      <c r="L344" s="87">
        <f t="shared" si="75"/>
        <v>1567.817014549265</v>
      </c>
      <c r="M344" s="88">
        <f t="shared" si="79"/>
        <v>8656.9201636412872</v>
      </c>
      <c r="N344" s="88">
        <f t="shared" si="80"/>
        <v>51809.920163641291</v>
      </c>
      <c r="O344" s="88">
        <f t="shared" si="81"/>
        <v>10807.242420450832</v>
      </c>
      <c r="P344" s="89">
        <f t="shared" si="76"/>
        <v>0.94264727878194321</v>
      </c>
      <c r="Q344" s="195">
        <v>911.3601568687809</v>
      </c>
      <c r="R344" s="89">
        <f t="shared" si="82"/>
        <v>3.8616325865959474E-3</v>
      </c>
      <c r="S344" s="89">
        <f t="shared" si="82"/>
        <v>-7.4515838480703281E-4</v>
      </c>
      <c r="T344" s="91">
        <v>4794</v>
      </c>
      <c r="U344" s="190">
        <v>42987</v>
      </c>
      <c r="V344" s="190">
        <v>9008.1726739312671</v>
      </c>
      <c r="W344" s="197"/>
      <c r="X344" s="88">
        <v>0</v>
      </c>
      <c r="Y344" s="88">
        <f t="shared" si="83"/>
        <v>0</v>
      </c>
    </row>
    <row r="345" spans="2:25">
      <c r="B345" s="207">
        <v>5546</v>
      </c>
      <c r="C345" t="s">
        <v>363</v>
      </c>
      <c r="D345" s="1">
        <v>12042</v>
      </c>
      <c r="E345" s="85">
        <f t="shared" si="77"/>
        <v>10407.951598962836</v>
      </c>
      <c r="F345" s="86">
        <f t="shared" si="70"/>
        <v>0.90781967043607881</v>
      </c>
      <c r="G345" s="187">
        <f t="shared" si="71"/>
        <v>634.85005628604961</v>
      </c>
      <c r="H345" s="187">
        <f t="shared" si="72"/>
        <v>734.52151512295939</v>
      </c>
      <c r="I345" s="187">
        <f t="shared" si="73"/>
        <v>0</v>
      </c>
      <c r="J345" s="87">
        <f t="shared" si="74"/>
        <v>0</v>
      </c>
      <c r="K345" s="187">
        <f t="shared" si="78"/>
        <v>-134.25263636296347</v>
      </c>
      <c r="L345" s="87">
        <f t="shared" si="75"/>
        <v>-155.33030027194874</v>
      </c>
      <c r="M345" s="88">
        <f t="shared" si="79"/>
        <v>579.19121485101061</v>
      </c>
      <c r="N345" s="88">
        <f t="shared" si="80"/>
        <v>12621.191214851011</v>
      </c>
      <c r="O345" s="88">
        <f t="shared" si="81"/>
        <v>10908.54901888592</v>
      </c>
      <c r="P345" s="89">
        <f t="shared" si="76"/>
        <v>0.95148361145796256</v>
      </c>
      <c r="Q345" s="195">
        <v>-1070.8116551397738</v>
      </c>
      <c r="R345" s="89">
        <f t="shared" si="82"/>
        <v>3.685207508179783E-2</v>
      </c>
      <c r="S345" s="89">
        <f t="shared" si="82"/>
        <v>1.9020051352206324E-3</v>
      </c>
      <c r="T345" s="91">
        <v>1157</v>
      </c>
      <c r="U345" s="190">
        <v>11614</v>
      </c>
      <c r="V345" s="190">
        <v>10388.193202146689</v>
      </c>
      <c r="W345" s="197"/>
      <c r="X345" s="88">
        <v>0</v>
      </c>
      <c r="Y345" s="88">
        <f t="shared" si="83"/>
        <v>0</v>
      </c>
    </row>
    <row r="346" spans="2:25">
      <c r="B346" s="207">
        <v>5601</v>
      </c>
      <c r="C346" t="s">
        <v>341</v>
      </c>
      <c r="D346" s="1">
        <v>219140</v>
      </c>
      <c r="E346" s="85">
        <f t="shared" si="77"/>
        <v>10094.895890915792</v>
      </c>
      <c r="F346" s="86">
        <f t="shared" si="70"/>
        <v>0.88051380462712159</v>
      </c>
      <c r="G346" s="187">
        <f t="shared" si="71"/>
        <v>822.68348111427622</v>
      </c>
      <c r="H346" s="187">
        <f t="shared" si="72"/>
        <v>17858.813008028708</v>
      </c>
      <c r="I346" s="187">
        <f t="shared" si="73"/>
        <v>78.587471402942171</v>
      </c>
      <c r="J346" s="87">
        <f t="shared" si="74"/>
        <v>1705.9768292150686</v>
      </c>
      <c r="K346" s="187">
        <f t="shared" si="78"/>
        <v>-55.665164960021301</v>
      </c>
      <c r="L346" s="87">
        <f t="shared" si="75"/>
        <v>-1208.3794009521425</v>
      </c>
      <c r="M346" s="88">
        <f t="shared" si="79"/>
        <v>16650.433607076564</v>
      </c>
      <c r="N346" s="88">
        <f t="shared" si="80"/>
        <v>235790.43360707656</v>
      </c>
      <c r="O346" s="88">
        <f t="shared" si="81"/>
        <v>10861.914207070045</v>
      </c>
      <c r="P346" s="89">
        <f t="shared" si="76"/>
        <v>0.9474159523137986</v>
      </c>
      <c r="Q346" s="195">
        <v>-1270.3697152049426</v>
      </c>
      <c r="R346" s="89">
        <f t="shared" si="82"/>
        <v>1.9042525982933805E-2</v>
      </c>
      <c r="S346" s="89">
        <f t="shared" si="82"/>
        <v>6.8774306146127779E-4</v>
      </c>
      <c r="T346" s="91">
        <v>21708</v>
      </c>
      <c r="U346" s="190">
        <v>215045</v>
      </c>
      <c r="V346" s="190">
        <v>10087.957967819111</v>
      </c>
      <c r="W346" s="197"/>
      <c r="X346" s="88">
        <v>0</v>
      </c>
      <c r="Y346" s="88">
        <f t="shared" si="83"/>
        <v>0</v>
      </c>
    </row>
    <row r="347" spans="2:25">
      <c r="B347" s="207">
        <v>5603</v>
      </c>
      <c r="C347" t="s">
        <v>344</v>
      </c>
      <c r="D347" s="1">
        <v>125581</v>
      </c>
      <c r="E347" s="85">
        <f t="shared" si="77"/>
        <v>11076.115717057683</v>
      </c>
      <c r="F347" s="86">
        <f t="shared" si="70"/>
        <v>0.96609939279244739</v>
      </c>
      <c r="G347" s="187">
        <f t="shared" si="71"/>
        <v>233.95158542914177</v>
      </c>
      <c r="H347" s="187">
        <f t="shared" si="72"/>
        <v>2652.5430755956095</v>
      </c>
      <c r="I347" s="187">
        <f t="shared" si="73"/>
        <v>0</v>
      </c>
      <c r="J347" s="87">
        <f t="shared" si="74"/>
        <v>0</v>
      </c>
      <c r="K347" s="187">
        <f t="shared" si="78"/>
        <v>-134.25263636296347</v>
      </c>
      <c r="L347" s="87">
        <f t="shared" si="75"/>
        <v>-1522.1563910832799</v>
      </c>
      <c r="M347" s="88">
        <f t="shared" si="79"/>
        <v>1130.3866845123296</v>
      </c>
      <c r="N347" s="88">
        <f t="shared" si="80"/>
        <v>126711.38668451233</v>
      </c>
      <c r="O347" s="88">
        <f t="shared" si="81"/>
        <v>11175.814666123861</v>
      </c>
      <c r="P347" s="89">
        <f t="shared" si="76"/>
        <v>0.97479550040051011</v>
      </c>
      <c r="Q347" s="195">
        <v>1250.0315350939049</v>
      </c>
      <c r="R347" s="89">
        <f t="shared" si="82"/>
        <v>-6.6049146931499868E-4</v>
      </c>
      <c r="S347" s="89">
        <f t="shared" si="82"/>
        <v>-3.12843169147574E-3</v>
      </c>
      <c r="T347" s="91">
        <v>11338</v>
      </c>
      <c r="U347" s="190">
        <v>125664</v>
      </c>
      <c r="V347" s="190">
        <v>11110.875331564986</v>
      </c>
      <c r="W347" s="197"/>
      <c r="X347" s="88">
        <v>0</v>
      </c>
      <c r="Y347" s="88">
        <f t="shared" si="83"/>
        <v>0</v>
      </c>
    </row>
    <row r="348" spans="2:25">
      <c r="B348" s="207">
        <v>5605</v>
      </c>
      <c r="C348" t="s">
        <v>377</v>
      </c>
      <c r="D348" s="1">
        <v>99254</v>
      </c>
      <c r="E348" s="85">
        <f t="shared" si="77"/>
        <v>9863.261452847064</v>
      </c>
      <c r="F348" s="86">
        <f t="shared" si="70"/>
        <v>0.86030980029161397</v>
      </c>
      <c r="G348" s="187">
        <f t="shared" si="71"/>
        <v>961.66414395551283</v>
      </c>
      <c r="H348" s="187">
        <f t="shared" si="72"/>
        <v>9677.226280624327</v>
      </c>
      <c r="I348" s="187">
        <f t="shared" si="73"/>
        <v>159.65952472699689</v>
      </c>
      <c r="J348" s="87">
        <f t="shared" si="74"/>
        <v>1606.6537973277698</v>
      </c>
      <c r="K348" s="187">
        <f t="shared" si="78"/>
        <v>25.406888364033421</v>
      </c>
      <c r="L348" s="87">
        <f t="shared" si="75"/>
        <v>255.66951760726832</v>
      </c>
      <c r="M348" s="88">
        <f t="shared" si="79"/>
        <v>9932.8957982315951</v>
      </c>
      <c r="N348" s="88">
        <f t="shared" si="80"/>
        <v>109186.89579823159</v>
      </c>
      <c r="O348" s="88">
        <f t="shared" si="81"/>
        <v>10850.332485166609</v>
      </c>
      <c r="P348" s="89">
        <f t="shared" si="76"/>
        <v>0.94640575209702327</v>
      </c>
      <c r="Q348" s="195">
        <v>-567.44598277627119</v>
      </c>
      <c r="R348" s="89">
        <f t="shared" si="82"/>
        <v>4.2945558859688759E-2</v>
      </c>
      <c r="S348" s="89">
        <f t="shared" si="82"/>
        <v>2.0869895137427846E-2</v>
      </c>
      <c r="T348" s="91">
        <v>10063</v>
      </c>
      <c r="U348" s="190">
        <v>95167</v>
      </c>
      <c r="V348" s="190">
        <v>9661.624365482232</v>
      </c>
      <c r="W348" s="197"/>
      <c r="X348" s="88">
        <v>0</v>
      </c>
      <c r="Y348" s="88">
        <f t="shared" si="83"/>
        <v>0</v>
      </c>
    </row>
    <row r="349" spans="2:25">
      <c r="B349" s="207">
        <v>5607</v>
      </c>
      <c r="C349" t="s">
        <v>343</v>
      </c>
      <c r="D349" s="1">
        <v>54260</v>
      </c>
      <c r="E349" s="85">
        <f t="shared" si="77"/>
        <v>9343.8952987773373</v>
      </c>
      <c r="F349" s="86">
        <f t="shared" si="70"/>
        <v>0.8150087815137963</v>
      </c>
      <c r="G349" s="187">
        <f t="shared" si="71"/>
        <v>1273.283836397349</v>
      </c>
      <c r="H349" s="187">
        <f t="shared" si="72"/>
        <v>7393.9592379594051</v>
      </c>
      <c r="I349" s="187">
        <f t="shared" si="73"/>
        <v>341.43767865140126</v>
      </c>
      <c r="J349" s="87">
        <f t="shared" si="74"/>
        <v>1982.7285999286871</v>
      </c>
      <c r="K349" s="187">
        <f t="shared" si="78"/>
        <v>207.18504228843778</v>
      </c>
      <c r="L349" s="87">
        <f t="shared" si="75"/>
        <v>1203.1235405689583</v>
      </c>
      <c r="M349" s="88">
        <f t="shared" si="79"/>
        <v>8597.0827785283636</v>
      </c>
      <c r="N349" s="88">
        <f t="shared" si="80"/>
        <v>62857.082778528362</v>
      </c>
      <c r="O349" s="88">
        <f t="shared" si="81"/>
        <v>10824.364177463125</v>
      </c>
      <c r="P349" s="89">
        <f t="shared" si="76"/>
        <v>0.94414070115813264</v>
      </c>
      <c r="Q349" s="195">
        <v>644.07203398770434</v>
      </c>
      <c r="R349" s="89">
        <f t="shared" si="82"/>
        <v>4.1338809350170806E-2</v>
      </c>
      <c r="S349" s="89">
        <f t="shared" si="82"/>
        <v>2.9633133624083312E-3</v>
      </c>
      <c r="T349" s="91">
        <v>5807</v>
      </c>
      <c r="U349" s="190">
        <v>52106</v>
      </c>
      <c r="V349" s="190">
        <v>9316.2882174146253</v>
      </c>
      <c r="W349" s="197"/>
      <c r="X349" s="88">
        <v>0</v>
      </c>
      <c r="Y349" s="88">
        <f t="shared" si="83"/>
        <v>0</v>
      </c>
    </row>
    <row r="350" spans="2:25">
      <c r="B350" s="207">
        <v>5610</v>
      </c>
      <c r="C350" t="s">
        <v>370</v>
      </c>
      <c r="D350" s="1">
        <v>21936</v>
      </c>
      <c r="E350" s="85">
        <f t="shared" si="77"/>
        <v>8552.0467836257303</v>
      </c>
      <c r="F350" s="86">
        <f t="shared" si="70"/>
        <v>0.74594085289930645</v>
      </c>
      <c r="G350" s="187">
        <f t="shared" si="71"/>
        <v>1748.392945488313</v>
      </c>
      <c r="H350" s="187">
        <f t="shared" si="72"/>
        <v>4484.6279051775227</v>
      </c>
      <c r="I350" s="187">
        <f t="shared" si="73"/>
        <v>618.58465895446363</v>
      </c>
      <c r="J350" s="87">
        <f t="shared" si="74"/>
        <v>1586.6696502181992</v>
      </c>
      <c r="K350" s="187">
        <f t="shared" si="78"/>
        <v>484.33202259150016</v>
      </c>
      <c r="L350" s="87">
        <f t="shared" si="75"/>
        <v>1242.3116379471981</v>
      </c>
      <c r="M350" s="88">
        <f t="shared" si="79"/>
        <v>5726.9395431247212</v>
      </c>
      <c r="N350" s="88">
        <f t="shared" si="80"/>
        <v>27662.939543124721</v>
      </c>
      <c r="O350" s="88">
        <f t="shared" si="81"/>
        <v>10784.771751705544</v>
      </c>
      <c r="P350" s="89">
        <f t="shared" si="76"/>
        <v>0.94068730472740802</v>
      </c>
      <c r="Q350" s="195">
        <v>295.63199882528534</v>
      </c>
      <c r="R350" s="89">
        <f t="shared" si="82"/>
        <v>5.3248187448984491E-2</v>
      </c>
      <c r="S350" s="89">
        <f t="shared" si="82"/>
        <v>4.4214479798349915E-2</v>
      </c>
      <c r="T350" s="91">
        <v>2565</v>
      </c>
      <c r="U350" s="190">
        <v>20827</v>
      </c>
      <c r="V350" s="190">
        <v>8189.9331498230431</v>
      </c>
      <c r="W350" s="197"/>
      <c r="X350" s="88">
        <v>0</v>
      </c>
      <c r="Y350" s="88">
        <f t="shared" si="83"/>
        <v>0</v>
      </c>
    </row>
    <row r="351" spans="2:25">
      <c r="B351" s="207">
        <v>5612</v>
      </c>
      <c r="C351" t="s">
        <v>364</v>
      </c>
      <c r="D351" s="1">
        <v>22242</v>
      </c>
      <c r="E351" s="85">
        <f t="shared" si="77"/>
        <v>7809.6910112359556</v>
      </c>
      <c r="F351" s="86">
        <f t="shared" si="70"/>
        <v>0.68118986263678805</v>
      </c>
      <c r="G351" s="187">
        <f t="shared" si="71"/>
        <v>2193.806408922178</v>
      </c>
      <c r="H351" s="187">
        <f t="shared" si="72"/>
        <v>6247.9606526103626</v>
      </c>
      <c r="I351" s="187">
        <f t="shared" si="73"/>
        <v>878.40917929088482</v>
      </c>
      <c r="J351" s="87">
        <f t="shared" si="74"/>
        <v>2501.7093426204397</v>
      </c>
      <c r="K351" s="187">
        <f t="shared" si="78"/>
        <v>744.15654292792135</v>
      </c>
      <c r="L351" s="87">
        <f t="shared" si="75"/>
        <v>2119.3578342587198</v>
      </c>
      <c r="M351" s="88">
        <f t="shared" si="79"/>
        <v>8367.3184868690823</v>
      </c>
      <c r="N351" s="88">
        <f t="shared" si="80"/>
        <v>30609.318486869081</v>
      </c>
      <c r="O351" s="88">
        <f t="shared" si="81"/>
        <v>10747.653963086053</v>
      </c>
      <c r="P351" s="89">
        <f t="shared" si="76"/>
        <v>0.93744975521428198</v>
      </c>
      <c r="Q351" s="195">
        <v>-178.00792099243154</v>
      </c>
      <c r="R351" s="89">
        <f t="shared" si="82"/>
        <v>7.2265342525189222E-2</v>
      </c>
      <c r="S351" s="89">
        <f t="shared" si="82"/>
        <v>7.1888844862785864E-2</v>
      </c>
      <c r="T351" s="91">
        <v>2848</v>
      </c>
      <c r="U351" s="190">
        <v>20743</v>
      </c>
      <c r="V351" s="190">
        <v>7285.9149982437648</v>
      </c>
      <c r="W351" s="197"/>
      <c r="X351" s="88">
        <v>0</v>
      </c>
      <c r="Y351" s="88">
        <f t="shared" si="83"/>
        <v>0</v>
      </c>
    </row>
    <row r="352" spans="2:25">
      <c r="B352" s="207">
        <v>5614</v>
      </c>
      <c r="C352" t="s">
        <v>365</v>
      </c>
      <c r="D352" s="1">
        <v>7283</v>
      </c>
      <c r="E352" s="85">
        <f t="shared" si="77"/>
        <v>8429.3981481481496</v>
      </c>
      <c r="F352" s="86">
        <f t="shared" si="70"/>
        <v>0.73524298956087708</v>
      </c>
      <c r="G352" s="187">
        <f t="shared" si="71"/>
        <v>1821.9821267748614</v>
      </c>
      <c r="H352" s="187">
        <f t="shared" si="72"/>
        <v>1574.1925575334803</v>
      </c>
      <c r="I352" s="187">
        <f t="shared" si="73"/>
        <v>661.51168137161687</v>
      </c>
      <c r="J352" s="87">
        <f t="shared" si="74"/>
        <v>571.54609270507706</v>
      </c>
      <c r="K352" s="187">
        <f t="shared" si="78"/>
        <v>527.2590450086534</v>
      </c>
      <c r="L352" s="87">
        <f t="shared" si="75"/>
        <v>455.55181488747655</v>
      </c>
      <c r="M352" s="88">
        <f t="shared" si="79"/>
        <v>2029.744372420957</v>
      </c>
      <c r="N352" s="88">
        <f t="shared" si="80"/>
        <v>9312.744372420957</v>
      </c>
      <c r="O352" s="88">
        <f t="shared" si="81"/>
        <v>10778.639319931663</v>
      </c>
      <c r="P352" s="89">
        <f t="shared" si="76"/>
        <v>0.94015241156048635</v>
      </c>
      <c r="Q352" s="195">
        <v>233.43130486746441</v>
      </c>
      <c r="R352" s="89">
        <f t="shared" si="82"/>
        <v>2.563019293057316E-2</v>
      </c>
      <c r="S352" s="89">
        <f t="shared" si="82"/>
        <v>2.3256048965456296E-2</v>
      </c>
      <c r="T352" s="91">
        <v>864</v>
      </c>
      <c r="U352" s="190">
        <v>7101</v>
      </c>
      <c r="V352" s="190">
        <v>8237.8190255220416</v>
      </c>
      <c r="W352" s="197"/>
      <c r="X352" s="88">
        <v>0</v>
      </c>
      <c r="Y352" s="88">
        <f t="shared" si="83"/>
        <v>0</v>
      </c>
    </row>
    <row r="353" spans="2:28">
      <c r="B353" s="207">
        <v>5616</v>
      </c>
      <c r="C353" t="s">
        <v>366</v>
      </c>
      <c r="D353" s="1">
        <v>7798</v>
      </c>
      <c r="E353" s="85">
        <f t="shared" si="77"/>
        <v>7965.2706843718088</v>
      </c>
      <c r="F353" s="86">
        <f t="shared" si="70"/>
        <v>0.6947600917303608</v>
      </c>
      <c r="G353" s="187">
        <f t="shared" si="71"/>
        <v>2100.458605040666</v>
      </c>
      <c r="H353" s="187">
        <f t="shared" si="72"/>
        <v>2056.3489743348118</v>
      </c>
      <c r="I353" s="187">
        <f t="shared" si="73"/>
        <v>823.95629369333619</v>
      </c>
      <c r="J353" s="87">
        <f t="shared" si="74"/>
        <v>806.65321152577621</v>
      </c>
      <c r="K353" s="187">
        <f t="shared" si="78"/>
        <v>689.70365733037272</v>
      </c>
      <c r="L353" s="87">
        <f t="shared" si="75"/>
        <v>675.21988052643485</v>
      </c>
      <c r="M353" s="88">
        <f t="shared" si="79"/>
        <v>2731.5688548612466</v>
      </c>
      <c r="N353" s="88">
        <f t="shared" si="80"/>
        <v>10529.568854861247</v>
      </c>
      <c r="O353" s="88">
        <f t="shared" si="81"/>
        <v>10755.432946742847</v>
      </c>
      <c r="P353" s="89">
        <f t="shared" si="76"/>
        <v>0.93812826666896065</v>
      </c>
      <c r="Q353" s="195">
        <v>127.88946465885101</v>
      </c>
      <c r="R353" s="89">
        <f t="shared" si="82"/>
        <v>1.1807447774750226E-2</v>
      </c>
      <c r="S353" s="89">
        <f t="shared" si="82"/>
        <v>2.5058471312643716E-3</v>
      </c>
      <c r="T353" s="91">
        <v>979</v>
      </c>
      <c r="U353" s="190">
        <v>7707</v>
      </c>
      <c r="V353" s="190">
        <v>7945.3608247422681</v>
      </c>
      <c r="W353" s="197"/>
      <c r="X353" s="88">
        <v>0</v>
      </c>
      <c r="Y353" s="88">
        <f t="shared" si="83"/>
        <v>0</v>
      </c>
    </row>
    <row r="354" spans="2:28">
      <c r="B354" s="207">
        <v>5618</v>
      </c>
      <c r="C354" t="s">
        <v>367</v>
      </c>
      <c r="D354" s="1">
        <v>11592</v>
      </c>
      <c r="E354" s="85">
        <f t="shared" si="77"/>
        <v>10415.094339622641</v>
      </c>
      <c r="F354" s="86">
        <f t="shared" si="70"/>
        <v>0.90844268644553461</v>
      </c>
      <c r="G354" s="187">
        <f t="shared" si="71"/>
        <v>630.56441189016653</v>
      </c>
      <c r="H354" s="187">
        <f t="shared" si="72"/>
        <v>701.81819043375538</v>
      </c>
      <c r="I354" s="187">
        <f t="shared" si="73"/>
        <v>0</v>
      </c>
      <c r="J354" s="87">
        <f t="shared" si="74"/>
        <v>0</v>
      </c>
      <c r="K354" s="187">
        <f t="shared" si="78"/>
        <v>-134.25263636296347</v>
      </c>
      <c r="L354" s="87">
        <f t="shared" si="75"/>
        <v>-149.42318427197833</v>
      </c>
      <c r="M354" s="88">
        <f t="shared" si="79"/>
        <v>552.39500616177702</v>
      </c>
      <c r="N354" s="88">
        <f t="shared" si="80"/>
        <v>12144.395006161776</v>
      </c>
      <c r="O354" s="88">
        <f t="shared" si="81"/>
        <v>10911.406115149843</v>
      </c>
      <c r="P354" s="89">
        <f t="shared" si="76"/>
        <v>0.95173281786174491</v>
      </c>
      <c r="Q354" s="195">
        <v>-178.26553342313389</v>
      </c>
      <c r="R354" s="89">
        <f t="shared" si="82"/>
        <v>3.5462259937472089E-2</v>
      </c>
      <c r="S354" s="89">
        <f t="shared" si="82"/>
        <v>4.1044266729587942E-2</v>
      </c>
      <c r="T354" s="91">
        <v>1113</v>
      </c>
      <c r="U354" s="190">
        <v>11195</v>
      </c>
      <c r="V354" s="190">
        <v>10004.468275245754</v>
      </c>
      <c r="W354" s="197"/>
      <c r="X354" s="88">
        <v>0</v>
      </c>
      <c r="Y354" s="88">
        <f t="shared" si="83"/>
        <v>0</v>
      </c>
    </row>
    <row r="355" spans="2:28">
      <c r="B355" s="207">
        <v>5620</v>
      </c>
      <c r="C355" t="s">
        <v>368</v>
      </c>
      <c r="D355" s="1">
        <v>29280</v>
      </c>
      <c r="E355" s="85">
        <f t="shared" si="77"/>
        <v>9922.0603185360906</v>
      </c>
      <c r="F355" s="86">
        <f t="shared" si="70"/>
        <v>0.86543845278046161</v>
      </c>
      <c r="G355" s="187">
        <f t="shared" si="71"/>
        <v>926.38482454209691</v>
      </c>
      <c r="H355" s="187">
        <f t="shared" si="72"/>
        <v>2733.7616172237281</v>
      </c>
      <c r="I355" s="187">
        <f t="shared" si="73"/>
        <v>139.07992173583762</v>
      </c>
      <c r="J355" s="87">
        <f t="shared" si="74"/>
        <v>410.42484904245686</v>
      </c>
      <c r="K355" s="187">
        <f t="shared" si="78"/>
        <v>4.8272853728741438</v>
      </c>
      <c r="L355" s="87">
        <f t="shared" si="75"/>
        <v>14.245319135351597</v>
      </c>
      <c r="M355" s="88">
        <f t="shared" si="79"/>
        <v>2748.0069363590796</v>
      </c>
      <c r="N355" s="88">
        <f t="shared" si="80"/>
        <v>32028.006936359081</v>
      </c>
      <c r="O355" s="88">
        <f t="shared" si="81"/>
        <v>10853.272428451062</v>
      </c>
      <c r="P355" s="89">
        <f t="shared" si="76"/>
        <v>0.94666218472146579</v>
      </c>
      <c r="Q355" s="195">
        <v>270.73938734246076</v>
      </c>
      <c r="R355" s="89">
        <f t="shared" si="82"/>
        <v>2.9861770602511342E-2</v>
      </c>
      <c r="S355" s="89">
        <f t="shared" si="82"/>
        <v>2.3231010303816912E-2</v>
      </c>
      <c r="T355" s="91">
        <v>2951</v>
      </c>
      <c r="U355" s="190">
        <v>28431</v>
      </c>
      <c r="V355" s="190">
        <v>9696.7939972714867</v>
      </c>
      <c r="W355" s="197"/>
      <c r="X355" s="88">
        <v>0</v>
      </c>
      <c r="Y355" s="88">
        <f t="shared" si="83"/>
        <v>0</v>
      </c>
    </row>
    <row r="356" spans="2:28">
      <c r="B356" s="207">
        <v>5622</v>
      </c>
      <c r="C356" t="s">
        <v>369</v>
      </c>
      <c r="D356" s="1">
        <v>36898</v>
      </c>
      <c r="E356" s="85">
        <f t="shared" si="77"/>
        <v>9487.7860632553347</v>
      </c>
      <c r="F356" s="86">
        <f t="shared" si="70"/>
        <v>0.82755946116916934</v>
      </c>
      <c r="G356" s="187">
        <f t="shared" si="71"/>
        <v>1186.9493777105504</v>
      </c>
      <c r="H356" s="187">
        <f t="shared" si="72"/>
        <v>4616.0461299163308</v>
      </c>
      <c r="I356" s="187">
        <f t="shared" si="73"/>
        <v>291.07591108410213</v>
      </c>
      <c r="J356" s="87">
        <f t="shared" si="74"/>
        <v>1131.9942182060731</v>
      </c>
      <c r="K356" s="187">
        <f t="shared" si="78"/>
        <v>156.82327472113866</v>
      </c>
      <c r="L356" s="87">
        <f t="shared" si="75"/>
        <v>609.88571539050827</v>
      </c>
      <c r="M356" s="88">
        <f t="shared" si="79"/>
        <v>5225.931845306839</v>
      </c>
      <c r="N356" s="88">
        <f t="shared" si="80"/>
        <v>42123.931845306841</v>
      </c>
      <c r="O356" s="88">
        <f t="shared" si="81"/>
        <v>10831.558715687026</v>
      </c>
      <c r="P356" s="89">
        <f t="shared" si="76"/>
        <v>0.94476823514090136</v>
      </c>
      <c r="Q356" s="195">
        <v>740.54594285830444</v>
      </c>
      <c r="R356" s="89">
        <f t="shared" si="82"/>
        <v>5.9070034443168773E-2</v>
      </c>
      <c r="S356" s="89">
        <f t="shared" si="82"/>
        <v>5.1989597082530467E-2</v>
      </c>
      <c r="T356" s="91">
        <v>3889</v>
      </c>
      <c r="U356" s="190">
        <v>34840</v>
      </c>
      <c r="V356" s="190">
        <v>9018.8972301320209</v>
      </c>
      <c r="W356" s="197"/>
      <c r="X356" s="88">
        <v>0</v>
      </c>
      <c r="Y356" s="88">
        <f t="shared" si="83"/>
        <v>0</v>
      </c>
    </row>
    <row r="357" spans="2:28">
      <c r="B357" s="207">
        <v>5624</v>
      </c>
      <c r="C357" t="s">
        <v>371</v>
      </c>
      <c r="D357" s="1">
        <v>13755</v>
      </c>
      <c r="E357" s="85">
        <f t="shared" si="77"/>
        <v>11320.987654320987</v>
      </c>
      <c r="F357" s="86">
        <f t="shared" si="70"/>
        <v>0.98745802030639251</v>
      </c>
      <c r="G357" s="187">
        <f t="shared" si="71"/>
        <v>87.028423071159338</v>
      </c>
      <c r="H357" s="187">
        <f t="shared" si="72"/>
        <v>105.73953403145859</v>
      </c>
      <c r="I357" s="187">
        <f t="shared" si="73"/>
        <v>0</v>
      </c>
      <c r="J357" s="87">
        <f t="shared" si="74"/>
        <v>0</v>
      </c>
      <c r="K357" s="187">
        <f t="shared" si="78"/>
        <v>-134.25263636296347</v>
      </c>
      <c r="L357" s="87">
        <f t="shared" si="75"/>
        <v>-163.11695318100064</v>
      </c>
      <c r="M357" s="88">
        <f t="shared" si="79"/>
        <v>-57.37741914954205</v>
      </c>
      <c r="N357" s="88">
        <f t="shared" si="80"/>
        <v>13697.622580850459</v>
      </c>
      <c r="O357" s="88">
        <f t="shared" si="81"/>
        <v>11273.763441029183</v>
      </c>
      <c r="P357" s="89">
        <f t="shared" si="76"/>
        <v>0.98333895140608829</v>
      </c>
      <c r="Q357" s="195">
        <v>-827.90199740261221</v>
      </c>
      <c r="R357" s="89">
        <f t="shared" si="82"/>
        <v>5.0400916380297825E-2</v>
      </c>
      <c r="S357" s="89">
        <f t="shared" si="82"/>
        <v>5.9910718915427895E-2</v>
      </c>
      <c r="T357" s="91">
        <v>1215</v>
      </c>
      <c r="U357" s="190">
        <v>13095</v>
      </c>
      <c r="V357" s="190">
        <v>10681.076672104406</v>
      </c>
      <c r="W357" s="197"/>
      <c r="X357" s="88">
        <v>0</v>
      </c>
      <c r="Y357" s="88">
        <f t="shared" si="83"/>
        <v>0</v>
      </c>
    </row>
    <row r="358" spans="2:28">
      <c r="B358" s="207">
        <v>5626</v>
      </c>
      <c r="C358" t="s">
        <v>372</v>
      </c>
      <c r="D358" s="1">
        <v>9112</v>
      </c>
      <c r="E358" s="85">
        <f t="shared" si="77"/>
        <v>8515.8878504672903</v>
      </c>
      <c r="F358" s="86">
        <f t="shared" si="70"/>
        <v>0.74278693827248532</v>
      </c>
      <c r="G358" s="187">
        <f t="shared" si="71"/>
        <v>1770.088305383377</v>
      </c>
      <c r="H358" s="187">
        <f t="shared" si="72"/>
        <v>1893.9944867602135</v>
      </c>
      <c r="I358" s="187">
        <f t="shared" si="73"/>
        <v>631.24028555991765</v>
      </c>
      <c r="J358" s="87">
        <f t="shared" si="74"/>
        <v>675.42710554911184</v>
      </c>
      <c r="K358" s="187">
        <f t="shared" si="78"/>
        <v>496.98764919695418</v>
      </c>
      <c r="L358" s="87">
        <f t="shared" si="75"/>
        <v>531.77678464074097</v>
      </c>
      <c r="M358" s="88">
        <f t="shared" si="79"/>
        <v>2425.7712714009544</v>
      </c>
      <c r="N358" s="88">
        <f t="shared" si="80"/>
        <v>11537.771271400954</v>
      </c>
      <c r="O358" s="88">
        <f t="shared" si="81"/>
        <v>10782.963805047621</v>
      </c>
      <c r="P358" s="89">
        <f t="shared" si="76"/>
        <v>0.94052960899606686</v>
      </c>
      <c r="Q358" s="195">
        <v>-215.22407846274655</v>
      </c>
      <c r="R358" s="89">
        <f t="shared" si="82"/>
        <v>6.1386138613861385E-2</v>
      </c>
      <c r="S358" s="89">
        <f t="shared" si="82"/>
        <v>4.5514944017766346E-2</v>
      </c>
      <c r="T358" s="91">
        <v>1070</v>
      </c>
      <c r="U358" s="190">
        <v>8585</v>
      </c>
      <c r="V358" s="190">
        <v>8145.1612903225805</v>
      </c>
      <c r="W358" s="197"/>
      <c r="X358" s="88">
        <v>0</v>
      </c>
      <c r="Y358" s="88">
        <f t="shared" si="83"/>
        <v>0</v>
      </c>
    </row>
    <row r="359" spans="2:28">
      <c r="B359" s="207">
        <v>5628</v>
      </c>
      <c r="C359" t="s">
        <v>374</v>
      </c>
      <c r="D359" s="1">
        <v>25233</v>
      </c>
      <c r="E359" s="85">
        <f t="shared" si="77"/>
        <v>8989.3124332027073</v>
      </c>
      <c r="F359" s="86">
        <f t="shared" si="70"/>
        <v>0.78408076488079059</v>
      </c>
      <c r="G359" s="187">
        <f t="shared" si="71"/>
        <v>1486.033555742127</v>
      </c>
      <c r="H359" s="187">
        <f t="shared" si="72"/>
        <v>4171.2961909681499</v>
      </c>
      <c r="I359" s="187">
        <f t="shared" si="73"/>
        <v>465.54168160252169</v>
      </c>
      <c r="J359" s="87">
        <f t="shared" si="74"/>
        <v>1306.7755002582783</v>
      </c>
      <c r="K359" s="187">
        <f t="shared" si="78"/>
        <v>331.28904523955822</v>
      </c>
      <c r="L359" s="87">
        <f t="shared" si="75"/>
        <v>929.9283499874399</v>
      </c>
      <c r="M359" s="88">
        <f t="shared" si="79"/>
        <v>5101.2245409555899</v>
      </c>
      <c r="N359" s="88">
        <f t="shared" si="80"/>
        <v>30334.224540955591</v>
      </c>
      <c r="O359" s="88">
        <f t="shared" si="81"/>
        <v>10806.635034184392</v>
      </c>
      <c r="P359" s="89">
        <f t="shared" si="76"/>
        <v>0.94259430032648217</v>
      </c>
      <c r="Q359" s="195">
        <v>292.15916986455068</v>
      </c>
      <c r="R359" s="89">
        <f t="shared" si="82"/>
        <v>4.7099344343928956E-2</v>
      </c>
      <c r="S359" s="89">
        <f t="shared" si="82"/>
        <v>4.5980249925321182E-2</v>
      </c>
      <c r="T359" s="91">
        <v>2807</v>
      </c>
      <c r="U359" s="190">
        <v>24098</v>
      </c>
      <c r="V359" s="190">
        <v>8594.1512125534955</v>
      </c>
      <c r="W359" s="197"/>
      <c r="X359" s="88">
        <v>0</v>
      </c>
      <c r="Y359" s="88">
        <f t="shared" si="83"/>
        <v>0</v>
      </c>
    </row>
    <row r="360" spans="2:28">
      <c r="B360" s="207">
        <v>5630</v>
      </c>
      <c r="C360" t="s">
        <v>373</v>
      </c>
      <c r="D360" s="1">
        <v>8509</v>
      </c>
      <c r="E360" s="85">
        <f t="shared" si="77"/>
        <v>9539.2376681614351</v>
      </c>
      <c r="F360" s="86">
        <f t="shared" si="70"/>
        <v>0.83204725865411522</v>
      </c>
      <c r="G360" s="187">
        <f t="shared" si="71"/>
        <v>1156.0784147668903</v>
      </c>
      <c r="H360" s="187">
        <f t="shared" si="72"/>
        <v>1031.2219459720661</v>
      </c>
      <c r="I360" s="187">
        <f t="shared" si="73"/>
        <v>273.06784936696704</v>
      </c>
      <c r="J360" s="87">
        <f t="shared" si="74"/>
        <v>243.57652163533459</v>
      </c>
      <c r="K360" s="187">
        <f t="shared" si="78"/>
        <v>138.81521300400357</v>
      </c>
      <c r="L360" s="87">
        <f t="shared" si="75"/>
        <v>123.82316999957118</v>
      </c>
      <c r="M360" s="88">
        <f t="shared" si="79"/>
        <v>1155.0451159716372</v>
      </c>
      <c r="N360" s="88">
        <f t="shared" si="80"/>
        <v>9664.0451159716376</v>
      </c>
      <c r="O360" s="88">
        <f t="shared" si="81"/>
        <v>10834.131295932328</v>
      </c>
      <c r="P360" s="89">
        <f t="shared" si="76"/>
        <v>0.94499262501514836</v>
      </c>
      <c r="Q360" s="195">
        <v>-35.176708400718326</v>
      </c>
      <c r="R360" s="89">
        <f t="shared" si="82"/>
        <v>1.9530313922837286E-2</v>
      </c>
      <c r="S360" s="89">
        <f t="shared" si="82"/>
        <v>3.781785318602713E-2</v>
      </c>
      <c r="T360" s="91">
        <v>892</v>
      </c>
      <c r="U360" s="190">
        <v>8346</v>
      </c>
      <c r="V360" s="190">
        <v>9191.6299559471372</v>
      </c>
      <c r="W360" s="197"/>
      <c r="X360" s="88">
        <v>0</v>
      </c>
      <c r="Y360" s="88">
        <f t="shared" si="83"/>
        <v>0</v>
      </c>
    </row>
    <row r="361" spans="2:28">
      <c r="B361" s="207">
        <v>5632</v>
      </c>
      <c r="C361" t="s">
        <v>376</v>
      </c>
      <c r="D361" s="1">
        <v>19862</v>
      </c>
      <c r="E361" s="85">
        <f t="shared" si="77"/>
        <v>9399.9053478466631</v>
      </c>
      <c r="F361" s="86">
        <f t="shared" si="70"/>
        <v>0.81989418319958918</v>
      </c>
      <c r="G361" s="187">
        <f t="shared" si="71"/>
        <v>1239.6778069557533</v>
      </c>
      <c r="H361" s="187">
        <f t="shared" si="72"/>
        <v>2619.4392060975069</v>
      </c>
      <c r="I361" s="187">
        <f t="shared" si="73"/>
        <v>321.83416147713723</v>
      </c>
      <c r="J361" s="87">
        <f t="shared" si="74"/>
        <v>680.03558320119089</v>
      </c>
      <c r="K361" s="187">
        <f t="shared" si="78"/>
        <v>187.58152511417376</v>
      </c>
      <c r="L361" s="87">
        <f t="shared" si="75"/>
        <v>396.35976256624917</v>
      </c>
      <c r="M361" s="88">
        <f t="shared" si="79"/>
        <v>3015.7989686637561</v>
      </c>
      <c r="N361" s="88">
        <f t="shared" si="80"/>
        <v>22877.798968663756</v>
      </c>
      <c r="O361" s="88">
        <f t="shared" si="81"/>
        <v>10827.16467991659</v>
      </c>
      <c r="P361" s="89">
        <f t="shared" si="76"/>
        <v>0.94438497124242216</v>
      </c>
      <c r="Q361" s="195">
        <v>-110.26007270259879</v>
      </c>
      <c r="R361" s="89">
        <f t="shared" si="82"/>
        <v>-2.0098482564566375E-3</v>
      </c>
      <c r="S361" s="89">
        <f t="shared" si="82"/>
        <v>-1.2060991903406746E-4</v>
      </c>
      <c r="T361" s="91">
        <v>2113</v>
      </c>
      <c r="U361" s="190">
        <v>19902</v>
      </c>
      <c r="V361" s="190">
        <v>9401.039206424186</v>
      </c>
      <c r="W361" s="197"/>
      <c r="X361" s="88">
        <v>0</v>
      </c>
      <c r="Y361" s="88">
        <f t="shared" si="83"/>
        <v>0</v>
      </c>
    </row>
    <row r="362" spans="2:28">
      <c r="B362" s="207">
        <v>5634</v>
      </c>
      <c r="C362" t="s">
        <v>342</v>
      </c>
      <c r="D362" s="1">
        <v>16558</v>
      </c>
      <c r="E362" s="85">
        <f t="shared" si="77"/>
        <v>8396.5517241379312</v>
      </c>
      <c r="F362" s="86">
        <f t="shared" si="70"/>
        <v>0.73237800411811893</v>
      </c>
      <c r="G362" s="187">
        <f t="shared" si="71"/>
        <v>1841.6899811809926</v>
      </c>
      <c r="H362" s="187">
        <f t="shared" si="72"/>
        <v>3631.8126428889177</v>
      </c>
      <c r="I362" s="187">
        <f t="shared" si="73"/>
        <v>673.00792977519336</v>
      </c>
      <c r="J362" s="87">
        <f t="shared" si="74"/>
        <v>1327.1716375166814</v>
      </c>
      <c r="K362" s="187">
        <f t="shared" si="78"/>
        <v>538.75529341222989</v>
      </c>
      <c r="L362" s="87">
        <f t="shared" si="75"/>
        <v>1062.4254386089174</v>
      </c>
      <c r="M362" s="88">
        <f t="shared" si="79"/>
        <v>4694.2380814978351</v>
      </c>
      <c r="N362" s="88">
        <f t="shared" si="80"/>
        <v>21252.238081497835</v>
      </c>
      <c r="O362" s="88">
        <f t="shared" si="81"/>
        <v>10776.996998731154</v>
      </c>
      <c r="P362" s="89">
        <f t="shared" si="76"/>
        <v>0.94000916228834863</v>
      </c>
      <c r="Q362" s="195">
        <v>-228.6000773163878</v>
      </c>
      <c r="R362" s="89">
        <f t="shared" si="82"/>
        <v>3.5133783445861468E-2</v>
      </c>
      <c r="S362" s="89">
        <f t="shared" si="82"/>
        <v>1.4662070690086269E-2</v>
      </c>
      <c r="T362" s="91">
        <v>1972</v>
      </c>
      <c r="U362" s="190">
        <v>15996</v>
      </c>
      <c r="V362" s="190">
        <v>8275.2198654940512</v>
      </c>
      <c r="W362" s="197"/>
      <c r="X362" s="88">
        <v>0</v>
      </c>
      <c r="Y362" s="88">
        <f t="shared" si="83"/>
        <v>0</v>
      </c>
    </row>
    <row r="363" spans="2:28">
      <c r="B363" s="207">
        <v>5636</v>
      </c>
      <c r="C363" t="s">
        <v>375</v>
      </c>
      <c r="D363" s="1">
        <v>7977</v>
      </c>
      <c r="E363" s="85">
        <f t="shared" ref="E363" si="84">D363/T363*1000</f>
        <v>9286.379511059371</v>
      </c>
      <c r="F363" s="86">
        <f t="shared" ref="F363" si="85">E363/E$365</f>
        <v>0.80999204378644185</v>
      </c>
      <c r="G363" s="187">
        <f t="shared" si="71"/>
        <v>1307.7933090281288</v>
      </c>
      <c r="H363" s="187">
        <f t="shared" ref="H363" si="86">G363*T363/1000</f>
        <v>1123.3944524551625</v>
      </c>
      <c r="I363" s="187">
        <f t="shared" ref="I363" si="87">IF(E363+Y363&lt;(E$365+Y$365)*0.9,((E$365+Y$365)*0.9-E363-Y363)*0.35,0)</f>
        <v>361.56820435268946</v>
      </c>
      <c r="J363" s="87">
        <f t="shared" si="74"/>
        <v>310.58708753896025</v>
      </c>
      <c r="K363" s="187">
        <f t="shared" ref="K363" si="88">I363+J$367</f>
        <v>227.31556798972599</v>
      </c>
      <c r="L363" s="87">
        <f t="shared" ref="L363" si="89">K363*T363/1000</f>
        <v>195.26407290317462</v>
      </c>
      <c r="M363" s="88">
        <f t="shared" ref="M363" si="90">+H363+L363</f>
        <v>1318.6585253583371</v>
      </c>
      <c r="N363" s="88">
        <f t="shared" ref="N363" si="91">D363+M363</f>
        <v>9295.6585253583362</v>
      </c>
      <c r="O363" s="88">
        <f t="shared" ref="O363" si="92">N363/T363*1000</f>
        <v>10821.488388077225</v>
      </c>
      <c r="P363" s="89">
        <f t="shared" ref="P363" si="93">O363/O$365</f>
        <v>0.94388986427176469</v>
      </c>
      <c r="Q363" s="195">
        <v>-681.869049906074</v>
      </c>
      <c r="R363" s="89">
        <f t="shared" ref="R363" si="94">(D363-U363)/U363</f>
        <v>0.12812897751378871</v>
      </c>
      <c r="S363" s="89">
        <f t="shared" ref="S363" si="95">(E363-V363)/V363</f>
        <v>0.13469550241200623</v>
      </c>
      <c r="T363" s="91">
        <v>859</v>
      </c>
      <c r="U363" s="190">
        <v>7071</v>
      </c>
      <c r="V363" s="190">
        <v>8184.0277777777783</v>
      </c>
      <c r="W363" s="197"/>
      <c r="X363" s="88">
        <v>0</v>
      </c>
      <c r="Y363" s="88">
        <f t="shared" ref="Y363" si="96">X363*1000/T363</f>
        <v>0</v>
      </c>
    </row>
    <row r="364" spans="2:28">
      <c r="B364" s="85"/>
      <c r="C364" s="85"/>
      <c r="D364" s="85"/>
      <c r="E364" s="85"/>
      <c r="F364" s="86"/>
      <c r="G364" s="187"/>
      <c r="H364" s="187"/>
      <c r="I364" s="187"/>
      <c r="J364" s="87"/>
      <c r="K364" s="187"/>
      <c r="L364" s="87"/>
      <c r="M364" s="88"/>
      <c r="N364" s="88"/>
      <c r="O364" s="88"/>
      <c r="P364" s="89"/>
      <c r="Q364" s="90"/>
      <c r="R364" s="89"/>
      <c r="S364" s="89"/>
      <c r="T364" s="91"/>
      <c r="U364" s="1"/>
      <c r="V364" s="125"/>
      <c r="X364" s="88"/>
      <c r="Y364" s="88"/>
    </row>
    <row r="365" spans="2:28" ht="23.25" customHeight="1">
      <c r="B365" s="204"/>
      <c r="C365" s="213" t="s">
        <v>379</v>
      </c>
      <c r="D365" s="166">
        <f>SUM(D7:D363)</f>
        <v>63631849</v>
      </c>
      <c r="E365" s="214">
        <f>D365/T365*1000</f>
        <v>11464.778675662854</v>
      </c>
      <c r="F365" s="215">
        <f>E365/E$365</f>
        <v>1</v>
      </c>
      <c r="G365" s="216">
        <f>($E$365-E365)*0.6</f>
        <v>0</v>
      </c>
      <c r="H365" s="166">
        <f>SUM(H7:H363)</f>
        <v>-2.8026079235132784E-9</v>
      </c>
      <c r="I365" s="217">
        <f>IF(E365&lt;E$365*0.9,(E$365*0.9-E365)*0.35,0)</f>
        <v>0</v>
      </c>
      <c r="J365" s="166">
        <f>SUM(J7:J363)</f>
        <v>745129.38509962894</v>
      </c>
      <c r="K365" s="94"/>
      <c r="L365" s="166">
        <f>SUM(L7:L363)</f>
        <v>5.8986415751860477E-10</v>
      </c>
      <c r="M365" s="166">
        <f>SUM(M7:M363)</f>
        <v>-1.2742020771838725E-9</v>
      </c>
      <c r="N365" s="166">
        <f>SUM(N7:N363)</f>
        <v>63631848.999999955</v>
      </c>
      <c r="O365" s="218">
        <f t="shared" ref="O365" si="97">N365/T365*1000</f>
        <v>11464.778675662845</v>
      </c>
      <c r="P365" s="219">
        <f>O365/O$365</f>
        <v>1</v>
      </c>
      <c r="Q365" s="166">
        <f>SUM(Q7:Q363)</f>
        <v>3.7657628126908094E-9</v>
      </c>
      <c r="R365" s="219">
        <f>(D365-U365)/U365</f>
        <v>2.2860977814142255E-2</v>
      </c>
      <c r="S365" s="219">
        <f>(E365-V365)/V365</f>
        <v>1.1538616169300676E-2</v>
      </c>
      <c r="T365" s="166">
        <f>SUM(T7:T363)</f>
        <v>5550203</v>
      </c>
      <c r="U365" s="166">
        <f>SUM(U7:U363)</f>
        <v>62209675</v>
      </c>
      <c r="V365" s="166">
        <v>11334</v>
      </c>
      <c r="W365" s="205"/>
      <c r="X365" s="95">
        <f>SUM(X7:X362)</f>
        <v>6973</v>
      </c>
      <c r="Y365" s="96">
        <f>X365*1000/T365</f>
        <v>1.2563504433981965</v>
      </c>
      <c r="Z365" s="1"/>
      <c r="AA365" s="45"/>
      <c r="AB365" s="1"/>
    </row>
    <row r="367" spans="2:28" ht="19.5" customHeight="1">
      <c r="B367" s="189" t="s">
        <v>417</v>
      </c>
      <c r="C367" s="101" t="s">
        <v>418</v>
      </c>
      <c r="D367" s="97"/>
      <c r="E367" s="97"/>
      <c r="F367" s="97"/>
      <c r="G367" s="97"/>
      <c r="H367" s="97"/>
      <c r="I367" s="97"/>
      <c r="J367" s="98">
        <f>-J365*1000/$T$365</f>
        <v>-134.25263636296347</v>
      </c>
      <c r="S367" s="99"/>
    </row>
    <row r="368" spans="2:28" ht="20.25" customHeight="1">
      <c r="B368" s="100"/>
      <c r="C368" s="101" t="s">
        <v>415</v>
      </c>
      <c r="D368" s="101"/>
      <c r="E368" s="101"/>
      <c r="F368" s="101"/>
      <c r="G368" s="101"/>
      <c r="H368" s="101"/>
      <c r="I368" s="101"/>
      <c r="J368" s="102">
        <f>J365/D365</f>
        <v>1.1710006809634417E-2</v>
      </c>
    </row>
    <row r="369" spans="2:10" ht="21.75" customHeight="1">
      <c r="B369" s="100" t="s">
        <v>416</v>
      </c>
      <c r="C369" s="101" t="s">
        <v>448</v>
      </c>
      <c r="D369" s="165"/>
      <c r="E369" s="103"/>
      <c r="F369" s="103"/>
      <c r="G369" s="103"/>
      <c r="H369" s="103"/>
      <c r="I369" s="103"/>
      <c r="J369" s="103"/>
    </row>
    <row r="371" spans="2:10">
      <c r="C371" s="232" t="s">
        <v>445</v>
      </c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5"/>
  <sheetViews>
    <sheetView workbookViewId="0">
      <selection activeCell="U36" sqref="U36"/>
    </sheetView>
  </sheetViews>
  <sheetFormatPr baseColWidth="10" defaultRowHeight="15"/>
  <cols>
    <col min="2" max="2" width="18.85546875" customWidth="1"/>
    <col min="11" max="11" width="12.5703125" customWidth="1"/>
  </cols>
  <sheetData>
    <row r="1" spans="1:20" ht="33" customHeight="1">
      <c r="A1" s="48"/>
      <c r="B1" s="2"/>
      <c r="C1" s="261" t="s">
        <v>440</v>
      </c>
      <c r="D1" s="261"/>
      <c r="E1" s="261"/>
      <c r="F1" s="262" t="s">
        <v>383</v>
      </c>
      <c r="G1" s="262"/>
      <c r="H1" s="262" t="s">
        <v>441</v>
      </c>
      <c r="I1" s="262"/>
      <c r="J1" s="262"/>
      <c r="K1" s="4" t="s">
        <v>384</v>
      </c>
      <c r="L1" s="49" t="s">
        <v>5</v>
      </c>
      <c r="M1" s="44"/>
      <c r="N1" s="263" t="s">
        <v>385</v>
      </c>
      <c r="O1" s="264"/>
      <c r="Q1" s="120"/>
    </row>
    <row r="2" spans="1:20">
      <c r="A2" s="108"/>
      <c r="B2" s="109"/>
      <c r="C2" s="265" t="s">
        <v>447</v>
      </c>
      <c r="D2" s="265"/>
      <c r="E2" s="265"/>
      <c r="F2" s="266" t="str">
        <f>C2</f>
        <v>Jan-Apr</v>
      </c>
      <c r="G2" s="266"/>
      <c r="H2" s="266" t="str">
        <f>C2</f>
        <v>Jan-Apr</v>
      </c>
      <c r="I2" s="267"/>
      <c r="J2" s="267"/>
      <c r="K2" s="105" t="s">
        <v>386</v>
      </c>
      <c r="L2" s="106" t="s">
        <v>11</v>
      </c>
      <c r="M2" s="107"/>
      <c r="N2" s="268" t="str">
        <f>C2</f>
        <v>Jan-Apr</v>
      </c>
      <c r="O2" s="269"/>
      <c r="P2" s="26"/>
      <c r="Q2" s="251" t="str">
        <f>C2</f>
        <v>Jan-Apr</v>
      </c>
      <c r="R2" s="252"/>
      <c r="S2" s="253"/>
      <c r="T2" s="253"/>
    </row>
    <row r="3" spans="1:20">
      <c r="C3" s="254"/>
      <c r="D3" s="255"/>
      <c r="E3" s="46" t="s">
        <v>13</v>
      </c>
      <c r="F3" s="3"/>
      <c r="G3" s="3"/>
      <c r="H3" s="256"/>
      <c r="I3" s="256"/>
      <c r="J3" s="47" t="s">
        <v>19</v>
      </c>
      <c r="K3" s="104" t="str">
        <f>RIGHT(C2,3)</f>
        <v>Apr</v>
      </c>
      <c r="L3" s="193" t="s">
        <v>439</v>
      </c>
      <c r="M3" s="44"/>
      <c r="N3" s="117" t="s">
        <v>387</v>
      </c>
      <c r="O3" s="50" t="s">
        <v>387</v>
      </c>
      <c r="Q3" s="257" t="s">
        <v>421</v>
      </c>
      <c r="R3" s="258"/>
      <c r="S3" s="259"/>
      <c r="T3" s="260"/>
    </row>
    <row r="4" spans="1:20">
      <c r="A4" s="48" t="s">
        <v>381</v>
      </c>
      <c r="B4" s="2" t="s">
        <v>382</v>
      </c>
      <c r="C4" s="110" t="s">
        <v>20</v>
      </c>
      <c r="D4" s="110" t="s">
        <v>21</v>
      </c>
      <c r="E4" s="110" t="s">
        <v>22</v>
      </c>
      <c r="F4" s="110" t="s">
        <v>21</v>
      </c>
      <c r="G4" s="110" t="s">
        <v>20</v>
      </c>
      <c r="H4" s="110" t="s">
        <v>20</v>
      </c>
      <c r="I4" s="110" t="s">
        <v>21</v>
      </c>
      <c r="J4" s="110" t="s">
        <v>24</v>
      </c>
      <c r="K4" s="111" t="s">
        <v>388</v>
      </c>
      <c r="L4" s="112"/>
      <c r="M4" s="113"/>
      <c r="N4" s="118" t="s">
        <v>25</v>
      </c>
      <c r="O4" s="114" t="s">
        <v>414</v>
      </c>
      <c r="P4" s="115"/>
      <c r="Q4" s="122" t="s">
        <v>25</v>
      </c>
      <c r="R4" s="116" t="s">
        <v>389</v>
      </c>
      <c r="S4" s="21"/>
      <c r="T4" s="21"/>
    </row>
    <row r="5" spans="1:20">
      <c r="A5" s="5"/>
      <c r="B5" s="5"/>
      <c r="C5" s="6">
        <v>1</v>
      </c>
      <c r="D5" s="6">
        <v>2</v>
      </c>
      <c r="E5" s="6">
        <v>3</v>
      </c>
      <c r="F5" s="6"/>
      <c r="G5" s="6"/>
      <c r="H5" s="6"/>
      <c r="I5" s="6"/>
      <c r="J5" s="6"/>
      <c r="K5" s="6"/>
      <c r="L5" s="51"/>
      <c r="M5" s="29"/>
      <c r="N5" s="119"/>
      <c r="O5" s="6"/>
      <c r="Q5" s="123"/>
      <c r="R5" s="8"/>
      <c r="S5" s="22"/>
      <c r="T5" s="22"/>
    </row>
    <row r="6" spans="1:20">
      <c r="A6" s="9"/>
      <c r="B6" s="10"/>
      <c r="C6" s="234"/>
      <c r="D6" s="11"/>
      <c r="E6" s="11"/>
      <c r="F6" s="11"/>
      <c r="G6" s="11"/>
      <c r="H6" s="11"/>
      <c r="I6" s="11"/>
      <c r="J6" s="11"/>
      <c r="K6" s="235"/>
      <c r="L6" s="12"/>
      <c r="N6" s="120"/>
      <c r="Q6" s="124"/>
      <c r="R6" s="23"/>
      <c r="S6" s="23"/>
      <c r="T6" s="23"/>
    </row>
    <row r="7" spans="1:20">
      <c r="A7" s="19">
        <v>3</v>
      </c>
      <c r="B7" t="s">
        <v>26</v>
      </c>
      <c r="C7" s="194">
        <v>2009377</v>
      </c>
      <c r="D7" s="52">
        <f t="shared" ref="D7:D21" si="0">C7*1000/L7</f>
        <v>2799.7060093909795</v>
      </c>
      <c r="E7" s="37">
        <f>D7/D$23</f>
        <v>1.2523332098730779</v>
      </c>
      <c r="F7" s="53">
        <f t="shared" ref="F7:F10" si="1">($D$23-D7)*0.875</f>
        <v>-493.59982524690753</v>
      </c>
      <c r="G7" s="52">
        <f t="shared" ref="G7:G10" si="2">(F7*L7)/1000</f>
        <v>-354261.53057795798</v>
      </c>
      <c r="H7" s="52">
        <f>G7+C7</f>
        <v>1655115.4694220419</v>
      </c>
      <c r="I7" s="54">
        <f t="shared" ref="I7:I10" si="3">H7*1000/L7</f>
        <v>2306.1061841440719</v>
      </c>
      <c r="J7" s="37">
        <f>I7/I$23</f>
        <v>1.0315416512341347</v>
      </c>
      <c r="K7" s="236">
        <v>994.80229094799142</v>
      </c>
      <c r="L7" s="63">
        <v>717710</v>
      </c>
      <c r="N7" s="121">
        <f>(C7-Q7)/Q7</f>
        <v>-2.3179694894507157E-2</v>
      </c>
      <c r="O7" s="27">
        <f>(D7-R7)/R7</f>
        <v>-3.4983853267917066E-2</v>
      </c>
      <c r="Q7" s="1">
        <v>2057059</v>
      </c>
      <c r="R7" s="24">
        <v>2901.2012067071255</v>
      </c>
      <c r="S7" s="24"/>
      <c r="T7" s="1"/>
    </row>
    <row r="8" spans="1:20">
      <c r="A8" s="19">
        <v>11</v>
      </c>
      <c r="B8" t="s">
        <v>391</v>
      </c>
      <c r="C8" s="194">
        <v>1209054</v>
      </c>
      <c r="D8" s="52">
        <f t="shared" si="0"/>
        <v>2420.930805319002</v>
      </c>
      <c r="E8" s="37">
        <f t="shared" ref="E8:E21" si="4">D8/D$23</f>
        <v>1.0829037177961667</v>
      </c>
      <c r="F8" s="53">
        <f t="shared" si="1"/>
        <v>-162.17152168392727</v>
      </c>
      <c r="G8" s="52">
        <f t="shared" si="2"/>
        <v>-80991.214844821894</v>
      </c>
      <c r="H8" s="52">
        <f t="shared" ref="H8:H10" si="5">G8+C8</f>
        <v>1128062.785155178</v>
      </c>
      <c r="I8" s="54">
        <f t="shared" si="3"/>
        <v>2258.7592836350746</v>
      </c>
      <c r="J8" s="37">
        <f t="shared" ref="J8:J21" si="6">I8/I$23</f>
        <v>1.0103629647245207</v>
      </c>
      <c r="K8" s="236">
        <v>-106.02261482579343</v>
      </c>
      <c r="L8" s="63">
        <v>499417</v>
      </c>
      <c r="N8" s="121">
        <f>(C8-Q8)/Q8</f>
        <v>3.595254538194867E-2</v>
      </c>
      <c r="O8" s="27">
        <f t="shared" ref="O8:O10" si="7">(D8-R8)/R8</f>
        <v>2.1293299424734069E-2</v>
      </c>
      <c r="Q8" s="1">
        <v>1167094</v>
      </c>
      <c r="R8" s="24">
        <v>2370.4559764395249</v>
      </c>
      <c r="S8" s="24"/>
      <c r="T8" s="1"/>
    </row>
    <row r="9" spans="1:20">
      <c r="A9" s="20">
        <v>15</v>
      </c>
      <c r="B9" t="s">
        <v>392</v>
      </c>
      <c r="C9" s="194">
        <v>570291</v>
      </c>
      <c r="D9" s="52">
        <f t="shared" si="0"/>
        <v>2107.3186413621852</v>
      </c>
      <c r="E9" s="37">
        <f t="shared" si="4"/>
        <v>0.94262222873056412</v>
      </c>
      <c r="F9" s="53">
        <f t="shared" si="1"/>
        <v>112.23912177828748</v>
      </c>
      <c r="G9" s="52">
        <f t="shared" si="2"/>
        <v>30374.600092127272</v>
      </c>
      <c r="H9" s="52">
        <f t="shared" si="5"/>
        <v>600665.60009212722</v>
      </c>
      <c r="I9" s="54">
        <f t="shared" si="3"/>
        <v>2219.5577631404726</v>
      </c>
      <c r="J9" s="37">
        <f t="shared" si="6"/>
        <v>0.99282777859132054</v>
      </c>
      <c r="K9" s="236">
        <v>2581.3209209645684</v>
      </c>
      <c r="L9" s="63">
        <v>270624</v>
      </c>
      <c r="N9" s="121">
        <f t="shared" ref="N9:N10" si="8">(C9-Q9)/Q9</f>
        <v>2.8592917512868889E-2</v>
      </c>
      <c r="O9" s="27">
        <f t="shared" si="7"/>
        <v>2.0006866753654765E-2</v>
      </c>
      <c r="Q9" s="1">
        <v>554438</v>
      </c>
      <c r="R9" s="24">
        <v>2065.9847595625361</v>
      </c>
      <c r="S9" s="24"/>
      <c r="T9" s="1"/>
    </row>
    <row r="10" spans="1:20">
      <c r="A10" s="20">
        <v>18</v>
      </c>
      <c r="B10" t="s">
        <v>393</v>
      </c>
      <c r="C10" s="194">
        <v>515029</v>
      </c>
      <c r="D10" s="52">
        <f t="shared" si="0"/>
        <v>2118.7546537985281</v>
      </c>
      <c r="E10" s="37">
        <f t="shared" si="4"/>
        <v>0.94773765803439636</v>
      </c>
      <c r="F10" s="53">
        <f t="shared" si="1"/>
        <v>102.23261089648742</v>
      </c>
      <c r="G10" s="52">
        <f t="shared" si="2"/>
        <v>24850.805289329055</v>
      </c>
      <c r="H10" s="52">
        <f t="shared" si="5"/>
        <v>539879.80528932903</v>
      </c>
      <c r="I10" s="54">
        <f t="shared" si="3"/>
        <v>2220.9872646950153</v>
      </c>
      <c r="J10" s="37">
        <f t="shared" si="6"/>
        <v>0.99346720725429938</v>
      </c>
      <c r="K10" s="236">
        <v>-7368.4598398922935</v>
      </c>
      <c r="L10" s="63">
        <v>243081</v>
      </c>
      <c r="N10" s="121">
        <f t="shared" si="8"/>
        <v>2.4688631570570212E-2</v>
      </c>
      <c r="O10" s="27">
        <f t="shared" si="7"/>
        <v>1.6270436823772209E-2</v>
      </c>
      <c r="Q10" s="1">
        <v>502620</v>
      </c>
      <c r="R10" s="24">
        <v>2084.8335020158947</v>
      </c>
      <c r="S10" s="24"/>
      <c r="T10" s="1"/>
    </row>
    <row r="11" spans="1:20">
      <c r="A11" s="20">
        <v>31</v>
      </c>
      <c r="B11" t="s">
        <v>428</v>
      </c>
      <c r="C11" s="194">
        <v>585364</v>
      </c>
      <c r="D11" s="52">
        <f t="shared" si="0"/>
        <v>1875.2530818319281</v>
      </c>
      <c r="E11" s="37">
        <f t="shared" si="4"/>
        <v>0.83881725560385423</v>
      </c>
      <c r="F11" s="53">
        <f t="shared" ref="F11:F21" si="9">($D$23-D11)*0.875</f>
        <v>315.29648636726245</v>
      </c>
      <c r="G11" s="52">
        <f t="shared" ref="G11:G21" si="10">(F11*L11)/1000</f>
        <v>98420.42881251371</v>
      </c>
      <c r="H11" s="52">
        <f t="shared" ref="H11:H21" si="11">G11+C11</f>
        <v>683784.42881251371</v>
      </c>
      <c r="I11" s="54">
        <f t="shared" ref="I11:I21" si="12">H11*1000/L11</f>
        <v>2190.5495681991906</v>
      </c>
      <c r="J11" s="37">
        <f t="shared" si="6"/>
        <v>0.97985215695048178</v>
      </c>
      <c r="K11" s="236">
        <v>3915.5333456046937</v>
      </c>
      <c r="L11" s="63">
        <v>312152</v>
      </c>
      <c r="N11" s="121">
        <f t="shared" ref="N11:N21" si="13">(C11-Q11)/Q11</f>
        <v>4.1151698644000924E-3</v>
      </c>
      <c r="O11" s="27">
        <f t="shared" ref="O11:O21" si="14">(D11-R11)/R11</f>
        <v>-5.5061315306395818E-3</v>
      </c>
      <c r="Q11" s="1">
        <v>582965</v>
      </c>
      <c r="R11" s="24">
        <v>1885.6356396828837</v>
      </c>
      <c r="S11" s="24"/>
      <c r="T11" s="1"/>
    </row>
    <row r="12" spans="1:20">
      <c r="A12" s="20">
        <v>32</v>
      </c>
      <c r="B12" t="s">
        <v>429</v>
      </c>
      <c r="C12" s="194">
        <v>1765397</v>
      </c>
      <c r="D12" s="52">
        <f t="shared" si="0"/>
        <v>2422.3240025082223</v>
      </c>
      <c r="E12" s="37">
        <f t="shared" si="4"/>
        <v>1.0835269071960929</v>
      </c>
      <c r="F12" s="53">
        <f t="shared" si="9"/>
        <v>-163.39056922449498</v>
      </c>
      <c r="G12" s="52">
        <f t="shared" si="10"/>
        <v>-119079.53702251962</v>
      </c>
      <c r="H12" s="52">
        <f t="shared" si="11"/>
        <v>1646317.4629774804</v>
      </c>
      <c r="I12" s="54">
        <f t="shared" si="12"/>
        <v>2258.9334332837275</v>
      </c>
      <c r="J12" s="37">
        <f t="shared" si="6"/>
        <v>1.0104408633995117</v>
      </c>
      <c r="K12" s="236">
        <v>10161.217776922029</v>
      </c>
      <c r="L12" s="63">
        <v>728803</v>
      </c>
      <c r="N12" s="121">
        <f t="shared" si="13"/>
        <v>-6.3891973486406919E-3</v>
      </c>
      <c r="O12" s="27">
        <f t="shared" si="14"/>
        <v>-2.3816851859245522E-2</v>
      </c>
      <c r="Q12" s="1">
        <v>1776749</v>
      </c>
      <c r="R12" s="24">
        <v>2481.4237032485125</v>
      </c>
      <c r="S12" s="24"/>
      <c r="T12" s="1"/>
    </row>
    <row r="13" spans="1:20">
      <c r="A13" s="20">
        <v>33</v>
      </c>
      <c r="B13" t="s">
        <v>430</v>
      </c>
      <c r="C13" s="194">
        <v>570809</v>
      </c>
      <c r="D13" s="52">
        <f t="shared" si="0"/>
        <v>2115.5255930827702</v>
      </c>
      <c r="E13" s="37">
        <f t="shared" si="4"/>
        <v>0.9462932706746251</v>
      </c>
      <c r="F13" s="53">
        <f t="shared" si="9"/>
        <v>105.05803902277557</v>
      </c>
      <c r="G13" s="52">
        <f t="shared" si="10"/>
        <v>28346.65503108628</v>
      </c>
      <c r="H13" s="52">
        <f t="shared" si="11"/>
        <v>599155.65503108629</v>
      </c>
      <c r="I13" s="54">
        <f t="shared" si="12"/>
        <v>2220.5836321055463</v>
      </c>
      <c r="J13" s="37">
        <f t="shared" si="6"/>
        <v>0.99328665883432832</v>
      </c>
      <c r="K13" s="236">
        <v>441.77591815114283</v>
      </c>
      <c r="L13" s="63">
        <v>269819</v>
      </c>
      <c r="N13" s="121">
        <f t="shared" si="13"/>
        <v>-2.6749834014746479E-3</v>
      </c>
      <c r="O13" s="27">
        <f t="shared" si="14"/>
        <v>-1.2873004003416424E-2</v>
      </c>
      <c r="Q13" s="1">
        <v>572340</v>
      </c>
      <c r="R13" s="24">
        <v>2143.1139069871938</v>
      </c>
      <c r="S13" s="24"/>
      <c r="T13" s="1"/>
    </row>
    <row r="14" spans="1:20">
      <c r="A14" s="20">
        <v>34</v>
      </c>
      <c r="B14" t="s">
        <v>394</v>
      </c>
      <c r="C14" s="194">
        <v>699844</v>
      </c>
      <c r="D14" s="52">
        <f t="shared" si="0"/>
        <v>1859.783579233811</v>
      </c>
      <c r="E14" s="37">
        <f t="shared" si="4"/>
        <v>0.83189761054867439</v>
      </c>
      <c r="F14" s="53">
        <f t="shared" si="9"/>
        <v>328.8323011406149</v>
      </c>
      <c r="G14" s="52">
        <f t="shared" si="10"/>
        <v>123740.91024841795</v>
      </c>
      <c r="H14" s="52">
        <f t="shared" si="11"/>
        <v>823584.91024841799</v>
      </c>
      <c r="I14" s="54">
        <f t="shared" si="12"/>
        <v>2188.6158803744261</v>
      </c>
      <c r="J14" s="37">
        <f t="shared" si="6"/>
        <v>0.97898720131858441</v>
      </c>
      <c r="K14" s="236">
        <v>2139.6225014878728</v>
      </c>
      <c r="L14" s="63">
        <v>376304</v>
      </c>
      <c r="N14" s="121">
        <f t="shared" si="13"/>
        <v>2.0305693408522327E-2</v>
      </c>
      <c r="O14" s="27">
        <f t="shared" si="14"/>
        <v>1.3050022367127014E-2</v>
      </c>
      <c r="Q14" s="1">
        <v>685916</v>
      </c>
      <c r="R14" s="24">
        <v>1835.8260087573738</v>
      </c>
      <c r="S14" s="24"/>
      <c r="T14" s="1"/>
    </row>
    <row r="15" spans="1:20">
      <c r="A15" s="20">
        <v>39</v>
      </c>
      <c r="B15" t="s">
        <v>431</v>
      </c>
      <c r="C15" s="194">
        <v>513260</v>
      </c>
      <c r="D15" s="52">
        <f t="shared" si="0"/>
        <v>2001.5442690459849</v>
      </c>
      <c r="E15" s="37">
        <f t="shared" si="4"/>
        <v>0.895308418365928</v>
      </c>
      <c r="F15" s="53">
        <f t="shared" si="9"/>
        <v>204.7916975549627</v>
      </c>
      <c r="G15" s="52">
        <f t="shared" si="10"/>
        <v>52515.144587414201</v>
      </c>
      <c r="H15" s="52">
        <f t="shared" si="11"/>
        <v>565775.14458741422</v>
      </c>
      <c r="I15" s="54">
        <f t="shared" si="12"/>
        <v>2206.3359666009478</v>
      </c>
      <c r="J15" s="37">
        <f t="shared" si="6"/>
        <v>0.98691355229574107</v>
      </c>
      <c r="K15" s="236">
        <v>4426.4455421721141</v>
      </c>
      <c r="L15" s="63">
        <v>256432</v>
      </c>
      <c r="N15" s="121">
        <f t="shared" si="13"/>
        <v>7.3698982345609954E-3</v>
      </c>
      <c r="O15" s="27">
        <f t="shared" si="14"/>
        <v>-3.9321358221121724E-3</v>
      </c>
      <c r="Q15" s="1">
        <v>509505</v>
      </c>
      <c r="R15" s="24">
        <v>2009.4456823963242</v>
      </c>
      <c r="S15" s="24"/>
      <c r="T15" s="1"/>
    </row>
    <row r="16" spans="1:20">
      <c r="A16" s="20">
        <v>40</v>
      </c>
      <c r="B16" t="s">
        <v>432</v>
      </c>
      <c r="C16" s="194">
        <v>361706</v>
      </c>
      <c r="D16" s="52">
        <f t="shared" si="0"/>
        <v>2042.4635643418994</v>
      </c>
      <c r="E16" s="37">
        <f t="shared" si="4"/>
        <v>0.91361198032985869</v>
      </c>
      <c r="F16" s="53">
        <f t="shared" si="9"/>
        <v>168.98731417103753</v>
      </c>
      <c r="G16" s="52">
        <f t="shared" si="10"/>
        <v>29926.470428491546</v>
      </c>
      <c r="H16" s="52">
        <f t="shared" si="11"/>
        <v>391632.47042849154</v>
      </c>
      <c r="I16" s="54">
        <f t="shared" si="12"/>
        <v>2211.4508785129369</v>
      </c>
      <c r="J16" s="37">
        <f t="shared" si="6"/>
        <v>0.98920149754123232</v>
      </c>
      <c r="K16" s="236">
        <v>-8324.4736854218972</v>
      </c>
      <c r="L16" s="63">
        <v>177093</v>
      </c>
      <c r="N16" s="121">
        <f t="shared" si="13"/>
        <v>1.4716938786960669E-2</v>
      </c>
      <c r="O16" s="27">
        <f t="shared" si="14"/>
        <v>5.8528554843827922E-3</v>
      </c>
      <c r="Q16" s="1">
        <v>356460</v>
      </c>
      <c r="R16" s="24">
        <v>2030.5788796099027</v>
      </c>
      <c r="S16" s="24"/>
      <c r="T16" s="1"/>
    </row>
    <row r="17" spans="1:20">
      <c r="A17" s="20">
        <v>42</v>
      </c>
      <c r="B17" t="s">
        <v>395</v>
      </c>
      <c r="C17" s="194">
        <v>620858</v>
      </c>
      <c r="D17" s="52">
        <f t="shared" si="0"/>
        <v>1941.0911364702204</v>
      </c>
      <c r="E17" s="37">
        <f t="shared" si="4"/>
        <v>0.8682671985694399</v>
      </c>
      <c r="F17" s="53">
        <f t="shared" si="9"/>
        <v>257.68818855875668</v>
      </c>
      <c r="G17" s="52">
        <f t="shared" si="10"/>
        <v>82421.567110518328</v>
      </c>
      <c r="H17" s="52">
        <f t="shared" si="11"/>
        <v>703279.56711051834</v>
      </c>
      <c r="I17" s="54">
        <f t="shared" si="12"/>
        <v>2198.7793250289769</v>
      </c>
      <c r="J17" s="37">
        <f t="shared" si="6"/>
        <v>0.98353339982117993</v>
      </c>
      <c r="K17" s="236">
        <v>-4393.9637889820151</v>
      </c>
      <c r="L17" s="63">
        <v>319850</v>
      </c>
      <c r="N17" s="121">
        <f t="shared" si="13"/>
        <v>2.2299794999300199E-2</v>
      </c>
      <c r="O17" s="27">
        <f t="shared" si="14"/>
        <v>1.0157487914096694E-2</v>
      </c>
      <c r="Q17" s="1">
        <v>607315</v>
      </c>
      <c r="R17" s="24">
        <v>1921.5727841392686</v>
      </c>
      <c r="S17" s="24"/>
      <c r="T17" s="1"/>
    </row>
    <row r="18" spans="1:20">
      <c r="A18" s="20">
        <v>46</v>
      </c>
      <c r="B18" t="s">
        <v>396</v>
      </c>
      <c r="C18" s="194">
        <v>1491712</v>
      </c>
      <c r="D18" s="52">
        <f t="shared" si="0"/>
        <v>2290.3643334321105</v>
      </c>
      <c r="E18" s="37">
        <f t="shared" si="4"/>
        <v>1.0245001824637257</v>
      </c>
      <c r="F18" s="53">
        <f t="shared" si="9"/>
        <v>-47.925858782897137</v>
      </c>
      <c r="G18" s="52">
        <f t="shared" si="10"/>
        <v>-31214.063899442121</v>
      </c>
      <c r="H18" s="52">
        <f t="shared" si="11"/>
        <v>1460497.9361005579</v>
      </c>
      <c r="I18" s="54">
        <f t="shared" si="12"/>
        <v>2242.4384746492128</v>
      </c>
      <c r="J18" s="37">
        <f t="shared" si="6"/>
        <v>1.0030625228079655</v>
      </c>
      <c r="K18" s="236">
        <v>-11613.455233078785</v>
      </c>
      <c r="L18" s="63">
        <v>651299</v>
      </c>
      <c r="N18" s="121">
        <f t="shared" si="13"/>
        <v>2.4336816430458343E-2</v>
      </c>
      <c r="O18" s="27">
        <f t="shared" si="14"/>
        <v>1.6325178545405931E-2</v>
      </c>
      <c r="Q18" s="1">
        <v>1456271</v>
      </c>
      <c r="R18" s="24">
        <v>2253.5743301274365</v>
      </c>
      <c r="S18" s="24"/>
      <c r="T18" s="1"/>
    </row>
    <row r="19" spans="1:20">
      <c r="A19" s="20">
        <v>50</v>
      </c>
      <c r="B19" t="s">
        <v>397</v>
      </c>
      <c r="C19" s="194">
        <v>987271</v>
      </c>
      <c r="D19" s="52">
        <f t="shared" si="0"/>
        <v>2044.2255609206636</v>
      </c>
      <c r="E19" s="37">
        <f t="shared" si="4"/>
        <v>0.91440013695197098</v>
      </c>
      <c r="F19" s="53">
        <f t="shared" si="9"/>
        <v>167.44556716461886</v>
      </c>
      <c r="G19" s="52">
        <f t="shared" si="10"/>
        <v>80868.84133555567</v>
      </c>
      <c r="H19" s="52">
        <f t="shared" si="11"/>
        <v>1068139.8413355558</v>
      </c>
      <c r="I19" s="54">
        <f t="shared" si="12"/>
        <v>2211.6711280852828</v>
      </c>
      <c r="J19" s="37">
        <f t="shared" si="6"/>
        <v>0.98930001711899651</v>
      </c>
      <c r="K19" s="236">
        <v>5374.1489177063777</v>
      </c>
      <c r="L19" s="63">
        <v>482956</v>
      </c>
      <c r="N19" s="121">
        <f t="shared" si="13"/>
        <v>-5.482948764699601E-3</v>
      </c>
      <c r="O19" s="27">
        <f t="shared" si="14"/>
        <v>-1.4720650526022755E-2</v>
      </c>
      <c r="Q19" s="1">
        <v>992714</v>
      </c>
      <c r="R19" s="24">
        <v>2074.7674880347777</v>
      </c>
      <c r="S19" s="24"/>
      <c r="T19" s="1"/>
    </row>
    <row r="20" spans="1:20">
      <c r="A20" s="20">
        <v>55</v>
      </c>
      <c r="B20" t="s">
        <v>433</v>
      </c>
      <c r="C20" s="194">
        <v>356981</v>
      </c>
      <c r="D20" s="52">
        <f t="shared" si="0"/>
        <v>2104.716703024586</v>
      </c>
      <c r="E20" s="37">
        <f t="shared" si="4"/>
        <v>0.94145835874589878</v>
      </c>
      <c r="F20" s="53">
        <f t="shared" si="9"/>
        <v>114.5158178236868</v>
      </c>
      <c r="G20" s="52">
        <f t="shared" si="10"/>
        <v>19423.027861075516</v>
      </c>
      <c r="H20" s="52">
        <f t="shared" si="11"/>
        <v>376404.02786107553</v>
      </c>
      <c r="I20" s="54">
        <f t="shared" si="12"/>
        <v>2219.2325208482725</v>
      </c>
      <c r="J20" s="37">
        <f t="shared" si="6"/>
        <v>0.99268229484323722</v>
      </c>
      <c r="K20" s="236">
        <v>1604.7699405994863</v>
      </c>
      <c r="L20" s="63">
        <v>169610</v>
      </c>
      <c r="N20" s="121">
        <f t="shared" si="13"/>
        <v>2.1568548894815763E-2</v>
      </c>
      <c r="O20" s="27">
        <f t="shared" si="14"/>
        <v>1.3919282595090428E-2</v>
      </c>
      <c r="Q20" s="1">
        <v>349444</v>
      </c>
      <c r="R20" s="24">
        <v>2075.8227396934776</v>
      </c>
      <c r="S20" s="24"/>
      <c r="T20" s="1"/>
    </row>
    <row r="21" spans="1:20">
      <c r="A21" s="20">
        <v>56</v>
      </c>
      <c r="B21" t="s">
        <v>434</v>
      </c>
      <c r="C21" s="194">
        <v>151036</v>
      </c>
      <c r="D21" s="52">
        <f t="shared" si="0"/>
        <v>2012.3912435212451</v>
      </c>
      <c r="E21" s="37">
        <f t="shared" si="4"/>
        <v>0.90016036579056802</v>
      </c>
      <c r="F21" s="53">
        <f t="shared" si="9"/>
        <v>195.30059488911007</v>
      </c>
      <c r="G21" s="52">
        <f t="shared" si="10"/>
        <v>14657.895548212378</v>
      </c>
      <c r="H21" s="52">
        <f t="shared" si="11"/>
        <v>165693.89554821237</v>
      </c>
      <c r="I21" s="54">
        <f t="shared" si="12"/>
        <v>2207.6918384103551</v>
      </c>
      <c r="J21" s="37">
        <f t="shared" si="6"/>
        <v>0.98752004572382102</v>
      </c>
      <c r="K21" s="236">
        <v>166.73800764586304</v>
      </c>
      <c r="L21" s="63">
        <v>75053</v>
      </c>
      <c r="N21" s="121">
        <f t="shared" si="13"/>
        <v>1.7063743249249169E-2</v>
      </c>
      <c r="O21" s="27">
        <f t="shared" si="14"/>
        <v>4.3119947195762419E-3</v>
      </c>
      <c r="Q21" s="1">
        <v>148502</v>
      </c>
      <c r="R21" s="24">
        <v>2003.751079447323</v>
      </c>
      <c r="S21" s="24"/>
      <c r="T21" s="1"/>
    </row>
    <row r="22" spans="1:20">
      <c r="A22" s="13"/>
      <c r="B22" s="9"/>
      <c r="C22" s="55"/>
      <c r="D22" s="52"/>
      <c r="E22" s="37"/>
      <c r="F22" s="56"/>
      <c r="G22" s="52"/>
      <c r="H22" s="52"/>
      <c r="I22" s="54"/>
      <c r="J22" s="37"/>
      <c r="K22" s="57"/>
      <c r="L22" s="14"/>
      <c r="N22" s="121"/>
      <c r="O22" s="27"/>
      <c r="Q22" s="15"/>
      <c r="R22" s="15"/>
      <c r="S22" s="15"/>
      <c r="T22" s="25"/>
    </row>
    <row r="23" spans="1:20">
      <c r="A23" s="16" t="s">
        <v>379</v>
      </c>
      <c r="B23" s="17"/>
      <c r="C23" s="58">
        <f>SUM(C7:C21)</f>
        <v>12407989</v>
      </c>
      <c r="D23" s="58">
        <f>C23*1000/L23</f>
        <v>2235.5919233945137</v>
      </c>
      <c r="E23" s="59">
        <f>D23/D$23</f>
        <v>1</v>
      </c>
      <c r="F23" s="60"/>
      <c r="G23" s="58">
        <f>SUM(G7:G21)</f>
        <v>2.5102053768932819E-10</v>
      </c>
      <c r="H23" s="58">
        <f>SUM(H7:H22)</f>
        <v>12407989</v>
      </c>
      <c r="I23" s="61">
        <f>H23*1000/L23</f>
        <v>2235.5919233945137</v>
      </c>
      <c r="J23" s="59">
        <f>I23/I$23</f>
        <v>1</v>
      </c>
      <c r="K23" s="62">
        <f>SUM(K7:K21)</f>
        <v>1.3551471056416631E-9</v>
      </c>
      <c r="L23" s="18">
        <f>SUM(L7:L21)</f>
        <v>5550203</v>
      </c>
      <c r="N23" s="230">
        <f>(C23-Q23)/Q23</f>
        <v>7.1916698486418811E-3</v>
      </c>
      <c r="O23" s="127">
        <f>(D23-R23)/R23</f>
        <v>-3.9177016169537858E-3</v>
      </c>
      <c r="Q23" s="126">
        <f>SUM(Q7:Q21)</f>
        <v>12319392</v>
      </c>
      <c r="R23" s="126">
        <v>2244.3847531710785</v>
      </c>
      <c r="S23" s="15"/>
      <c r="T23" s="24"/>
    </row>
    <row r="25" spans="1:20">
      <c r="A25" s="64" t="s">
        <v>417</v>
      </c>
      <c r="B25" s="172" t="str">
        <f>komm!C369</f>
        <v>Utbetales/trekkes ved 6. termin rammetilskudd i juni</v>
      </c>
      <c r="C25" s="65"/>
      <c r="D25" s="65"/>
      <c r="E25" s="65"/>
      <c r="O25" s="66"/>
      <c r="Q25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B1:T63"/>
  <sheetViews>
    <sheetView tabSelected="1" zoomScaleNormal="100" workbookViewId="0">
      <selection activeCell="R13" sqref="R13"/>
    </sheetView>
  </sheetViews>
  <sheetFormatPr baseColWidth="10" defaultColWidth="11.5703125" defaultRowHeight="15"/>
  <cols>
    <col min="1" max="1" width="11.5703125" style="29"/>
    <col min="2" max="2" width="23" style="29" customWidth="1"/>
    <col min="3" max="3" width="12.85546875" style="29" customWidth="1"/>
    <col min="4" max="5" width="13.85546875" style="29" customWidth="1"/>
    <col min="6" max="6" width="14.85546875" style="29" customWidth="1"/>
    <col min="7" max="7" width="11.5703125" style="29" bestFit="1" customWidth="1"/>
    <col min="8" max="9" width="12.140625" style="29" customWidth="1"/>
    <col min="10" max="10" width="14.85546875" style="29" customWidth="1"/>
    <col min="11" max="13" width="14.5703125" style="29" customWidth="1"/>
    <col min="14" max="14" width="13.85546875" style="29" customWidth="1"/>
    <col min="15" max="15" width="11.5703125" style="29" bestFit="1" customWidth="1"/>
    <col min="16" max="16" width="12.42578125" style="29" bestFit="1" customWidth="1"/>
    <col min="17" max="17" width="11.5703125" style="29"/>
    <col min="18" max="18" width="13.85546875" style="29" bestFit="1" customWidth="1"/>
    <col min="19" max="19" width="12.28515625" style="29" customWidth="1"/>
    <col min="20" max="16384" width="11.5703125" style="29"/>
  </cols>
  <sheetData>
    <row r="1" spans="2:18">
      <c r="B1" s="133" t="s">
        <v>398</v>
      </c>
      <c r="C1" s="271"/>
      <c r="D1" s="271"/>
      <c r="E1" s="129"/>
      <c r="F1" s="129"/>
      <c r="G1" s="271"/>
      <c r="H1" s="271"/>
      <c r="I1" s="129"/>
      <c r="J1" s="129"/>
      <c r="K1" s="271"/>
      <c r="L1" s="271"/>
      <c r="M1" s="156"/>
    </row>
    <row r="2" spans="2:18">
      <c r="B2" s="134"/>
      <c r="C2" s="132" t="s">
        <v>444</v>
      </c>
      <c r="D2" s="132">
        <v>2023</v>
      </c>
      <c r="E2" s="132">
        <v>-2024</v>
      </c>
      <c r="F2" s="132"/>
      <c r="G2" s="132" t="s">
        <v>444</v>
      </c>
      <c r="H2" s="132">
        <v>2023</v>
      </c>
      <c r="I2" s="132">
        <v>-2024</v>
      </c>
      <c r="J2" s="132"/>
      <c r="K2" s="132" t="str">
        <f>G2</f>
        <v>2022 -</v>
      </c>
      <c r="L2" s="132">
        <f>H2</f>
        <v>2023</v>
      </c>
      <c r="M2" s="132">
        <f>I2</f>
        <v>-2024</v>
      </c>
    </row>
    <row r="3" spans="2:18">
      <c r="B3" s="7" t="s">
        <v>390</v>
      </c>
      <c r="C3" s="28">
        <v>25046985</v>
      </c>
      <c r="D3" s="28">
        <v>25063955</v>
      </c>
      <c r="E3" s="28">
        <v>25701680.805999998</v>
      </c>
      <c r="F3" s="7"/>
      <c r="G3" s="28">
        <v>5183875</v>
      </c>
      <c r="H3" s="28">
        <v>4993742</v>
      </c>
      <c r="I3" s="28">
        <v>5090096.4759999998</v>
      </c>
      <c r="J3" s="7"/>
      <c r="K3" s="28">
        <f t="shared" ref="K3:K14" si="0">C3+G3</f>
        <v>30230860</v>
      </c>
      <c r="L3" s="28">
        <f t="shared" ref="L3:L14" si="1">D3+H3</f>
        <v>30057697</v>
      </c>
      <c r="M3" s="28">
        <f t="shared" ref="M3:M14" si="2">E3+I3</f>
        <v>30791777.281999998</v>
      </c>
      <c r="P3" s="162"/>
      <c r="Q3" s="162"/>
      <c r="R3" s="162"/>
    </row>
    <row r="4" spans="2:18">
      <c r="B4" s="7" t="s">
        <v>399</v>
      </c>
      <c r="C4" s="28">
        <v>26348339</v>
      </c>
      <c r="D4" s="28">
        <v>26304885</v>
      </c>
      <c r="E4" s="28">
        <v>26869918</v>
      </c>
      <c r="F4" s="7"/>
      <c r="G4" s="28">
        <v>5437205</v>
      </c>
      <c r="H4" s="28">
        <v>5229541</v>
      </c>
      <c r="I4" s="28">
        <v>5310162</v>
      </c>
      <c r="J4" s="28"/>
      <c r="K4" s="28">
        <f t="shared" si="0"/>
        <v>31785544</v>
      </c>
      <c r="L4" s="28">
        <f t="shared" si="1"/>
        <v>31534426</v>
      </c>
      <c r="M4" s="28">
        <f t="shared" si="2"/>
        <v>32180080</v>
      </c>
      <c r="P4" s="162"/>
      <c r="Q4" s="162"/>
    </row>
    <row r="5" spans="2:18">
      <c r="B5" s="7" t="s">
        <v>400</v>
      </c>
      <c r="C5" s="28">
        <v>58238448</v>
      </c>
      <c r="D5" s="28">
        <v>60452989</v>
      </c>
      <c r="E5" s="28">
        <v>61849967</v>
      </c>
      <c r="F5" s="28"/>
      <c r="G5" s="28">
        <v>11795438</v>
      </c>
      <c r="H5" s="28">
        <v>11982449</v>
      </c>
      <c r="I5" s="28">
        <v>12068811</v>
      </c>
      <c r="J5" s="28"/>
      <c r="K5" s="28">
        <f t="shared" si="0"/>
        <v>70033886</v>
      </c>
      <c r="L5" s="28">
        <f t="shared" si="1"/>
        <v>72435438</v>
      </c>
      <c r="M5" s="28">
        <f t="shared" si="2"/>
        <v>73918778</v>
      </c>
      <c r="N5" s="162"/>
      <c r="P5" s="162"/>
    </row>
    <row r="6" spans="2:18">
      <c r="B6" s="7" t="s">
        <v>401</v>
      </c>
      <c r="C6" s="28">
        <v>60397398</v>
      </c>
      <c r="D6" s="28">
        <v>62209675</v>
      </c>
      <c r="E6" s="28">
        <v>63631848</v>
      </c>
      <c r="F6" s="28"/>
      <c r="G6" s="28">
        <v>12221762</v>
      </c>
      <c r="H6" s="28">
        <v>12319395</v>
      </c>
      <c r="I6" s="28">
        <v>12407989</v>
      </c>
      <c r="J6" s="28"/>
      <c r="K6" s="28">
        <f t="shared" si="0"/>
        <v>72619160</v>
      </c>
      <c r="L6" s="28">
        <f t="shared" si="1"/>
        <v>74529070</v>
      </c>
      <c r="M6" s="28">
        <f t="shared" si="2"/>
        <v>76039837</v>
      </c>
      <c r="O6" s="162"/>
      <c r="P6" s="162"/>
    </row>
    <row r="7" spans="2:18">
      <c r="B7" s="7" t="s">
        <v>402</v>
      </c>
      <c r="C7" s="28">
        <v>97791092</v>
      </c>
      <c r="D7" s="28">
        <v>99697151</v>
      </c>
      <c r="E7" s="28"/>
      <c r="F7" s="28"/>
      <c r="G7" s="28">
        <v>19699908</v>
      </c>
      <c r="H7" s="28">
        <v>19731661</v>
      </c>
      <c r="I7" s="28"/>
      <c r="J7" s="28"/>
      <c r="K7" s="28">
        <f t="shared" si="0"/>
        <v>117491000</v>
      </c>
      <c r="L7" s="28">
        <f t="shared" si="1"/>
        <v>119428812</v>
      </c>
      <c r="M7" s="28">
        <f t="shared" si="2"/>
        <v>0</v>
      </c>
      <c r="O7" s="162"/>
      <c r="P7" s="162"/>
      <c r="Q7" s="162"/>
    </row>
    <row r="8" spans="2:18">
      <c r="B8" s="7" t="s">
        <v>403</v>
      </c>
      <c r="C8" s="28">
        <v>102840296</v>
      </c>
      <c r="D8" s="28">
        <v>104847661</v>
      </c>
      <c r="E8" s="28"/>
      <c r="F8" s="28"/>
      <c r="G8" s="28">
        <v>20707889</v>
      </c>
      <c r="H8" s="28">
        <v>20742396</v>
      </c>
      <c r="I8" s="28"/>
      <c r="J8" s="28"/>
      <c r="K8" s="28">
        <f t="shared" si="0"/>
        <v>123548185</v>
      </c>
      <c r="L8" s="28">
        <f t="shared" si="1"/>
        <v>125590057</v>
      </c>
      <c r="M8" s="28">
        <f t="shared" si="2"/>
        <v>0</v>
      </c>
      <c r="O8" s="162"/>
      <c r="P8" s="162"/>
      <c r="Q8" s="162"/>
      <c r="R8" s="162"/>
    </row>
    <row r="9" spans="2:18">
      <c r="B9" s="7" t="s">
        <v>404</v>
      </c>
      <c r="C9" s="28">
        <v>124903414</v>
      </c>
      <c r="D9" s="28">
        <v>127895476</v>
      </c>
      <c r="E9" s="28"/>
      <c r="F9" s="28"/>
      <c r="G9" s="28">
        <v>25114257</v>
      </c>
      <c r="H9" s="28">
        <v>25309163</v>
      </c>
      <c r="I9" s="28"/>
      <c r="J9" s="28"/>
      <c r="K9" s="28">
        <f t="shared" si="0"/>
        <v>150017671</v>
      </c>
      <c r="L9" s="28">
        <f t="shared" si="1"/>
        <v>153204639</v>
      </c>
      <c r="M9" s="28">
        <f t="shared" si="2"/>
        <v>0</v>
      </c>
      <c r="O9" s="162"/>
      <c r="P9" s="162"/>
      <c r="Q9" s="162"/>
      <c r="R9" s="162"/>
    </row>
    <row r="10" spans="2:18">
      <c r="B10" s="7" t="s">
        <v>405</v>
      </c>
      <c r="C10" s="28">
        <v>129404724</v>
      </c>
      <c r="D10" s="28">
        <v>130669635</v>
      </c>
      <c r="E10" s="28"/>
      <c r="F10" s="28"/>
      <c r="G10" s="28">
        <v>26034503</v>
      </c>
      <c r="H10" s="28">
        <v>25857833</v>
      </c>
      <c r="I10" s="28"/>
      <c r="J10" s="28"/>
      <c r="K10" s="28">
        <f t="shared" si="0"/>
        <v>155439227</v>
      </c>
      <c r="L10" s="28">
        <f t="shared" si="1"/>
        <v>156527468</v>
      </c>
      <c r="M10" s="28">
        <f t="shared" si="2"/>
        <v>0</v>
      </c>
      <c r="P10" s="162"/>
      <c r="Q10" s="162"/>
    </row>
    <row r="11" spans="2:18">
      <c r="B11" s="7" t="s">
        <v>406</v>
      </c>
      <c r="C11" s="28">
        <v>165668406</v>
      </c>
      <c r="D11" s="28">
        <v>167176502</v>
      </c>
      <c r="E11" s="28"/>
      <c r="F11" s="28"/>
      <c r="G11" s="28">
        <v>33286461</v>
      </c>
      <c r="H11" s="28">
        <v>33077457</v>
      </c>
      <c r="I11" s="28"/>
      <c r="J11" s="28"/>
      <c r="K11" s="28">
        <f t="shared" si="0"/>
        <v>198954867</v>
      </c>
      <c r="L11" s="28">
        <f t="shared" si="1"/>
        <v>200253959</v>
      </c>
      <c r="M11" s="28">
        <f t="shared" si="2"/>
        <v>0</v>
      </c>
    </row>
    <row r="12" spans="2:18" ht="15.75" thickBot="1">
      <c r="B12" s="7" t="s">
        <v>407</v>
      </c>
      <c r="C12" s="28">
        <v>167290401</v>
      </c>
      <c r="D12" s="28">
        <v>168506575</v>
      </c>
      <c r="E12" s="28"/>
      <c r="F12" s="28"/>
      <c r="G12" s="28">
        <v>33623340</v>
      </c>
      <c r="H12" s="28">
        <v>33339082</v>
      </c>
      <c r="I12" s="28"/>
      <c r="J12" s="28"/>
      <c r="K12" s="28">
        <f t="shared" si="0"/>
        <v>200913741</v>
      </c>
      <c r="L12" s="28">
        <f t="shared" si="1"/>
        <v>201845657</v>
      </c>
      <c r="M12" s="28">
        <f t="shared" si="2"/>
        <v>0</v>
      </c>
    </row>
    <row r="13" spans="2:18">
      <c r="B13" s="7" t="s">
        <v>408</v>
      </c>
      <c r="C13" s="28">
        <v>216186638</v>
      </c>
      <c r="D13" s="28">
        <v>205956451.00000006</v>
      </c>
      <c r="E13" s="28"/>
      <c r="F13" s="30" t="s">
        <v>21</v>
      </c>
      <c r="G13" s="28">
        <v>43645701</v>
      </c>
      <c r="H13" s="28">
        <v>40808867</v>
      </c>
      <c r="I13" s="28"/>
      <c r="J13" s="30" t="s">
        <v>21</v>
      </c>
      <c r="K13" s="28">
        <f t="shared" si="0"/>
        <v>259832339</v>
      </c>
      <c r="L13" s="28">
        <f t="shared" si="1"/>
        <v>246765318.00000006</v>
      </c>
      <c r="M13" s="28">
        <f t="shared" si="2"/>
        <v>0</v>
      </c>
      <c r="N13" s="31"/>
      <c r="O13" s="135"/>
    </row>
    <row r="14" spans="2:18">
      <c r="B14" s="38" t="s">
        <v>409</v>
      </c>
      <c r="C14" s="28">
        <v>220842958</v>
      </c>
      <c r="D14" s="28">
        <v>210494834</v>
      </c>
      <c r="E14" s="28"/>
      <c r="F14" s="198">
        <f>E14*1000/$O$15</f>
        <v>0</v>
      </c>
      <c r="G14" s="28">
        <v>44561358</v>
      </c>
      <c r="H14" s="28">
        <v>41690857.868000008</v>
      </c>
      <c r="I14" s="28"/>
      <c r="J14" s="198">
        <f>I14*1000/$O$15</f>
        <v>0</v>
      </c>
      <c r="K14" s="28">
        <f t="shared" si="0"/>
        <v>265404316</v>
      </c>
      <c r="L14" s="28">
        <f t="shared" si="1"/>
        <v>252185691.868</v>
      </c>
      <c r="M14" s="28">
        <f t="shared" si="2"/>
        <v>0</v>
      </c>
      <c r="O14" s="191" t="s">
        <v>425</v>
      </c>
      <c r="P14" s="191"/>
    </row>
    <row r="15" spans="2:18">
      <c r="B15" s="130" t="s">
        <v>423</v>
      </c>
      <c r="C15" s="133"/>
      <c r="D15" s="199"/>
      <c r="E15" s="199">
        <v>220250000</v>
      </c>
      <c r="F15" s="200">
        <f>E15*1000/$O$15</f>
        <v>39683.233207866448</v>
      </c>
      <c r="G15" s="133"/>
      <c r="H15" s="201"/>
      <c r="I15" s="202">
        <v>43250000</v>
      </c>
      <c r="J15" s="200">
        <f>I15*1000/$O$15</f>
        <v>7792.5077695356367</v>
      </c>
      <c r="K15" s="133"/>
      <c r="L15" s="203"/>
      <c r="M15" s="203">
        <f>E15+I15</f>
        <v>263500000</v>
      </c>
      <c r="N15" s="32"/>
      <c r="O15" s="192">
        <v>5550203</v>
      </c>
      <c r="P15" s="191"/>
    </row>
    <row r="16" spans="2:18">
      <c r="B16" s="7" t="s">
        <v>422</v>
      </c>
      <c r="C16" s="38"/>
      <c r="D16" s="167"/>
      <c r="E16" s="167">
        <v>220400000</v>
      </c>
      <c r="F16" s="41">
        <f>E16*1000/$O$15</f>
        <v>39710.259246373513</v>
      </c>
      <c r="G16" s="38"/>
      <c r="H16" s="168"/>
      <c r="I16" s="168">
        <v>43100000</v>
      </c>
      <c r="J16" s="41">
        <f>I16*1000/$O$15</f>
        <v>7765.4817310285771</v>
      </c>
      <c r="K16" s="38"/>
      <c r="L16" s="42"/>
      <c r="M16" s="42">
        <f>E16+I16</f>
        <v>263500000</v>
      </c>
      <c r="N16" s="32"/>
      <c r="O16" s="136"/>
    </row>
    <row r="17" spans="2:20">
      <c r="B17" s="40" t="s">
        <v>423</v>
      </c>
      <c r="C17" s="43"/>
      <c r="D17" s="38"/>
      <c r="E17" s="38"/>
      <c r="F17" s="41">
        <f>E17*1000/$O$15</f>
        <v>0</v>
      </c>
      <c r="G17" s="43"/>
      <c r="H17" s="38"/>
      <c r="I17" s="38"/>
      <c r="J17" s="41">
        <f>I17*1000/$O$15</f>
        <v>0</v>
      </c>
      <c r="K17" s="43"/>
      <c r="L17" s="38"/>
      <c r="M17" s="38">
        <f>E17+I17</f>
        <v>0</v>
      </c>
      <c r="N17" s="33"/>
      <c r="O17" s="146"/>
    </row>
    <row r="18" spans="2:20" ht="15.75" thickBot="1">
      <c r="B18" s="40"/>
      <c r="C18" s="196"/>
      <c r="D18" s="196"/>
      <c r="E18" s="169"/>
      <c r="F18" s="170">
        <f>E18*1000/$O$15</f>
        <v>0</v>
      </c>
      <c r="G18" s="43"/>
      <c r="H18" s="38"/>
      <c r="I18" s="38"/>
      <c r="J18" s="170">
        <f>I18*1000/$O$15</f>
        <v>0</v>
      </c>
      <c r="K18" s="43"/>
      <c r="L18" s="38"/>
      <c r="M18" s="38">
        <f>E18+I18</f>
        <v>0</v>
      </c>
      <c r="N18" s="33"/>
      <c r="O18" s="146"/>
    </row>
    <row r="19" spans="2:20">
      <c r="B19" s="137"/>
      <c r="C19" s="138"/>
      <c r="D19" s="139"/>
      <c r="E19" s="139"/>
      <c r="F19" s="140"/>
      <c r="G19" s="138"/>
      <c r="H19" s="139"/>
      <c r="I19" s="139"/>
      <c r="J19" s="140"/>
      <c r="K19" s="138"/>
      <c r="L19" s="141"/>
      <c r="M19" s="141"/>
      <c r="N19" s="33"/>
      <c r="O19" s="32"/>
      <c r="P19" s="145"/>
      <c r="Q19" s="145"/>
    </row>
    <row r="20" spans="2:20">
      <c r="B20" s="158"/>
      <c r="C20" s="158"/>
      <c r="D20" s="158"/>
      <c r="E20" s="158"/>
      <c r="F20" s="140"/>
      <c r="G20" s="138"/>
      <c r="H20" s="142"/>
      <c r="I20" s="142"/>
      <c r="J20" s="140"/>
      <c r="K20" s="138"/>
      <c r="L20" s="141"/>
      <c r="M20" s="141"/>
      <c r="N20" s="143"/>
      <c r="O20" s="32"/>
      <c r="P20" s="145"/>
    </row>
    <row r="21" spans="2:20">
      <c r="B21" s="159"/>
      <c r="C21" s="160"/>
      <c r="D21" s="161"/>
      <c r="E21" s="161"/>
      <c r="F21" s="140"/>
      <c r="G21" s="138"/>
      <c r="H21" s="142"/>
      <c r="I21" s="142"/>
      <c r="J21" s="140"/>
      <c r="K21" s="138"/>
      <c r="L21" s="141"/>
      <c r="M21" s="141"/>
      <c r="N21" s="33"/>
      <c r="O21" s="32"/>
    </row>
    <row r="22" spans="2:20">
      <c r="B22" s="34" t="s">
        <v>410</v>
      </c>
      <c r="C22" s="271"/>
      <c r="D22" s="271"/>
      <c r="E22" s="271"/>
      <c r="F22" s="35"/>
      <c r="G22" s="271"/>
      <c r="H22" s="271"/>
      <c r="I22" s="129"/>
      <c r="J22" s="35"/>
      <c r="K22" s="271"/>
      <c r="L22" s="271"/>
      <c r="M22" s="271"/>
    </row>
    <row r="23" spans="2:20">
      <c r="B23" s="36" t="s">
        <v>411</v>
      </c>
      <c r="C23" s="132" t="str">
        <f t="shared" ref="C23:L23" si="3">C2</f>
        <v>2022 -</v>
      </c>
      <c r="D23" s="132">
        <f>D2</f>
        <v>2023</v>
      </c>
      <c r="E23" s="132">
        <f>E2</f>
        <v>-2024</v>
      </c>
      <c r="F23" s="132"/>
      <c r="G23" s="132" t="str">
        <f t="shared" si="3"/>
        <v>2022 -</v>
      </c>
      <c r="H23" s="132">
        <f t="shared" si="3"/>
        <v>2023</v>
      </c>
      <c r="I23" s="132">
        <f t="shared" si="3"/>
        <v>-2024</v>
      </c>
      <c r="J23" s="132"/>
      <c r="K23" s="132" t="str">
        <f t="shared" si="3"/>
        <v>2022 -</v>
      </c>
      <c r="L23" s="132">
        <f t="shared" si="3"/>
        <v>2023</v>
      </c>
      <c r="M23" s="132">
        <f t="shared" ref="M23" si="4">M2</f>
        <v>-2024</v>
      </c>
      <c r="P23"/>
      <c r="R23" s="44"/>
      <c r="S23" s="44"/>
      <c r="T23" s="44"/>
    </row>
    <row r="24" spans="2:20">
      <c r="B24" s="7" t="s">
        <v>390</v>
      </c>
      <c r="C24" s="37">
        <v>0.19071798478692495</v>
      </c>
      <c r="D24" s="37">
        <f>(D3-C3)/C3</f>
        <v>6.775266564019582E-4</v>
      </c>
      <c r="E24" s="37">
        <f>(E3-D3)/D3</f>
        <v>2.5443941548729958E-2</v>
      </c>
      <c r="F24" s="7"/>
      <c r="G24" s="37">
        <v>0.21789441089515518</v>
      </c>
      <c r="H24" s="37">
        <f>(H3-G3)/G3</f>
        <v>-3.6677774830604519E-2</v>
      </c>
      <c r="I24" s="37">
        <f>(I3-H3)/H3</f>
        <v>1.9295044878169475E-2</v>
      </c>
      <c r="J24" s="7"/>
      <c r="K24" s="37">
        <v>0.19529161023657679</v>
      </c>
      <c r="L24" s="37">
        <f>(L3-K3)/K3</f>
        <v>-5.7280209693009064E-3</v>
      </c>
      <c r="M24" s="37">
        <f>(M3-L3)/L3</f>
        <v>2.4422372811862391E-2</v>
      </c>
      <c r="O24" s="144"/>
      <c r="P24"/>
      <c r="R24" s="171"/>
      <c r="S24" s="31"/>
      <c r="T24" s="145"/>
    </row>
    <row r="25" spans="2:20">
      <c r="B25" s="7" t="s">
        <v>399</v>
      </c>
      <c r="C25" s="37">
        <v>0.18706135092763768</v>
      </c>
      <c r="D25" s="37">
        <f t="shared" ref="D25:D30" si="5">(D4-C4)/C4</f>
        <v>-1.6492121192155603E-3</v>
      </c>
      <c r="E25" s="37">
        <f>(E4-D4)/D4</f>
        <v>2.1480154731716182E-2</v>
      </c>
      <c r="F25" s="7"/>
      <c r="G25" s="37">
        <v>0.21441677471374504</v>
      </c>
      <c r="H25" s="37">
        <f t="shared" ref="H25:H30" si="6">(H4-G4)/G4</f>
        <v>-3.8193152548046283E-2</v>
      </c>
      <c r="I25" s="37">
        <f>(I4-H4)/H4</f>
        <v>1.5416458155696647E-2</v>
      </c>
      <c r="J25" s="7"/>
      <c r="K25" s="37">
        <v>0.1916530304678177</v>
      </c>
      <c r="L25" s="37">
        <f t="shared" ref="L25:L29" si="7">(L4-K4)/K4</f>
        <v>-7.9003838977869945E-3</v>
      </c>
      <c r="M25" s="37">
        <f>(M4-L4)/L4</f>
        <v>2.0474575944398037E-2</v>
      </c>
      <c r="O25" s="144"/>
      <c r="P25"/>
      <c r="R25" s="171"/>
      <c r="S25" s="31"/>
      <c r="T25" s="145"/>
    </row>
    <row r="26" spans="2:20">
      <c r="B26" s="7" t="s">
        <v>400</v>
      </c>
      <c r="C26" s="37">
        <v>8.88802359492845E-2</v>
      </c>
      <c r="D26" s="37">
        <f t="shared" si="5"/>
        <v>3.8025412353021495E-2</v>
      </c>
      <c r="E26" s="37">
        <f>(E5-D5)/D5</f>
        <v>2.3108501715274989E-2</v>
      </c>
      <c r="F26" s="7"/>
      <c r="G26" s="37">
        <v>7.772182725496124E-2</v>
      </c>
      <c r="H26" s="37">
        <f t="shared" si="6"/>
        <v>1.5854519348921167E-2</v>
      </c>
      <c r="I26" s="37">
        <f>(I5-H5)/H5</f>
        <v>7.2073747194751261E-3</v>
      </c>
      <c r="J26" s="7"/>
      <c r="K26" s="37">
        <v>8.6984731203032878E-2</v>
      </c>
      <c r="L26" s="37">
        <f t="shared" si="7"/>
        <v>3.4291285792708973E-2</v>
      </c>
      <c r="M26" s="37">
        <f>(M5-L5)/L5</f>
        <v>2.0478098027101044E-2</v>
      </c>
      <c r="O26" s="144"/>
      <c r="P26"/>
      <c r="R26" s="171"/>
      <c r="S26" s="171"/>
      <c r="T26" s="145"/>
    </row>
    <row r="27" spans="2:20">
      <c r="B27" s="7" t="s">
        <v>401</v>
      </c>
      <c r="C27" s="37">
        <v>9.3784666680478412E-2</v>
      </c>
      <c r="D27" s="37">
        <f t="shared" si="5"/>
        <v>3.0005878730073769E-2</v>
      </c>
      <c r="E27" s="37">
        <f>(E6-D6)/D6</f>
        <v>2.2860961739472198E-2</v>
      </c>
      <c r="F27" s="7"/>
      <c r="G27" s="37">
        <v>8.3334625997186745E-2</v>
      </c>
      <c r="H27" s="37">
        <f t="shared" si="6"/>
        <v>7.9884553471095254E-3</v>
      </c>
      <c r="I27" s="37">
        <f>(I6-H6)/H6</f>
        <v>7.1914245788855706E-3</v>
      </c>
      <c r="J27" s="7"/>
      <c r="K27" s="37">
        <v>9.201184396934145E-2</v>
      </c>
      <c r="L27" s="37">
        <f t="shared" si="7"/>
        <v>2.6300359299116102E-2</v>
      </c>
      <c r="M27" s="37">
        <f>(M6-L6)/L6</f>
        <v>2.027084196810721E-2</v>
      </c>
      <c r="O27" s="144"/>
      <c r="R27" s="171"/>
    </row>
    <row r="28" spans="2:20">
      <c r="B28" s="7" t="s">
        <v>402</v>
      </c>
      <c r="C28" s="37">
        <v>0.12414225621717354</v>
      </c>
      <c r="D28" s="37">
        <f t="shared" si="5"/>
        <v>1.949113115538172E-2</v>
      </c>
      <c r="E28" s="37"/>
      <c r="F28" s="7"/>
      <c r="G28" s="37">
        <v>0.10399978749305865</v>
      </c>
      <c r="H28" s="37">
        <f t="shared" si="6"/>
        <v>1.6118349385184946E-3</v>
      </c>
      <c r="I28" s="37"/>
      <c r="J28" s="7"/>
      <c r="K28" s="37">
        <v>0.12071380458122613</v>
      </c>
      <c r="L28" s="37">
        <f t="shared" si="7"/>
        <v>1.6493280336366191E-2</v>
      </c>
      <c r="M28" s="37"/>
      <c r="O28" s="144"/>
      <c r="R28" s="171"/>
    </row>
    <row r="29" spans="2:20">
      <c r="B29" s="7" t="s">
        <v>403</v>
      </c>
      <c r="C29" s="37">
        <v>0.13394565487367316</v>
      </c>
      <c r="D29" s="37">
        <f t="shared" si="5"/>
        <v>1.951924564666753E-2</v>
      </c>
      <c r="E29" s="37"/>
      <c r="F29" s="7"/>
      <c r="G29" s="37">
        <v>0.11344475619176839</v>
      </c>
      <c r="H29" s="37">
        <f t="shared" si="6"/>
        <v>1.6663697588875429E-3</v>
      </c>
      <c r="I29" s="37"/>
      <c r="J29" s="7"/>
      <c r="K29" s="37">
        <v>0.13045700221438322</v>
      </c>
      <c r="L29" s="37">
        <f t="shared" si="7"/>
        <v>1.6526928339740482E-2</v>
      </c>
      <c r="M29" s="37"/>
      <c r="O29" s="144"/>
    </row>
    <row r="30" spans="2:20">
      <c r="B30" s="7" t="s">
        <v>404</v>
      </c>
      <c r="C30" s="37">
        <v>0.10559415528621811</v>
      </c>
      <c r="D30" s="37">
        <f t="shared" si="5"/>
        <v>2.3955005745479464E-2</v>
      </c>
      <c r="E30" s="37"/>
      <c r="F30" s="7"/>
      <c r="G30" s="37">
        <v>8.2000718368055961E-2</v>
      </c>
      <c r="H30" s="37">
        <f t="shared" si="6"/>
        <v>7.7607711030431839E-3</v>
      </c>
      <c r="I30" s="37"/>
      <c r="J30" s="7"/>
      <c r="K30" s="37">
        <v>0.10157296296468447</v>
      </c>
      <c r="L30" s="37">
        <f t="shared" ref="L30:L35" si="8">(L9-K9)/K9</f>
        <v>2.1243950654319915E-2</v>
      </c>
      <c r="M30" s="37"/>
      <c r="O30" s="144"/>
    </row>
    <row r="31" spans="2:20">
      <c r="B31" s="7" t="s">
        <v>405</v>
      </c>
      <c r="C31" s="37">
        <v>0.11626707417611175</v>
      </c>
      <c r="D31" s="37">
        <f>(D10-C10)/C10</f>
        <v>9.774844077562423E-3</v>
      </c>
      <c r="E31" s="37"/>
      <c r="F31" s="7"/>
      <c r="G31" s="37">
        <v>9.3629953338264668E-2</v>
      </c>
      <c r="H31" s="37">
        <f>(H10-G10)/G10</f>
        <v>-6.7859947240014526E-3</v>
      </c>
      <c r="I31" s="37"/>
      <c r="J31" s="7"/>
      <c r="K31" s="37">
        <v>0.11241047480797835</v>
      </c>
      <c r="L31" s="37">
        <f t="shared" si="8"/>
        <v>7.0010705856122148E-3</v>
      </c>
      <c r="M31" s="37"/>
      <c r="O31" s="144"/>
    </row>
    <row r="32" spans="2:20">
      <c r="B32" s="7" t="s">
        <v>406</v>
      </c>
      <c r="C32" s="37">
        <v>0.10022929644670268</v>
      </c>
      <c r="D32" s="37">
        <f>(D11-C11)/C11</f>
        <v>9.10309959763843E-3</v>
      </c>
      <c r="E32" s="37"/>
      <c r="F32" s="7"/>
      <c r="G32" s="37">
        <v>7.5351622284985556E-2</v>
      </c>
      <c r="H32" s="37">
        <f>(H11-G11)/G11</f>
        <v>-6.2789492700951292E-3</v>
      </c>
      <c r="I32" s="37"/>
      <c r="J32" s="7"/>
      <c r="K32" s="37">
        <v>9.5987226461542535E-2</v>
      </c>
      <c r="L32" s="37">
        <f t="shared" si="8"/>
        <v>6.5295814050128267E-3</v>
      </c>
      <c r="M32" s="37"/>
      <c r="O32" s="144"/>
    </row>
    <row r="33" spans="2:19">
      <c r="B33" s="7" t="s">
        <v>407</v>
      </c>
      <c r="C33" s="37">
        <v>9.7573038196394943E-2</v>
      </c>
      <c r="D33" s="37">
        <f>(D12-C12)/C12</f>
        <v>7.2698373172050681E-3</v>
      </c>
      <c r="E33" s="37"/>
      <c r="F33" s="7"/>
      <c r="G33" s="37">
        <v>7.3429833028006611E-2</v>
      </c>
      <c r="H33" s="37">
        <f>(H12-G12)/G12</f>
        <v>-8.4541868832781041E-3</v>
      </c>
      <c r="I33" s="37"/>
      <c r="J33" s="7"/>
      <c r="K33" s="37">
        <v>9.3457238038095261E-2</v>
      </c>
      <c r="L33" s="37">
        <f t="shared" si="8"/>
        <v>4.638388570943985E-3</v>
      </c>
      <c r="M33" s="37"/>
      <c r="O33" s="144"/>
    </row>
    <row r="34" spans="2:19">
      <c r="B34" s="38" t="s">
        <v>408</v>
      </c>
      <c r="C34" s="39">
        <v>0.13610393658121803</v>
      </c>
      <c r="D34" s="39">
        <f>(D13-C13)/C13</f>
        <v>-4.7321088364397156E-2</v>
      </c>
      <c r="E34" s="39"/>
      <c r="F34" s="38"/>
      <c r="G34" s="39">
        <v>0.11056539758734973</v>
      </c>
      <c r="H34" s="39">
        <f>(H13-G13)/G13</f>
        <v>-6.4996871054952235E-2</v>
      </c>
      <c r="I34" s="39"/>
      <c r="J34" s="38"/>
      <c r="K34" s="39">
        <v>0.13173230159837249</v>
      </c>
      <c r="L34" s="39">
        <f t="shared" si="8"/>
        <v>-5.0290202714143063E-2</v>
      </c>
      <c r="M34" s="39"/>
      <c r="O34" s="144"/>
    </row>
    <row r="35" spans="2:19">
      <c r="B35" s="239" t="s">
        <v>409</v>
      </c>
      <c r="C35" s="240">
        <v>0.12700596682061102</v>
      </c>
      <c r="D35" s="240">
        <f>(D14-C14)/C14</f>
        <v>-4.6857387229888491E-2</v>
      </c>
      <c r="E35" s="240"/>
      <c r="F35" s="239"/>
      <c r="G35" s="240">
        <v>0.10162638708359681</v>
      </c>
      <c r="H35" s="240">
        <f>(H14-G14)/G14</f>
        <v>-6.4416801031961179E-2</v>
      </c>
      <c r="I35" s="240"/>
      <c r="J35" s="239"/>
      <c r="K35" s="240">
        <v>0.12266336426832546</v>
      </c>
      <c r="L35" s="240">
        <f t="shared" si="8"/>
        <v>-4.9805611043642561E-2</v>
      </c>
      <c r="M35" s="240"/>
      <c r="O35" s="144"/>
    </row>
    <row r="36" spans="2:19">
      <c r="B36" s="238" t="str">
        <f>B15</f>
        <v>Anslag NB2024</v>
      </c>
      <c r="D36" s="39"/>
      <c r="E36" s="39">
        <f>(E15-D$14)/D$14</f>
        <v>4.6343968707564576E-2</v>
      </c>
      <c r="H36" s="39"/>
      <c r="I36" s="39">
        <f>(I15-H$14)/H$14</f>
        <v>3.7397698481918693E-2</v>
      </c>
      <c r="L36" s="39"/>
      <c r="M36" s="39">
        <f>(M15-L$14)/L$14</f>
        <v>4.4864988367072693E-2</v>
      </c>
      <c r="P36" s="31"/>
      <c r="Q36" s="145"/>
      <c r="R36" s="145"/>
      <c r="S36" s="145"/>
    </row>
    <row r="37" spans="2:19">
      <c r="B37" s="130" t="str">
        <f>B16</f>
        <v>Anslag RNB2024</v>
      </c>
      <c r="D37" s="39"/>
      <c r="E37" s="39">
        <f>(E16-D$14)/D$14</f>
        <v>4.7056575269680968E-2</v>
      </c>
      <c r="H37" s="39"/>
      <c r="I37" s="39">
        <f>(I16-H$14)/H$14</f>
        <v>3.3799787388917819E-2</v>
      </c>
      <c r="L37" s="39"/>
      <c r="M37" s="39">
        <f>(M16-L$14)/L$14</f>
        <v>4.4864988367072693E-2</v>
      </c>
      <c r="P37" s="31"/>
      <c r="Q37" s="145"/>
      <c r="R37" s="145"/>
      <c r="S37" s="145"/>
    </row>
    <row r="38" spans="2:19">
      <c r="B38" s="7" t="str">
        <f>B17</f>
        <v>Anslag NB2024</v>
      </c>
      <c r="D38" s="39"/>
      <c r="E38" s="39"/>
      <c r="H38" s="39"/>
      <c r="I38" s="39"/>
      <c r="L38" s="37"/>
      <c r="M38" s="37"/>
      <c r="P38" s="31"/>
      <c r="Q38" s="145"/>
      <c r="R38" s="145"/>
      <c r="S38" s="145"/>
    </row>
    <row r="39" spans="2:19">
      <c r="B39" s="7">
        <f>B18</f>
        <v>0</v>
      </c>
      <c r="D39" s="39"/>
      <c r="E39" s="39"/>
      <c r="H39" s="39"/>
      <c r="I39" s="39"/>
      <c r="L39" s="37"/>
      <c r="M39" s="37"/>
    </row>
    <row r="40" spans="2:19">
      <c r="B40" s="137"/>
      <c r="D40" s="146"/>
      <c r="E40" s="146"/>
      <c r="G40" s="147"/>
      <c r="H40" s="146"/>
      <c r="I40" s="146"/>
      <c r="L40" s="146"/>
      <c r="M40" s="146"/>
    </row>
    <row r="41" spans="2:19">
      <c r="B41" s="142"/>
      <c r="C41" s="148"/>
      <c r="D41" s="149"/>
      <c r="E41" s="149"/>
      <c r="F41" s="148"/>
      <c r="G41" s="148"/>
      <c r="H41" s="149"/>
      <c r="I41" s="149"/>
      <c r="J41" s="148"/>
      <c r="K41" s="148"/>
      <c r="L41" s="149"/>
      <c r="M41" s="149"/>
    </row>
    <row r="42" spans="2:19">
      <c r="B42" s="7" t="s">
        <v>412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2:19">
      <c r="B43" s="164"/>
      <c r="C43" s="132" t="str">
        <f>C23</f>
        <v>2022 -</v>
      </c>
      <c r="D43" s="132">
        <f>D23</f>
        <v>2023</v>
      </c>
      <c r="E43" s="132">
        <f>E23</f>
        <v>-2024</v>
      </c>
      <c r="F43" s="206" t="s">
        <v>424</v>
      </c>
      <c r="G43" s="132" t="str">
        <f>G23</f>
        <v>2022 -</v>
      </c>
      <c r="H43" s="132">
        <f>H23</f>
        <v>2023</v>
      </c>
      <c r="I43" s="132">
        <f>I23</f>
        <v>-2024</v>
      </c>
      <c r="J43" s="150" t="str">
        <f>F43</f>
        <v>endring 23-24</v>
      </c>
      <c r="K43" s="132" t="str">
        <f>K23</f>
        <v>2022 -</v>
      </c>
      <c r="L43" s="132">
        <f>L23</f>
        <v>2023</v>
      </c>
      <c r="M43" s="132">
        <f>M23</f>
        <v>-2024</v>
      </c>
      <c r="N43" s="150" t="str">
        <f>J43</f>
        <v>endring 23-24</v>
      </c>
    </row>
    <row r="44" spans="2:19">
      <c r="B44" s="31" t="str">
        <f>B3</f>
        <v>Januar</v>
      </c>
      <c r="C44" s="31">
        <v>21035195</v>
      </c>
      <c r="D44" s="31">
        <f>D3</f>
        <v>25063955</v>
      </c>
      <c r="E44" s="31">
        <f>E3</f>
        <v>25701680.805999998</v>
      </c>
      <c r="F44" s="151">
        <f>(E44-D44)/D44</f>
        <v>2.5443941548729958E-2</v>
      </c>
      <c r="G44" s="31">
        <v>4256424</v>
      </c>
      <c r="H44" s="31">
        <f>H3</f>
        <v>4993742</v>
      </c>
      <c r="I44" s="31">
        <f>I3</f>
        <v>5090096.4759999998</v>
      </c>
      <c r="J44" s="151">
        <f>(I44-H44)/H44</f>
        <v>1.9295044878169475E-2</v>
      </c>
      <c r="K44" s="31">
        <f t="shared" ref="K44:K56" si="9">C44+G44</f>
        <v>25291619</v>
      </c>
      <c r="L44" s="31">
        <f t="shared" ref="L44:M56" si="10">D44+H44</f>
        <v>30057697</v>
      </c>
      <c r="M44" s="31">
        <f t="shared" ref="M44:M56" si="11">E44+I44</f>
        <v>30791777.281999998</v>
      </c>
      <c r="N44" s="151">
        <f>(M44-L44)/L44</f>
        <v>2.4422372811862391E-2</v>
      </c>
      <c r="P44" s="145"/>
    </row>
    <row r="45" spans="2:19">
      <c r="B45" s="31" t="str">
        <f t="shared" ref="B45:B55" si="12">B4</f>
        <v>Februar</v>
      </c>
      <c r="C45" s="31">
        <v>1161079</v>
      </c>
      <c r="D45" s="31">
        <f>D4-D3</f>
        <v>1240930</v>
      </c>
      <c r="E45" s="31">
        <f>E4-E3</f>
        <v>1168237.194000002</v>
      </c>
      <c r="F45" s="151">
        <f>(E45-D45)/D45</f>
        <v>-5.8579296173029906E-2</v>
      </c>
      <c r="G45" s="31">
        <v>220791</v>
      </c>
      <c r="H45" s="31">
        <f>H4-H3</f>
        <v>235799</v>
      </c>
      <c r="I45" s="31">
        <f>I4-I3</f>
        <v>220065.52400000021</v>
      </c>
      <c r="J45" s="151">
        <f>(I45-H45)/H45</f>
        <v>-6.6724099762932795E-2</v>
      </c>
      <c r="K45" s="31">
        <f t="shared" si="9"/>
        <v>1381870</v>
      </c>
      <c r="L45" s="31">
        <f t="shared" si="10"/>
        <v>1476729</v>
      </c>
      <c r="M45" s="31">
        <f t="shared" si="10"/>
        <v>1388302.7180000022</v>
      </c>
      <c r="N45" s="151">
        <f>(M45-L45)/L45</f>
        <v>-5.9879830354789401E-2</v>
      </c>
      <c r="P45" s="145"/>
    </row>
    <row r="46" spans="2:19">
      <c r="B46" s="31" t="str">
        <f t="shared" si="12"/>
        <v>Mars</v>
      </c>
      <c r="C46" s="31">
        <v>31288440</v>
      </c>
      <c r="D46" s="31">
        <f t="shared" ref="D46:E55" si="13">D5-D4</f>
        <v>34148104</v>
      </c>
      <c r="E46" s="31">
        <f>E5-E4</f>
        <v>34980049</v>
      </c>
      <c r="F46" s="151">
        <f>(E46-D46)/D46</f>
        <v>2.4362846030924586E-2</v>
      </c>
      <c r="G46" s="31">
        <v>6467574</v>
      </c>
      <c r="H46" s="31">
        <f t="shared" ref="H46:I50" si="14">H5-H4</f>
        <v>6752908</v>
      </c>
      <c r="I46" s="31">
        <f>I5-I4</f>
        <v>6758649</v>
      </c>
      <c r="J46" s="151">
        <f>(I46-H46)/H46</f>
        <v>8.5015226032992012E-4</v>
      </c>
      <c r="K46" s="31">
        <f t="shared" si="9"/>
        <v>37756014</v>
      </c>
      <c r="L46" s="31">
        <f t="shared" si="10"/>
        <v>40901012</v>
      </c>
      <c r="M46" s="31">
        <f t="shared" si="11"/>
        <v>41738698</v>
      </c>
      <c r="N46" s="151">
        <f>(M46-L46)/L46</f>
        <v>2.0480813530970823E-2</v>
      </c>
      <c r="P46" s="145"/>
    </row>
    <row r="47" spans="2:19">
      <c r="B47" s="31" t="str">
        <f t="shared" si="12"/>
        <v>April</v>
      </c>
      <c r="C47" s="31">
        <v>1734014</v>
      </c>
      <c r="D47" s="31">
        <f t="shared" si="13"/>
        <v>1756686</v>
      </c>
      <c r="E47" s="31">
        <f t="shared" si="13"/>
        <v>1781881</v>
      </c>
      <c r="F47" s="151">
        <f>(E47-D47)/D47</f>
        <v>1.4342346896371918E-2</v>
      </c>
      <c r="G47" s="31">
        <v>336824</v>
      </c>
      <c r="H47" s="31">
        <f t="shared" si="14"/>
        <v>336946</v>
      </c>
      <c r="I47" s="31">
        <f>I6-I5</f>
        <v>339178</v>
      </c>
      <c r="J47" s="151">
        <f>(I47-H47)/H47</f>
        <v>6.6242068462008747E-3</v>
      </c>
      <c r="K47" s="31">
        <f t="shared" si="9"/>
        <v>2070838</v>
      </c>
      <c r="L47" s="31">
        <f t="shared" si="10"/>
        <v>2093632</v>
      </c>
      <c r="M47" s="31">
        <f t="shared" si="11"/>
        <v>2121059</v>
      </c>
      <c r="N47" s="151">
        <f>(M47-L47)/L47</f>
        <v>1.3100200990431939E-2</v>
      </c>
      <c r="P47" s="145"/>
    </row>
    <row r="48" spans="2:19">
      <c r="B48" s="31" t="str">
        <f t="shared" si="12"/>
        <v>Mai</v>
      </c>
      <c r="C48" s="31">
        <v>31773013</v>
      </c>
      <c r="D48" s="31">
        <f t="shared" si="13"/>
        <v>37487476</v>
      </c>
      <c r="E48" s="31"/>
      <c r="F48" s="151"/>
      <c r="G48" s="31">
        <v>6562510</v>
      </c>
      <c r="H48" s="31">
        <f t="shared" si="14"/>
        <v>7412266</v>
      </c>
      <c r="I48" s="31"/>
      <c r="J48" s="151"/>
      <c r="K48" s="31">
        <f t="shared" si="9"/>
        <v>38335523</v>
      </c>
      <c r="L48" s="31">
        <f t="shared" si="10"/>
        <v>44899742</v>
      </c>
      <c r="M48" s="31"/>
      <c r="N48" s="151"/>
      <c r="O48" s="151"/>
      <c r="P48" s="145"/>
      <c r="Q48" s="152"/>
    </row>
    <row r="49" spans="2:17">
      <c r="B49" s="31" t="str">
        <f t="shared" si="12"/>
        <v>Juni</v>
      </c>
      <c r="C49" s="31">
        <v>3700697</v>
      </c>
      <c r="D49" s="31">
        <f t="shared" si="13"/>
        <v>5150510</v>
      </c>
      <c r="E49" s="31">
        <f t="shared" si="13"/>
        <v>0</v>
      </c>
      <c r="F49" s="151"/>
      <c r="G49" s="31">
        <v>753916</v>
      </c>
      <c r="H49" s="31">
        <f t="shared" si="14"/>
        <v>1010735</v>
      </c>
      <c r="I49" s="31">
        <f t="shared" si="14"/>
        <v>0</v>
      </c>
      <c r="J49" s="151"/>
      <c r="K49" s="31">
        <f t="shared" si="9"/>
        <v>4454613</v>
      </c>
      <c r="L49" s="31">
        <f t="shared" si="10"/>
        <v>6161245</v>
      </c>
      <c r="M49" s="31">
        <f t="shared" si="11"/>
        <v>0</v>
      </c>
      <c r="N49" s="151"/>
      <c r="P49" s="145"/>
    </row>
    <row r="50" spans="2:17">
      <c r="B50" s="31" t="str">
        <f t="shared" si="12"/>
        <v>Juli</v>
      </c>
      <c r="C50" s="31">
        <v>22281580</v>
      </c>
      <c r="D50" s="31">
        <f t="shared" si="13"/>
        <v>23047815</v>
      </c>
      <c r="E50" s="31">
        <f t="shared" si="13"/>
        <v>0</v>
      </c>
      <c r="F50" s="151"/>
      <c r="G50" s="31">
        <v>4612904</v>
      </c>
      <c r="H50" s="31">
        <f t="shared" si="14"/>
        <v>4566767</v>
      </c>
      <c r="I50" s="31">
        <f t="shared" si="14"/>
        <v>0</v>
      </c>
      <c r="J50" s="151"/>
      <c r="K50" s="31">
        <f t="shared" si="9"/>
        <v>26894484</v>
      </c>
      <c r="L50" s="31">
        <f t="shared" si="10"/>
        <v>27614582</v>
      </c>
      <c r="M50" s="31">
        <f t="shared" si="11"/>
        <v>0</v>
      </c>
      <c r="N50" s="151"/>
      <c r="P50" s="145"/>
    </row>
    <row r="51" spans="2:17">
      <c r="B51" s="31" t="str">
        <f t="shared" si="12"/>
        <v>August</v>
      </c>
      <c r="C51" s="31">
        <v>2952293</v>
      </c>
      <c r="D51" s="31">
        <f t="shared" si="13"/>
        <v>2774159</v>
      </c>
      <c r="E51" s="31">
        <f t="shared" si="13"/>
        <v>0</v>
      </c>
      <c r="F51" s="151"/>
      <c r="G51" s="31">
        <v>594644</v>
      </c>
      <c r="H51" s="31">
        <f t="shared" ref="H51:I55" si="15">H10-H9</f>
        <v>548670</v>
      </c>
      <c r="I51" s="31">
        <f t="shared" si="15"/>
        <v>0</v>
      </c>
      <c r="J51" s="151"/>
      <c r="K51" s="31">
        <f t="shared" si="9"/>
        <v>3546937</v>
      </c>
      <c r="L51" s="31">
        <f t="shared" si="10"/>
        <v>3322829</v>
      </c>
      <c r="M51" s="31">
        <f t="shared" si="11"/>
        <v>0</v>
      </c>
      <c r="N51" s="151"/>
      <c r="P51" s="145"/>
    </row>
    <row r="52" spans="2:17">
      <c r="B52" s="31" t="str">
        <f t="shared" si="12"/>
        <v>September</v>
      </c>
      <c r="C52" s="31">
        <v>34649943</v>
      </c>
      <c r="D52" s="31">
        <f t="shared" si="13"/>
        <v>36506867</v>
      </c>
      <c r="E52" s="31">
        <f t="shared" si="13"/>
        <v>0</v>
      </c>
      <c r="F52" s="151"/>
      <c r="G52" s="31">
        <v>7148438</v>
      </c>
      <c r="H52" s="31">
        <f t="shared" si="15"/>
        <v>7219624</v>
      </c>
      <c r="I52" s="31">
        <f t="shared" si="15"/>
        <v>0</v>
      </c>
      <c r="J52" s="151"/>
      <c r="K52" s="31">
        <f t="shared" si="9"/>
        <v>41798381</v>
      </c>
      <c r="L52" s="31">
        <f t="shared" si="10"/>
        <v>43726491</v>
      </c>
      <c r="M52" s="31">
        <f t="shared" si="11"/>
        <v>0</v>
      </c>
      <c r="N52" s="151"/>
      <c r="P52" s="145"/>
    </row>
    <row r="53" spans="2:17">
      <c r="B53" s="31" t="str">
        <f t="shared" si="12"/>
        <v>Oktober</v>
      </c>
      <c r="C53" s="31">
        <v>1842218</v>
      </c>
      <c r="D53" s="31">
        <f t="shared" si="13"/>
        <v>1330073</v>
      </c>
      <c r="E53" s="31">
        <f t="shared" si="13"/>
        <v>0</v>
      </c>
      <c r="F53" s="151"/>
      <c r="G53" s="31">
        <v>369252</v>
      </c>
      <c r="H53" s="31">
        <f t="shared" si="15"/>
        <v>261625</v>
      </c>
      <c r="I53" s="31">
        <f t="shared" si="15"/>
        <v>0</v>
      </c>
      <c r="J53" s="151"/>
      <c r="K53" s="31">
        <f t="shared" si="9"/>
        <v>2211470</v>
      </c>
      <c r="L53" s="31">
        <f t="shared" si="10"/>
        <v>1591698</v>
      </c>
      <c r="M53" s="31">
        <f t="shared" si="11"/>
        <v>0</v>
      </c>
      <c r="N53" s="151"/>
      <c r="P53" s="145"/>
      <c r="Q53" s="31"/>
    </row>
    <row r="54" spans="2:17">
      <c r="B54" s="31" t="str">
        <f t="shared" si="12"/>
        <v>November</v>
      </c>
      <c r="C54" s="31">
        <v>37869257</v>
      </c>
      <c r="D54" s="31">
        <f t="shared" si="13"/>
        <v>37449876.00000006</v>
      </c>
      <c r="E54" s="31">
        <f t="shared" si="13"/>
        <v>0</v>
      </c>
      <c r="F54" s="151"/>
      <c r="G54" s="31">
        <v>7977156</v>
      </c>
      <c r="H54" s="31">
        <f t="shared" si="15"/>
        <v>7469785</v>
      </c>
      <c r="I54" s="31">
        <f t="shared" si="15"/>
        <v>0</v>
      </c>
      <c r="J54" s="151"/>
      <c r="K54" s="31">
        <f t="shared" si="9"/>
        <v>45846413</v>
      </c>
      <c r="L54" s="31">
        <f t="shared" si="10"/>
        <v>44919661.00000006</v>
      </c>
      <c r="M54" s="31">
        <f t="shared" si="11"/>
        <v>0</v>
      </c>
      <c r="N54" s="151"/>
      <c r="P54" s="145"/>
    </row>
    <row r="55" spans="2:17">
      <c r="B55" s="31" t="str">
        <f t="shared" si="12"/>
        <v>Desember</v>
      </c>
      <c r="C55" s="31">
        <v>5667718</v>
      </c>
      <c r="D55" s="31">
        <f t="shared" si="13"/>
        <v>4538382.9999999404</v>
      </c>
      <c r="E55" s="31">
        <f t="shared" si="13"/>
        <v>0</v>
      </c>
      <c r="F55" s="151"/>
      <c r="G55" s="31">
        <v>1150085</v>
      </c>
      <c r="H55" s="31">
        <f t="shared" si="15"/>
        <v>881990.86800000817</v>
      </c>
      <c r="I55" s="31">
        <f t="shared" si="15"/>
        <v>0</v>
      </c>
      <c r="J55" s="151"/>
      <c r="K55" s="31">
        <f t="shared" si="9"/>
        <v>6817803</v>
      </c>
      <c r="L55" s="31">
        <f t="shared" si="10"/>
        <v>5420373.8679999486</v>
      </c>
      <c r="M55" s="31">
        <f t="shared" si="11"/>
        <v>0</v>
      </c>
      <c r="N55" s="151"/>
      <c r="P55" s="145"/>
    </row>
    <row r="56" spans="2:17">
      <c r="B56" s="153" t="s">
        <v>413</v>
      </c>
      <c r="C56" s="153">
        <f>SUM(C44:C55)</f>
        <v>195955447</v>
      </c>
      <c r="D56" s="153">
        <f>SUM(D44:D55)</f>
        <v>210494834</v>
      </c>
      <c r="E56" s="153">
        <f>SUM(E44:E55)</f>
        <v>63631848</v>
      </c>
      <c r="F56" s="154"/>
      <c r="G56" s="153">
        <f>SUM(G44:G55)</f>
        <v>40450518</v>
      </c>
      <c r="H56" s="153">
        <f>SUM(H44:H55)</f>
        <v>41690857.868000008</v>
      </c>
      <c r="I56" s="153">
        <f>SUM(I44:I55)</f>
        <v>12407989</v>
      </c>
      <c r="J56" s="154"/>
      <c r="K56" s="153">
        <f t="shared" si="9"/>
        <v>236405965</v>
      </c>
      <c r="L56" s="153">
        <f t="shared" si="10"/>
        <v>252185691.868</v>
      </c>
      <c r="M56" s="153">
        <f t="shared" si="11"/>
        <v>76039837</v>
      </c>
      <c r="N56" s="154"/>
    </row>
    <row r="57" spans="2:17">
      <c r="B57" s="35"/>
      <c r="C57" s="131"/>
      <c r="D57" s="35"/>
      <c r="E57" s="35"/>
      <c r="F57" s="155"/>
      <c r="G57" s="131"/>
      <c r="H57" s="35"/>
      <c r="I57" s="35"/>
      <c r="J57" s="155"/>
      <c r="K57" s="131"/>
      <c r="L57" s="35"/>
      <c r="M57" s="35"/>
      <c r="N57" s="155"/>
    </row>
    <row r="58" spans="2:17">
      <c r="B58" s="31"/>
      <c r="D58" s="31"/>
      <c r="E58" s="31"/>
      <c r="H58" s="31"/>
      <c r="I58" s="31"/>
      <c r="L58" s="31"/>
      <c r="M58" s="31"/>
    </row>
    <row r="59" spans="2:17">
      <c r="B59" s="31"/>
      <c r="F59" s="156"/>
      <c r="G59" s="156"/>
      <c r="H59" s="156"/>
      <c r="I59" s="156"/>
      <c r="J59" s="156"/>
      <c r="K59" s="156"/>
      <c r="L59" s="157"/>
      <c r="M59" s="157"/>
    </row>
    <row r="60" spans="2:17">
      <c r="B60" s="31"/>
      <c r="F60" s="145"/>
      <c r="H60" s="31"/>
      <c r="I60" s="31"/>
      <c r="J60" s="145"/>
      <c r="L60" s="145"/>
      <c r="M60" s="145"/>
    </row>
    <row r="61" spans="2:17">
      <c r="B61" s="31"/>
      <c r="F61" s="145"/>
      <c r="J61" s="145"/>
      <c r="L61" s="145"/>
      <c r="M61" s="145"/>
    </row>
    <row r="62" spans="2:17">
      <c r="B62" s="31"/>
      <c r="F62" s="145"/>
      <c r="J62" s="145"/>
      <c r="L62" s="145"/>
      <c r="M62" s="145"/>
    </row>
    <row r="63" spans="2:17">
      <c r="B63" s="31"/>
      <c r="F63" s="145"/>
      <c r="J63" s="145"/>
      <c r="L63" s="145"/>
      <c r="M63" s="145"/>
    </row>
  </sheetData>
  <sheetProtection sheet="1" objects="1" scenarios="1"/>
  <mergeCells count="9">
    <mergeCell ref="C42:F42"/>
    <mergeCell ref="G42:J42"/>
    <mergeCell ref="K42:N42"/>
    <mergeCell ref="C1:D1"/>
    <mergeCell ref="G1:H1"/>
    <mergeCell ref="K1:L1"/>
    <mergeCell ref="G22:H22"/>
    <mergeCell ref="C22:E22"/>
    <mergeCell ref="K22:M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2024-05-21T07:44:21Z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03f36b60-9bc9-481a-9b89-f361ef18a744</vt:lpwstr>
  </property>
</Properties>
</file>